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7003b6f709c67b/Documents/Document_Tengfei Wang/Learning_Master of Data Science/2025-26/2025-MAT4MDS-T2-W - Mathematics for Data Science/Assessment 2/"/>
    </mc:Choice>
  </mc:AlternateContent>
  <xr:revisionPtr revIDLastSave="2830" documentId="8_{24BCAA26-E4C8-4332-BC40-BA3164189BEC}" xr6:coauthVersionLast="47" xr6:coauthVersionMax="47" xr10:uidLastSave="{1C5BF52B-C0C9-4F6C-8EA2-900A45C35750}"/>
  <bookViews>
    <workbookView xWindow="-98" yWindow="-98" windowWidth="24196" windowHeight="14476" tabRatio="675" firstSheet="4" activeTab="13" xr2:uid="{1849D19C-C5F8-4048-853E-FAD8E32F7D10}"/>
  </bookViews>
  <sheets>
    <sheet name="actual ladder" sheetId="19" r:id="rId1"/>
    <sheet name="actual_result_by_round" sheetId="1" r:id="rId2"/>
    <sheet name="m" sheetId="4" r:id="rId3"/>
    <sheet name="D(3)" sheetId="3" r:id="rId4"/>
    <sheet name="D(7)" sheetId="5" r:id="rId5"/>
    <sheet name="D(12)" sheetId="7" r:id="rId6"/>
    <sheet name="D(16)" sheetId="8" r:id="rId7"/>
    <sheet name="D(17)" sheetId="9" r:id="rId8"/>
    <sheet name="D(19)" sheetId="10" r:id="rId9"/>
    <sheet name="D(20)" sheetId="11" r:id="rId10"/>
    <sheet name="D(21)" sheetId="12" r:id="rId11"/>
    <sheet name="D(22)" sheetId="13" r:id="rId12"/>
    <sheet name="R1+R2" sheetId="20" state="hidden" r:id="rId13"/>
    <sheet name="analysis" sheetId="14" r:id="rId14"/>
    <sheet name="R1" sheetId="16" state="hidden" r:id="rId15"/>
    <sheet name="R2" sheetId="18" state="hidden" r:id="rId16"/>
    <sheet name="Actual Ladder (2)" sheetId="22" state="hidden" r:id="rId17"/>
    <sheet name="chart_Geelong" sheetId="17" r:id="rId18"/>
  </sheets>
  <definedNames>
    <definedName name="ExternalData_1" localSheetId="16" hidden="1">'Actual Ladder (2)'!$A$1:$S$24</definedName>
    <definedName name="ExternalData_1" localSheetId="14" hidden="1">'R1'!$A$1:$AK$10</definedName>
    <definedName name="ExternalData_1" localSheetId="12" hidden="1">'R1+R2'!$A$1:$AK$10</definedName>
    <definedName name="ExternalData_1" localSheetId="15" hidden="1">'R2'!$A$1:$AK$10</definedName>
  </definedNames>
  <calcPr calcId="191029"/>
  <pivotCaches>
    <pivotCache cacheId="0" r:id="rId19"/>
    <pivotCache cacheId="1" r:id="rId20"/>
    <pivotCache cacheId="2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4" l="1"/>
  <c r="I37" i="14"/>
  <c r="J37" i="14"/>
  <c r="K37" i="14"/>
  <c r="AT25" i="13"/>
  <c r="AT25" i="12"/>
  <c r="AT25" i="11"/>
  <c r="AT25" i="10"/>
  <c r="AT25" i="9"/>
  <c r="AT25" i="8"/>
  <c r="AT25" i="7"/>
  <c r="AS25" i="5"/>
  <c r="AS25" i="3"/>
  <c r="AP25" i="13"/>
  <c r="AO27" i="3"/>
  <c r="AO28" i="3"/>
  <c r="AO29" i="3"/>
  <c r="AO30" i="3"/>
  <c r="AO31" i="3"/>
  <c r="AP31" i="3" s="1"/>
  <c r="C87" i="14" s="1"/>
  <c r="N87" i="14" s="1"/>
  <c r="AO32" i="3"/>
  <c r="AO33" i="3"/>
  <c r="AO34" i="3"/>
  <c r="AP27" i="3" s="1"/>
  <c r="C83" i="14" s="1"/>
  <c r="N83" i="14" s="1"/>
  <c r="AO35" i="3"/>
  <c r="AO36" i="3"/>
  <c r="AP36" i="3" s="1"/>
  <c r="C92" i="14" s="1"/>
  <c r="N92" i="14" s="1"/>
  <c r="AO37" i="3"/>
  <c r="AP37" i="3" s="1"/>
  <c r="C93" i="14" s="1"/>
  <c r="N93" i="14" s="1"/>
  <c r="AO38" i="3"/>
  <c r="AP38" i="3" s="1"/>
  <c r="C94" i="14" s="1"/>
  <c r="N94" i="14" s="1"/>
  <c r="AO39" i="3"/>
  <c r="AP39" i="3" s="1"/>
  <c r="C95" i="14" s="1"/>
  <c r="N95" i="14" s="1"/>
  <c r="AO40" i="3"/>
  <c r="AO41" i="3"/>
  <c r="AO42" i="3"/>
  <c r="AO43" i="3"/>
  <c r="AP43" i="3" s="1"/>
  <c r="C99" i="14" s="1"/>
  <c r="N99" i="14" s="1"/>
  <c r="AO26" i="3"/>
  <c r="AP29" i="3"/>
  <c r="C85" i="14" s="1"/>
  <c r="N85" i="14" s="1"/>
  <c r="AP33" i="3"/>
  <c r="C89" i="14" s="1"/>
  <c r="N89" i="14" s="1"/>
  <c r="X25" i="13"/>
  <c r="X31" i="13" s="1"/>
  <c r="AB25" i="13"/>
  <c r="AB26" i="13" s="1"/>
  <c r="AP27" i="13"/>
  <c r="AP25" i="12"/>
  <c r="AP39" i="12" s="1"/>
  <c r="AB25" i="12"/>
  <c r="AB28" i="12" s="1"/>
  <c r="X25" i="12"/>
  <c r="X39" i="12" s="1"/>
  <c r="AP25" i="11"/>
  <c r="AP34" i="11" s="1"/>
  <c r="AB25" i="11"/>
  <c r="AB32" i="11" s="1"/>
  <c r="X25" i="11"/>
  <c r="X31" i="11" s="1"/>
  <c r="AP25" i="10"/>
  <c r="AP33" i="10" s="1"/>
  <c r="AB25" i="10"/>
  <c r="AB37" i="10" s="1"/>
  <c r="X25" i="10"/>
  <c r="X40" i="10" s="1"/>
  <c r="AP25" i="9"/>
  <c r="AP43" i="9" s="1"/>
  <c r="AB25" i="9"/>
  <c r="AB29" i="9" s="1"/>
  <c r="X25" i="9"/>
  <c r="X27" i="9" s="1"/>
  <c r="AP25" i="8"/>
  <c r="AP42" i="8" s="1"/>
  <c r="AB25" i="8"/>
  <c r="AB34" i="8" s="1"/>
  <c r="X25" i="8"/>
  <c r="X26" i="8" s="1"/>
  <c r="AP25" i="7"/>
  <c r="AP27" i="7" s="1"/>
  <c r="AB25" i="7"/>
  <c r="AB28" i="7" s="1"/>
  <c r="X25" i="7"/>
  <c r="X39" i="7" s="1"/>
  <c r="AO25" i="5"/>
  <c r="AO26" i="5" s="1"/>
  <c r="Z25" i="5"/>
  <c r="Z29" i="5" s="1"/>
  <c r="V25" i="5"/>
  <c r="V31" i="5" s="1"/>
  <c r="AO25" i="3"/>
  <c r="AD25" i="3"/>
  <c r="Z25" i="3"/>
  <c r="Z31" i="3" s="1"/>
  <c r="V25" i="3"/>
  <c r="V27" i="3" s="1"/>
  <c r="AL26" i="5" a="1"/>
  <c r="AL26" i="5" s="1"/>
  <c r="AI26" i="5" a="1"/>
  <c r="AI26" i="5" s="1"/>
  <c r="AF92" i="5" a="1"/>
  <c r="AF92" i="5" s="1"/>
  <c r="I92" i="5" a="1"/>
  <c r="I92" i="5" s="1"/>
  <c r="AL26" i="3" a="1"/>
  <c r="AL26" i="3" s="1"/>
  <c r="AI26" i="3" a="1"/>
  <c r="AI26" i="3" s="1"/>
  <c r="AF25" i="13"/>
  <c r="AF25" i="10"/>
  <c r="AF25" i="9"/>
  <c r="AF25" i="8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26" i="13"/>
  <c r="Y20" i="13"/>
  <c r="X20" i="13"/>
  <c r="N20" i="13"/>
  <c r="L20" i="13"/>
  <c r="Y19" i="13"/>
  <c r="W19" i="13"/>
  <c r="R19" i="13"/>
  <c r="P19" i="13"/>
  <c r="T18" i="13"/>
  <c r="S18" i="13"/>
  <c r="Q18" i="13"/>
  <c r="N18" i="13"/>
  <c r="V17" i="13"/>
  <c r="Q17" i="13"/>
  <c r="O17" i="13"/>
  <c r="N17" i="13"/>
  <c r="AC16" i="13"/>
  <c r="AB16" i="13"/>
  <c r="U16" i="13"/>
  <c r="O16" i="13"/>
  <c r="AC15" i="13"/>
  <c r="W15" i="13"/>
  <c r="U15" i="13"/>
  <c r="R15" i="13"/>
  <c r="AB14" i="13"/>
  <c r="X14" i="13"/>
  <c r="Q14" i="13"/>
  <c r="O14" i="13"/>
  <c r="Z13" i="13"/>
  <c r="R13" i="13"/>
  <c r="M13" i="13"/>
  <c r="L13" i="13"/>
  <c r="X12" i="13"/>
  <c r="Q12" i="13"/>
  <c r="P12" i="13"/>
  <c r="L12" i="13"/>
  <c r="AH3" i="13" s="1" a="1"/>
  <c r="AH3" i="13" s="1"/>
  <c r="O26" i="13" s="1" a="1"/>
  <c r="O26" i="13" s="1"/>
  <c r="AA11" i="13"/>
  <c r="Y11" i="13"/>
  <c r="R11" i="13"/>
  <c r="P11" i="13"/>
  <c r="AA10" i="13"/>
  <c r="N10" i="13"/>
  <c r="M10" i="13"/>
  <c r="L10" i="13"/>
  <c r="AB9" i="13"/>
  <c r="X9" i="13"/>
  <c r="V9" i="13"/>
  <c r="T9" i="13"/>
  <c r="AA8" i="13"/>
  <c r="Z8" i="13"/>
  <c r="W8" i="13"/>
  <c r="U8" i="13"/>
  <c r="AB7" i="13"/>
  <c r="U7" i="13"/>
  <c r="T7" i="13"/>
  <c r="M7" i="13"/>
  <c r="Z6" i="13"/>
  <c r="Y6" i="13"/>
  <c r="W6" i="13"/>
  <c r="M6" i="13"/>
  <c r="AC5" i="13"/>
  <c r="AA5" i="13"/>
  <c r="Z5" i="13"/>
  <c r="S5" i="13"/>
  <c r="V4" i="13"/>
  <c r="S4" i="13"/>
  <c r="P4" i="13"/>
  <c r="O4" i="13"/>
  <c r="AC3" i="13"/>
  <c r="V3" i="13"/>
  <c r="U3" i="13"/>
  <c r="S3" i="13"/>
  <c r="L47" i="13" s="1" a="1"/>
  <c r="L47" i="13" s="1"/>
  <c r="Z221" i="13"/>
  <c r="V225" i="13"/>
  <c r="R223" i="13"/>
  <c r="X217" i="13"/>
  <c r="P227" i="13"/>
  <c r="AB215" i="13"/>
  <c r="S226" i="13"/>
  <c r="AA218" i="13"/>
  <c r="Y228" i="13"/>
  <c r="AC224" i="13"/>
  <c r="U216" i="13"/>
  <c r="Q220" i="13"/>
  <c r="H244" i="13"/>
  <c r="G244" i="13"/>
  <c r="C244" i="13"/>
  <c r="A244" i="13"/>
  <c r="H243" i="13"/>
  <c r="G243" i="13"/>
  <c r="C243" i="13"/>
  <c r="A243" i="13"/>
  <c r="H242" i="13"/>
  <c r="G242" i="13"/>
  <c r="C242" i="13"/>
  <c r="A242" i="13"/>
  <c r="H241" i="13"/>
  <c r="G241" i="13"/>
  <c r="C241" i="13"/>
  <c r="A241" i="13"/>
  <c r="H240" i="13"/>
  <c r="G240" i="13"/>
  <c r="C240" i="13"/>
  <c r="A240" i="13"/>
  <c r="H239" i="13"/>
  <c r="G239" i="13"/>
  <c r="C239" i="13"/>
  <c r="A239" i="13"/>
  <c r="H238" i="13"/>
  <c r="G238" i="13"/>
  <c r="C238" i="13"/>
  <c r="A238" i="13"/>
  <c r="H237" i="13"/>
  <c r="G237" i="13"/>
  <c r="C237" i="13"/>
  <c r="A237" i="13"/>
  <c r="H236" i="13"/>
  <c r="G236" i="13"/>
  <c r="C236" i="13"/>
  <c r="A236" i="13"/>
  <c r="H235" i="13"/>
  <c r="G235" i="13"/>
  <c r="C235" i="13"/>
  <c r="A235" i="13"/>
  <c r="H234" i="13"/>
  <c r="G234" i="13"/>
  <c r="C234" i="13"/>
  <c r="A234" i="13"/>
  <c r="H233" i="13"/>
  <c r="G233" i="13"/>
  <c r="C233" i="13"/>
  <c r="A233" i="13"/>
  <c r="H232" i="13"/>
  <c r="G232" i="13"/>
  <c r="C232" i="13"/>
  <c r="A232" i="13"/>
  <c r="H231" i="13"/>
  <c r="G231" i="13"/>
  <c r="C231" i="13"/>
  <c r="A231" i="13"/>
  <c r="H230" i="13"/>
  <c r="G230" i="13"/>
  <c r="C230" i="13"/>
  <c r="A230" i="13"/>
  <c r="H229" i="13"/>
  <c r="G229" i="13"/>
  <c r="C229" i="13"/>
  <c r="A229" i="13"/>
  <c r="X228" i="13"/>
  <c r="N228" i="13"/>
  <c r="L228" i="13"/>
  <c r="H228" i="13"/>
  <c r="G228" i="13"/>
  <c r="C228" i="13"/>
  <c r="A228" i="13"/>
  <c r="Y227" i="13"/>
  <c r="W227" i="13"/>
  <c r="R227" i="13"/>
  <c r="H227" i="13"/>
  <c r="G227" i="13"/>
  <c r="C227" i="13"/>
  <c r="A227" i="13"/>
  <c r="T226" i="13"/>
  <c r="Q226" i="13"/>
  <c r="N226" i="13"/>
  <c r="H226" i="13"/>
  <c r="G226" i="13"/>
  <c r="C226" i="13"/>
  <c r="A226" i="13"/>
  <c r="Q225" i="13"/>
  <c r="O225" i="13"/>
  <c r="N225" i="13"/>
  <c r="H225" i="13"/>
  <c r="G225" i="13"/>
  <c r="C225" i="13"/>
  <c r="A225" i="13"/>
  <c r="AB224" i="13"/>
  <c r="U224" i="13"/>
  <c r="O224" i="13"/>
  <c r="C224" i="13"/>
  <c r="A224" i="13"/>
  <c r="AC223" i="13"/>
  <c r="W223" i="13"/>
  <c r="U223" i="13"/>
  <c r="C223" i="13"/>
  <c r="A223" i="13"/>
  <c r="AB222" i="13"/>
  <c r="X222" i="13"/>
  <c r="Q222" i="13"/>
  <c r="O222" i="13"/>
  <c r="H222" i="13"/>
  <c r="G222" i="13"/>
  <c r="C222" i="13"/>
  <c r="A222" i="13"/>
  <c r="R221" i="13"/>
  <c r="M221" i="13"/>
  <c r="L221" i="13"/>
  <c r="H221" i="13"/>
  <c r="G221" i="13"/>
  <c r="C221" i="13"/>
  <c r="A221" i="13"/>
  <c r="X220" i="13"/>
  <c r="P220" i="13"/>
  <c r="L220" i="13"/>
  <c r="H220" i="13"/>
  <c r="G220" i="13"/>
  <c r="C220" i="13"/>
  <c r="A220" i="13"/>
  <c r="AA219" i="13"/>
  <c r="Y219" i="13"/>
  <c r="R219" i="13"/>
  <c r="P219" i="13"/>
  <c r="H219" i="13"/>
  <c r="G219" i="13"/>
  <c r="C219" i="13"/>
  <c r="A219" i="13"/>
  <c r="N218" i="13"/>
  <c r="M218" i="13"/>
  <c r="L218" i="13"/>
  <c r="H218" i="13"/>
  <c r="G218" i="13"/>
  <c r="C218" i="13"/>
  <c r="A218" i="13"/>
  <c r="AB217" i="13"/>
  <c r="V217" i="13"/>
  <c r="T217" i="13"/>
  <c r="H217" i="13"/>
  <c r="G217" i="13"/>
  <c r="C217" i="13"/>
  <c r="A217" i="13"/>
  <c r="AA216" i="13"/>
  <c r="Z216" i="13"/>
  <c r="W216" i="13"/>
  <c r="H216" i="13"/>
  <c r="G216" i="13"/>
  <c r="C216" i="13"/>
  <c r="A216" i="13"/>
  <c r="U215" i="13"/>
  <c r="T215" i="13"/>
  <c r="M215" i="13"/>
  <c r="H215" i="13"/>
  <c r="G215" i="13"/>
  <c r="C215" i="13"/>
  <c r="A215" i="13"/>
  <c r="Z214" i="13"/>
  <c r="Y214" i="13"/>
  <c r="W214" i="13"/>
  <c r="M214" i="13"/>
  <c r="H214" i="13"/>
  <c r="G214" i="13"/>
  <c r="C214" i="13"/>
  <c r="A214" i="13"/>
  <c r="AC213" i="13"/>
  <c r="AA213" i="13"/>
  <c r="Z213" i="13"/>
  <c r="S213" i="13"/>
  <c r="AE211" i="13" s="1"/>
  <c r="H213" i="13"/>
  <c r="G213" i="13"/>
  <c r="C213" i="13"/>
  <c r="A213" i="13"/>
  <c r="V212" i="13"/>
  <c r="S212" i="13"/>
  <c r="P212" i="13"/>
  <c r="O212" i="13"/>
  <c r="H212" i="13"/>
  <c r="G212" i="13"/>
  <c r="C212" i="13"/>
  <c r="A212" i="13"/>
  <c r="AC211" i="13"/>
  <c r="V211" i="13"/>
  <c r="U211" i="13"/>
  <c r="S211" i="13"/>
  <c r="H211" i="13"/>
  <c r="G211" i="13"/>
  <c r="C211" i="13"/>
  <c r="A211" i="13"/>
  <c r="H210" i="13"/>
  <c r="G210" i="13"/>
  <c r="C210" i="13"/>
  <c r="A210" i="13"/>
  <c r="H209" i="13"/>
  <c r="G209" i="13"/>
  <c r="C209" i="13"/>
  <c r="A209" i="13"/>
  <c r="H208" i="13"/>
  <c r="G208" i="13"/>
  <c r="C208" i="13"/>
  <c r="A208" i="13"/>
  <c r="H207" i="13"/>
  <c r="G207" i="13"/>
  <c r="C207" i="13"/>
  <c r="A207" i="13"/>
  <c r="H206" i="13"/>
  <c r="G206" i="13"/>
  <c r="C206" i="13"/>
  <c r="A206" i="13"/>
  <c r="H205" i="13"/>
  <c r="G205" i="13"/>
  <c r="C205" i="13"/>
  <c r="A205" i="13"/>
  <c r="H204" i="13"/>
  <c r="G204" i="13"/>
  <c r="C204" i="13"/>
  <c r="A204" i="13"/>
  <c r="H203" i="13"/>
  <c r="G203" i="13"/>
  <c r="C203" i="13"/>
  <c r="A203" i="13"/>
  <c r="H202" i="13"/>
  <c r="G202" i="13"/>
  <c r="C202" i="13"/>
  <c r="A202" i="13"/>
  <c r="H201" i="13"/>
  <c r="G201" i="13"/>
  <c r="C201" i="13"/>
  <c r="A201" i="13"/>
  <c r="H200" i="13"/>
  <c r="G200" i="13"/>
  <c r="C200" i="13"/>
  <c r="A200" i="13"/>
  <c r="H199" i="13"/>
  <c r="G199" i="13"/>
  <c r="C199" i="13"/>
  <c r="A199" i="13"/>
  <c r="H198" i="13"/>
  <c r="G198" i="13"/>
  <c r="C198" i="13"/>
  <c r="A198" i="13"/>
  <c r="H197" i="13"/>
  <c r="G197" i="13"/>
  <c r="C197" i="13"/>
  <c r="A197" i="13"/>
  <c r="H196" i="13"/>
  <c r="G196" i="13"/>
  <c r="C196" i="13"/>
  <c r="A196" i="13"/>
  <c r="H195" i="13"/>
  <c r="G195" i="13"/>
  <c r="C195" i="13"/>
  <c r="A195" i="13"/>
  <c r="H194" i="13"/>
  <c r="G194" i="13"/>
  <c r="C194" i="13"/>
  <c r="A194" i="13"/>
  <c r="H193" i="13"/>
  <c r="G193" i="13"/>
  <c r="C193" i="13"/>
  <c r="A193" i="13"/>
  <c r="H192" i="13"/>
  <c r="G192" i="13"/>
  <c r="C192" i="13"/>
  <c r="A192" i="13"/>
  <c r="C191" i="13"/>
  <c r="A191" i="13"/>
  <c r="C190" i="13"/>
  <c r="A190" i="13"/>
  <c r="H189" i="13"/>
  <c r="G189" i="13"/>
  <c r="C189" i="13"/>
  <c r="A189" i="13"/>
  <c r="H188" i="13"/>
  <c r="G188" i="13"/>
  <c r="C188" i="13"/>
  <c r="A188" i="13"/>
  <c r="H187" i="13"/>
  <c r="G187" i="13"/>
  <c r="C187" i="13"/>
  <c r="A187" i="13"/>
  <c r="H186" i="13"/>
  <c r="G186" i="13"/>
  <c r="C186" i="13"/>
  <c r="A186" i="13"/>
  <c r="H185" i="13"/>
  <c r="G185" i="13"/>
  <c r="C185" i="13"/>
  <c r="A185" i="13"/>
  <c r="H184" i="13"/>
  <c r="G184" i="13"/>
  <c r="C184" i="13"/>
  <c r="A184" i="13"/>
  <c r="H183" i="13"/>
  <c r="G183" i="13"/>
  <c r="C183" i="13"/>
  <c r="A183" i="13"/>
  <c r="H182" i="13"/>
  <c r="G182" i="13"/>
  <c r="C182" i="13"/>
  <c r="A182" i="13"/>
  <c r="H181" i="13"/>
  <c r="G181" i="13"/>
  <c r="C181" i="13"/>
  <c r="A181" i="13"/>
  <c r="C180" i="13"/>
  <c r="A180" i="13"/>
  <c r="C179" i="13"/>
  <c r="A179" i="13"/>
  <c r="H178" i="13"/>
  <c r="G178" i="13"/>
  <c r="C178" i="13"/>
  <c r="A178" i="13"/>
  <c r="H177" i="13"/>
  <c r="G177" i="13"/>
  <c r="C177" i="13"/>
  <c r="A177" i="13"/>
  <c r="H176" i="13"/>
  <c r="G176" i="13"/>
  <c r="C176" i="13"/>
  <c r="A176" i="13"/>
  <c r="H175" i="13"/>
  <c r="G175" i="13"/>
  <c r="C175" i="13"/>
  <c r="A175" i="13"/>
  <c r="H174" i="13"/>
  <c r="G174" i="13"/>
  <c r="C174" i="13"/>
  <c r="A174" i="13"/>
  <c r="H173" i="13"/>
  <c r="G173" i="13"/>
  <c r="C173" i="13"/>
  <c r="A173" i="13"/>
  <c r="H172" i="13"/>
  <c r="G172" i="13"/>
  <c r="C172" i="13"/>
  <c r="A172" i="13"/>
  <c r="H171" i="13"/>
  <c r="G171" i="13"/>
  <c r="C171" i="13"/>
  <c r="A171" i="13"/>
  <c r="H170" i="13"/>
  <c r="G170" i="13"/>
  <c r="C170" i="13"/>
  <c r="A170" i="13"/>
  <c r="C169" i="13"/>
  <c r="A169" i="13"/>
  <c r="C168" i="13"/>
  <c r="A168" i="13"/>
  <c r="H167" i="13"/>
  <c r="G167" i="13"/>
  <c r="C167" i="13"/>
  <c r="A167" i="13"/>
  <c r="H166" i="13"/>
  <c r="G166" i="13"/>
  <c r="C166" i="13"/>
  <c r="A166" i="13"/>
  <c r="H165" i="13"/>
  <c r="G165" i="13"/>
  <c r="C165" i="13"/>
  <c r="A165" i="13"/>
  <c r="H164" i="13"/>
  <c r="G164" i="13"/>
  <c r="C164" i="13"/>
  <c r="A164" i="13"/>
  <c r="H163" i="13"/>
  <c r="G163" i="13"/>
  <c r="C163" i="13"/>
  <c r="A163" i="13"/>
  <c r="H162" i="13"/>
  <c r="G162" i="13"/>
  <c r="C162" i="13"/>
  <c r="A162" i="13"/>
  <c r="H161" i="13"/>
  <c r="G161" i="13"/>
  <c r="C161" i="13"/>
  <c r="A161" i="13"/>
  <c r="H160" i="13"/>
  <c r="G160" i="13"/>
  <c r="C160" i="13"/>
  <c r="A160" i="13"/>
  <c r="H159" i="13"/>
  <c r="G159" i="13"/>
  <c r="C159" i="13"/>
  <c r="A159" i="13"/>
  <c r="C158" i="13"/>
  <c r="A158" i="13"/>
  <c r="C157" i="13"/>
  <c r="A157" i="13"/>
  <c r="H156" i="13"/>
  <c r="G156" i="13"/>
  <c r="C156" i="13"/>
  <c r="A156" i="13"/>
  <c r="H155" i="13"/>
  <c r="G155" i="13"/>
  <c r="C155" i="13"/>
  <c r="A155" i="13"/>
  <c r="H154" i="13"/>
  <c r="G154" i="13"/>
  <c r="C154" i="13"/>
  <c r="A154" i="13"/>
  <c r="H153" i="13"/>
  <c r="G153" i="13"/>
  <c r="C153" i="13"/>
  <c r="A153" i="13"/>
  <c r="H152" i="13"/>
  <c r="G152" i="13"/>
  <c r="C152" i="13"/>
  <c r="A152" i="13"/>
  <c r="H151" i="13"/>
  <c r="G151" i="13"/>
  <c r="C151" i="13"/>
  <c r="A151" i="13"/>
  <c r="H150" i="13"/>
  <c r="G150" i="13"/>
  <c r="C150" i="13"/>
  <c r="A150" i="13"/>
  <c r="H149" i="13"/>
  <c r="G149" i="13"/>
  <c r="C149" i="13"/>
  <c r="A149" i="13"/>
  <c r="H148" i="13"/>
  <c r="G148" i="13"/>
  <c r="C148" i="13"/>
  <c r="A148" i="13"/>
  <c r="C147" i="13"/>
  <c r="A147" i="13"/>
  <c r="C146" i="13"/>
  <c r="A146" i="13"/>
  <c r="H145" i="13"/>
  <c r="G145" i="13"/>
  <c r="C145" i="13"/>
  <c r="A145" i="13"/>
  <c r="H144" i="13"/>
  <c r="G144" i="13"/>
  <c r="C144" i="13"/>
  <c r="A144" i="13"/>
  <c r="H143" i="13"/>
  <c r="G143" i="13"/>
  <c r="C143" i="13"/>
  <c r="A143" i="13"/>
  <c r="H142" i="13"/>
  <c r="G142" i="13"/>
  <c r="C142" i="13"/>
  <c r="A142" i="13"/>
  <c r="H141" i="13"/>
  <c r="G141" i="13"/>
  <c r="C141" i="13"/>
  <c r="A141" i="13"/>
  <c r="H140" i="13"/>
  <c r="G140" i="13"/>
  <c r="C140" i="13"/>
  <c r="A140" i="13"/>
  <c r="C139" i="13"/>
  <c r="A139" i="13"/>
  <c r="C138" i="13"/>
  <c r="A138" i="13"/>
  <c r="H137" i="13"/>
  <c r="G137" i="13"/>
  <c r="C137" i="13"/>
  <c r="A137" i="13"/>
  <c r="H136" i="13"/>
  <c r="G136" i="13"/>
  <c r="C136" i="13"/>
  <c r="A136" i="13"/>
  <c r="H135" i="13"/>
  <c r="G135" i="13"/>
  <c r="C135" i="13"/>
  <c r="A135" i="13"/>
  <c r="H134" i="13"/>
  <c r="G134" i="13"/>
  <c r="C134" i="13"/>
  <c r="A134" i="13"/>
  <c r="H133" i="13"/>
  <c r="G133" i="13"/>
  <c r="C133" i="13"/>
  <c r="A133" i="13"/>
  <c r="H132" i="13"/>
  <c r="G132" i="13"/>
  <c r="C132" i="13"/>
  <c r="A132" i="13"/>
  <c r="C131" i="13"/>
  <c r="A131" i="13"/>
  <c r="C130" i="13"/>
  <c r="A130" i="13"/>
  <c r="H129" i="13"/>
  <c r="G129" i="13"/>
  <c r="C129" i="13"/>
  <c r="A129" i="13"/>
  <c r="H128" i="13"/>
  <c r="G128" i="13"/>
  <c r="C128" i="13"/>
  <c r="A128" i="13"/>
  <c r="H127" i="13"/>
  <c r="G127" i="13"/>
  <c r="C127" i="13"/>
  <c r="A127" i="13"/>
  <c r="H126" i="13"/>
  <c r="G126" i="13"/>
  <c r="C126" i="13"/>
  <c r="A126" i="13"/>
  <c r="H125" i="13"/>
  <c r="G125" i="13"/>
  <c r="C125" i="13"/>
  <c r="A125" i="13"/>
  <c r="H124" i="13"/>
  <c r="G124" i="13"/>
  <c r="C124" i="13"/>
  <c r="A124" i="13"/>
  <c r="C123" i="13"/>
  <c r="A123" i="13"/>
  <c r="C122" i="13"/>
  <c r="A122" i="13"/>
  <c r="H121" i="13"/>
  <c r="G121" i="13"/>
  <c r="C121" i="13"/>
  <c r="A121" i="13"/>
  <c r="H120" i="13"/>
  <c r="G120" i="13"/>
  <c r="C120" i="13"/>
  <c r="A120" i="13"/>
  <c r="H119" i="13"/>
  <c r="G119" i="13"/>
  <c r="C119" i="13"/>
  <c r="A119" i="13"/>
  <c r="H118" i="13"/>
  <c r="G118" i="13"/>
  <c r="C118" i="13"/>
  <c r="A118" i="13"/>
  <c r="H117" i="13"/>
  <c r="G117" i="13"/>
  <c r="C117" i="13"/>
  <c r="A117" i="13"/>
  <c r="H116" i="13"/>
  <c r="G116" i="13"/>
  <c r="C116" i="13"/>
  <c r="A116" i="13"/>
  <c r="H115" i="13"/>
  <c r="G115" i="13"/>
  <c r="C115" i="13"/>
  <c r="A115" i="13"/>
  <c r="H114" i="13"/>
  <c r="G114" i="13"/>
  <c r="C114" i="13"/>
  <c r="A114" i="13"/>
  <c r="H113" i="13"/>
  <c r="G113" i="13"/>
  <c r="C113" i="13"/>
  <c r="A113" i="13"/>
  <c r="C112" i="13"/>
  <c r="A112" i="13"/>
  <c r="C111" i="13"/>
  <c r="A111" i="13"/>
  <c r="H110" i="13"/>
  <c r="G110" i="13"/>
  <c r="C110" i="13"/>
  <c r="A110" i="13"/>
  <c r="H109" i="13"/>
  <c r="G109" i="13"/>
  <c r="C109" i="13"/>
  <c r="A109" i="13"/>
  <c r="H108" i="13"/>
  <c r="G108" i="13"/>
  <c r="C108" i="13"/>
  <c r="A108" i="13"/>
  <c r="H107" i="13"/>
  <c r="G107" i="13"/>
  <c r="C107" i="13"/>
  <c r="A107" i="13"/>
  <c r="H106" i="13"/>
  <c r="G106" i="13"/>
  <c r="C106" i="13"/>
  <c r="A106" i="13"/>
  <c r="H105" i="13"/>
  <c r="G105" i="13"/>
  <c r="C105" i="13"/>
  <c r="A105" i="13"/>
  <c r="H104" i="13"/>
  <c r="G104" i="13"/>
  <c r="C104" i="13"/>
  <c r="A104" i="13"/>
  <c r="H103" i="13"/>
  <c r="G103" i="13"/>
  <c r="C103" i="13"/>
  <c r="A103" i="13"/>
  <c r="H102" i="13"/>
  <c r="G102" i="13"/>
  <c r="C102" i="13"/>
  <c r="A102" i="13"/>
  <c r="H99" i="13"/>
  <c r="G99" i="13"/>
  <c r="C99" i="13"/>
  <c r="A99" i="13"/>
  <c r="H98" i="13"/>
  <c r="G98" i="13"/>
  <c r="C98" i="13"/>
  <c r="A98" i="13"/>
  <c r="H97" i="13"/>
  <c r="G97" i="13"/>
  <c r="C97" i="13"/>
  <c r="A97" i="13"/>
  <c r="H96" i="13"/>
  <c r="G96" i="13"/>
  <c r="C96" i="13"/>
  <c r="A96" i="13"/>
  <c r="H95" i="13"/>
  <c r="G95" i="13"/>
  <c r="C95" i="13"/>
  <c r="A95" i="13"/>
  <c r="H94" i="13"/>
  <c r="G94" i="13"/>
  <c r="C94" i="13"/>
  <c r="A94" i="13"/>
  <c r="H93" i="13"/>
  <c r="G93" i="13"/>
  <c r="C93" i="13"/>
  <c r="A93" i="13"/>
  <c r="H92" i="13"/>
  <c r="G92" i="13"/>
  <c r="C92" i="13"/>
  <c r="A92" i="13"/>
  <c r="H91" i="13"/>
  <c r="G91" i="13"/>
  <c r="C91" i="13"/>
  <c r="A91" i="13"/>
  <c r="H88" i="13"/>
  <c r="G88" i="13"/>
  <c r="C88" i="13"/>
  <c r="A88" i="13"/>
  <c r="H87" i="13"/>
  <c r="G87" i="13"/>
  <c r="C87" i="13"/>
  <c r="A87" i="13"/>
  <c r="H86" i="13"/>
  <c r="G86" i="13"/>
  <c r="C86" i="13"/>
  <c r="A86" i="13"/>
  <c r="H85" i="13"/>
  <c r="G85" i="13"/>
  <c r="C85" i="13"/>
  <c r="A85" i="13"/>
  <c r="H84" i="13"/>
  <c r="G84" i="13"/>
  <c r="C84" i="13"/>
  <c r="A84" i="13"/>
  <c r="H83" i="13"/>
  <c r="G83" i="13"/>
  <c r="C83" i="13"/>
  <c r="A83" i="13"/>
  <c r="H82" i="13"/>
  <c r="G82" i="13"/>
  <c r="C82" i="13"/>
  <c r="A82" i="13"/>
  <c r="H81" i="13"/>
  <c r="G81" i="13"/>
  <c r="C81" i="13"/>
  <c r="A81" i="13"/>
  <c r="H80" i="13"/>
  <c r="G80" i="13"/>
  <c r="C80" i="13"/>
  <c r="A80" i="13"/>
  <c r="H77" i="13"/>
  <c r="G77" i="13"/>
  <c r="C77" i="13"/>
  <c r="A77" i="13"/>
  <c r="H76" i="13"/>
  <c r="G76" i="13"/>
  <c r="C76" i="13"/>
  <c r="A76" i="13"/>
  <c r="H75" i="13"/>
  <c r="G75" i="13"/>
  <c r="C75" i="13"/>
  <c r="A75" i="13"/>
  <c r="H74" i="13"/>
  <c r="G74" i="13"/>
  <c r="C74" i="13"/>
  <c r="A74" i="13"/>
  <c r="H73" i="13"/>
  <c r="G73" i="13"/>
  <c r="C73" i="13"/>
  <c r="A73" i="13"/>
  <c r="H72" i="13"/>
  <c r="G72" i="13"/>
  <c r="C72" i="13"/>
  <c r="A72" i="13"/>
  <c r="H71" i="13"/>
  <c r="G71" i="13"/>
  <c r="C71" i="13"/>
  <c r="A71" i="13"/>
  <c r="H70" i="13"/>
  <c r="G70" i="13"/>
  <c r="C70" i="13"/>
  <c r="A70" i="13"/>
  <c r="H69" i="13"/>
  <c r="G69" i="13"/>
  <c r="C69" i="13"/>
  <c r="A69" i="13"/>
  <c r="C68" i="13"/>
  <c r="A68" i="13"/>
  <c r="C67" i="13"/>
  <c r="A67" i="13"/>
  <c r="H66" i="13"/>
  <c r="G66" i="13"/>
  <c r="C66" i="13"/>
  <c r="A66" i="13"/>
  <c r="H65" i="13"/>
  <c r="G65" i="13"/>
  <c r="C65" i="13"/>
  <c r="A65" i="13"/>
  <c r="H64" i="13"/>
  <c r="G64" i="13"/>
  <c r="C64" i="13"/>
  <c r="A64" i="13"/>
  <c r="H63" i="13"/>
  <c r="G63" i="13"/>
  <c r="C63" i="13"/>
  <c r="A63" i="13"/>
  <c r="H62" i="13"/>
  <c r="G62" i="13"/>
  <c r="C62" i="13"/>
  <c r="A62" i="13"/>
  <c r="H61" i="13"/>
  <c r="G61" i="13"/>
  <c r="C61" i="13"/>
  <c r="A61" i="13"/>
  <c r="H60" i="13"/>
  <c r="G60" i="13"/>
  <c r="C60" i="13"/>
  <c r="A60" i="13"/>
  <c r="H59" i="13"/>
  <c r="G59" i="13"/>
  <c r="C59" i="13"/>
  <c r="A59" i="13"/>
  <c r="H58" i="13"/>
  <c r="G58" i="13"/>
  <c r="C58" i="13"/>
  <c r="A58" i="13"/>
  <c r="C57" i="13"/>
  <c r="A57" i="13"/>
  <c r="C56" i="13"/>
  <c r="A56" i="13"/>
  <c r="H55" i="13"/>
  <c r="G55" i="13"/>
  <c r="C55" i="13"/>
  <c r="A55" i="13"/>
  <c r="H54" i="13"/>
  <c r="G54" i="13"/>
  <c r="C54" i="13"/>
  <c r="A54" i="13"/>
  <c r="H53" i="13"/>
  <c r="G53" i="13"/>
  <c r="C53" i="13"/>
  <c r="A53" i="13"/>
  <c r="H52" i="13"/>
  <c r="G52" i="13"/>
  <c r="C52" i="13"/>
  <c r="A52" i="13"/>
  <c r="H51" i="13"/>
  <c r="G51" i="13"/>
  <c r="C51" i="13"/>
  <c r="A51" i="13"/>
  <c r="H50" i="13"/>
  <c r="G50" i="13"/>
  <c r="C50" i="13"/>
  <c r="A50" i="13"/>
  <c r="H49" i="13"/>
  <c r="G49" i="13"/>
  <c r="C49" i="13"/>
  <c r="A49" i="13"/>
  <c r="H48" i="13"/>
  <c r="G48" i="13"/>
  <c r="C48" i="13"/>
  <c r="A48" i="13"/>
  <c r="H47" i="13"/>
  <c r="G47" i="13"/>
  <c r="C47" i="13"/>
  <c r="A47" i="13"/>
  <c r="C46" i="13"/>
  <c r="A46" i="13"/>
  <c r="C45" i="13"/>
  <c r="A45" i="13"/>
  <c r="H44" i="13"/>
  <c r="G44" i="13"/>
  <c r="C44" i="13"/>
  <c r="A44" i="13"/>
  <c r="H43" i="13"/>
  <c r="G43" i="13"/>
  <c r="C43" i="13"/>
  <c r="A43" i="13"/>
  <c r="H42" i="13"/>
  <c r="G42" i="13"/>
  <c r="C42" i="13"/>
  <c r="A42" i="13"/>
  <c r="H41" i="13"/>
  <c r="G41" i="13"/>
  <c r="C41" i="13"/>
  <c r="A41" i="13"/>
  <c r="H40" i="13"/>
  <c r="G40" i="13"/>
  <c r="C40" i="13"/>
  <c r="A40" i="13"/>
  <c r="H39" i="13"/>
  <c r="G39" i="13"/>
  <c r="C39" i="13"/>
  <c r="A39" i="13"/>
  <c r="H38" i="13"/>
  <c r="G38" i="13"/>
  <c r="C38" i="13"/>
  <c r="A38" i="13"/>
  <c r="H37" i="13"/>
  <c r="G37" i="13"/>
  <c r="C37" i="13"/>
  <c r="A37" i="13"/>
  <c r="H36" i="13"/>
  <c r="G36" i="13"/>
  <c r="C36" i="13"/>
  <c r="A36" i="13"/>
  <c r="C35" i="13"/>
  <c r="A35" i="13"/>
  <c r="C34" i="13"/>
  <c r="A34" i="13"/>
  <c r="H33" i="13"/>
  <c r="G33" i="13"/>
  <c r="C33" i="13"/>
  <c r="A33" i="13"/>
  <c r="H32" i="13"/>
  <c r="G32" i="13"/>
  <c r="C32" i="13"/>
  <c r="A32" i="13"/>
  <c r="H31" i="13"/>
  <c r="G31" i="13"/>
  <c r="C31" i="13"/>
  <c r="A31" i="13"/>
  <c r="H30" i="13"/>
  <c r="G30" i="13"/>
  <c r="C30" i="13"/>
  <c r="A30" i="13"/>
  <c r="H29" i="13"/>
  <c r="G29" i="13"/>
  <c r="C29" i="13"/>
  <c r="A29" i="13"/>
  <c r="H28" i="13"/>
  <c r="G28" i="13"/>
  <c r="C28" i="13"/>
  <c r="A28" i="13"/>
  <c r="H27" i="13"/>
  <c r="G27" i="13"/>
  <c r="C27" i="13"/>
  <c r="A27" i="13"/>
  <c r="H26" i="13"/>
  <c r="G26" i="13"/>
  <c r="C26" i="13"/>
  <c r="A26" i="13"/>
  <c r="H25" i="13"/>
  <c r="G25" i="13"/>
  <c r="C25" i="13"/>
  <c r="A25" i="13"/>
  <c r="C24" i="13"/>
  <c r="A24" i="13"/>
  <c r="C23" i="13"/>
  <c r="A23" i="13"/>
  <c r="H22" i="13"/>
  <c r="G22" i="13"/>
  <c r="C22" i="13"/>
  <c r="A22" i="13"/>
  <c r="H21" i="13"/>
  <c r="G21" i="13"/>
  <c r="C21" i="13"/>
  <c r="A21" i="13"/>
  <c r="H20" i="13"/>
  <c r="G20" i="13"/>
  <c r="C20" i="13"/>
  <c r="A20" i="13"/>
  <c r="H19" i="13"/>
  <c r="G19" i="13"/>
  <c r="C19" i="13"/>
  <c r="A19" i="13"/>
  <c r="H18" i="13"/>
  <c r="G18" i="13"/>
  <c r="C18" i="13"/>
  <c r="A18" i="13"/>
  <c r="H17" i="13"/>
  <c r="G17" i="13"/>
  <c r="C17" i="13"/>
  <c r="A17" i="13"/>
  <c r="H16" i="13"/>
  <c r="G16" i="13"/>
  <c r="C16" i="13"/>
  <c r="A16" i="13"/>
  <c r="H15" i="13"/>
  <c r="G15" i="13"/>
  <c r="C15" i="13"/>
  <c r="A15" i="13"/>
  <c r="H14" i="13"/>
  <c r="G14" i="13"/>
  <c r="C14" i="13"/>
  <c r="A14" i="13"/>
  <c r="C13" i="13"/>
  <c r="A13" i="13"/>
  <c r="C12" i="13"/>
  <c r="A12" i="13"/>
  <c r="H11" i="13"/>
  <c r="G11" i="13"/>
  <c r="C11" i="13"/>
  <c r="A11" i="13"/>
  <c r="H10" i="13"/>
  <c r="G10" i="13"/>
  <c r="C10" i="13"/>
  <c r="A10" i="13"/>
  <c r="H9" i="13"/>
  <c r="G9" i="13"/>
  <c r="C9" i="13"/>
  <c r="A9" i="13"/>
  <c r="H8" i="13"/>
  <c r="G8" i="13"/>
  <c r="C8" i="13"/>
  <c r="A8" i="13"/>
  <c r="H7" i="13"/>
  <c r="G7" i="13"/>
  <c r="C7" i="13"/>
  <c r="A7" i="13"/>
  <c r="H6" i="13"/>
  <c r="G6" i="13"/>
  <c r="C6" i="13"/>
  <c r="A6" i="13"/>
  <c r="H5" i="13"/>
  <c r="G5" i="13"/>
  <c r="C5" i="13"/>
  <c r="A5" i="13"/>
  <c r="H4" i="13"/>
  <c r="G4" i="13"/>
  <c r="C4" i="13"/>
  <c r="A4" i="13"/>
  <c r="H3" i="13"/>
  <c r="G3" i="13"/>
  <c r="C3" i="13"/>
  <c r="A3" i="13"/>
  <c r="X20" i="12"/>
  <c r="N20" i="12"/>
  <c r="L20" i="12"/>
  <c r="Y19" i="12"/>
  <c r="W19" i="12"/>
  <c r="R19" i="12"/>
  <c r="T18" i="12"/>
  <c r="Q18" i="12"/>
  <c r="N18" i="12"/>
  <c r="Q17" i="12"/>
  <c r="O17" i="12"/>
  <c r="N17" i="12"/>
  <c r="AB16" i="12"/>
  <c r="U16" i="12"/>
  <c r="O16" i="12"/>
  <c r="AC15" i="12"/>
  <c r="W15" i="12"/>
  <c r="U15" i="12"/>
  <c r="AB14" i="12"/>
  <c r="X14" i="12"/>
  <c r="Q14" i="12"/>
  <c r="O14" i="12"/>
  <c r="R13" i="12"/>
  <c r="M13" i="12"/>
  <c r="L13" i="12"/>
  <c r="X12" i="12"/>
  <c r="P12" i="12"/>
  <c r="L12" i="12"/>
  <c r="AA11" i="12"/>
  <c r="Y11" i="12"/>
  <c r="R11" i="12"/>
  <c r="P11" i="12"/>
  <c r="N10" i="12"/>
  <c r="M10" i="12"/>
  <c r="L10" i="12"/>
  <c r="AB9" i="12"/>
  <c r="V9" i="12"/>
  <c r="T9" i="12"/>
  <c r="AA8" i="12"/>
  <c r="Z8" i="12"/>
  <c r="W8" i="12"/>
  <c r="U7" i="12"/>
  <c r="T7" i="12"/>
  <c r="M7" i="12"/>
  <c r="Z6" i="12"/>
  <c r="Y6" i="12"/>
  <c r="W6" i="12"/>
  <c r="M6" i="12"/>
  <c r="AC5" i="12"/>
  <c r="AA5" i="12"/>
  <c r="Z5" i="12"/>
  <c r="S5" i="12"/>
  <c r="V4" i="12"/>
  <c r="S4" i="12"/>
  <c r="P4" i="12"/>
  <c r="O4" i="12"/>
  <c r="AC3" i="12"/>
  <c r="V3" i="12"/>
  <c r="U3" i="12"/>
  <c r="S3" i="12"/>
  <c r="AE3" i="12" s="1"/>
  <c r="AB224" i="12"/>
  <c r="Y227" i="12"/>
  <c r="AC213" i="12"/>
  <c r="N228" i="12"/>
  <c r="L220" i="12"/>
  <c r="U211" i="12"/>
  <c r="V217" i="12"/>
  <c r="R221" i="12"/>
  <c r="X222" i="12"/>
  <c r="W223" i="12"/>
  <c r="M214" i="12"/>
  <c r="O212" i="12"/>
  <c r="H244" i="12"/>
  <c r="G244" i="12"/>
  <c r="C244" i="12"/>
  <c r="A244" i="12"/>
  <c r="H243" i="12"/>
  <c r="G243" i="12"/>
  <c r="C243" i="12"/>
  <c r="A243" i="12"/>
  <c r="H242" i="12"/>
  <c r="G242" i="12"/>
  <c r="C242" i="12"/>
  <c r="A242" i="12"/>
  <c r="H241" i="12"/>
  <c r="G241" i="12"/>
  <c r="C241" i="12"/>
  <c r="A241" i="12"/>
  <c r="H240" i="12"/>
  <c r="G240" i="12"/>
  <c r="C240" i="12"/>
  <c r="A240" i="12"/>
  <c r="H239" i="12"/>
  <c r="G239" i="12"/>
  <c r="C239" i="12"/>
  <c r="A239" i="12"/>
  <c r="H238" i="12"/>
  <c r="G238" i="12"/>
  <c r="C238" i="12"/>
  <c r="A238" i="12"/>
  <c r="H237" i="12"/>
  <c r="G237" i="12"/>
  <c r="C237" i="12"/>
  <c r="A237" i="12"/>
  <c r="H236" i="12"/>
  <c r="G236" i="12"/>
  <c r="C236" i="12"/>
  <c r="A236" i="12"/>
  <c r="H235" i="12"/>
  <c r="G235" i="12"/>
  <c r="C235" i="12"/>
  <c r="A235" i="12"/>
  <c r="H234" i="12"/>
  <c r="G234" i="12"/>
  <c r="C234" i="12"/>
  <c r="A234" i="12"/>
  <c r="H233" i="12"/>
  <c r="G233" i="12"/>
  <c r="C233" i="12"/>
  <c r="A233" i="12"/>
  <c r="H232" i="12"/>
  <c r="G232" i="12"/>
  <c r="C232" i="12"/>
  <c r="A232" i="12"/>
  <c r="H231" i="12"/>
  <c r="G231" i="12"/>
  <c r="C231" i="12"/>
  <c r="A231" i="12"/>
  <c r="H230" i="12"/>
  <c r="G230" i="12"/>
  <c r="C230" i="12"/>
  <c r="A230" i="12"/>
  <c r="H229" i="12"/>
  <c r="G229" i="12"/>
  <c r="C229" i="12"/>
  <c r="A229" i="12"/>
  <c r="X228" i="12"/>
  <c r="L228" i="12"/>
  <c r="H228" i="12"/>
  <c r="G228" i="12"/>
  <c r="C228" i="12"/>
  <c r="A228" i="12"/>
  <c r="W227" i="12"/>
  <c r="R227" i="12"/>
  <c r="H227" i="12"/>
  <c r="G227" i="12"/>
  <c r="C227" i="12"/>
  <c r="A227" i="12"/>
  <c r="T226" i="12"/>
  <c r="Q226" i="12"/>
  <c r="N226" i="12"/>
  <c r="H226" i="12"/>
  <c r="G226" i="12"/>
  <c r="C226" i="12"/>
  <c r="A226" i="12"/>
  <c r="Q225" i="12"/>
  <c r="O225" i="12"/>
  <c r="N225" i="12"/>
  <c r="H225" i="12"/>
  <c r="G225" i="12"/>
  <c r="C225" i="12"/>
  <c r="A225" i="12"/>
  <c r="U224" i="12"/>
  <c r="O224" i="12"/>
  <c r="H224" i="12"/>
  <c r="G224" i="12"/>
  <c r="C224" i="12"/>
  <c r="A224" i="12"/>
  <c r="AC223" i="12"/>
  <c r="U223" i="12"/>
  <c r="H223" i="12"/>
  <c r="G223" i="12"/>
  <c r="C223" i="12"/>
  <c r="A223" i="12"/>
  <c r="AB222" i="12"/>
  <c r="Q222" i="12"/>
  <c r="O222" i="12"/>
  <c r="H222" i="12"/>
  <c r="G222" i="12"/>
  <c r="C222" i="12"/>
  <c r="A222" i="12"/>
  <c r="M221" i="12"/>
  <c r="L221" i="12"/>
  <c r="H221" i="12"/>
  <c r="G221" i="12"/>
  <c r="C221" i="12"/>
  <c r="A221" i="12"/>
  <c r="X220" i="12"/>
  <c r="P220" i="12"/>
  <c r="H220" i="12"/>
  <c r="G220" i="12"/>
  <c r="C220" i="12"/>
  <c r="A220" i="12"/>
  <c r="AA219" i="12"/>
  <c r="Y219" i="12"/>
  <c r="R219" i="12"/>
  <c r="P219" i="12"/>
  <c r="H219" i="12"/>
  <c r="G219" i="12"/>
  <c r="C219" i="12"/>
  <c r="A219" i="12"/>
  <c r="N218" i="12"/>
  <c r="M218" i="12"/>
  <c r="L218" i="12"/>
  <c r="H218" i="12"/>
  <c r="G218" i="12"/>
  <c r="C218" i="12"/>
  <c r="A218" i="12"/>
  <c r="AB217" i="12"/>
  <c r="T217" i="12"/>
  <c r="H217" i="12"/>
  <c r="G217" i="12"/>
  <c r="C217" i="12"/>
  <c r="A217" i="12"/>
  <c r="AA216" i="12"/>
  <c r="Z216" i="12"/>
  <c r="W216" i="12"/>
  <c r="H216" i="12"/>
  <c r="G216" i="12"/>
  <c r="C216" i="12"/>
  <c r="A216" i="12"/>
  <c r="U215" i="12"/>
  <c r="T215" i="12"/>
  <c r="M215" i="12"/>
  <c r="H215" i="12"/>
  <c r="G215" i="12"/>
  <c r="C215" i="12"/>
  <c r="A215" i="12"/>
  <c r="Z214" i="12"/>
  <c r="Y214" i="12"/>
  <c r="W214" i="12"/>
  <c r="H214" i="12"/>
  <c r="G214" i="12"/>
  <c r="C214" i="12"/>
  <c r="A214" i="12"/>
  <c r="AA213" i="12"/>
  <c r="Z213" i="12"/>
  <c r="S213" i="12"/>
  <c r="H213" i="12"/>
  <c r="G213" i="12"/>
  <c r="C213" i="12"/>
  <c r="A213" i="12"/>
  <c r="V212" i="12"/>
  <c r="S212" i="12"/>
  <c r="P212" i="12"/>
  <c r="H212" i="12"/>
  <c r="G212" i="12"/>
  <c r="C212" i="12"/>
  <c r="A212" i="12"/>
  <c r="AC211" i="12"/>
  <c r="V211" i="12"/>
  <c r="S211" i="12"/>
  <c r="H211" i="12"/>
  <c r="G211" i="12"/>
  <c r="C211" i="12"/>
  <c r="A211" i="12"/>
  <c r="H210" i="12"/>
  <c r="G210" i="12"/>
  <c r="C210" i="12"/>
  <c r="A210" i="12"/>
  <c r="H209" i="12"/>
  <c r="G209" i="12"/>
  <c r="C209" i="12"/>
  <c r="A209" i="12"/>
  <c r="H208" i="12"/>
  <c r="G208" i="12"/>
  <c r="C208" i="12"/>
  <c r="A208" i="12"/>
  <c r="H207" i="12"/>
  <c r="G207" i="12"/>
  <c r="C207" i="12"/>
  <c r="A207" i="12"/>
  <c r="H206" i="12"/>
  <c r="G206" i="12"/>
  <c r="C206" i="12"/>
  <c r="A206" i="12"/>
  <c r="H205" i="12"/>
  <c r="G205" i="12"/>
  <c r="C205" i="12"/>
  <c r="A205" i="12"/>
  <c r="H204" i="12"/>
  <c r="G204" i="12"/>
  <c r="C204" i="12"/>
  <c r="A204" i="12"/>
  <c r="H203" i="12"/>
  <c r="G203" i="12"/>
  <c r="C203" i="12"/>
  <c r="A203" i="12"/>
  <c r="H202" i="12"/>
  <c r="G202" i="12"/>
  <c r="C202" i="12"/>
  <c r="A202" i="12"/>
  <c r="H201" i="12"/>
  <c r="G201" i="12"/>
  <c r="C201" i="12"/>
  <c r="A201" i="12"/>
  <c r="H200" i="12"/>
  <c r="G200" i="12"/>
  <c r="C200" i="12"/>
  <c r="A200" i="12"/>
  <c r="H199" i="12"/>
  <c r="G199" i="12"/>
  <c r="C199" i="12"/>
  <c r="A199" i="12"/>
  <c r="H198" i="12"/>
  <c r="G198" i="12"/>
  <c r="C198" i="12"/>
  <c r="A198" i="12"/>
  <c r="H197" i="12"/>
  <c r="G197" i="12"/>
  <c r="C197" i="12"/>
  <c r="A197" i="12"/>
  <c r="H196" i="12"/>
  <c r="G196" i="12"/>
  <c r="C196" i="12"/>
  <c r="A196" i="12"/>
  <c r="H195" i="12"/>
  <c r="G195" i="12"/>
  <c r="C195" i="12"/>
  <c r="A195" i="12"/>
  <c r="H194" i="12"/>
  <c r="G194" i="12"/>
  <c r="C194" i="12"/>
  <c r="A194" i="12"/>
  <c r="H193" i="12"/>
  <c r="G193" i="12"/>
  <c r="C193" i="12"/>
  <c r="A193" i="12"/>
  <c r="H192" i="12"/>
  <c r="G192" i="12"/>
  <c r="C192" i="12"/>
  <c r="A192" i="12"/>
  <c r="C191" i="12"/>
  <c r="A191" i="12"/>
  <c r="C190" i="12"/>
  <c r="A190" i="12"/>
  <c r="H189" i="12"/>
  <c r="G189" i="12"/>
  <c r="C189" i="12"/>
  <c r="A189" i="12"/>
  <c r="H188" i="12"/>
  <c r="G188" i="12"/>
  <c r="C188" i="12"/>
  <c r="A188" i="12"/>
  <c r="H187" i="12"/>
  <c r="G187" i="12"/>
  <c r="C187" i="12"/>
  <c r="A187" i="12"/>
  <c r="H186" i="12"/>
  <c r="G186" i="12"/>
  <c r="C186" i="12"/>
  <c r="A186" i="12"/>
  <c r="H185" i="12"/>
  <c r="G185" i="12"/>
  <c r="C185" i="12"/>
  <c r="A185" i="12"/>
  <c r="H184" i="12"/>
  <c r="G184" i="12"/>
  <c r="C184" i="12"/>
  <c r="A184" i="12"/>
  <c r="H183" i="12"/>
  <c r="G183" i="12"/>
  <c r="C183" i="12"/>
  <c r="A183" i="12"/>
  <c r="H182" i="12"/>
  <c r="G182" i="12"/>
  <c r="C182" i="12"/>
  <c r="A182" i="12"/>
  <c r="H181" i="12"/>
  <c r="G181" i="12"/>
  <c r="C181" i="12"/>
  <c r="A181" i="12"/>
  <c r="C180" i="12"/>
  <c r="A180" i="12"/>
  <c r="C179" i="12"/>
  <c r="A179" i="12"/>
  <c r="H178" i="12"/>
  <c r="G178" i="12"/>
  <c r="C178" i="12"/>
  <c r="A178" i="12"/>
  <c r="H177" i="12"/>
  <c r="G177" i="12"/>
  <c r="C177" i="12"/>
  <c r="A177" i="12"/>
  <c r="H176" i="12"/>
  <c r="G176" i="12"/>
  <c r="C176" i="12"/>
  <c r="A176" i="12"/>
  <c r="H175" i="12"/>
  <c r="G175" i="12"/>
  <c r="C175" i="12"/>
  <c r="A175" i="12"/>
  <c r="H174" i="12"/>
  <c r="G174" i="12"/>
  <c r="C174" i="12"/>
  <c r="A174" i="12"/>
  <c r="H173" i="12"/>
  <c r="G173" i="12"/>
  <c r="C173" i="12"/>
  <c r="A173" i="12"/>
  <c r="H172" i="12"/>
  <c r="G172" i="12"/>
  <c r="C172" i="12"/>
  <c r="A172" i="12"/>
  <c r="H171" i="12"/>
  <c r="G171" i="12"/>
  <c r="C171" i="12"/>
  <c r="A171" i="12"/>
  <c r="H170" i="12"/>
  <c r="G170" i="12"/>
  <c r="C170" i="12"/>
  <c r="A170" i="12"/>
  <c r="C169" i="12"/>
  <c r="A169" i="12"/>
  <c r="C168" i="12"/>
  <c r="A168" i="12"/>
  <c r="H167" i="12"/>
  <c r="G167" i="12"/>
  <c r="C167" i="12"/>
  <c r="A167" i="12"/>
  <c r="H166" i="12"/>
  <c r="G166" i="12"/>
  <c r="C166" i="12"/>
  <c r="A166" i="12"/>
  <c r="H165" i="12"/>
  <c r="G165" i="12"/>
  <c r="C165" i="12"/>
  <c r="A165" i="12"/>
  <c r="H164" i="12"/>
  <c r="G164" i="12"/>
  <c r="C164" i="12"/>
  <c r="A164" i="12"/>
  <c r="H163" i="12"/>
  <c r="G163" i="12"/>
  <c r="C163" i="12"/>
  <c r="A163" i="12"/>
  <c r="H162" i="12"/>
  <c r="G162" i="12"/>
  <c r="C162" i="12"/>
  <c r="A162" i="12"/>
  <c r="H161" i="12"/>
  <c r="G161" i="12"/>
  <c r="C161" i="12"/>
  <c r="A161" i="12"/>
  <c r="H160" i="12"/>
  <c r="G160" i="12"/>
  <c r="C160" i="12"/>
  <c r="A160" i="12"/>
  <c r="H159" i="12"/>
  <c r="G159" i="12"/>
  <c r="C159" i="12"/>
  <c r="A159" i="12"/>
  <c r="C158" i="12"/>
  <c r="A158" i="12"/>
  <c r="C157" i="12"/>
  <c r="A157" i="12"/>
  <c r="H156" i="12"/>
  <c r="G156" i="12"/>
  <c r="C156" i="12"/>
  <c r="A156" i="12"/>
  <c r="H155" i="12"/>
  <c r="G155" i="12"/>
  <c r="C155" i="12"/>
  <c r="A155" i="12"/>
  <c r="H154" i="12"/>
  <c r="G154" i="12"/>
  <c r="C154" i="12"/>
  <c r="A154" i="12"/>
  <c r="H153" i="12"/>
  <c r="G153" i="12"/>
  <c r="C153" i="12"/>
  <c r="A153" i="12"/>
  <c r="H152" i="12"/>
  <c r="G152" i="12"/>
  <c r="C152" i="12"/>
  <c r="A152" i="12"/>
  <c r="H151" i="12"/>
  <c r="G151" i="12"/>
  <c r="C151" i="12"/>
  <c r="A151" i="12"/>
  <c r="H150" i="12"/>
  <c r="G150" i="12"/>
  <c r="C150" i="12"/>
  <c r="A150" i="12"/>
  <c r="H149" i="12"/>
  <c r="G149" i="12"/>
  <c r="C149" i="12"/>
  <c r="A149" i="12"/>
  <c r="H148" i="12"/>
  <c r="G148" i="12"/>
  <c r="C148" i="12"/>
  <c r="A148" i="12"/>
  <c r="C147" i="12"/>
  <c r="A147" i="12"/>
  <c r="C146" i="12"/>
  <c r="A146" i="12"/>
  <c r="H145" i="12"/>
  <c r="G145" i="12"/>
  <c r="C145" i="12"/>
  <c r="A145" i="12"/>
  <c r="H144" i="12"/>
  <c r="G144" i="12"/>
  <c r="C144" i="12"/>
  <c r="A144" i="12"/>
  <c r="H143" i="12"/>
  <c r="G143" i="12"/>
  <c r="C143" i="12"/>
  <c r="A143" i="12"/>
  <c r="H142" i="12"/>
  <c r="G142" i="12"/>
  <c r="C142" i="12"/>
  <c r="A142" i="12"/>
  <c r="H141" i="12"/>
  <c r="G141" i="12"/>
  <c r="C141" i="12"/>
  <c r="A141" i="12"/>
  <c r="H140" i="12"/>
  <c r="G140" i="12"/>
  <c r="C140" i="12"/>
  <c r="A140" i="12"/>
  <c r="C139" i="12"/>
  <c r="A139" i="12"/>
  <c r="C138" i="12"/>
  <c r="A138" i="12"/>
  <c r="H137" i="12"/>
  <c r="G137" i="12"/>
  <c r="C137" i="12"/>
  <c r="A137" i="12"/>
  <c r="H136" i="12"/>
  <c r="G136" i="12"/>
  <c r="C136" i="12"/>
  <c r="A136" i="12"/>
  <c r="H135" i="12"/>
  <c r="G135" i="12"/>
  <c r="C135" i="12"/>
  <c r="A135" i="12"/>
  <c r="H134" i="12"/>
  <c r="G134" i="12"/>
  <c r="C134" i="12"/>
  <c r="A134" i="12"/>
  <c r="H133" i="12"/>
  <c r="G133" i="12"/>
  <c r="C133" i="12"/>
  <c r="A133" i="12"/>
  <c r="H132" i="12"/>
  <c r="G132" i="12"/>
  <c r="C132" i="12"/>
  <c r="A132" i="12"/>
  <c r="C131" i="12"/>
  <c r="A131" i="12"/>
  <c r="C130" i="12"/>
  <c r="A130" i="12"/>
  <c r="H129" i="12"/>
  <c r="G129" i="12"/>
  <c r="C129" i="12"/>
  <c r="A129" i="12"/>
  <c r="H128" i="12"/>
  <c r="G128" i="12"/>
  <c r="C128" i="12"/>
  <c r="A128" i="12"/>
  <c r="H127" i="12"/>
  <c r="G127" i="12"/>
  <c r="C127" i="12"/>
  <c r="A127" i="12"/>
  <c r="H126" i="12"/>
  <c r="G126" i="12"/>
  <c r="C126" i="12"/>
  <c r="A126" i="12"/>
  <c r="H125" i="12"/>
  <c r="G125" i="12"/>
  <c r="C125" i="12"/>
  <c r="A125" i="12"/>
  <c r="H124" i="12"/>
  <c r="G124" i="12"/>
  <c r="C124" i="12"/>
  <c r="A124" i="12"/>
  <c r="C123" i="12"/>
  <c r="A123" i="12"/>
  <c r="C122" i="12"/>
  <c r="A122" i="12"/>
  <c r="H121" i="12"/>
  <c r="G121" i="12"/>
  <c r="C121" i="12"/>
  <c r="A121" i="12"/>
  <c r="H120" i="12"/>
  <c r="G120" i="12"/>
  <c r="C120" i="12"/>
  <c r="A120" i="12"/>
  <c r="H119" i="12"/>
  <c r="G119" i="12"/>
  <c r="C119" i="12"/>
  <c r="A119" i="12"/>
  <c r="H118" i="12"/>
  <c r="G118" i="12"/>
  <c r="C118" i="12"/>
  <c r="A118" i="12"/>
  <c r="H117" i="12"/>
  <c r="G117" i="12"/>
  <c r="C117" i="12"/>
  <c r="A117" i="12"/>
  <c r="H116" i="12"/>
  <c r="G116" i="12"/>
  <c r="C116" i="12"/>
  <c r="A116" i="12"/>
  <c r="H115" i="12"/>
  <c r="G115" i="12"/>
  <c r="C115" i="12"/>
  <c r="A115" i="12"/>
  <c r="H114" i="12"/>
  <c r="G114" i="12"/>
  <c r="C114" i="12"/>
  <c r="A114" i="12"/>
  <c r="H113" i="12"/>
  <c r="G113" i="12"/>
  <c r="C113" i="12"/>
  <c r="A113" i="12"/>
  <c r="C112" i="12"/>
  <c r="A112" i="12"/>
  <c r="C111" i="12"/>
  <c r="A111" i="12"/>
  <c r="H110" i="12"/>
  <c r="G110" i="12"/>
  <c r="C110" i="12"/>
  <c r="A110" i="12"/>
  <c r="H109" i="12"/>
  <c r="G109" i="12"/>
  <c r="C109" i="12"/>
  <c r="A109" i="12"/>
  <c r="H108" i="12"/>
  <c r="G108" i="12"/>
  <c r="C108" i="12"/>
  <c r="A108" i="12"/>
  <c r="H107" i="12"/>
  <c r="G107" i="12"/>
  <c r="C107" i="12"/>
  <c r="A107" i="12"/>
  <c r="H106" i="12"/>
  <c r="G106" i="12"/>
  <c r="C106" i="12"/>
  <c r="A106" i="12"/>
  <c r="H105" i="12"/>
  <c r="G105" i="12"/>
  <c r="C105" i="12"/>
  <c r="A105" i="12"/>
  <c r="H104" i="12"/>
  <c r="G104" i="12"/>
  <c r="C104" i="12"/>
  <c r="A104" i="12"/>
  <c r="H103" i="12"/>
  <c r="G103" i="12"/>
  <c r="C103" i="12"/>
  <c r="A103" i="12"/>
  <c r="H102" i="12"/>
  <c r="G102" i="12"/>
  <c r="C102" i="12"/>
  <c r="A102" i="12"/>
  <c r="H99" i="12"/>
  <c r="G99" i="12"/>
  <c r="C99" i="12"/>
  <c r="A99" i="12"/>
  <c r="H98" i="12"/>
  <c r="G98" i="12"/>
  <c r="C98" i="12"/>
  <c r="A98" i="12"/>
  <c r="H97" i="12"/>
  <c r="G97" i="12"/>
  <c r="C97" i="12"/>
  <c r="A97" i="12"/>
  <c r="H96" i="12"/>
  <c r="G96" i="12"/>
  <c r="C96" i="12"/>
  <c r="A96" i="12"/>
  <c r="H95" i="12"/>
  <c r="G95" i="12"/>
  <c r="C95" i="12"/>
  <c r="A95" i="12"/>
  <c r="H94" i="12"/>
  <c r="G94" i="12"/>
  <c r="C94" i="12"/>
  <c r="A94" i="12"/>
  <c r="H93" i="12"/>
  <c r="G93" i="12"/>
  <c r="C93" i="12"/>
  <c r="A93" i="12"/>
  <c r="H92" i="12"/>
  <c r="G92" i="12"/>
  <c r="C92" i="12"/>
  <c r="A92" i="12"/>
  <c r="H91" i="12"/>
  <c r="G91" i="12"/>
  <c r="C91" i="12"/>
  <c r="A91" i="12"/>
  <c r="H88" i="12"/>
  <c r="G88" i="12"/>
  <c r="C88" i="12"/>
  <c r="A88" i="12"/>
  <c r="H87" i="12"/>
  <c r="G87" i="12"/>
  <c r="C87" i="12"/>
  <c r="A87" i="12"/>
  <c r="H86" i="12"/>
  <c r="G86" i="12"/>
  <c r="C86" i="12"/>
  <c r="A86" i="12"/>
  <c r="H85" i="12"/>
  <c r="G85" i="12"/>
  <c r="C85" i="12"/>
  <c r="A85" i="12"/>
  <c r="H84" i="12"/>
  <c r="G84" i="12"/>
  <c r="C84" i="12"/>
  <c r="A84" i="12"/>
  <c r="H83" i="12"/>
  <c r="G83" i="12"/>
  <c r="C83" i="12"/>
  <c r="A83" i="12"/>
  <c r="H82" i="12"/>
  <c r="G82" i="12"/>
  <c r="C82" i="12"/>
  <c r="A82" i="12"/>
  <c r="H81" i="12"/>
  <c r="G81" i="12"/>
  <c r="C81" i="12"/>
  <c r="A81" i="12"/>
  <c r="H80" i="12"/>
  <c r="G80" i="12"/>
  <c r="C80" i="12"/>
  <c r="A80" i="12"/>
  <c r="H77" i="12"/>
  <c r="G77" i="12"/>
  <c r="C77" i="12"/>
  <c r="A77" i="12"/>
  <c r="H76" i="12"/>
  <c r="G76" i="12"/>
  <c r="C76" i="12"/>
  <c r="A76" i="12"/>
  <c r="H75" i="12"/>
  <c r="G75" i="12"/>
  <c r="C75" i="12"/>
  <c r="A75" i="12"/>
  <c r="H74" i="12"/>
  <c r="G74" i="12"/>
  <c r="C74" i="12"/>
  <c r="A74" i="12"/>
  <c r="H73" i="12"/>
  <c r="G73" i="12"/>
  <c r="C73" i="12"/>
  <c r="A73" i="12"/>
  <c r="H72" i="12"/>
  <c r="G72" i="12"/>
  <c r="C72" i="12"/>
  <c r="A72" i="12"/>
  <c r="H71" i="12"/>
  <c r="G71" i="12"/>
  <c r="C71" i="12"/>
  <c r="A71" i="12"/>
  <c r="H70" i="12"/>
  <c r="G70" i="12"/>
  <c r="C70" i="12"/>
  <c r="A70" i="12"/>
  <c r="H69" i="12"/>
  <c r="G69" i="12"/>
  <c r="C69" i="12"/>
  <c r="A69" i="12"/>
  <c r="C68" i="12"/>
  <c r="A68" i="12"/>
  <c r="C67" i="12"/>
  <c r="A67" i="12"/>
  <c r="H66" i="12"/>
  <c r="G66" i="12"/>
  <c r="C66" i="12"/>
  <c r="A66" i="12"/>
  <c r="H65" i="12"/>
  <c r="G65" i="12"/>
  <c r="C65" i="12"/>
  <c r="A65" i="12"/>
  <c r="H64" i="12"/>
  <c r="G64" i="12"/>
  <c r="C64" i="12"/>
  <c r="A64" i="12"/>
  <c r="H63" i="12"/>
  <c r="G63" i="12"/>
  <c r="C63" i="12"/>
  <c r="A63" i="12"/>
  <c r="H62" i="12"/>
  <c r="G62" i="12"/>
  <c r="C62" i="12"/>
  <c r="A62" i="12"/>
  <c r="H61" i="12"/>
  <c r="G61" i="12"/>
  <c r="C61" i="12"/>
  <c r="A61" i="12"/>
  <c r="H60" i="12"/>
  <c r="G60" i="12"/>
  <c r="C60" i="12"/>
  <c r="A60" i="12"/>
  <c r="H59" i="12"/>
  <c r="G59" i="12"/>
  <c r="C59" i="12"/>
  <c r="A59" i="12"/>
  <c r="H58" i="12"/>
  <c r="G58" i="12"/>
  <c r="C58" i="12"/>
  <c r="A58" i="12"/>
  <c r="C57" i="12"/>
  <c r="A57" i="12"/>
  <c r="C56" i="12"/>
  <c r="A56" i="12"/>
  <c r="H55" i="12"/>
  <c r="G55" i="12"/>
  <c r="C55" i="12"/>
  <c r="A55" i="12"/>
  <c r="H54" i="12"/>
  <c r="G54" i="12"/>
  <c r="C54" i="12"/>
  <c r="A54" i="12"/>
  <c r="H53" i="12"/>
  <c r="G53" i="12"/>
  <c r="C53" i="12"/>
  <c r="A53" i="12"/>
  <c r="H52" i="12"/>
  <c r="G52" i="12"/>
  <c r="C52" i="12"/>
  <c r="A52" i="12"/>
  <c r="H51" i="12"/>
  <c r="G51" i="12"/>
  <c r="C51" i="12"/>
  <c r="A51" i="12"/>
  <c r="H50" i="12"/>
  <c r="G50" i="12"/>
  <c r="C50" i="12"/>
  <c r="A50" i="12"/>
  <c r="H49" i="12"/>
  <c r="G49" i="12"/>
  <c r="C49" i="12"/>
  <c r="A49" i="12"/>
  <c r="H48" i="12"/>
  <c r="G48" i="12"/>
  <c r="C48" i="12"/>
  <c r="A48" i="12"/>
  <c r="H47" i="12"/>
  <c r="G47" i="12"/>
  <c r="C47" i="12"/>
  <c r="A47" i="12"/>
  <c r="C46" i="12"/>
  <c r="A46" i="12"/>
  <c r="C45" i="12"/>
  <c r="A45" i="12"/>
  <c r="H44" i="12"/>
  <c r="G44" i="12"/>
  <c r="C44" i="12"/>
  <c r="A44" i="12"/>
  <c r="H43" i="12"/>
  <c r="G43" i="12"/>
  <c r="C43" i="12"/>
  <c r="A43" i="12"/>
  <c r="H42" i="12"/>
  <c r="G42" i="12"/>
  <c r="C42" i="12"/>
  <c r="A42" i="12"/>
  <c r="H41" i="12"/>
  <c r="G41" i="12"/>
  <c r="C41" i="12"/>
  <c r="A41" i="12"/>
  <c r="H40" i="12"/>
  <c r="G40" i="12"/>
  <c r="C40" i="12"/>
  <c r="A40" i="12"/>
  <c r="H39" i="12"/>
  <c r="G39" i="12"/>
  <c r="C39" i="12"/>
  <c r="A39" i="12"/>
  <c r="H38" i="12"/>
  <c r="G38" i="12"/>
  <c r="C38" i="12"/>
  <c r="A38" i="12"/>
  <c r="H37" i="12"/>
  <c r="G37" i="12"/>
  <c r="C37" i="12"/>
  <c r="A37" i="12"/>
  <c r="H36" i="12"/>
  <c r="G36" i="12"/>
  <c r="C36" i="12"/>
  <c r="A36" i="12"/>
  <c r="C35" i="12"/>
  <c r="A35" i="12"/>
  <c r="C34" i="12"/>
  <c r="A34" i="12"/>
  <c r="H33" i="12"/>
  <c r="G33" i="12"/>
  <c r="C33" i="12"/>
  <c r="A33" i="12"/>
  <c r="H32" i="12"/>
  <c r="G32" i="12"/>
  <c r="C32" i="12"/>
  <c r="A32" i="12"/>
  <c r="H31" i="12"/>
  <c r="G31" i="12"/>
  <c r="C31" i="12"/>
  <c r="A31" i="12"/>
  <c r="H30" i="12"/>
  <c r="G30" i="12"/>
  <c r="C30" i="12"/>
  <c r="A30" i="12"/>
  <c r="H29" i="12"/>
  <c r="G29" i="12"/>
  <c r="C29" i="12"/>
  <c r="A29" i="12"/>
  <c r="H28" i="12"/>
  <c r="G28" i="12"/>
  <c r="C28" i="12"/>
  <c r="A28" i="12"/>
  <c r="H27" i="12"/>
  <c r="G27" i="12"/>
  <c r="C27" i="12"/>
  <c r="A27" i="12"/>
  <c r="H26" i="12"/>
  <c r="G26" i="12"/>
  <c r="C26" i="12"/>
  <c r="A26" i="12"/>
  <c r="H25" i="12"/>
  <c r="G25" i="12"/>
  <c r="C25" i="12"/>
  <c r="A25" i="12"/>
  <c r="C24" i="12"/>
  <c r="A24" i="12"/>
  <c r="C23" i="12"/>
  <c r="A23" i="12"/>
  <c r="H22" i="12"/>
  <c r="G22" i="12"/>
  <c r="C22" i="12"/>
  <c r="A22" i="12"/>
  <c r="H21" i="12"/>
  <c r="G21" i="12"/>
  <c r="C21" i="12"/>
  <c r="A21" i="12"/>
  <c r="H20" i="12"/>
  <c r="G20" i="12"/>
  <c r="C20" i="12"/>
  <c r="A20" i="12"/>
  <c r="H19" i="12"/>
  <c r="G19" i="12"/>
  <c r="C19" i="12"/>
  <c r="A19" i="12"/>
  <c r="H18" i="12"/>
  <c r="G18" i="12"/>
  <c r="C18" i="12"/>
  <c r="A18" i="12"/>
  <c r="H17" i="12"/>
  <c r="G17" i="12"/>
  <c r="C17" i="12"/>
  <c r="A17" i="12"/>
  <c r="H16" i="12"/>
  <c r="G16" i="12"/>
  <c r="C16" i="12"/>
  <c r="A16" i="12"/>
  <c r="H15" i="12"/>
  <c r="G15" i="12"/>
  <c r="C15" i="12"/>
  <c r="A15" i="12"/>
  <c r="H14" i="12"/>
  <c r="G14" i="12"/>
  <c r="C14" i="12"/>
  <c r="A14" i="12"/>
  <c r="C13" i="12"/>
  <c r="A13" i="12"/>
  <c r="C12" i="12"/>
  <c r="A12" i="12"/>
  <c r="H11" i="12"/>
  <c r="G11" i="12"/>
  <c r="C11" i="12"/>
  <c r="A11" i="12"/>
  <c r="H10" i="12"/>
  <c r="G10" i="12"/>
  <c r="C10" i="12"/>
  <c r="A10" i="12"/>
  <c r="H9" i="12"/>
  <c r="G9" i="12"/>
  <c r="C9" i="12"/>
  <c r="A9" i="12"/>
  <c r="H8" i="12"/>
  <c r="G8" i="12"/>
  <c r="C8" i="12"/>
  <c r="A8" i="12"/>
  <c r="H7" i="12"/>
  <c r="G7" i="12"/>
  <c r="C7" i="12"/>
  <c r="A7" i="12"/>
  <c r="H6" i="12"/>
  <c r="G6" i="12"/>
  <c r="C6" i="12"/>
  <c r="A6" i="12"/>
  <c r="H5" i="12"/>
  <c r="G5" i="12"/>
  <c r="C5" i="12"/>
  <c r="A5" i="12"/>
  <c r="H4" i="12"/>
  <c r="G4" i="12"/>
  <c r="C4" i="12"/>
  <c r="A4" i="12"/>
  <c r="H3" i="12"/>
  <c r="G3" i="12"/>
  <c r="C3" i="12"/>
  <c r="A3" i="12"/>
  <c r="X20" i="11"/>
  <c r="L20" i="11"/>
  <c r="W19" i="11"/>
  <c r="R19" i="11"/>
  <c r="T18" i="11"/>
  <c r="Q18" i="11"/>
  <c r="N18" i="11"/>
  <c r="Q17" i="11"/>
  <c r="O17" i="11"/>
  <c r="N17" i="11"/>
  <c r="U16" i="11"/>
  <c r="O16" i="11"/>
  <c r="AC15" i="11"/>
  <c r="U15" i="11"/>
  <c r="AB14" i="11"/>
  <c r="Q14" i="11"/>
  <c r="O14" i="11"/>
  <c r="M13" i="11"/>
  <c r="L13" i="11"/>
  <c r="AH3" i="11" s="1" a="1"/>
  <c r="AH3" i="11" s="1"/>
  <c r="O26" i="11" s="1" a="1"/>
  <c r="O26" i="11" s="1"/>
  <c r="X12" i="11"/>
  <c r="P12" i="11"/>
  <c r="AA11" i="11"/>
  <c r="Y11" i="11"/>
  <c r="R11" i="11"/>
  <c r="P11" i="11"/>
  <c r="N10" i="11"/>
  <c r="M10" i="11"/>
  <c r="L10" i="11"/>
  <c r="AB9" i="11"/>
  <c r="T9" i="11"/>
  <c r="AA8" i="11"/>
  <c r="Z8" i="11"/>
  <c r="W8" i="11"/>
  <c r="U7" i="11"/>
  <c r="T7" i="11"/>
  <c r="M7" i="11"/>
  <c r="Z6" i="11"/>
  <c r="Y6" i="11"/>
  <c r="W6" i="11"/>
  <c r="AA5" i="11"/>
  <c r="Z5" i="11"/>
  <c r="S5" i="11"/>
  <c r="V4" i="11"/>
  <c r="S4" i="11"/>
  <c r="P4" i="11"/>
  <c r="AC3" i="11"/>
  <c r="V3" i="11"/>
  <c r="L47" i="11" s="1" a="1"/>
  <c r="L47" i="11" s="1"/>
  <c r="S3" i="11"/>
  <c r="W227" i="11"/>
  <c r="AB222" i="11"/>
  <c r="L218" i="11"/>
  <c r="S211" i="11"/>
  <c r="Y219" i="11"/>
  <c r="U224" i="11"/>
  <c r="U223" i="11"/>
  <c r="X220" i="11"/>
  <c r="N226" i="11"/>
  <c r="AA213" i="11"/>
  <c r="P212" i="11"/>
  <c r="M215" i="11"/>
  <c r="H244" i="11"/>
  <c r="G244" i="11"/>
  <c r="C244" i="11"/>
  <c r="A244" i="11"/>
  <c r="H243" i="11"/>
  <c r="G243" i="11"/>
  <c r="C243" i="11"/>
  <c r="A243" i="11"/>
  <c r="H242" i="11"/>
  <c r="G242" i="11"/>
  <c r="C242" i="11"/>
  <c r="A242" i="11"/>
  <c r="H241" i="11"/>
  <c r="G241" i="11"/>
  <c r="C241" i="11"/>
  <c r="A241" i="11"/>
  <c r="H240" i="11"/>
  <c r="G240" i="11"/>
  <c r="C240" i="11"/>
  <c r="A240" i="11"/>
  <c r="H239" i="11"/>
  <c r="G239" i="11"/>
  <c r="C239" i="11"/>
  <c r="A239" i="11"/>
  <c r="H238" i="11"/>
  <c r="G238" i="11"/>
  <c r="C238" i="11"/>
  <c r="A238" i="11"/>
  <c r="H237" i="11"/>
  <c r="G237" i="11"/>
  <c r="C237" i="11"/>
  <c r="A237" i="11"/>
  <c r="H236" i="11"/>
  <c r="G236" i="11"/>
  <c r="C236" i="11"/>
  <c r="A236" i="11"/>
  <c r="H235" i="11"/>
  <c r="G235" i="11"/>
  <c r="C235" i="11"/>
  <c r="A235" i="11"/>
  <c r="H234" i="11"/>
  <c r="G234" i="11"/>
  <c r="C234" i="11"/>
  <c r="A234" i="11"/>
  <c r="H233" i="11"/>
  <c r="G233" i="11"/>
  <c r="C233" i="11"/>
  <c r="A233" i="11"/>
  <c r="H232" i="11"/>
  <c r="G232" i="11"/>
  <c r="C232" i="11"/>
  <c r="A232" i="11"/>
  <c r="H231" i="11"/>
  <c r="G231" i="11"/>
  <c r="C231" i="11"/>
  <c r="A231" i="11"/>
  <c r="H230" i="11"/>
  <c r="G230" i="11"/>
  <c r="C230" i="11"/>
  <c r="A230" i="11"/>
  <c r="H229" i="11"/>
  <c r="G229" i="11"/>
  <c r="C229" i="11"/>
  <c r="A229" i="11"/>
  <c r="H228" i="11"/>
  <c r="G228" i="11"/>
  <c r="C228" i="11"/>
  <c r="A228" i="11"/>
  <c r="H227" i="11"/>
  <c r="G227" i="11"/>
  <c r="C227" i="11"/>
  <c r="A227" i="11"/>
  <c r="H226" i="11"/>
  <c r="G226" i="11"/>
  <c r="C226" i="11"/>
  <c r="A226" i="11"/>
  <c r="H225" i="11"/>
  <c r="G225" i="11"/>
  <c r="C225" i="11"/>
  <c r="A225" i="11"/>
  <c r="H224" i="11"/>
  <c r="G224" i="11"/>
  <c r="C224" i="11"/>
  <c r="A224" i="11"/>
  <c r="H223" i="11"/>
  <c r="G223" i="11"/>
  <c r="C223" i="11"/>
  <c r="A223" i="11"/>
  <c r="H222" i="11"/>
  <c r="G222" i="11"/>
  <c r="C222" i="11"/>
  <c r="A222" i="11"/>
  <c r="H221" i="11"/>
  <c r="G221" i="11"/>
  <c r="C221" i="11"/>
  <c r="A221" i="11"/>
  <c r="H220" i="11"/>
  <c r="G220" i="11"/>
  <c r="C220" i="11"/>
  <c r="A220" i="11"/>
  <c r="H219" i="11"/>
  <c r="G219" i="11"/>
  <c r="C219" i="11"/>
  <c r="A219" i="11"/>
  <c r="H218" i="11"/>
  <c r="G218" i="11"/>
  <c r="C218" i="11"/>
  <c r="A218" i="11"/>
  <c r="H217" i="11"/>
  <c r="G217" i="11"/>
  <c r="C217" i="11"/>
  <c r="A217" i="11"/>
  <c r="H216" i="11"/>
  <c r="G216" i="11"/>
  <c r="C216" i="11"/>
  <c r="A216" i="11"/>
  <c r="H215" i="11"/>
  <c r="G215" i="11"/>
  <c r="C215" i="11"/>
  <c r="A215" i="11"/>
  <c r="H214" i="11"/>
  <c r="G214" i="11"/>
  <c r="C214" i="11"/>
  <c r="A214" i="11"/>
  <c r="H213" i="11"/>
  <c r="G213" i="11"/>
  <c r="C213" i="11"/>
  <c r="A213" i="11"/>
  <c r="H212" i="11"/>
  <c r="G212" i="11"/>
  <c r="C212" i="11"/>
  <c r="A212" i="11"/>
  <c r="H211" i="11"/>
  <c r="G211" i="11"/>
  <c r="C211" i="11"/>
  <c r="A211" i="11"/>
  <c r="H210" i="11"/>
  <c r="G210" i="11"/>
  <c r="C210" i="11"/>
  <c r="A210" i="11"/>
  <c r="H209" i="11"/>
  <c r="G209" i="11"/>
  <c r="C209" i="11"/>
  <c r="A209" i="11"/>
  <c r="H208" i="11"/>
  <c r="G208" i="11"/>
  <c r="C208" i="11"/>
  <c r="A208" i="11"/>
  <c r="H207" i="11"/>
  <c r="G207" i="11"/>
  <c r="C207" i="11"/>
  <c r="A207" i="11"/>
  <c r="H206" i="11"/>
  <c r="G206" i="11"/>
  <c r="C206" i="11"/>
  <c r="A206" i="11"/>
  <c r="X228" i="11"/>
  <c r="L228" i="11"/>
  <c r="H205" i="11"/>
  <c r="G205" i="11"/>
  <c r="C205" i="11"/>
  <c r="A205" i="11"/>
  <c r="R227" i="11"/>
  <c r="H204" i="11"/>
  <c r="G204" i="11"/>
  <c r="C204" i="11"/>
  <c r="A204" i="11"/>
  <c r="T226" i="11"/>
  <c r="Q226" i="11"/>
  <c r="H203" i="11"/>
  <c r="G203" i="11"/>
  <c r="C203" i="11"/>
  <c r="A203" i="11"/>
  <c r="Q225" i="11"/>
  <c r="O225" i="11"/>
  <c r="N225" i="11"/>
  <c r="H202" i="11"/>
  <c r="G202" i="11"/>
  <c r="C202" i="11"/>
  <c r="A202" i="11"/>
  <c r="O224" i="11"/>
  <c r="H201" i="11"/>
  <c r="G201" i="11"/>
  <c r="C201" i="11"/>
  <c r="A201" i="11"/>
  <c r="AC223" i="11"/>
  <c r="H200" i="11"/>
  <c r="G200" i="11"/>
  <c r="C200" i="11"/>
  <c r="A200" i="11"/>
  <c r="Q222" i="11"/>
  <c r="O222" i="11"/>
  <c r="H199" i="11"/>
  <c r="G199" i="11"/>
  <c r="C199" i="11"/>
  <c r="A199" i="11"/>
  <c r="M221" i="11"/>
  <c r="L221" i="11"/>
  <c r="H198" i="11"/>
  <c r="G198" i="11"/>
  <c r="C198" i="11"/>
  <c r="A198" i="11"/>
  <c r="P220" i="11"/>
  <c r="H197" i="11"/>
  <c r="G197" i="11"/>
  <c r="C197" i="11"/>
  <c r="A197" i="11"/>
  <c r="AA219" i="11"/>
  <c r="R219" i="11"/>
  <c r="P219" i="11"/>
  <c r="H196" i="11"/>
  <c r="G196" i="11"/>
  <c r="C196" i="11"/>
  <c r="A196" i="11"/>
  <c r="N218" i="11"/>
  <c r="M218" i="11"/>
  <c r="H195" i="11"/>
  <c r="G195" i="11"/>
  <c r="C195" i="11"/>
  <c r="A195" i="11"/>
  <c r="AB217" i="11"/>
  <c r="T217" i="11"/>
  <c r="H194" i="11"/>
  <c r="G194" i="11"/>
  <c r="C194" i="11"/>
  <c r="A194" i="11"/>
  <c r="AA216" i="11"/>
  <c r="Z216" i="11"/>
  <c r="W216" i="11"/>
  <c r="H193" i="11"/>
  <c r="G193" i="11"/>
  <c r="C193" i="11"/>
  <c r="A193" i="11"/>
  <c r="U215" i="11"/>
  <c r="T215" i="11"/>
  <c r="H192" i="11"/>
  <c r="G192" i="11"/>
  <c r="C192" i="11"/>
  <c r="A192" i="11"/>
  <c r="Z214" i="11"/>
  <c r="Y214" i="11"/>
  <c r="W214" i="11"/>
  <c r="C191" i="11"/>
  <c r="A191" i="11"/>
  <c r="Z213" i="11"/>
  <c r="S213" i="11"/>
  <c r="C190" i="11"/>
  <c r="A190" i="11"/>
  <c r="V212" i="11"/>
  <c r="S212" i="11"/>
  <c r="H189" i="11"/>
  <c r="G189" i="11"/>
  <c r="C189" i="11"/>
  <c r="A189" i="11"/>
  <c r="AC211" i="11"/>
  <c r="V211" i="11"/>
  <c r="AE211" i="11" s="1"/>
  <c r="H188" i="11"/>
  <c r="G188" i="11"/>
  <c r="C188" i="11"/>
  <c r="A188" i="11"/>
  <c r="H187" i="11"/>
  <c r="G187" i="11"/>
  <c r="C187" i="11"/>
  <c r="A187" i="11"/>
  <c r="H186" i="11"/>
  <c r="G186" i="11"/>
  <c r="C186" i="11"/>
  <c r="A186" i="11"/>
  <c r="H185" i="11"/>
  <c r="G185" i="11"/>
  <c r="C185" i="11"/>
  <c r="A185" i="11"/>
  <c r="H184" i="11"/>
  <c r="G184" i="11"/>
  <c r="C184" i="11"/>
  <c r="A184" i="11"/>
  <c r="H183" i="11"/>
  <c r="G183" i="11"/>
  <c r="C183" i="11"/>
  <c r="A183" i="11"/>
  <c r="H182" i="11"/>
  <c r="G182" i="11"/>
  <c r="C182" i="11"/>
  <c r="A182" i="11"/>
  <c r="H181" i="11"/>
  <c r="G181" i="11"/>
  <c r="C181" i="11"/>
  <c r="A181" i="11"/>
  <c r="C180" i="11"/>
  <c r="A180" i="11"/>
  <c r="C179" i="11"/>
  <c r="A179" i="11"/>
  <c r="H178" i="11"/>
  <c r="G178" i="11"/>
  <c r="C178" i="11"/>
  <c r="A178" i="11"/>
  <c r="H177" i="11"/>
  <c r="G177" i="11"/>
  <c r="C177" i="11"/>
  <c r="A177" i="11"/>
  <c r="H176" i="11"/>
  <c r="G176" i="11"/>
  <c r="C176" i="11"/>
  <c r="A176" i="11"/>
  <c r="H175" i="11"/>
  <c r="G175" i="11"/>
  <c r="C175" i="11"/>
  <c r="A175" i="11"/>
  <c r="H174" i="11"/>
  <c r="G174" i="11"/>
  <c r="C174" i="11"/>
  <c r="A174" i="11"/>
  <c r="H173" i="11"/>
  <c r="G173" i="11"/>
  <c r="C173" i="11"/>
  <c r="A173" i="11"/>
  <c r="H172" i="11"/>
  <c r="G172" i="11"/>
  <c r="C172" i="11"/>
  <c r="A172" i="11"/>
  <c r="H171" i="11"/>
  <c r="G171" i="11"/>
  <c r="C171" i="11"/>
  <c r="A171" i="11"/>
  <c r="H170" i="11"/>
  <c r="G170" i="11"/>
  <c r="C170" i="11"/>
  <c r="A170" i="11"/>
  <c r="C169" i="11"/>
  <c r="A169" i="11"/>
  <c r="C168" i="11"/>
  <c r="A168" i="11"/>
  <c r="H167" i="11"/>
  <c r="G167" i="11"/>
  <c r="C167" i="11"/>
  <c r="A167" i="11"/>
  <c r="H166" i="11"/>
  <c r="G166" i="11"/>
  <c r="C166" i="11"/>
  <c r="A166" i="11"/>
  <c r="H165" i="11"/>
  <c r="G165" i="11"/>
  <c r="C165" i="11"/>
  <c r="A165" i="11"/>
  <c r="H164" i="11"/>
  <c r="G164" i="11"/>
  <c r="C164" i="11"/>
  <c r="A164" i="11"/>
  <c r="H163" i="11"/>
  <c r="G163" i="11"/>
  <c r="C163" i="11"/>
  <c r="A163" i="11"/>
  <c r="H162" i="11"/>
  <c r="G162" i="11"/>
  <c r="C162" i="11"/>
  <c r="A162" i="11"/>
  <c r="H161" i="11"/>
  <c r="G161" i="11"/>
  <c r="C161" i="11"/>
  <c r="A161" i="11"/>
  <c r="H160" i="11"/>
  <c r="G160" i="11"/>
  <c r="C160" i="11"/>
  <c r="A160" i="11"/>
  <c r="H159" i="11"/>
  <c r="G159" i="11"/>
  <c r="C159" i="11"/>
  <c r="A159" i="11"/>
  <c r="C158" i="11"/>
  <c r="A158" i="11"/>
  <c r="C157" i="11"/>
  <c r="A157" i="11"/>
  <c r="H156" i="11"/>
  <c r="G156" i="11"/>
  <c r="C156" i="11"/>
  <c r="A156" i="11"/>
  <c r="H155" i="11"/>
  <c r="G155" i="11"/>
  <c r="C155" i="11"/>
  <c r="A155" i="11"/>
  <c r="H154" i="11"/>
  <c r="G154" i="11"/>
  <c r="C154" i="11"/>
  <c r="A154" i="11"/>
  <c r="H153" i="11"/>
  <c r="G153" i="11"/>
  <c r="C153" i="11"/>
  <c r="A153" i="11"/>
  <c r="H152" i="11"/>
  <c r="G152" i="11"/>
  <c r="C152" i="11"/>
  <c r="A152" i="11"/>
  <c r="H151" i="11"/>
  <c r="G151" i="11"/>
  <c r="C151" i="11"/>
  <c r="A151" i="11"/>
  <c r="H150" i="11"/>
  <c r="G150" i="11"/>
  <c r="C150" i="11"/>
  <c r="A150" i="11"/>
  <c r="H149" i="11"/>
  <c r="G149" i="11"/>
  <c r="C149" i="11"/>
  <c r="A149" i="11"/>
  <c r="H148" i="11"/>
  <c r="G148" i="11"/>
  <c r="C148" i="11"/>
  <c r="A148" i="11"/>
  <c r="C147" i="11"/>
  <c r="A147" i="11"/>
  <c r="C146" i="11"/>
  <c r="A146" i="11"/>
  <c r="H145" i="11"/>
  <c r="G145" i="11"/>
  <c r="C145" i="11"/>
  <c r="A145" i="11"/>
  <c r="H144" i="11"/>
  <c r="G144" i="11"/>
  <c r="C144" i="11"/>
  <c r="A144" i="11"/>
  <c r="H143" i="11"/>
  <c r="G143" i="11"/>
  <c r="C143" i="11"/>
  <c r="A143" i="11"/>
  <c r="H142" i="11"/>
  <c r="G142" i="11"/>
  <c r="C142" i="11"/>
  <c r="A142" i="11"/>
  <c r="H141" i="11"/>
  <c r="G141" i="11"/>
  <c r="C141" i="11"/>
  <c r="A141" i="11"/>
  <c r="H140" i="11"/>
  <c r="G140" i="11"/>
  <c r="C140" i="11"/>
  <c r="A140" i="11"/>
  <c r="C139" i="11"/>
  <c r="A139" i="11"/>
  <c r="C138" i="11"/>
  <c r="A138" i="11"/>
  <c r="H137" i="11"/>
  <c r="G137" i="11"/>
  <c r="C137" i="11"/>
  <c r="A137" i="11"/>
  <c r="H136" i="11"/>
  <c r="G136" i="11"/>
  <c r="C136" i="11"/>
  <c r="A136" i="11"/>
  <c r="H135" i="11"/>
  <c r="G135" i="11"/>
  <c r="C135" i="11"/>
  <c r="A135" i="11"/>
  <c r="H134" i="11"/>
  <c r="G134" i="11"/>
  <c r="C134" i="11"/>
  <c r="A134" i="11"/>
  <c r="H133" i="11"/>
  <c r="G133" i="11"/>
  <c r="C133" i="11"/>
  <c r="A133" i="11"/>
  <c r="H132" i="11"/>
  <c r="G132" i="11"/>
  <c r="C132" i="11"/>
  <c r="A132" i="11"/>
  <c r="C131" i="11"/>
  <c r="A131" i="11"/>
  <c r="C130" i="11"/>
  <c r="A130" i="11"/>
  <c r="H129" i="11"/>
  <c r="G129" i="11"/>
  <c r="C129" i="11"/>
  <c r="A129" i="11"/>
  <c r="H128" i="11"/>
  <c r="G128" i="11"/>
  <c r="C128" i="11"/>
  <c r="A128" i="11"/>
  <c r="H127" i="11"/>
  <c r="G127" i="11"/>
  <c r="C127" i="11"/>
  <c r="A127" i="11"/>
  <c r="H126" i="11"/>
  <c r="G126" i="11"/>
  <c r="C126" i="11"/>
  <c r="A126" i="11"/>
  <c r="H125" i="11"/>
  <c r="G125" i="11"/>
  <c r="C125" i="11"/>
  <c r="A125" i="11"/>
  <c r="H124" i="11"/>
  <c r="G124" i="11"/>
  <c r="C124" i="11"/>
  <c r="A124" i="11"/>
  <c r="C123" i="11"/>
  <c r="A123" i="11"/>
  <c r="C122" i="11"/>
  <c r="A122" i="11"/>
  <c r="H121" i="11"/>
  <c r="G121" i="11"/>
  <c r="C121" i="11"/>
  <c r="A121" i="11"/>
  <c r="H120" i="11"/>
  <c r="G120" i="11"/>
  <c r="C120" i="11"/>
  <c r="A120" i="11"/>
  <c r="H119" i="11"/>
  <c r="G119" i="11"/>
  <c r="C119" i="11"/>
  <c r="A119" i="11"/>
  <c r="H118" i="11"/>
  <c r="G118" i="11"/>
  <c r="C118" i="11"/>
  <c r="A118" i="11"/>
  <c r="H117" i="11"/>
  <c r="G117" i="11"/>
  <c r="C117" i="11"/>
  <c r="A117" i="11"/>
  <c r="H116" i="11"/>
  <c r="G116" i="11"/>
  <c r="C116" i="11"/>
  <c r="A116" i="11"/>
  <c r="H115" i="11"/>
  <c r="G115" i="11"/>
  <c r="C115" i="11"/>
  <c r="A115" i="11"/>
  <c r="H114" i="11"/>
  <c r="G114" i="11"/>
  <c r="C114" i="11"/>
  <c r="A114" i="11"/>
  <c r="H113" i="11"/>
  <c r="G113" i="11"/>
  <c r="C113" i="11"/>
  <c r="A113" i="11"/>
  <c r="C112" i="11"/>
  <c r="A112" i="11"/>
  <c r="C111" i="11"/>
  <c r="A111" i="11"/>
  <c r="H110" i="11"/>
  <c r="G110" i="11"/>
  <c r="C110" i="11"/>
  <c r="A110" i="11"/>
  <c r="H109" i="11"/>
  <c r="G109" i="11"/>
  <c r="C109" i="11"/>
  <c r="A109" i="11"/>
  <c r="H108" i="11"/>
  <c r="G108" i="11"/>
  <c r="C108" i="11"/>
  <c r="A108" i="11"/>
  <c r="H107" i="11"/>
  <c r="G107" i="11"/>
  <c r="C107" i="11"/>
  <c r="A107" i="11"/>
  <c r="H106" i="11"/>
  <c r="G106" i="11"/>
  <c r="C106" i="11"/>
  <c r="A106" i="11"/>
  <c r="H105" i="11"/>
  <c r="G105" i="11"/>
  <c r="C105" i="11"/>
  <c r="A105" i="11"/>
  <c r="H104" i="11"/>
  <c r="G104" i="11"/>
  <c r="C104" i="11"/>
  <c r="A104" i="11"/>
  <c r="H103" i="11"/>
  <c r="G103" i="11"/>
  <c r="C103" i="11"/>
  <c r="A103" i="11"/>
  <c r="H102" i="11"/>
  <c r="G102" i="11"/>
  <c r="C102" i="11"/>
  <c r="A102" i="11"/>
  <c r="H99" i="11"/>
  <c r="G99" i="11"/>
  <c r="C99" i="11"/>
  <c r="A99" i="11"/>
  <c r="H98" i="11"/>
  <c r="G98" i="11"/>
  <c r="C98" i="11"/>
  <c r="A98" i="11"/>
  <c r="H97" i="11"/>
  <c r="G97" i="11"/>
  <c r="C97" i="11"/>
  <c r="A97" i="11"/>
  <c r="H96" i="11"/>
  <c r="G96" i="11"/>
  <c r="C96" i="11"/>
  <c r="A96" i="11"/>
  <c r="H95" i="11"/>
  <c r="G95" i="11"/>
  <c r="C95" i="11"/>
  <c r="A95" i="11"/>
  <c r="H94" i="11"/>
  <c r="G94" i="11"/>
  <c r="C94" i="11"/>
  <c r="A94" i="11"/>
  <c r="H93" i="11"/>
  <c r="G93" i="11"/>
  <c r="C93" i="11"/>
  <c r="A93" i="11"/>
  <c r="H92" i="11"/>
  <c r="G92" i="11"/>
  <c r="C92" i="11"/>
  <c r="A92" i="11"/>
  <c r="H91" i="11"/>
  <c r="G91" i="11"/>
  <c r="C91" i="11"/>
  <c r="A91" i="11"/>
  <c r="H88" i="11"/>
  <c r="G88" i="11"/>
  <c r="C88" i="11"/>
  <c r="A88" i="11"/>
  <c r="H87" i="11"/>
  <c r="G87" i="11"/>
  <c r="C87" i="11"/>
  <c r="A87" i="11"/>
  <c r="H86" i="11"/>
  <c r="G86" i="11"/>
  <c r="C86" i="11"/>
  <c r="A86" i="11"/>
  <c r="H85" i="11"/>
  <c r="G85" i="11"/>
  <c r="C85" i="11"/>
  <c r="A85" i="11"/>
  <c r="H84" i="11"/>
  <c r="G84" i="11"/>
  <c r="C84" i="11"/>
  <c r="A84" i="11"/>
  <c r="H83" i="11"/>
  <c r="G83" i="11"/>
  <c r="C83" i="11"/>
  <c r="A83" i="11"/>
  <c r="H82" i="11"/>
  <c r="G82" i="11"/>
  <c r="C82" i="11"/>
  <c r="A82" i="11"/>
  <c r="H81" i="11"/>
  <c r="G81" i="11"/>
  <c r="C81" i="11"/>
  <c r="A81" i="11"/>
  <c r="H80" i="11"/>
  <c r="G80" i="11"/>
  <c r="C80" i="11"/>
  <c r="A80" i="11"/>
  <c r="H77" i="11"/>
  <c r="G77" i="11"/>
  <c r="C77" i="11"/>
  <c r="A77" i="11"/>
  <c r="H76" i="11"/>
  <c r="G76" i="11"/>
  <c r="C76" i="11"/>
  <c r="A76" i="11"/>
  <c r="H75" i="11"/>
  <c r="G75" i="11"/>
  <c r="C75" i="11"/>
  <c r="A75" i="11"/>
  <c r="H74" i="11"/>
  <c r="G74" i="11"/>
  <c r="C74" i="11"/>
  <c r="A74" i="11"/>
  <c r="H73" i="11"/>
  <c r="G73" i="11"/>
  <c r="C73" i="11"/>
  <c r="A73" i="11"/>
  <c r="H72" i="11"/>
  <c r="G72" i="11"/>
  <c r="C72" i="11"/>
  <c r="A72" i="11"/>
  <c r="H71" i="11"/>
  <c r="G71" i="11"/>
  <c r="C71" i="11"/>
  <c r="A71" i="11"/>
  <c r="H70" i="11"/>
  <c r="G70" i="11"/>
  <c r="C70" i="11"/>
  <c r="A70" i="11"/>
  <c r="H69" i="11"/>
  <c r="G69" i="11"/>
  <c r="C69" i="11"/>
  <c r="A69" i="11"/>
  <c r="C68" i="11"/>
  <c r="A68" i="11"/>
  <c r="C67" i="11"/>
  <c r="A67" i="11"/>
  <c r="H66" i="11"/>
  <c r="G66" i="11"/>
  <c r="C66" i="11"/>
  <c r="A66" i="11"/>
  <c r="H65" i="11"/>
  <c r="G65" i="11"/>
  <c r="C65" i="11"/>
  <c r="A65" i="11"/>
  <c r="H64" i="11"/>
  <c r="G64" i="11"/>
  <c r="C64" i="11"/>
  <c r="A64" i="11"/>
  <c r="H63" i="11"/>
  <c r="G63" i="11"/>
  <c r="C63" i="11"/>
  <c r="A63" i="11"/>
  <c r="H62" i="11"/>
  <c r="G62" i="11"/>
  <c r="C62" i="11"/>
  <c r="A62" i="11"/>
  <c r="H61" i="11"/>
  <c r="G61" i="11"/>
  <c r="C61" i="11"/>
  <c r="A61" i="11"/>
  <c r="H60" i="11"/>
  <c r="G60" i="11"/>
  <c r="C60" i="11"/>
  <c r="A60" i="11"/>
  <c r="H59" i="11"/>
  <c r="G59" i="11"/>
  <c r="C59" i="11"/>
  <c r="A59" i="11"/>
  <c r="H58" i="11"/>
  <c r="G58" i="11"/>
  <c r="C58" i="11"/>
  <c r="A58" i="11"/>
  <c r="C57" i="11"/>
  <c r="A57" i="11"/>
  <c r="C56" i="11"/>
  <c r="A56" i="11"/>
  <c r="H55" i="11"/>
  <c r="G55" i="11"/>
  <c r="C55" i="11"/>
  <c r="A55" i="11"/>
  <c r="H54" i="11"/>
  <c r="G54" i="11"/>
  <c r="C54" i="11"/>
  <c r="A54" i="11"/>
  <c r="H53" i="11"/>
  <c r="G53" i="11"/>
  <c r="C53" i="11"/>
  <c r="A53" i="11"/>
  <c r="H52" i="11"/>
  <c r="G52" i="11"/>
  <c r="C52" i="11"/>
  <c r="A52" i="11"/>
  <c r="H51" i="11"/>
  <c r="G51" i="11"/>
  <c r="C51" i="11"/>
  <c r="A51" i="11"/>
  <c r="H50" i="11"/>
  <c r="G50" i="11"/>
  <c r="C50" i="11"/>
  <c r="A50" i="11"/>
  <c r="H49" i="11"/>
  <c r="G49" i="11"/>
  <c r="C49" i="11"/>
  <c r="A49" i="11"/>
  <c r="H48" i="11"/>
  <c r="G48" i="11"/>
  <c r="C48" i="11"/>
  <c r="A48" i="11"/>
  <c r="H47" i="11"/>
  <c r="G47" i="11"/>
  <c r="C47" i="11"/>
  <c r="A47" i="11"/>
  <c r="C46" i="11"/>
  <c r="A46" i="11"/>
  <c r="C45" i="11"/>
  <c r="A45" i="11"/>
  <c r="H44" i="11"/>
  <c r="G44" i="11"/>
  <c r="C44" i="11"/>
  <c r="A44" i="11"/>
  <c r="H43" i="11"/>
  <c r="G43" i="11"/>
  <c r="C43" i="11"/>
  <c r="A43" i="11"/>
  <c r="H42" i="11"/>
  <c r="G42" i="11"/>
  <c r="C42" i="11"/>
  <c r="A42" i="11"/>
  <c r="H41" i="11"/>
  <c r="G41" i="11"/>
  <c r="C41" i="11"/>
  <c r="A41" i="11"/>
  <c r="H40" i="11"/>
  <c r="G40" i="11"/>
  <c r="C40" i="11"/>
  <c r="A40" i="11"/>
  <c r="H39" i="11"/>
  <c r="G39" i="11"/>
  <c r="C39" i="11"/>
  <c r="A39" i="11"/>
  <c r="H38" i="11"/>
  <c r="G38" i="11"/>
  <c r="C38" i="11"/>
  <c r="A38" i="11"/>
  <c r="H37" i="11"/>
  <c r="G37" i="11"/>
  <c r="C37" i="11"/>
  <c r="A37" i="11"/>
  <c r="H36" i="11"/>
  <c r="G36" i="11"/>
  <c r="C36" i="11"/>
  <c r="A36" i="11"/>
  <c r="C35" i="11"/>
  <c r="A35" i="11"/>
  <c r="C34" i="11"/>
  <c r="A34" i="11"/>
  <c r="H33" i="11"/>
  <c r="G33" i="11"/>
  <c r="C33" i="11"/>
  <c r="A33" i="11"/>
  <c r="H32" i="11"/>
  <c r="G32" i="11"/>
  <c r="C32" i="11"/>
  <c r="A32" i="11"/>
  <c r="H31" i="11"/>
  <c r="G31" i="11"/>
  <c r="C31" i="11"/>
  <c r="A31" i="11"/>
  <c r="H30" i="11"/>
  <c r="G30" i="11"/>
  <c r="C30" i="11"/>
  <c r="A30" i="11"/>
  <c r="H29" i="11"/>
  <c r="G29" i="11"/>
  <c r="C29" i="11"/>
  <c r="A29" i="11"/>
  <c r="H28" i="11"/>
  <c r="G28" i="11"/>
  <c r="C28" i="11"/>
  <c r="A28" i="11"/>
  <c r="H27" i="11"/>
  <c r="G27" i="11"/>
  <c r="C27" i="11"/>
  <c r="A27" i="11"/>
  <c r="H26" i="11"/>
  <c r="G26" i="11"/>
  <c r="C26" i="11"/>
  <c r="A26" i="11"/>
  <c r="H25" i="11"/>
  <c r="G25" i="11"/>
  <c r="C25" i="11"/>
  <c r="A25" i="11"/>
  <c r="C24" i="11"/>
  <c r="A24" i="11"/>
  <c r="C23" i="11"/>
  <c r="A23" i="11"/>
  <c r="H22" i="11"/>
  <c r="G22" i="11"/>
  <c r="C22" i="11"/>
  <c r="A22" i="11"/>
  <c r="H21" i="11"/>
  <c r="G21" i="11"/>
  <c r="C21" i="11"/>
  <c r="A21" i="11"/>
  <c r="H20" i="11"/>
  <c r="G20" i="11"/>
  <c r="C20" i="11"/>
  <c r="A20" i="11"/>
  <c r="H19" i="11"/>
  <c r="G19" i="11"/>
  <c r="C19" i="11"/>
  <c r="A19" i="11"/>
  <c r="H18" i="11"/>
  <c r="G18" i="11"/>
  <c r="C18" i="11"/>
  <c r="A18" i="11"/>
  <c r="H17" i="11"/>
  <c r="G17" i="11"/>
  <c r="C17" i="11"/>
  <c r="A17" i="11"/>
  <c r="H16" i="11"/>
  <c r="G16" i="11"/>
  <c r="C16" i="11"/>
  <c r="A16" i="11"/>
  <c r="H15" i="11"/>
  <c r="G15" i="11"/>
  <c r="C15" i="11"/>
  <c r="A15" i="11"/>
  <c r="H14" i="11"/>
  <c r="G14" i="11"/>
  <c r="C14" i="11"/>
  <c r="A14" i="11"/>
  <c r="C13" i="11"/>
  <c r="A13" i="11"/>
  <c r="C12" i="11"/>
  <c r="A12" i="11"/>
  <c r="H11" i="11"/>
  <c r="G11" i="11"/>
  <c r="C11" i="11"/>
  <c r="A11" i="11"/>
  <c r="H10" i="11"/>
  <c r="G10" i="11"/>
  <c r="C10" i="11"/>
  <c r="A10" i="11"/>
  <c r="H9" i="11"/>
  <c r="G9" i="11"/>
  <c r="C9" i="11"/>
  <c r="A9" i="11"/>
  <c r="H8" i="11"/>
  <c r="G8" i="11"/>
  <c r="C8" i="11"/>
  <c r="A8" i="11"/>
  <c r="H7" i="11"/>
  <c r="G7" i="11"/>
  <c r="C7" i="11"/>
  <c r="A7" i="11"/>
  <c r="H6" i="11"/>
  <c r="G6" i="11"/>
  <c r="C6" i="11"/>
  <c r="A6" i="11"/>
  <c r="H5" i="11"/>
  <c r="G5" i="11"/>
  <c r="C5" i="11"/>
  <c r="A5" i="11"/>
  <c r="H4" i="11"/>
  <c r="G4" i="11"/>
  <c r="C4" i="11"/>
  <c r="A4" i="11"/>
  <c r="H3" i="11"/>
  <c r="G3" i="11"/>
  <c r="C3" i="11"/>
  <c r="A3" i="11"/>
  <c r="X20" i="10"/>
  <c r="L20" i="10"/>
  <c r="R19" i="10"/>
  <c r="T18" i="10"/>
  <c r="Q18" i="10"/>
  <c r="Q17" i="10"/>
  <c r="O17" i="10"/>
  <c r="N17" i="10"/>
  <c r="AH3" i="10" s="1" a="1"/>
  <c r="AH3" i="10" s="1"/>
  <c r="O26" i="10" s="1" a="1"/>
  <c r="O26" i="10" s="1"/>
  <c r="O16" i="10"/>
  <c r="AC15" i="10"/>
  <c r="Q14" i="10"/>
  <c r="O14" i="10"/>
  <c r="M13" i="10"/>
  <c r="L13" i="10"/>
  <c r="P12" i="10"/>
  <c r="AA11" i="10"/>
  <c r="R11" i="10"/>
  <c r="P11" i="10"/>
  <c r="N10" i="10"/>
  <c r="M10" i="10"/>
  <c r="AB9" i="10"/>
  <c r="T9" i="10"/>
  <c r="AA8" i="10"/>
  <c r="Z8" i="10"/>
  <c r="W8" i="10"/>
  <c r="U7" i="10"/>
  <c r="T7" i="10"/>
  <c r="Z6" i="10"/>
  <c r="Y6" i="10"/>
  <c r="W6" i="10"/>
  <c r="Z5" i="10"/>
  <c r="S5" i="10"/>
  <c r="V4" i="10"/>
  <c r="S4" i="10"/>
  <c r="AC3" i="10"/>
  <c r="V3" i="10"/>
  <c r="L26" i="10" s="1" a="1"/>
  <c r="O202" i="10"/>
  <c r="Z191" i="10"/>
  <c r="T203" i="10"/>
  <c r="AA196" i="10"/>
  <c r="S189" i="10"/>
  <c r="M195" i="10"/>
  <c r="Q199" i="10"/>
  <c r="W193" i="10"/>
  <c r="V188" i="10"/>
  <c r="L198" i="10"/>
  <c r="AC200" i="10"/>
  <c r="X205" i="10"/>
  <c r="M198" i="10"/>
  <c r="V189" i="10"/>
  <c r="R204" i="10"/>
  <c r="AA193" i="10"/>
  <c r="Q203" i="10"/>
  <c r="Y191" i="10"/>
  <c r="O201" i="10"/>
  <c r="H244" i="10"/>
  <c r="G244" i="10"/>
  <c r="C244" i="10"/>
  <c r="A244" i="10"/>
  <c r="H243" i="10"/>
  <c r="G243" i="10"/>
  <c r="C243" i="10"/>
  <c r="A243" i="10"/>
  <c r="H242" i="10"/>
  <c r="G242" i="10"/>
  <c r="C242" i="10"/>
  <c r="A242" i="10"/>
  <c r="H241" i="10"/>
  <c r="G241" i="10"/>
  <c r="C241" i="10"/>
  <c r="A241" i="10"/>
  <c r="H240" i="10"/>
  <c r="G240" i="10"/>
  <c r="C240" i="10"/>
  <c r="A240" i="10"/>
  <c r="H239" i="10"/>
  <c r="G239" i="10"/>
  <c r="C239" i="10"/>
  <c r="A239" i="10"/>
  <c r="H238" i="10"/>
  <c r="G238" i="10"/>
  <c r="C238" i="10"/>
  <c r="A238" i="10"/>
  <c r="H237" i="10"/>
  <c r="G237" i="10"/>
  <c r="C237" i="10"/>
  <c r="A237" i="10"/>
  <c r="H236" i="10"/>
  <c r="G236" i="10"/>
  <c r="C236" i="10"/>
  <c r="A236" i="10"/>
  <c r="H235" i="10"/>
  <c r="G235" i="10"/>
  <c r="C235" i="10"/>
  <c r="A235" i="10"/>
  <c r="H234" i="10"/>
  <c r="G234" i="10"/>
  <c r="C234" i="10"/>
  <c r="A234" i="10"/>
  <c r="H233" i="10"/>
  <c r="G233" i="10"/>
  <c r="C233" i="10"/>
  <c r="A233" i="10"/>
  <c r="H232" i="10"/>
  <c r="G232" i="10"/>
  <c r="C232" i="10"/>
  <c r="A232" i="10"/>
  <c r="H231" i="10"/>
  <c r="G231" i="10"/>
  <c r="C231" i="10"/>
  <c r="A231" i="10"/>
  <c r="H230" i="10"/>
  <c r="G230" i="10"/>
  <c r="C230" i="10"/>
  <c r="A230" i="10"/>
  <c r="H229" i="10"/>
  <c r="G229" i="10"/>
  <c r="C229" i="10"/>
  <c r="A229" i="10"/>
  <c r="H228" i="10"/>
  <c r="G228" i="10"/>
  <c r="C228" i="10"/>
  <c r="A228" i="10"/>
  <c r="H227" i="10"/>
  <c r="G227" i="10"/>
  <c r="C227" i="10"/>
  <c r="A227" i="10"/>
  <c r="H226" i="10"/>
  <c r="G226" i="10"/>
  <c r="C226" i="10"/>
  <c r="A226" i="10"/>
  <c r="H225" i="10"/>
  <c r="G225" i="10"/>
  <c r="C225" i="10"/>
  <c r="A225" i="10"/>
  <c r="H224" i="10"/>
  <c r="G224" i="10"/>
  <c r="C224" i="10"/>
  <c r="A224" i="10"/>
  <c r="H223" i="10"/>
  <c r="G223" i="10"/>
  <c r="C223" i="10"/>
  <c r="A223" i="10"/>
  <c r="H222" i="10"/>
  <c r="G222" i="10"/>
  <c r="C222" i="10"/>
  <c r="A222" i="10"/>
  <c r="H221" i="10"/>
  <c r="G221" i="10"/>
  <c r="C221" i="10"/>
  <c r="A221" i="10"/>
  <c r="H220" i="10"/>
  <c r="G220" i="10"/>
  <c r="C220" i="10"/>
  <c r="A220" i="10"/>
  <c r="H219" i="10"/>
  <c r="G219" i="10"/>
  <c r="C219" i="10"/>
  <c r="A219" i="10"/>
  <c r="H218" i="10"/>
  <c r="G218" i="10"/>
  <c r="C218" i="10"/>
  <c r="A218" i="10"/>
  <c r="H217" i="10"/>
  <c r="G217" i="10"/>
  <c r="C217" i="10"/>
  <c r="A217" i="10"/>
  <c r="H216" i="10"/>
  <c r="G216" i="10"/>
  <c r="C216" i="10"/>
  <c r="A216" i="10"/>
  <c r="H215" i="10"/>
  <c r="G215" i="10"/>
  <c r="C215" i="10"/>
  <c r="A215" i="10"/>
  <c r="H214" i="10"/>
  <c r="G214" i="10"/>
  <c r="C214" i="10"/>
  <c r="A214" i="10"/>
  <c r="H213" i="10"/>
  <c r="G213" i="10"/>
  <c r="C213" i="10"/>
  <c r="A213" i="10"/>
  <c r="H212" i="10"/>
  <c r="G212" i="10"/>
  <c r="C212" i="10"/>
  <c r="A212" i="10"/>
  <c r="H211" i="10"/>
  <c r="G211" i="10"/>
  <c r="C211" i="10"/>
  <c r="A211" i="10"/>
  <c r="H210" i="10"/>
  <c r="G210" i="10"/>
  <c r="C210" i="10"/>
  <c r="A210" i="10"/>
  <c r="H209" i="10"/>
  <c r="G209" i="10"/>
  <c r="C209" i="10"/>
  <c r="A209" i="10"/>
  <c r="H208" i="10"/>
  <c r="G208" i="10"/>
  <c r="C208" i="10"/>
  <c r="A208" i="10"/>
  <c r="H207" i="10"/>
  <c r="G207" i="10"/>
  <c r="C207" i="10"/>
  <c r="A207" i="10"/>
  <c r="H206" i="10"/>
  <c r="G206" i="10"/>
  <c r="C206" i="10"/>
  <c r="A206" i="10"/>
  <c r="H205" i="10"/>
  <c r="G205" i="10"/>
  <c r="C205" i="10"/>
  <c r="A205" i="10"/>
  <c r="H204" i="10"/>
  <c r="G204" i="10"/>
  <c r="C204" i="10"/>
  <c r="A204" i="10"/>
  <c r="H203" i="10"/>
  <c r="G203" i="10"/>
  <c r="C203" i="10"/>
  <c r="A203" i="10"/>
  <c r="H202" i="10"/>
  <c r="G202" i="10"/>
  <c r="C202" i="10"/>
  <c r="A202" i="10"/>
  <c r="H201" i="10"/>
  <c r="G201" i="10"/>
  <c r="C201" i="10"/>
  <c r="A201" i="10"/>
  <c r="H200" i="10"/>
  <c r="G200" i="10"/>
  <c r="C200" i="10"/>
  <c r="A200" i="10"/>
  <c r="H199" i="10"/>
  <c r="G199" i="10"/>
  <c r="C199" i="10"/>
  <c r="A199" i="10"/>
  <c r="H198" i="10"/>
  <c r="G198" i="10"/>
  <c r="C198" i="10"/>
  <c r="A198" i="10"/>
  <c r="H197" i="10"/>
  <c r="G197" i="10"/>
  <c r="C197" i="10"/>
  <c r="A197" i="10"/>
  <c r="H196" i="10"/>
  <c r="G196" i="10"/>
  <c r="C196" i="10"/>
  <c r="A196" i="10"/>
  <c r="H195" i="10"/>
  <c r="G195" i="10"/>
  <c r="C195" i="10"/>
  <c r="A195" i="10"/>
  <c r="H194" i="10"/>
  <c r="G194" i="10"/>
  <c r="C194" i="10"/>
  <c r="A194" i="10"/>
  <c r="H193" i="10"/>
  <c r="G193" i="10"/>
  <c r="C193" i="10"/>
  <c r="A193" i="10"/>
  <c r="H192" i="10"/>
  <c r="G192" i="10"/>
  <c r="C192" i="10"/>
  <c r="A192" i="10"/>
  <c r="C191" i="10"/>
  <c r="A191" i="10"/>
  <c r="C190" i="10"/>
  <c r="A190" i="10"/>
  <c r="H189" i="10"/>
  <c r="G189" i="10"/>
  <c r="C189" i="10"/>
  <c r="A189" i="10"/>
  <c r="H188" i="10"/>
  <c r="G188" i="10"/>
  <c r="C188" i="10"/>
  <c r="A188" i="10"/>
  <c r="H187" i="10"/>
  <c r="G187" i="10"/>
  <c r="C187" i="10"/>
  <c r="A187" i="10"/>
  <c r="H186" i="10"/>
  <c r="G186" i="10"/>
  <c r="C186" i="10"/>
  <c r="A186" i="10"/>
  <c r="L205" i="10"/>
  <c r="H185" i="10"/>
  <c r="G185" i="10"/>
  <c r="C185" i="10"/>
  <c r="A185" i="10"/>
  <c r="H184" i="10"/>
  <c r="G184" i="10"/>
  <c r="C184" i="10"/>
  <c r="A184" i="10"/>
  <c r="H183" i="10"/>
  <c r="G183" i="10"/>
  <c r="C183" i="10"/>
  <c r="A183" i="10"/>
  <c r="Q202" i="10"/>
  <c r="N202" i="10"/>
  <c r="H182" i="10"/>
  <c r="G182" i="10"/>
  <c r="C182" i="10"/>
  <c r="A182" i="10"/>
  <c r="H181" i="10"/>
  <c r="G181" i="10"/>
  <c r="C181" i="10"/>
  <c r="A181" i="10"/>
  <c r="C180" i="10"/>
  <c r="A180" i="10"/>
  <c r="O199" i="10"/>
  <c r="C179" i="10"/>
  <c r="A179" i="10"/>
  <c r="H178" i="10"/>
  <c r="G178" i="10"/>
  <c r="C178" i="10"/>
  <c r="A178" i="10"/>
  <c r="P197" i="10"/>
  <c r="H177" i="10"/>
  <c r="G177" i="10"/>
  <c r="C177" i="10"/>
  <c r="A177" i="10"/>
  <c r="R196" i="10"/>
  <c r="P196" i="10"/>
  <c r="H176" i="10"/>
  <c r="G176" i="10"/>
  <c r="C176" i="10"/>
  <c r="A176" i="10"/>
  <c r="N195" i="10"/>
  <c r="H175" i="10"/>
  <c r="G175" i="10"/>
  <c r="C175" i="10"/>
  <c r="A175" i="10"/>
  <c r="AB194" i="10"/>
  <c r="T194" i="10"/>
  <c r="H174" i="10"/>
  <c r="G174" i="10"/>
  <c r="C174" i="10"/>
  <c r="A174" i="10"/>
  <c r="Z193" i="10"/>
  <c r="H173" i="10"/>
  <c r="G173" i="10"/>
  <c r="C173" i="10"/>
  <c r="A173" i="10"/>
  <c r="U192" i="10"/>
  <c r="T192" i="10"/>
  <c r="H172" i="10"/>
  <c r="G172" i="10"/>
  <c r="C172" i="10"/>
  <c r="A172" i="10"/>
  <c r="W191" i="10"/>
  <c r="H171" i="10"/>
  <c r="G171" i="10"/>
  <c r="C171" i="10"/>
  <c r="A171" i="10"/>
  <c r="Z190" i="10"/>
  <c r="S190" i="10"/>
  <c r="H170" i="10"/>
  <c r="G170" i="10"/>
  <c r="C170" i="10"/>
  <c r="A170" i="10"/>
  <c r="C169" i="10"/>
  <c r="A169" i="10"/>
  <c r="AC188" i="10"/>
  <c r="C168" i="10"/>
  <c r="A168" i="10"/>
  <c r="H167" i="10"/>
  <c r="G167" i="10"/>
  <c r="C167" i="10"/>
  <c r="A167" i="10"/>
  <c r="H166" i="10"/>
  <c r="G166" i="10"/>
  <c r="C166" i="10"/>
  <c r="A166" i="10"/>
  <c r="H165" i="10"/>
  <c r="G165" i="10"/>
  <c r="C165" i="10"/>
  <c r="A165" i="10"/>
  <c r="H164" i="10"/>
  <c r="G164" i="10"/>
  <c r="C164" i="10"/>
  <c r="A164" i="10"/>
  <c r="H163" i="10"/>
  <c r="G163" i="10"/>
  <c r="C163" i="10"/>
  <c r="A163" i="10"/>
  <c r="H162" i="10"/>
  <c r="G162" i="10"/>
  <c r="C162" i="10"/>
  <c r="A162" i="10"/>
  <c r="H161" i="10"/>
  <c r="G161" i="10"/>
  <c r="C161" i="10"/>
  <c r="A161" i="10"/>
  <c r="H160" i="10"/>
  <c r="G160" i="10"/>
  <c r="C160" i="10"/>
  <c r="A160" i="10"/>
  <c r="H159" i="10"/>
  <c r="G159" i="10"/>
  <c r="C159" i="10"/>
  <c r="A159" i="10"/>
  <c r="C158" i="10"/>
  <c r="A158" i="10"/>
  <c r="C157" i="10"/>
  <c r="A157" i="10"/>
  <c r="H156" i="10"/>
  <c r="G156" i="10"/>
  <c r="C156" i="10"/>
  <c r="A156" i="10"/>
  <c r="H155" i="10"/>
  <c r="G155" i="10"/>
  <c r="C155" i="10"/>
  <c r="A155" i="10"/>
  <c r="H154" i="10"/>
  <c r="G154" i="10"/>
  <c r="C154" i="10"/>
  <c r="A154" i="10"/>
  <c r="H153" i="10"/>
  <c r="G153" i="10"/>
  <c r="C153" i="10"/>
  <c r="A153" i="10"/>
  <c r="H152" i="10"/>
  <c r="G152" i="10"/>
  <c r="C152" i="10"/>
  <c r="A152" i="10"/>
  <c r="H151" i="10"/>
  <c r="G151" i="10"/>
  <c r="C151" i="10"/>
  <c r="A151" i="10"/>
  <c r="H150" i="10"/>
  <c r="G150" i="10"/>
  <c r="C150" i="10"/>
  <c r="A150" i="10"/>
  <c r="H149" i="10"/>
  <c r="G149" i="10"/>
  <c r="C149" i="10"/>
  <c r="A149" i="10"/>
  <c r="H148" i="10"/>
  <c r="G148" i="10"/>
  <c r="C148" i="10"/>
  <c r="A148" i="10"/>
  <c r="C147" i="10"/>
  <c r="A147" i="10"/>
  <c r="C146" i="10"/>
  <c r="A146" i="10"/>
  <c r="H145" i="10"/>
  <c r="G145" i="10"/>
  <c r="C145" i="10"/>
  <c r="A145" i="10"/>
  <c r="H144" i="10"/>
  <c r="G144" i="10"/>
  <c r="C144" i="10"/>
  <c r="A144" i="10"/>
  <c r="H143" i="10"/>
  <c r="G143" i="10"/>
  <c r="C143" i="10"/>
  <c r="A143" i="10"/>
  <c r="H142" i="10"/>
  <c r="G142" i="10"/>
  <c r="C142" i="10"/>
  <c r="A142" i="10"/>
  <c r="H141" i="10"/>
  <c r="G141" i="10"/>
  <c r="C141" i="10"/>
  <c r="A141" i="10"/>
  <c r="H140" i="10"/>
  <c r="G140" i="10"/>
  <c r="C140" i="10"/>
  <c r="A140" i="10"/>
  <c r="C139" i="10"/>
  <c r="A139" i="10"/>
  <c r="C138" i="10"/>
  <c r="A138" i="10"/>
  <c r="H137" i="10"/>
  <c r="G137" i="10"/>
  <c r="C137" i="10"/>
  <c r="A137" i="10"/>
  <c r="H136" i="10"/>
  <c r="G136" i="10"/>
  <c r="C136" i="10"/>
  <c r="A136" i="10"/>
  <c r="H135" i="10"/>
  <c r="G135" i="10"/>
  <c r="C135" i="10"/>
  <c r="A135" i="10"/>
  <c r="H134" i="10"/>
  <c r="G134" i="10"/>
  <c r="C134" i="10"/>
  <c r="A134" i="10"/>
  <c r="H133" i="10"/>
  <c r="G133" i="10"/>
  <c r="C133" i="10"/>
  <c r="A133" i="10"/>
  <c r="H132" i="10"/>
  <c r="G132" i="10"/>
  <c r="C132" i="10"/>
  <c r="A132" i="10"/>
  <c r="C131" i="10"/>
  <c r="A131" i="10"/>
  <c r="C130" i="10"/>
  <c r="A130" i="10"/>
  <c r="H129" i="10"/>
  <c r="G129" i="10"/>
  <c r="C129" i="10"/>
  <c r="A129" i="10"/>
  <c r="H128" i="10"/>
  <c r="G128" i="10"/>
  <c r="C128" i="10"/>
  <c r="A128" i="10"/>
  <c r="H127" i="10"/>
  <c r="G127" i="10"/>
  <c r="C127" i="10"/>
  <c r="A127" i="10"/>
  <c r="H126" i="10"/>
  <c r="G126" i="10"/>
  <c r="C126" i="10"/>
  <c r="A126" i="10"/>
  <c r="H125" i="10"/>
  <c r="G125" i="10"/>
  <c r="C125" i="10"/>
  <c r="A125" i="10"/>
  <c r="H124" i="10"/>
  <c r="G124" i="10"/>
  <c r="C124" i="10"/>
  <c r="A124" i="10"/>
  <c r="C123" i="10"/>
  <c r="A123" i="10"/>
  <c r="C122" i="10"/>
  <c r="A122" i="10"/>
  <c r="H121" i="10"/>
  <c r="G121" i="10"/>
  <c r="C121" i="10"/>
  <c r="A121" i="10"/>
  <c r="H120" i="10"/>
  <c r="G120" i="10"/>
  <c r="C120" i="10"/>
  <c r="A120" i="10"/>
  <c r="H119" i="10"/>
  <c r="G119" i="10"/>
  <c r="C119" i="10"/>
  <c r="A119" i="10"/>
  <c r="H118" i="10"/>
  <c r="G118" i="10"/>
  <c r="C118" i="10"/>
  <c r="A118" i="10"/>
  <c r="H117" i="10"/>
  <c r="G117" i="10"/>
  <c r="C117" i="10"/>
  <c r="A117" i="10"/>
  <c r="H116" i="10"/>
  <c r="G116" i="10"/>
  <c r="C116" i="10"/>
  <c r="A116" i="10"/>
  <c r="H115" i="10"/>
  <c r="G115" i="10"/>
  <c r="C115" i="10"/>
  <c r="A115" i="10"/>
  <c r="H114" i="10"/>
  <c r="G114" i="10"/>
  <c r="C114" i="10"/>
  <c r="A114" i="10"/>
  <c r="H113" i="10"/>
  <c r="G113" i="10"/>
  <c r="C113" i="10"/>
  <c r="A113" i="10"/>
  <c r="C112" i="10"/>
  <c r="A112" i="10"/>
  <c r="C111" i="10"/>
  <c r="A111" i="10"/>
  <c r="H110" i="10"/>
  <c r="G110" i="10"/>
  <c r="C110" i="10"/>
  <c r="A110" i="10"/>
  <c r="H109" i="10"/>
  <c r="G109" i="10"/>
  <c r="C109" i="10"/>
  <c r="A109" i="10"/>
  <c r="H108" i="10"/>
  <c r="G108" i="10"/>
  <c r="C108" i="10"/>
  <c r="A108" i="10"/>
  <c r="H107" i="10"/>
  <c r="G107" i="10"/>
  <c r="C107" i="10"/>
  <c r="A107" i="10"/>
  <c r="H106" i="10"/>
  <c r="G106" i="10"/>
  <c r="C106" i="10"/>
  <c r="A106" i="10"/>
  <c r="H105" i="10"/>
  <c r="G105" i="10"/>
  <c r="C105" i="10"/>
  <c r="A105" i="10"/>
  <c r="H104" i="10"/>
  <c r="G104" i="10"/>
  <c r="C104" i="10"/>
  <c r="A104" i="10"/>
  <c r="H103" i="10"/>
  <c r="G103" i="10"/>
  <c r="C103" i="10"/>
  <c r="A103" i="10"/>
  <c r="H102" i="10"/>
  <c r="G102" i="10"/>
  <c r="C102" i="10"/>
  <c r="A102" i="10"/>
  <c r="H99" i="10"/>
  <c r="G99" i="10"/>
  <c r="C99" i="10"/>
  <c r="A99" i="10"/>
  <c r="H98" i="10"/>
  <c r="G98" i="10"/>
  <c r="C98" i="10"/>
  <c r="A98" i="10"/>
  <c r="H97" i="10"/>
  <c r="G97" i="10"/>
  <c r="C97" i="10"/>
  <c r="A97" i="10"/>
  <c r="H96" i="10"/>
  <c r="G96" i="10"/>
  <c r="C96" i="10"/>
  <c r="A96" i="10"/>
  <c r="H95" i="10"/>
  <c r="G95" i="10"/>
  <c r="C95" i="10"/>
  <c r="A95" i="10"/>
  <c r="H94" i="10"/>
  <c r="G94" i="10"/>
  <c r="C94" i="10"/>
  <c r="A94" i="10"/>
  <c r="H93" i="10"/>
  <c r="G93" i="10"/>
  <c r="C93" i="10"/>
  <c r="A93" i="10"/>
  <c r="H92" i="10"/>
  <c r="G92" i="10"/>
  <c r="C92" i="10"/>
  <c r="A92" i="10"/>
  <c r="H91" i="10"/>
  <c r="G91" i="10"/>
  <c r="C91" i="10"/>
  <c r="A91" i="10"/>
  <c r="H88" i="10"/>
  <c r="G88" i="10"/>
  <c r="C88" i="10"/>
  <c r="A88" i="10"/>
  <c r="H87" i="10"/>
  <c r="G87" i="10"/>
  <c r="C87" i="10"/>
  <c r="A87" i="10"/>
  <c r="H86" i="10"/>
  <c r="G86" i="10"/>
  <c r="C86" i="10"/>
  <c r="A86" i="10"/>
  <c r="H85" i="10"/>
  <c r="G85" i="10"/>
  <c r="C85" i="10"/>
  <c r="A85" i="10"/>
  <c r="H84" i="10"/>
  <c r="G84" i="10"/>
  <c r="C84" i="10"/>
  <c r="A84" i="10"/>
  <c r="H83" i="10"/>
  <c r="G83" i="10"/>
  <c r="C83" i="10"/>
  <c r="A83" i="10"/>
  <c r="H82" i="10"/>
  <c r="G82" i="10"/>
  <c r="C82" i="10"/>
  <c r="A82" i="10"/>
  <c r="H81" i="10"/>
  <c r="G81" i="10"/>
  <c r="C81" i="10"/>
  <c r="A81" i="10"/>
  <c r="H80" i="10"/>
  <c r="G80" i="10"/>
  <c r="C80" i="10"/>
  <c r="A80" i="10"/>
  <c r="H77" i="10"/>
  <c r="G77" i="10"/>
  <c r="C77" i="10"/>
  <c r="A77" i="10"/>
  <c r="H76" i="10"/>
  <c r="G76" i="10"/>
  <c r="C76" i="10"/>
  <c r="A76" i="10"/>
  <c r="H75" i="10"/>
  <c r="G75" i="10"/>
  <c r="C75" i="10"/>
  <c r="A75" i="10"/>
  <c r="H74" i="10"/>
  <c r="G74" i="10"/>
  <c r="C74" i="10"/>
  <c r="A74" i="10"/>
  <c r="H73" i="10"/>
  <c r="G73" i="10"/>
  <c r="C73" i="10"/>
  <c r="A73" i="10"/>
  <c r="H72" i="10"/>
  <c r="G72" i="10"/>
  <c r="C72" i="10"/>
  <c r="A72" i="10"/>
  <c r="H71" i="10"/>
  <c r="G71" i="10"/>
  <c r="C71" i="10"/>
  <c r="A71" i="10"/>
  <c r="H70" i="10"/>
  <c r="G70" i="10"/>
  <c r="C70" i="10"/>
  <c r="A70" i="10"/>
  <c r="H69" i="10"/>
  <c r="G69" i="10"/>
  <c r="C69" i="10"/>
  <c r="A69" i="10"/>
  <c r="C68" i="10"/>
  <c r="A68" i="10"/>
  <c r="C67" i="10"/>
  <c r="A67" i="10"/>
  <c r="H66" i="10"/>
  <c r="G66" i="10"/>
  <c r="C66" i="10"/>
  <c r="A66" i="10"/>
  <c r="H65" i="10"/>
  <c r="G65" i="10"/>
  <c r="C65" i="10"/>
  <c r="A65" i="10"/>
  <c r="H64" i="10"/>
  <c r="G64" i="10"/>
  <c r="C64" i="10"/>
  <c r="A64" i="10"/>
  <c r="H63" i="10"/>
  <c r="G63" i="10"/>
  <c r="C63" i="10"/>
  <c r="A63" i="10"/>
  <c r="H62" i="10"/>
  <c r="G62" i="10"/>
  <c r="C62" i="10"/>
  <c r="A62" i="10"/>
  <c r="H61" i="10"/>
  <c r="G61" i="10"/>
  <c r="C61" i="10"/>
  <c r="A61" i="10"/>
  <c r="H60" i="10"/>
  <c r="G60" i="10"/>
  <c r="C60" i="10"/>
  <c r="A60" i="10"/>
  <c r="H59" i="10"/>
  <c r="G59" i="10"/>
  <c r="C59" i="10"/>
  <c r="A59" i="10"/>
  <c r="H58" i="10"/>
  <c r="G58" i="10"/>
  <c r="C58" i="10"/>
  <c r="A58" i="10"/>
  <c r="C57" i="10"/>
  <c r="A57" i="10"/>
  <c r="C56" i="10"/>
  <c r="A56" i="10"/>
  <c r="H55" i="10"/>
  <c r="G55" i="10"/>
  <c r="C55" i="10"/>
  <c r="A55" i="10"/>
  <c r="H54" i="10"/>
  <c r="G54" i="10"/>
  <c r="C54" i="10"/>
  <c r="A54" i="10"/>
  <c r="H53" i="10"/>
  <c r="G53" i="10"/>
  <c r="C53" i="10"/>
  <c r="A53" i="10"/>
  <c r="H52" i="10"/>
  <c r="G52" i="10"/>
  <c r="C52" i="10"/>
  <c r="A52" i="10"/>
  <c r="H51" i="10"/>
  <c r="G51" i="10"/>
  <c r="C51" i="10"/>
  <c r="A51" i="10"/>
  <c r="H50" i="10"/>
  <c r="G50" i="10"/>
  <c r="C50" i="10"/>
  <c r="A50" i="10"/>
  <c r="H49" i="10"/>
  <c r="G49" i="10"/>
  <c r="C49" i="10"/>
  <c r="A49" i="10"/>
  <c r="H48" i="10"/>
  <c r="G48" i="10"/>
  <c r="C48" i="10"/>
  <c r="A48" i="10"/>
  <c r="H47" i="10"/>
  <c r="G47" i="10"/>
  <c r="C47" i="10"/>
  <c r="A47" i="10"/>
  <c r="C46" i="10"/>
  <c r="A46" i="10"/>
  <c r="C45" i="10"/>
  <c r="A45" i="10"/>
  <c r="H44" i="10"/>
  <c r="G44" i="10"/>
  <c r="C44" i="10"/>
  <c r="A44" i="10"/>
  <c r="H43" i="10"/>
  <c r="G43" i="10"/>
  <c r="C43" i="10"/>
  <c r="A43" i="10"/>
  <c r="H42" i="10"/>
  <c r="G42" i="10"/>
  <c r="C42" i="10"/>
  <c r="A42" i="10"/>
  <c r="H41" i="10"/>
  <c r="G41" i="10"/>
  <c r="C41" i="10"/>
  <c r="A41" i="10"/>
  <c r="H40" i="10"/>
  <c r="G40" i="10"/>
  <c r="C40" i="10"/>
  <c r="A40" i="10"/>
  <c r="H39" i="10"/>
  <c r="G39" i="10"/>
  <c r="C39" i="10"/>
  <c r="A39" i="10"/>
  <c r="H38" i="10"/>
  <c r="G38" i="10"/>
  <c r="C38" i="10"/>
  <c r="A38" i="10"/>
  <c r="H37" i="10"/>
  <c r="G37" i="10"/>
  <c r="C37" i="10"/>
  <c r="A37" i="10"/>
  <c r="H36" i="10"/>
  <c r="G36" i="10"/>
  <c r="C36" i="10"/>
  <c r="A36" i="10"/>
  <c r="C35" i="10"/>
  <c r="A35" i="10"/>
  <c r="C34" i="10"/>
  <c r="A34" i="10"/>
  <c r="H33" i="10"/>
  <c r="G33" i="10"/>
  <c r="C33" i="10"/>
  <c r="A33" i="10"/>
  <c r="H32" i="10"/>
  <c r="G32" i="10"/>
  <c r="C32" i="10"/>
  <c r="A32" i="10"/>
  <c r="H31" i="10"/>
  <c r="G31" i="10"/>
  <c r="C31" i="10"/>
  <c r="A31" i="10"/>
  <c r="H30" i="10"/>
  <c r="G30" i="10"/>
  <c r="C30" i="10"/>
  <c r="A30" i="10"/>
  <c r="H29" i="10"/>
  <c r="G29" i="10"/>
  <c r="C29" i="10"/>
  <c r="A29" i="10"/>
  <c r="H28" i="10"/>
  <c r="G28" i="10"/>
  <c r="C28" i="10"/>
  <c r="A28" i="10"/>
  <c r="H27" i="10"/>
  <c r="G27" i="10"/>
  <c r="C27" i="10"/>
  <c r="A27" i="10"/>
  <c r="H26" i="10"/>
  <c r="G26" i="10"/>
  <c r="C26" i="10"/>
  <c r="A26" i="10"/>
  <c r="H25" i="10"/>
  <c r="G25" i="10"/>
  <c r="C25" i="10"/>
  <c r="A25" i="10"/>
  <c r="C24" i="10"/>
  <c r="A24" i="10"/>
  <c r="C23" i="10"/>
  <c r="A23" i="10"/>
  <c r="H22" i="10"/>
  <c r="G22" i="10"/>
  <c r="C22" i="10"/>
  <c r="A22" i="10"/>
  <c r="H21" i="10"/>
  <c r="G21" i="10"/>
  <c r="C21" i="10"/>
  <c r="A21" i="10"/>
  <c r="H20" i="10"/>
  <c r="G20" i="10"/>
  <c r="C20" i="10"/>
  <c r="A20" i="10"/>
  <c r="H19" i="10"/>
  <c r="G19" i="10"/>
  <c r="C19" i="10"/>
  <c r="A19" i="10"/>
  <c r="H18" i="10"/>
  <c r="G18" i="10"/>
  <c r="C18" i="10"/>
  <c r="A18" i="10"/>
  <c r="H17" i="10"/>
  <c r="G17" i="10"/>
  <c r="C17" i="10"/>
  <c r="A17" i="10"/>
  <c r="H16" i="10"/>
  <c r="G16" i="10"/>
  <c r="C16" i="10"/>
  <c r="A16" i="10"/>
  <c r="H15" i="10"/>
  <c r="G15" i="10"/>
  <c r="C15" i="10"/>
  <c r="A15" i="10"/>
  <c r="H14" i="10"/>
  <c r="G14" i="10"/>
  <c r="C14" i="10"/>
  <c r="A14" i="10"/>
  <c r="C13" i="10"/>
  <c r="A13" i="10"/>
  <c r="C12" i="10"/>
  <c r="A12" i="10"/>
  <c r="H11" i="10"/>
  <c r="G11" i="10"/>
  <c r="C11" i="10"/>
  <c r="A11" i="10"/>
  <c r="H10" i="10"/>
  <c r="G10" i="10"/>
  <c r="C10" i="10"/>
  <c r="A10" i="10"/>
  <c r="H9" i="10"/>
  <c r="G9" i="10"/>
  <c r="C9" i="10"/>
  <c r="A9" i="10"/>
  <c r="H8" i="10"/>
  <c r="G8" i="10"/>
  <c r="C8" i="10"/>
  <c r="A8" i="10"/>
  <c r="H7" i="10"/>
  <c r="G7" i="10"/>
  <c r="C7" i="10"/>
  <c r="A7" i="10"/>
  <c r="H6" i="10"/>
  <c r="G6" i="10"/>
  <c r="C6" i="10"/>
  <c r="A6" i="10"/>
  <c r="H5" i="10"/>
  <c r="G5" i="10"/>
  <c r="C5" i="10"/>
  <c r="A5" i="10"/>
  <c r="H4" i="10"/>
  <c r="G4" i="10"/>
  <c r="C4" i="10"/>
  <c r="A4" i="10"/>
  <c r="H3" i="10"/>
  <c r="G3" i="10"/>
  <c r="C3" i="10"/>
  <c r="A3" i="10"/>
  <c r="L20" i="9"/>
  <c r="R19" i="9"/>
  <c r="Q17" i="9"/>
  <c r="N17" i="9"/>
  <c r="O14" i="9"/>
  <c r="P12" i="9"/>
  <c r="R11" i="9"/>
  <c r="P11" i="9"/>
  <c r="N10" i="9"/>
  <c r="AH3" i="9" s="1" a="1"/>
  <c r="AH3" i="9" s="1"/>
  <c r="O26" i="9" s="1" a="1"/>
  <c r="O26" i="9" s="1"/>
  <c r="AB9" i="9"/>
  <c r="T9" i="9"/>
  <c r="L26" i="9" s="1" a="1"/>
  <c r="Z8" i="9"/>
  <c r="U7" i="9"/>
  <c r="T7" i="9"/>
  <c r="W6" i="9"/>
  <c r="Z5" i="9"/>
  <c r="S5" i="9"/>
  <c r="AC3" i="9"/>
  <c r="AE3" i="9" s="1"/>
  <c r="Q182" i="9"/>
  <c r="Z173" i="9"/>
  <c r="U172" i="9"/>
  <c r="P177" i="9"/>
  <c r="N175" i="9"/>
  <c r="S170" i="9"/>
  <c r="H244" i="9"/>
  <c r="G244" i="9"/>
  <c r="C244" i="9"/>
  <c r="A244" i="9"/>
  <c r="H243" i="9"/>
  <c r="G243" i="9"/>
  <c r="C243" i="9"/>
  <c r="A243" i="9"/>
  <c r="H242" i="9"/>
  <c r="G242" i="9"/>
  <c r="C242" i="9"/>
  <c r="A242" i="9"/>
  <c r="H241" i="9"/>
  <c r="G241" i="9"/>
  <c r="C241" i="9"/>
  <c r="A241" i="9"/>
  <c r="H240" i="9"/>
  <c r="G240" i="9"/>
  <c r="C240" i="9"/>
  <c r="A240" i="9"/>
  <c r="H239" i="9"/>
  <c r="G239" i="9"/>
  <c r="C239" i="9"/>
  <c r="A239" i="9"/>
  <c r="H238" i="9"/>
  <c r="G238" i="9"/>
  <c r="C238" i="9"/>
  <c r="A238" i="9"/>
  <c r="H237" i="9"/>
  <c r="G237" i="9"/>
  <c r="C237" i="9"/>
  <c r="A237" i="9"/>
  <c r="H236" i="9"/>
  <c r="G236" i="9"/>
  <c r="C236" i="9"/>
  <c r="A236" i="9"/>
  <c r="H235" i="9"/>
  <c r="G235" i="9"/>
  <c r="C235" i="9"/>
  <c r="A235" i="9"/>
  <c r="H234" i="9"/>
  <c r="G234" i="9"/>
  <c r="C234" i="9"/>
  <c r="A234" i="9"/>
  <c r="H233" i="9"/>
  <c r="G233" i="9"/>
  <c r="C233" i="9"/>
  <c r="A233" i="9"/>
  <c r="H232" i="9"/>
  <c r="G232" i="9"/>
  <c r="C232" i="9"/>
  <c r="A232" i="9"/>
  <c r="H231" i="9"/>
  <c r="G231" i="9"/>
  <c r="C231" i="9"/>
  <c r="A231" i="9"/>
  <c r="H230" i="9"/>
  <c r="G230" i="9"/>
  <c r="C230" i="9"/>
  <c r="A230" i="9"/>
  <c r="H229" i="9"/>
  <c r="G229" i="9"/>
  <c r="C229" i="9"/>
  <c r="A229" i="9"/>
  <c r="H228" i="9"/>
  <c r="G228" i="9"/>
  <c r="C228" i="9"/>
  <c r="A228" i="9"/>
  <c r="H227" i="9"/>
  <c r="G227" i="9"/>
  <c r="C227" i="9"/>
  <c r="A227" i="9"/>
  <c r="H226" i="9"/>
  <c r="G226" i="9"/>
  <c r="C226" i="9"/>
  <c r="A226" i="9"/>
  <c r="H225" i="9"/>
  <c r="G225" i="9"/>
  <c r="C225" i="9"/>
  <c r="A225" i="9"/>
  <c r="H224" i="9"/>
  <c r="G224" i="9"/>
  <c r="C224" i="9"/>
  <c r="A224" i="9"/>
  <c r="H223" i="9"/>
  <c r="G223" i="9"/>
  <c r="C223" i="9"/>
  <c r="A223" i="9"/>
  <c r="H222" i="9"/>
  <c r="G222" i="9"/>
  <c r="C222" i="9"/>
  <c r="A222" i="9"/>
  <c r="H221" i="9"/>
  <c r="G221" i="9"/>
  <c r="C221" i="9"/>
  <c r="A221" i="9"/>
  <c r="H220" i="9"/>
  <c r="G220" i="9"/>
  <c r="C220" i="9"/>
  <c r="A220" i="9"/>
  <c r="H219" i="9"/>
  <c r="G219" i="9"/>
  <c r="C219" i="9"/>
  <c r="A219" i="9"/>
  <c r="H218" i="9"/>
  <c r="G218" i="9"/>
  <c r="C218" i="9"/>
  <c r="A218" i="9"/>
  <c r="H217" i="9"/>
  <c r="G217" i="9"/>
  <c r="C217" i="9"/>
  <c r="A217" i="9"/>
  <c r="H216" i="9"/>
  <c r="G216" i="9"/>
  <c r="C216" i="9"/>
  <c r="A216" i="9"/>
  <c r="H215" i="9"/>
  <c r="G215" i="9"/>
  <c r="C215" i="9"/>
  <c r="A215" i="9"/>
  <c r="H214" i="9"/>
  <c r="G214" i="9"/>
  <c r="C214" i="9"/>
  <c r="A214" i="9"/>
  <c r="H213" i="9"/>
  <c r="G213" i="9"/>
  <c r="C213" i="9"/>
  <c r="A213" i="9"/>
  <c r="H212" i="9"/>
  <c r="G212" i="9"/>
  <c r="C212" i="9"/>
  <c r="A212" i="9"/>
  <c r="H211" i="9"/>
  <c r="G211" i="9"/>
  <c r="C211" i="9"/>
  <c r="A211" i="9"/>
  <c r="H210" i="9"/>
  <c r="G210" i="9"/>
  <c r="C210" i="9"/>
  <c r="A210" i="9"/>
  <c r="H209" i="9"/>
  <c r="G209" i="9"/>
  <c r="C209" i="9"/>
  <c r="A209" i="9"/>
  <c r="H208" i="9"/>
  <c r="G208" i="9"/>
  <c r="C208" i="9"/>
  <c r="A208" i="9"/>
  <c r="H207" i="9"/>
  <c r="G207" i="9"/>
  <c r="C207" i="9"/>
  <c r="A207" i="9"/>
  <c r="H206" i="9"/>
  <c r="G206" i="9"/>
  <c r="C206" i="9"/>
  <c r="A206" i="9"/>
  <c r="H205" i="9"/>
  <c r="G205" i="9"/>
  <c r="C205" i="9"/>
  <c r="A205" i="9"/>
  <c r="H204" i="9"/>
  <c r="G204" i="9"/>
  <c r="C204" i="9"/>
  <c r="A204" i="9"/>
  <c r="H203" i="9"/>
  <c r="G203" i="9"/>
  <c r="C203" i="9"/>
  <c r="A203" i="9"/>
  <c r="H202" i="9"/>
  <c r="G202" i="9"/>
  <c r="C202" i="9"/>
  <c r="A202" i="9"/>
  <c r="H201" i="9"/>
  <c r="G201" i="9"/>
  <c r="C201" i="9"/>
  <c r="A201" i="9"/>
  <c r="H200" i="9"/>
  <c r="G200" i="9"/>
  <c r="C200" i="9"/>
  <c r="A200" i="9"/>
  <c r="H199" i="9"/>
  <c r="G199" i="9"/>
  <c r="C199" i="9"/>
  <c r="A199" i="9"/>
  <c r="H198" i="9"/>
  <c r="G198" i="9"/>
  <c r="C198" i="9"/>
  <c r="A198" i="9"/>
  <c r="H197" i="9"/>
  <c r="G197" i="9"/>
  <c r="C197" i="9"/>
  <c r="A197" i="9"/>
  <c r="H196" i="9"/>
  <c r="G196" i="9"/>
  <c r="C196" i="9"/>
  <c r="A196" i="9"/>
  <c r="H195" i="9"/>
  <c r="G195" i="9"/>
  <c r="C195" i="9"/>
  <c r="A195" i="9"/>
  <c r="H194" i="9"/>
  <c r="G194" i="9"/>
  <c r="C194" i="9"/>
  <c r="A194" i="9"/>
  <c r="H193" i="9"/>
  <c r="G193" i="9"/>
  <c r="C193" i="9"/>
  <c r="A193" i="9"/>
  <c r="H192" i="9"/>
  <c r="G192" i="9"/>
  <c r="C192" i="9"/>
  <c r="A192" i="9"/>
  <c r="H191" i="9"/>
  <c r="G191" i="9"/>
  <c r="C191" i="9"/>
  <c r="A191" i="9"/>
  <c r="H190" i="9"/>
  <c r="G190" i="9"/>
  <c r="C190" i="9"/>
  <c r="A190" i="9"/>
  <c r="H189" i="9"/>
  <c r="G189" i="9"/>
  <c r="C189" i="9"/>
  <c r="A189" i="9"/>
  <c r="H188" i="9"/>
  <c r="G188" i="9"/>
  <c r="C188" i="9"/>
  <c r="A188" i="9"/>
  <c r="H187" i="9"/>
  <c r="G187" i="9"/>
  <c r="C187" i="9"/>
  <c r="A187" i="9"/>
  <c r="H186" i="9"/>
  <c r="G186" i="9"/>
  <c r="C186" i="9"/>
  <c r="A186" i="9"/>
  <c r="L185" i="9"/>
  <c r="H185" i="9"/>
  <c r="G185" i="9"/>
  <c r="C185" i="9"/>
  <c r="A185" i="9"/>
  <c r="R184" i="9"/>
  <c r="H184" i="9"/>
  <c r="G184" i="9"/>
  <c r="C184" i="9"/>
  <c r="A184" i="9"/>
  <c r="H183" i="9"/>
  <c r="G183" i="9"/>
  <c r="C183" i="9"/>
  <c r="A183" i="9"/>
  <c r="N182" i="9"/>
  <c r="H182" i="9"/>
  <c r="G182" i="9"/>
  <c r="C182" i="9"/>
  <c r="A182" i="9"/>
  <c r="H181" i="9"/>
  <c r="G181" i="9"/>
  <c r="C181" i="9"/>
  <c r="A181" i="9"/>
  <c r="H180" i="9"/>
  <c r="G180" i="9"/>
  <c r="C180" i="9"/>
  <c r="A180" i="9"/>
  <c r="O179" i="9"/>
  <c r="H179" i="9"/>
  <c r="G179" i="9"/>
  <c r="C179" i="9"/>
  <c r="A179" i="9"/>
  <c r="H178" i="9"/>
  <c r="G178" i="9"/>
  <c r="C178" i="9"/>
  <c r="A178" i="9"/>
  <c r="H177" i="9"/>
  <c r="G177" i="9"/>
  <c r="C177" i="9"/>
  <c r="A177" i="9"/>
  <c r="R176" i="9"/>
  <c r="P176" i="9"/>
  <c r="H176" i="9"/>
  <c r="G176" i="9"/>
  <c r="C176" i="9"/>
  <c r="A176" i="9"/>
  <c r="H175" i="9"/>
  <c r="G175" i="9"/>
  <c r="C175" i="9"/>
  <c r="A175" i="9"/>
  <c r="AB174" i="9"/>
  <c r="T174" i="9"/>
  <c r="H174" i="9"/>
  <c r="G174" i="9"/>
  <c r="C174" i="9"/>
  <c r="A174" i="9"/>
  <c r="H173" i="9"/>
  <c r="G173" i="9"/>
  <c r="C173" i="9"/>
  <c r="A173" i="9"/>
  <c r="T172" i="9"/>
  <c r="H172" i="9"/>
  <c r="G172" i="9"/>
  <c r="C172" i="9"/>
  <c r="A172" i="9"/>
  <c r="W171" i="9"/>
  <c r="H171" i="9"/>
  <c r="G171" i="9"/>
  <c r="C171" i="9"/>
  <c r="A171" i="9"/>
  <c r="Z170" i="9"/>
  <c r="H170" i="9"/>
  <c r="G170" i="9"/>
  <c r="C170" i="9"/>
  <c r="A170" i="9"/>
  <c r="C169" i="9"/>
  <c r="A169" i="9"/>
  <c r="AC168" i="9"/>
  <c r="C168" i="9"/>
  <c r="A168" i="9"/>
  <c r="H167" i="9"/>
  <c r="G167" i="9"/>
  <c r="C167" i="9"/>
  <c r="A167" i="9"/>
  <c r="H166" i="9"/>
  <c r="G166" i="9"/>
  <c r="C166" i="9"/>
  <c r="A166" i="9"/>
  <c r="H165" i="9"/>
  <c r="G165" i="9"/>
  <c r="C165" i="9"/>
  <c r="A165" i="9"/>
  <c r="H164" i="9"/>
  <c r="G164" i="9"/>
  <c r="C164" i="9"/>
  <c r="A164" i="9"/>
  <c r="H163" i="9"/>
  <c r="G163" i="9"/>
  <c r="C163" i="9"/>
  <c r="A163" i="9"/>
  <c r="H162" i="9"/>
  <c r="G162" i="9"/>
  <c r="C162" i="9"/>
  <c r="A162" i="9"/>
  <c r="H161" i="9"/>
  <c r="G161" i="9"/>
  <c r="C161" i="9"/>
  <c r="A161" i="9"/>
  <c r="H160" i="9"/>
  <c r="G160" i="9"/>
  <c r="C160" i="9"/>
  <c r="A160" i="9"/>
  <c r="H159" i="9"/>
  <c r="G159" i="9"/>
  <c r="C159" i="9"/>
  <c r="A159" i="9"/>
  <c r="C158" i="9"/>
  <c r="A158" i="9"/>
  <c r="C157" i="9"/>
  <c r="A157" i="9"/>
  <c r="H156" i="9"/>
  <c r="G156" i="9"/>
  <c r="C156" i="9"/>
  <c r="A156" i="9"/>
  <c r="H155" i="9"/>
  <c r="G155" i="9"/>
  <c r="C155" i="9"/>
  <c r="A155" i="9"/>
  <c r="H154" i="9"/>
  <c r="G154" i="9"/>
  <c r="C154" i="9"/>
  <c r="A154" i="9"/>
  <c r="H153" i="9"/>
  <c r="G153" i="9"/>
  <c r="C153" i="9"/>
  <c r="A153" i="9"/>
  <c r="H152" i="9"/>
  <c r="G152" i="9"/>
  <c r="C152" i="9"/>
  <c r="A152" i="9"/>
  <c r="H151" i="9"/>
  <c r="G151" i="9"/>
  <c r="C151" i="9"/>
  <c r="A151" i="9"/>
  <c r="H150" i="9"/>
  <c r="G150" i="9"/>
  <c r="C150" i="9"/>
  <c r="A150" i="9"/>
  <c r="H149" i="9"/>
  <c r="G149" i="9"/>
  <c r="C149" i="9"/>
  <c r="A149" i="9"/>
  <c r="H148" i="9"/>
  <c r="G148" i="9"/>
  <c r="C148" i="9"/>
  <c r="A148" i="9"/>
  <c r="C147" i="9"/>
  <c r="A147" i="9"/>
  <c r="C146" i="9"/>
  <c r="A146" i="9"/>
  <c r="H145" i="9"/>
  <c r="G145" i="9"/>
  <c r="C145" i="9"/>
  <c r="A145" i="9"/>
  <c r="H144" i="9"/>
  <c r="G144" i="9"/>
  <c r="C144" i="9"/>
  <c r="A144" i="9"/>
  <c r="H143" i="9"/>
  <c r="G143" i="9"/>
  <c r="C143" i="9"/>
  <c r="A143" i="9"/>
  <c r="H142" i="9"/>
  <c r="G142" i="9"/>
  <c r="C142" i="9"/>
  <c r="A142" i="9"/>
  <c r="H141" i="9"/>
  <c r="G141" i="9"/>
  <c r="C141" i="9"/>
  <c r="A141" i="9"/>
  <c r="H140" i="9"/>
  <c r="G140" i="9"/>
  <c r="C140" i="9"/>
  <c r="A140" i="9"/>
  <c r="C139" i="9"/>
  <c r="A139" i="9"/>
  <c r="C138" i="9"/>
  <c r="A138" i="9"/>
  <c r="H137" i="9"/>
  <c r="G137" i="9"/>
  <c r="C137" i="9"/>
  <c r="A137" i="9"/>
  <c r="H136" i="9"/>
  <c r="G136" i="9"/>
  <c r="C136" i="9"/>
  <c r="A136" i="9"/>
  <c r="H135" i="9"/>
  <c r="G135" i="9"/>
  <c r="C135" i="9"/>
  <c r="A135" i="9"/>
  <c r="H134" i="9"/>
  <c r="G134" i="9"/>
  <c r="C134" i="9"/>
  <c r="A134" i="9"/>
  <c r="H133" i="9"/>
  <c r="G133" i="9"/>
  <c r="C133" i="9"/>
  <c r="A133" i="9"/>
  <c r="H132" i="9"/>
  <c r="G132" i="9"/>
  <c r="C132" i="9"/>
  <c r="A132" i="9"/>
  <c r="C131" i="9"/>
  <c r="A131" i="9"/>
  <c r="C130" i="9"/>
  <c r="A130" i="9"/>
  <c r="H129" i="9"/>
  <c r="G129" i="9"/>
  <c r="C129" i="9"/>
  <c r="A129" i="9"/>
  <c r="H128" i="9"/>
  <c r="G128" i="9"/>
  <c r="C128" i="9"/>
  <c r="A128" i="9"/>
  <c r="H127" i="9"/>
  <c r="G127" i="9"/>
  <c r="C127" i="9"/>
  <c r="A127" i="9"/>
  <c r="H126" i="9"/>
  <c r="G126" i="9"/>
  <c r="C126" i="9"/>
  <c r="A126" i="9"/>
  <c r="H125" i="9"/>
  <c r="G125" i="9"/>
  <c r="C125" i="9"/>
  <c r="A125" i="9"/>
  <c r="H124" i="9"/>
  <c r="G124" i="9"/>
  <c r="C124" i="9"/>
  <c r="A124" i="9"/>
  <c r="C123" i="9"/>
  <c r="A123" i="9"/>
  <c r="C122" i="9"/>
  <c r="A122" i="9"/>
  <c r="H121" i="9"/>
  <c r="G121" i="9"/>
  <c r="C121" i="9"/>
  <c r="A121" i="9"/>
  <c r="H120" i="9"/>
  <c r="G120" i="9"/>
  <c r="C120" i="9"/>
  <c r="A120" i="9"/>
  <c r="H119" i="9"/>
  <c r="G119" i="9"/>
  <c r="C119" i="9"/>
  <c r="A119" i="9"/>
  <c r="H118" i="9"/>
  <c r="G118" i="9"/>
  <c r="C118" i="9"/>
  <c r="A118" i="9"/>
  <c r="H117" i="9"/>
  <c r="G117" i="9"/>
  <c r="C117" i="9"/>
  <c r="A117" i="9"/>
  <c r="H116" i="9"/>
  <c r="G116" i="9"/>
  <c r="C116" i="9"/>
  <c r="A116" i="9"/>
  <c r="H115" i="9"/>
  <c r="G115" i="9"/>
  <c r="C115" i="9"/>
  <c r="A115" i="9"/>
  <c r="H114" i="9"/>
  <c r="G114" i="9"/>
  <c r="C114" i="9"/>
  <c r="A114" i="9"/>
  <c r="H113" i="9"/>
  <c r="G113" i="9"/>
  <c r="C113" i="9"/>
  <c r="A113" i="9"/>
  <c r="C112" i="9"/>
  <c r="A112" i="9"/>
  <c r="C111" i="9"/>
  <c r="A111" i="9"/>
  <c r="H110" i="9"/>
  <c r="G110" i="9"/>
  <c r="C110" i="9"/>
  <c r="A110" i="9"/>
  <c r="H109" i="9"/>
  <c r="G109" i="9"/>
  <c r="C109" i="9"/>
  <c r="A109" i="9"/>
  <c r="H108" i="9"/>
  <c r="G108" i="9"/>
  <c r="C108" i="9"/>
  <c r="A108" i="9"/>
  <c r="H107" i="9"/>
  <c r="G107" i="9"/>
  <c r="C107" i="9"/>
  <c r="A107" i="9"/>
  <c r="H106" i="9"/>
  <c r="G106" i="9"/>
  <c r="C106" i="9"/>
  <c r="A106" i="9"/>
  <c r="H105" i="9"/>
  <c r="G105" i="9"/>
  <c r="C105" i="9"/>
  <c r="A105" i="9"/>
  <c r="H104" i="9"/>
  <c r="G104" i="9"/>
  <c r="C104" i="9"/>
  <c r="A104" i="9"/>
  <c r="H103" i="9"/>
  <c r="G103" i="9"/>
  <c r="C103" i="9"/>
  <c r="A103" i="9"/>
  <c r="H102" i="9"/>
  <c r="G102" i="9"/>
  <c r="C102" i="9"/>
  <c r="A102" i="9"/>
  <c r="H99" i="9"/>
  <c r="G99" i="9"/>
  <c r="C99" i="9"/>
  <c r="A99" i="9"/>
  <c r="H98" i="9"/>
  <c r="G98" i="9"/>
  <c r="C98" i="9"/>
  <c r="A98" i="9"/>
  <c r="H97" i="9"/>
  <c r="G97" i="9"/>
  <c r="C97" i="9"/>
  <c r="A97" i="9"/>
  <c r="H96" i="9"/>
  <c r="G96" i="9"/>
  <c r="C96" i="9"/>
  <c r="A96" i="9"/>
  <c r="H95" i="9"/>
  <c r="G95" i="9"/>
  <c r="C95" i="9"/>
  <c r="A95" i="9"/>
  <c r="H94" i="9"/>
  <c r="G94" i="9"/>
  <c r="C94" i="9"/>
  <c r="A94" i="9"/>
  <c r="H93" i="9"/>
  <c r="G93" i="9"/>
  <c r="C93" i="9"/>
  <c r="A93" i="9"/>
  <c r="H92" i="9"/>
  <c r="G92" i="9"/>
  <c r="C92" i="9"/>
  <c r="A92" i="9"/>
  <c r="H91" i="9"/>
  <c r="G91" i="9"/>
  <c r="C91" i="9"/>
  <c r="A91" i="9"/>
  <c r="H88" i="9"/>
  <c r="G88" i="9"/>
  <c r="C88" i="9"/>
  <c r="A88" i="9"/>
  <c r="H87" i="9"/>
  <c r="G87" i="9"/>
  <c r="C87" i="9"/>
  <c r="A87" i="9"/>
  <c r="H86" i="9"/>
  <c r="G86" i="9"/>
  <c r="C86" i="9"/>
  <c r="A86" i="9"/>
  <c r="H85" i="9"/>
  <c r="G85" i="9"/>
  <c r="C85" i="9"/>
  <c r="A85" i="9"/>
  <c r="H84" i="9"/>
  <c r="G84" i="9"/>
  <c r="C84" i="9"/>
  <c r="A84" i="9"/>
  <c r="H83" i="9"/>
  <c r="G83" i="9"/>
  <c r="C83" i="9"/>
  <c r="A83" i="9"/>
  <c r="H82" i="9"/>
  <c r="G82" i="9"/>
  <c r="C82" i="9"/>
  <c r="A82" i="9"/>
  <c r="H81" i="9"/>
  <c r="G81" i="9"/>
  <c r="C81" i="9"/>
  <c r="A81" i="9"/>
  <c r="H80" i="9"/>
  <c r="G80" i="9"/>
  <c r="C80" i="9"/>
  <c r="A80" i="9"/>
  <c r="H77" i="9"/>
  <c r="G77" i="9"/>
  <c r="C77" i="9"/>
  <c r="A77" i="9"/>
  <c r="H76" i="9"/>
  <c r="G76" i="9"/>
  <c r="C76" i="9"/>
  <c r="A76" i="9"/>
  <c r="H75" i="9"/>
  <c r="G75" i="9"/>
  <c r="C75" i="9"/>
  <c r="A75" i="9"/>
  <c r="H74" i="9"/>
  <c r="G74" i="9"/>
  <c r="C74" i="9"/>
  <c r="A74" i="9"/>
  <c r="H73" i="9"/>
  <c r="G73" i="9"/>
  <c r="C73" i="9"/>
  <c r="A73" i="9"/>
  <c r="H72" i="9"/>
  <c r="G72" i="9"/>
  <c r="C72" i="9"/>
  <c r="A72" i="9"/>
  <c r="H71" i="9"/>
  <c r="G71" i="9"/>
  <c r="C71" i="9"/>
  <c r="A71" i="9"/>
  <c r="H70" i="9"/>
  <c r="G70" i="9"/>
  <c r="C70" i="9"/>
  <c r="A70" i="9"/>
  <c r="H69" i="9"/>
  <c r="G69" i="9"/>
  <c r="C69" i="9"/>
  <c r="A69" i="9"/>
  <c r="C68" i="9"/>
  <c r="A68" i="9"/>
  <c r="C67" i="9"/>
  <c r="A67" i="9"/>
  <c r="H66" i="9"/>
  <c r="G66" i="9"/>
  <c r="C66" i="9"/>
  <c r="A66" i="9"/>
  <c r="H65" i="9"/>
  <c r="G65" i="9"/>
  <c r="C65" i="9"/>
  <c r="A65" i="9"/>
  <c r="H64" i="9"/>
  <c r="G64" i="9"/>
  <c r="C64" i="9"/>
  <c r="A64" i="9"/>
  <c r="H63" i="9"/>
  <c r="G63" i="9"/>
  <c r="C63" i="9"/>
  <c r="A63" i="9"/>
  <c r="H62" i="9"/>
  <c r="G62" i="9"/>
  <c r="C62" i="9"/>
  <c r="A62" i="9"/>
  <c r="H61" i="9"/>
  <c r="G61" i="9"/>
  <c r="C61" i="9"/>
  <c r="A61" i="9"/>
  <c r="H60" i="9"/>
  <c r="G60" i="9"/>
  <c r="C60" i="9"/>
  <c r="A60" i="9"/>
  <c r="H59" i="9"/>
  <c r="G59" i="9"/>
  <c r="C59" i="9"/>
  <c r="A59" i="9"/>
  <c r="H58" i="9"/>
  <c r="G58" i="9"/>
  <c r="C58" i="9"/>
  <c r="A58" i="9"/>
  <c r="C57" i="9"/>
  <c r="A57" i="9"/>
  <c r="C56" i="9"/>
  <c r="A56" i="9"/>
  <c r="H55" i="9"/>
  <c r="G55" i="9"/>
  <c r="C55" i="9"/>
  <c r="A55" i="9"/>
  <c r="H54" i="9"/>
  <c r="G54" i="9"/>
  <c r="C54" i="9"/>
  <c r="A54" i="9"/>
  <c r="H53" i="9"/>
  <c r="G53" i="9"/>
  <c r="C53" i="9"/>
  <c r="A53" i="9"/>
  <c r="H52" i="9"/>
  <c r="G52" i="9"/>
  <c r="C52" i="9"/>
  <c r="A52" i="9"/>
  <c r="H51" i="9"/>
  <c r="G51" i="9"/>
  <c r="C51" i="9"/>
  <c r="A51" i="9"/>
  <c r="H50" i="9"/>
  <c r="G50" i="9"/>
  <c r="C50" i="9"/>
  <c r="A50" i="9"/>
  <c r="H49" i="9"/>
  <c r="G49" i="9"/>
  <c r="C49" i="9"/>
  <c r="A49" i="9"/>
  <c r="H48" i="9"/>
  <c r="G48" i="9"/>
  <c r="C48" i="9"/>
  <c r="A48" i="9"/>
  <c r="H47" i="9"/>
  <c r="G47" i="9"/>
  <c r="C47" i="9"/>
  <c r="A47" i="9"/>
  <c r="C46" i="9"/>
  <c r="A46" i="9"/>
  <c r="C45" i="9"/>
  <c r="A45" i="9"/>
  <c r="H44" i="9"/>
  <c r="G44" i="9"/>
  <c r="C44" i="9"/>
  <c r="A44" i="9"/>
  <c r="H43" i="9"/>
  <c r="G43" i="9"/>
  <c r="C43" i="9"/>
  <c r="A43" i="9"/>
  <c r="H42" i="9"/>
  <c r="G42" i="9"/>
  <c r="C42" i="9"/>
  <c r="A42" i="9"/>
  <c r="H41" i="9"/>
  <c r="G41" i="9"/>
  <c r="C41" i="9"/>
  <c r="A41" i="9"/>
  <c r="H40" i="9"/>
  <c r="G40" i="9"/>
  <c r="C40" i="9"/>
  <c r="A40" i="9"/>
  <c r="H39" i="9"/>
  <c r="G39" i="9"/>
  <c r="C39" i="9"/>
  <c r="A39" i="9"/>
  <c r="H38" i="9"/>
  <c r="G38" i="9"/>
  <c r="C38" i="9"/>
  <c r="A38" i="9"/>
  <c r="H37" i="9"/>
  <c r="G37" i="9"/>
  <c r="C37" i="9"/>
  <c r="A37" i="9"/>
  <c r="H36" i="9"/>
  <c r="G36" i="9"/>
  <c r="C36" i="9"/>
  <c r="A36" i="9"/>
  <c r="C35" i="9"/>
  <c r="A35" i="9"/>
  <c r="C34" i="9"/>
  <c r="A34" i="9"/>
  <c r="H33" i="9"/>
  <c r="G33" i="9"/>
  <c r="C33" i="9"/>
  <c r="A33" i="9"/>
  <c r="H32" i="9"/>
  <c r="G32" i="9"/>
  <c r="C32" i="9"/>
  <c r="A32" i="9"/>
  <c r="H31" i="9"/>
  <c r="G31" i="9"/>
  <c r="C31" i="9"/>
  <c r="A31" i="9"/>
  <c r="H30" i="9"/>
  <c r="G30" i="9"/>
  <c r="C30" i="9"/>
  <c r="A30" i="9"/>
  <c r="H29" i="9"/>
  <c r="G29" i="9"/>
  <c r="C29" i="9"/>
  <c r="A29" i="9"/>
  <c r="H28" i="9"/>
  <c r="G28" i="9"/>
  <c r="C28" i="9"/>
  <c r="A28" i="9"/>
  <c r="H27" i="9"/>
  <c r="G27" i="9"/>
  <c r="C27" i="9"/>
  <c r="A27" i="9"/>
  <c r="H26" i="9"/>
  <c r="G26" i="9"/>
  <c r="C26" i="9"/>
  <c r="A26" i="9"/>
  <c r="H25" i="9"/>
  <c r="G25" i="9"/>
  <c r="C25" i="9"/>
  <c r="A25" i="9"/>
  <c r="C24" i="9"/>
  <c r="A24" i="9"/>
  <c r="C23" i="9"/>
  <c r="A23" i="9"/>
  <c r="H22" i="9"/>
  <c r="G22" i="9"/>
  <c r="C22" i="9"/>
  <c r="A22" i="9"/>
  <c r="H21" i="9"/>
  <c r="G21" i="9"/>
  <c r="C21" i="9"/>
  <c r="A21" i="9"/>
  <c r="H20" i="9"/>
  <c r="G20" i="9"/>
  <c r="C20" i="9"/>
  <c r="A20" i="9"/>
  <c r="H19" i="9"/>
  <c r="G19" i="9"/>
  <c r="C19" i="9"/>
  <c r="A19" i="9"/>
  <c r="H18" i="9"/>
  <c r="G18" i="9"/>
  <c r="C18" i="9"/>
  <c r="A18" i="9"/>
  <c r="H17" i="9"/>
  <c r="G17" i="9"/>
  <c r="C17" i="9"/>
  <c r="A17" i="9"/>
  <c r="H16" i="9"/>
  <c r="G16" i="9"/>
  <c r="C16" i="9"/>
  <c r="A16" i="9"/>
  <c r="H15" i="9"/>
  <c r="G15" i="9"/>
  <c r="C15" i="9"/>
  <c r="A15" i="9"/>
  <c r="H14" i="9"/>
  <c r="G14" i="9"/>
  <c r="C14" i="9"/>
  <c r="A14" i="9"/>
  <c r="C13" i="9"/>
  <c r="A13" i="9"/>
  <c r="C12" i="9"/>
  <c r="A12" i="9"/>
  <c r="H11" i="9"/>
  <c r="G11" i="9"/>
  <c r="C11" i="9"/>
  <c r="A11" i="9"/>
  <c r="H10" i="9"/>
  <c r="G10" i="9"/>
  <c r="C10" i="9"/>
  <c r="A10" i="9"/>
  <c r="H9" i="9"/>
  <c r="G9" i="9"/>
  <c r="C9" i="9"/>
  <c r="A9" i="9"/>
  <c r="H8" i="9"/>
  <c r="G8" i="9"/>
  <c r="C8" i="9"/>
  <c r="A8" i="9"/>
  <c r="H7" i="9"/>
  <c r="G7" i="9"/>
  <c r="C7" i="9"/>
  <c r="A7" i="9"/>
  <c r="H6" i="9"/>
  <c r="G6" i="9"/>
  <c r="C6" i="9"/>
  <c r="A6" i="9"/>
  <c r="H5" i="9"/>
  <c r="G5" i="9"/>
  <c r="C5" i="9"/>
  <c r="A5" i="9"/>
  <c r="H4" i="9"/>
  <c r="G4" i="9"/>
  <c r="C4" i="9"/>
  <c r="A4" i="9"/>
  <c r="H3" i="9"/>
  <c r="G3" i="9"/>
  <c r="C3" i="9"/>
  <c r="A3" i="9"/>
  <c r="L20" i="8"/>
  <c r="R19" i="8"/>
  <c r="N17" i="8"/>
  <c r="O14" i="8"/>
  <c r="R11" i="8"/>
  <c r="P11" i="8"/>
  <c r="AB9" i="8"/>
  <c r="T9" i="8"/>
  <c r="T7" i="8"/>
  <c r="W6" i="8"/>
  <c r="Z5" i="8"/>
  <c r="AC3" i="8"/>
  <c r="L26" i="8" s="1" a="1"/>
  <c r="R184" i="8"/>
  <c r="AB174" i="8"/>
  <c r="L185" i="8"/>
  <c r="AC168" i="8"/>
  <c r="W171" i="8"/>
  <c r="O179" i="8"/>
  <c r="Z170" i="8"/>
  <c r="N182" i="8"/>
  <c r="T172" i="8"/>
  <c r="P176" i="8"/>
  <c r="R176" i="8"/>
  <c r="T174" i="8"/>
  <c r="AE168" i="8"/>
  <c r="H244" i="8"/>
  <c r="G244" i="8"/>
  <c r="C244" i="8"/>
  <c r="A244" i="8"/>
  <c r="H243" i="8"/>
  <c r="G243" i="8"/>
  <c r="C243" i="8"/>
  <c r="A243" i="8"/>
  <c r="H242" i="8"/>
  <c r="G242" i="8"/>
  <c r="C242" i="8"/>
  <c r="A242" i="8"/>
  <c r="H241" i="8"/>
  <c r="G241" i="8"/>
  <c r="C241" i="8"/>
  <c r="A241" i="8"/>
  <c r="H240" i="8"/>
  <c r="G240" i="8"/>
  <c r="C240" i="8"/>
  <c r="A240" i="8"/>
  <c r="H239" i="8"/>
  <c r="G239" i="8"/>
  <c r="C239" i="8"/>
  <c r="A239" i="8"/>
  <c r="H238" i="8"/>
  <c r="G238" i="8"/>
  <c r="C238" i="8"/>
  <c r="A238" i="8"/>
  <c r="H237" i="8"/>
  <c r="G237" i="8"/>
  <c r="C237" i="8"/>
  <c r="A237" i="8"/>
  <c r="H236" i="8"/>
  <c r="G236" i="8"/>
  <c r="C236" i="8"/>
  <c r="A236" i="8"/>
  <c r="H235" i="8"/>
  <c r="G235" i="8"/>
  <c r="C235" i="8"/>
  <c r="A235" i="8"/>
  <c r="H234" i="8"/>
  <c r="G234" i="8"/>
  <c r="C234" i="8"/>
  <c r="A234" i="8"/>
  <c r="H233" i="8"/>
  <c r="G233" i="8"/>
  <c r="C233" i="8"/>
  <c r="A233" i="8"/>
  <c r="H232" i="8"/>
  <c r="G232" i="8"/>
  <c r="C232" i="8"/>
  <c r="A232" i="8"/>
  <c r="H231" i="8"/>
  <c r="G231" i="8"/>
  <c r="C231" i="8"/>
  <c r="A231" i="8"/>
  <c r="H230" i="8"/>
  <c r="G230" i="8"/>
  <c r="C230" i="8"/>
  <c r="A230" i="8"/>
  <c r="H229" i="8"/>
  <c r="G229" i="8"/>
  <c r="C229" i="8"/>
  <c r="A229" i="8"/>
  <c r="H228" i="8"/>
  <c r="G228" i="8"/>
  <c r="C228" i="8"/>
  <c r="A228" i="8"/>
  <c r="H227" i="8"/>
  <c r="G227" i="8"/>
  <c r="C227" i="8"/>
  <c r="A227" i="8"/>
  <c r="H226" i="8"/>
  <c r="G226" i="8"/>
  <c r="C226" i="8"/>
  <c r="A226" i="8"/>
  <c r="H225" i="8"/>
  <c r="G225" i="8"/>
  <c r="C225" i="8"/>
  <c r="A225" i="8"/>
  <c r="H224" i="8"/>
  <c r="G224" i="8"/>
  <c r="C224" i="8"/>
  <c r="A224" i="8"/>
  <c r="H223" i="8"/>
  <c r="G223" i="8"/>
  <c r="C223" i="8"/>
  <c r="A223" i="8"/>
  <c r="H222" i="8"/>
  <c r="G222" i="8"/>
  <c r="C222" i="8"/>
  <c r="A222" i="8"/>
  <c r="H221" i="8"/>
  <c r="G221" i="8"/>
  <c r="C221" i="8"/>
  <c r="A221" i="8"/>
  <c r="H220" i="8"/>
  <c r="G220" i="8"/>
  <c r="C220" i="8"/>
  <c r="A220" i="8"/>
  <c r="H219" i="8"/>
  <c r="G219" i="8"/>
  <c r="C219" i="8"/>
  <c r="A219" i="8"/>
  <c r="H218" i="8"/>
  <c r="G218" i="8"/>
  <c r="C218" i="8"/>
  <c r="A218" i="8"/>
  <c r="H217" i="8"/>
  <c r="G217" i="8"/>
  <c r="C217" i="8"/>
  <c r="A217" i="8"/>
  <c r="H216" i="8"/>
  <c r="G216" i="8"/>
  <c r="C216" i="8"/>
  <c r="A216" i="8"/>
  <c r="H215" i="8"/>
  <c r="G215" i="8"/>
  <c r="C215" i="8"/>
  <c r="A215" i="8"/>
  <c r="H214" i="8"/>
  <c r="G214" i="8"/>
  <c r="C214" i="8"/>
  <c r="A214" i="8"/>
  <c r="H213" i="8"/>
  <c r="G213" i="8"/>
  <c r="C213" i="8"/>
  <c r="A213" i="8"/>
  <c r="H212" i="8"/>
  <c r="G212" i="8"/>
  <c r="C212" i="8"/>
  <c r="A212" i="8"/>
  <c r="H211" i="8"/>
  <c r="G211" i="8"/>
  <c r="C211" i="8"/>
  <c r="A211" i="8"/>
  <c r="H210" i="8"/>
  <c r="G210" i="8"/>
  <c r="C210" i="8"/>
  <c r="A210" i="8"/>
  <c r="H209" i="8"/>
  <c r="G209" i="8"/>
  <c r="C209" i="8"/>
  <c r="A209" i="8"/>
  <c r="H208" i="8"/>
  <c r="G208" i="8"/>
  <c r="C208" i="8"/>
  <c r="A208" i="8"/>
  <c r="H207" i="8"/>
  <c r="G207" i="8"/>
  <c r="C207" i="8"/>
  <c r="A207" i="8"/>
  <c r="H206" i="8"/>
  <c r="G206" i="8"/>
  <c r="C206" i="8"/>
  <c r="A206" i="8"/>
  <c r="H205" i="8"/>
  <c r="G205" i="8"/>
  <c r="C205" i="8"/>
  <c r="A205" i="8"/>
  <c r="H204" i="8"/>
  <c r="G204" i="8"/>
  <c r="C204" i="8"/>
  <c r="A204" i="8"/>
  <c r="H203" i="8"/>
  <c r="G203" i="8"/>
  <c r="C203" i="8"/>
  <c r="A203" i="8"/>
  <c r="H202" i="8"/>
  <c r="G202" i="8"/>
  <c r="C202" i="8"/>
  <c r="A202" i="8"/>
  <c r="H201" i="8"/>
  <c r="G201" i="8"/>
  <c r="C201" i="8"/>
  <c r="A201" i="8"/>
  <c r="H200" i="8"/>
  <c r="G200" i="8"/>
  <c r="C200" i="8"/>
  <c r="A200" i="8"/>
  <c r="H199" i="8"/>
  <c r="G199" i="8"/>
  <c r="C199" i="8"/>
  <c r="A199" i="8"/>
  <c r="H198" i="8"/>
  <c r="G198" i="8"/>
  <c r="C198" i="8"/>
  <c r="A198" i="8"/>
  <c r="H197" i="8"/>
  <c r="G197" i="8"/>
  <c r="C197" i="8"/>
  <c r="A197" i="8"/>
  <c r="H196" i="8"/>
  <c r="G196" i="8"/>
  <c r="C196" i="8"/>
  <c r="A196" i="8"/>
  <c r="H195" i="8"/>
  <c r="G195" i="8"/>
  <c r="C195" i="8"/>
  <c r="A195" i="8"/>
  <c r="H194" i="8"/>
  <c r="G194" i="8"/>
  <c r="C194" i="8"/>
  <c r="A194" i="8"/>
  <c r="H193" i="8"/>
  <c r="G193" i="8"/>
  <c r="C193" i="8"/>
  <c r="A193" i="8"/>
  <c r="H192" i="8"/>
  <c r="G192" i="8"/>
  <c r="C192" i="8"/>
  <c r="A192" i="8"/>
  <c r="H191" i="8"/>
  <c r="G191" i="8"/>
  <c r="C191" i="8"/>
  <c r="A191" i="8"/>
  <c r="H190" i="8"/>
  <c r="G190" i="8"/>
  <c r="C190" i="8"/>
  <c r="A190" i="8"/>
  <c r="H189" i="8"/>
  <c r="G189" i="8"/>
  <c r="C189" i="8"/>
  <c r="A189" i="8"/>
  <c r="H188" i="8"/>
  <c r="G188" i="8"/>
  <c r="C188" i="8"/>
  <c r="A188" i="8"/>
  <c r="H187" i="8"/>
  <c r="G187" i="8"/>
  <c r="C187" i="8"/>
  <c r="A187" i="8"/>
  <c r="H186" i="8"/>
  <c r="G186" i="8"/>
  <c r="C186" i="8"/>
  <c r="A186" i="8"/>
  <c r="H185" i="8"/>
  <c r="G185" i="8"/>
  <c r="C185" i="8"/>
  <c r="A185" i="8"/>
  <c r="H184" i="8"/>
  <c r="G184" i="8"/>
  <c r="C184" i="8"/>
  <c r="A184" i="8"/>
  <c r="H183" i="8"/>
  <c r="G183" i="8"/>
  <c r="C183" i="8"/>
  <c r="A183" i="8"/>
  <c r="H182" i="8"/>
  <c r="G182" i="8"/>
  <c r="C182" i="8"/>
  <c r="A182" i="8"/>
  <c r="H181" i="8"/>
  <c r="G181" i="8"/>
  <c r="C181" i="8"/>
  <c r="A181" i="8"/>
  <c r="H180" i="8"/>
  <c r="G180" i="8"/>
  <c r="C180" i="8"/>
  <c r="A180" i="8"/>
  <c r="H179" i="8"/>
  <c r="G179" i="8"/>
  <c r="C179" i="8"/>
  <c r="A179" i="8"/>
  <c r="H178" i="8"/>
  <c r="G178" i="8"/>
  <c r="C178" i="8"/>
  <c r="A178" i="8"/>
  <c r="H177" i="8"/>
  <c r="G177" i="8"/>
  <c r="C177" i="8"/>
  <c r="A177" i="8"/>
  <c r="H176" i="8"/>
  <c r="G176" i="8"/>
  <c r="C176" i="8"/>
  <c r="A176" i="8"/>
  <c r="H175" i="8"/>
  <c r="G175" i="8"/>
  <c r="C175" i="8"/>
  <c r="A175" i="8"/>
  <c r="H174" i="8"/>
  <c r="G174" i="8"/>
  <c r="C174" i="8"/>
  <c r="A174" i="8"/>
  <c r="H173" i="8"/>
  <c r="G173" i="8"/>
  <c r="C173" i="8"/>
  <c r="A173" i="8"/>
  <c r="H172" i="8"/>
  <c r="G172" i="8"/>
  <c r="C172" i="8"/>
  <c r="A172" i="8"/>
  <c r="H171" i="8"/>
  <c r="G171" i="8"/>
  <c r="C171" i="8"/>
  <c r="A171" i="8"/>
  <c r="H170" i="8"/>
  <c r="G170" i="8"/>
  <c r="C170" i="8"/>
  <c r="A170" i="8"/>
  <c r="C169" i="8"/>
  <c r="A169" i="8"/>
  <c r="C168" i="8"/>
  <c r="A168" i="8"/>
  <c r="H167" i="8"/>
  <c r="G167" i="8"/>
  <c r="C167" i="8"/>
  <c r="A167" i="8"/>
  <c r="H166" i="8"/>
  <c r="G166" i="8"/>
  <c r="C166" i="8"/>
  <c r="A166" i="8"/>
  <c r="H165" i="8"/>
  <c r="G165" i="8"/>
  <c r="C165" i="8"/>
  <c r="A165" i="8"/>
  <c r="H164" i="8"/>
  <c r="G164" i="8"/>
  <c r="C164" i="8"/>
  <c r="A164" i="8"/>
  <c r="H163" i="8"/>
  <c r="G163" i="8"/>
  <c r="C163" i="8"/>
  <c r="A163" i="8"/>
  <c r="H162" i="8"/>
  <c r="G162" i="8"/>
  <c r="C162" i="8"/>
  <c r="A162" i="8"/>
  <c r="H161" i="8"/>
  <c r="G161" i="8"/>
  <c r="C161" i="8"/>
  <c r="A161" i="8"/>
  <c r="H160" i="8"/>
  <c r="G160" i="8"/>
  <c r="C160" i="8"/>
  <c r="A160" i="8"/>
  <c r="H159" i="8"/>
  <c r="G159" i="8"/>
  <c r="C159" i="8"/>
  <c r="A159" i="8"/>
  <c r="C158" i="8"/>
  <c r="A158" i="8"/>
  <c r="C157" i="8"/>
  <c r="A157" i="8"/>
  <c r="H156" i="8"/>
  <c r="G156" i="8"/>
  <c r="C156" i="8"/>
  <c r="A156" i="8"/>
  <c r="H155" i="8"/>
  <c r="G155" i="8"/>
  <c r="C155" i="8"/>
  <c r="A155" i="8"/>
  <c r="H154" i="8"/>
  <c r="G154" i="8"/>
  <c r="C154" i="8"/>
  <c r="A154" i="8"/>
  <c r="H153" i="8"/>
  <c r="G153" i="8"/>
  <c r="C153" i="8"/>
  <c r="A153" i="8"/>
  <c r="H152" i="8"/>
  <c r="G152" i="8"/>
  <c r="C152" i="8"/>
  <c r="A152" i="8"/>
  <c r="H151" i="8"/>
  <c r="G151" i="8"/>
  <c r="C151" i="8"/>
  <c r="A151" i="8"/>
  <c r="H150" i="8"/>
  <c r="G150" i="8"/>
  <c r="C150" i="8"/>
  <c r="A150" i="8"/>
  <c r="H149" i="8"/>
  <c r="G149" i="8"/>
  <c r="C149" i="8"/>
  <c r="A149" i="8"/>
  <c r="H148" i="8"/>
  <c r="G148" i="8"/>
  <c r="C148" i="8"/>
  <c r="A148" i="8"/>
  <c r="C147" i="8"/>
  <c r="A147" i="8"/>
  <c r="C146" i="8"/>
  <c r="A146" i="8"/>
  <c r="H145" i="8"/>
  <c r="G145" i="8"/>
  <c r="C145" i="8"/>
  <c r="A145" i="8"/>
  <c r="H144" i="8"/>
  <c r="G144" i="8"/>
  <c r="C144" i="8"/>
  <c r="A144" i="8"/>
  <c r="H143" i="8"/>
  <c r="G143" i="8"/>
  <c r="C143" i="8"/>
  <c r="A143" i="8"/>
  <c r="H142" i="8"/>
  <c r="G142" i="8"/>
  <c r="C142" i="8"/>
  <c r="A142" i="8"/>
  <c r="H141" i="8"/>
  <c r="G141" i="8"/>
  <c r="C141" i="8"/>
  <c r="A141" i="8"/>
  <c r="H140" i="8"/>
  <c r="G140" i="8"/>
  <c r="C140" i="8"/>
  <c r="A140" i="8"/>
  <c r="C139" i="8"/>
  <c r="A139" i="8"/>
  <c r="C138" i="8"/>
  <c r="A138" i="8"/>
  <c r="H137" i="8"/>
  <c r="G137" i="8"/>
  <c r="C137" i="8"/>
  <c r="A137" i="8"/>
  <c r="H136" i="8"/>
  <c r="G136" i="8"/>
  <c r="C136" i="8"/>
  <c r="A136" i="8"/>
  <c r="H135" i="8"/>
  <c r="G135" i="8"/>
  <c r="C135" i="8"/>
  <c r="A135" i="8"/>
  <c r="H134" i="8"/>
  <c r="G134" i="8"/>
  <c r="C134" i="8"/>
  <c r="A134" i="8"/>
  <c r="H133" i="8"/>
  <c r="G133" i="8"/>
  <c r="C133" i="8"/>
  <c r="A133" i="8"/>
  <c r="H132" i="8"/>
  <c r="G132" i="8"/>
  <c r="C132" i="8"/>
  <c r="A132" i="8"/>
  <c r="C131" i="8"/>
  <c r="A131" i="8"/>
  <c r="C130" i="8"/>
  <c r="A130" i="8"/>
  <c r="H129" i="8"/>
  <c r="G129" i="8"/>
  <c r="C129" i="8"/>
  <c r="A129" i="8"/>
  <c r="H128" i="8"/>
  <c r="G128" i="8"/>
  <c r="C128" i="8"/>
  <c r="A128" i="8"/>
  <c r="H127" i="8"/>
  <c r="G127" i="8"/>
  <c r="C127" i="8"/>
  <c r="A127" i="8"/>
  <c r="H126" i="8"/>
  <c r="G126" i="8"/>
  <c r="C126" i="8"/>
  <c r="A126" i="8"/>
  <c r="H125" i="8"/>
  <c r="G125" i="8"/>
  <c r="C125" i="8"/>
  <c r="A125" i="8"/>
  <c r="H124" i="8"/>
  <c r="G124" i="8"/>
  <c r="C124" i="8"/>
  <c r="A124" i="8"/>
  <c r="C123" i="8"/>
  <c r="A123" i="8"/>
  <c r="C122" i="8"/>
  <c r="A122" i="8"/>
  <c r="H121" i="8"/>
  <c r="G121" i="8"/>
  <c r="C121" i="8"/>
  <c r="A121" i="8"/>
  <c r="H120" i="8"/>
  <c r="G120" i="8"/>
  <c r="C120" i="8"/>
  <c r="A120" i="8"/>
  <c r="H119" i="8"/>
  <c r="G119" i="8"/>
  <c r="C119" i="8"/>
  <c r="A119" i="8"/>
  <c r="H118" i="8"/>
  <c r="G118" i="8"/>
  <c r="C118" i="8"/>
  <c r="A118" i="8"/>
  <c r="H117" i="8"/>
  <c r="G117" i="8"/>
  <c r="C117" i="8"/>
  <c r="A117" i="8"/>
  <c r="H116" i="8"/>
  <c r="G116" i="8"/>
  <c r="C116" i="8"/>
  <c r="A116" i="8"/>
  <c r="H115" i="8"/>
  <c r="G115" i="8"/>
  <c r="C115" i="8"/>
  <c r="A115" i="8"/>
  <c r="H114" i="8"/>
  <c r="G114" i="8"/>
  <c r="C114" i="8"/>
  <c r="A114" i="8"/>
  <c r="H113" i="8"/>
  <c r="G113" i="8"/>
  <c r="C113" i="8"/>
  <c r="A113" i="8"/>
  <c r="C112" i="8"/>
  <c r="A112" i="8"/>
  <c r="C111" i="8"/>
  <c r="A111" i="8"/>
  <c r="H110" i="8"/>
  <c r="G110" i="8"/>
  <c r="C110" i="8"/>
  <c r="A110" i="8"/>
  <c r="H109" i="8"/>
  <c r="G109" i="8"/>
  <c r="C109" i="8"/>
  <c r="A109" i="8"/>
  <c r="H108" i="8"/>
  <c r="G108" i="8"/>
  <c r="C108" i="8"/>
  <c r="A108" i="8"/>
  <c r="H107" i="8"/>
  <c r="G107" i="8"/>
  <c r="C107" i="8"/>
  <c r="A107" i="8"/>
  <c r="H106" i="8"/>
  <c r="G106" i="8"/>
  <c r="C106" i="8"/>
  <c r="A106" i="8"/>
  <c r="H105" i="8"/>
  <c r="G105" i="8"/>
  <c r="C105" i="8"/>
  <c r="A105" i="8"/>
  <c r="H104" i="8"/>
  <c r="G104" i="8"/>
  <c r="C104" i="8"/>
  <c r="A104" i="8"/>
  <c r="H103" i="8"/>
  <c r="G103" i="8"/>
  <c r="C103" i="8"/>
  <c r="A103" i="8"/>
  <c r="H102" i="8"/>
  <c r="G102" i="8"/>
  <c r="C102" i="8"/>
  <c r="A102" i="8"/>
  <c r="H99" i="8"/>
  <c r="G99" i="8"/>
  <c r="C99" i="8"/>
  <c r="A99" i="8"/>
  <c r="H98" i="8"/>
  <c r="G98" i="8"/>
  <c r="C98" i="8"/>
  <c r="A98" i="8"/>
  <c r="H97" i="8"/>
  <c r="G97" i="8"/>
  <c r="C97" i="8"/>
  <c r="A97" i="8"/>
  <c r="H96" i="8"/>
  <c r="G96" i="8"/>
  <c r="C96" i="8"/>
  <c r="A96" i="8"/>
  <c r="H95" i="8"/>
  <c r="G95" i="8"/>
  <c r="C95" i="8"/>
  <c r="A95" i="8"/>
  <c r="H94" i="8"/>
  <c r="G94" i="8"/>
  <c r="C94" i="8"/>
  <c r="A94" i="8"/>
  <c r="H93" i="8"/>
  <c r="G93" i="8"/>
  <c r="C93" i="8"/>
  <c r="A93" i="8"/>
  <c r="H92" i="8"/>
  <c r="G92" i="8"/>
  <c r="C92" i="8"/>
  <c r="A92" i="8"/>
  <c r="H91" i="8"/>
  <c r="G91" i="8"/>
  <c r="C91" i="8"/>
  <c r="A91" i="8"/>
  <c r="H88" i="8"/>
  <c r="G88" i="8"/>
  <c r="C88" i="8"/>
  <c r="A88" i="8"/>
  <c r="H87" i="8"/>
  <c r="G87" i="8"/>
  <c r="C87" i="8"/>
  <c r="A87" i="8"/>
  <c r="H86" i="8"/>
  <c r="G86" i="8"/>
  <c r="C86" i="8"/>
  <c r="A86" i="8"/>
  <c r="H85" i="8"/>
  <c r="G85" i="8"/>
  <c r="C85" i="8"/>
  <c r="A85" i="8"/>
  <c r="H84" i="8"/>
  <c r="G84" i="8"/>
  <c r="C84" i="8"/>
  <c r="A84" i="8"/>
  <c r="H83" i="8"/>
  <c r="G83" i="8"/>
  <c r="C83" i="8"/>
  <c r="A83" i="8"/>
  <c r="H82" i="8"/>
  <c r="G82" i="8"/>
  <c r="C82" i="8"/>
  <c r="A82" i="8"/>
  <c r="H81" i="8"/>
  <c r="G81" i="8"/>
  <c r="C81" i="8"/>
  <c r="A81" i="8"/>
  <c r="H80" i="8"/>
  <c r="G80" i="8"/>
  <c r="C80" i="8"/>
  <c r="A80" i="8"/>
  <c r="H77" i="8"/>
  <c r="G77" i="8"/>
  <c r="C77" i="8"/>
  <c r="A77" i="8"/>
  <c r="H76" i="8"/>
  <c r="G76" i="8"/>
  <c r="C76" i="8"/>
  <c r="A76" i="8"/>
  <c r="H75" i="8"/>
  <c r="G75" i="8"/>
  <c r="C75" i="8"/>
  <c r="A75" i="8"/>
  <c r="H74" i="8"/>
  <c r="G74" i="8"/>
  <c r="C74" i="8"/>
  <c r="A74" i="8"/>
  <c r="H73" i="8"/>
  <c r="G73" i="8"/>
  <c r="C73" i="8"/>
  <c r="A73" i="8"/>
  <c r="H72" i="8"/>
  <c r="G72" i="8"/>
  <c r="C72" i="8"/>
  <c r="A72" i="8"/>
  <c r="H71" i="8"/>
  <c r="G71" i="8"/>
  <c r="C71" i="8"/>
  <c r="A71" i="8"/>
  <c r="H70" i="8"/>
  <c r="G70" i="8"/>
  <c r="C70" i="8"/>
  <c r="A70" i="8"/>
  <c r="H69" i="8"/>
  <c r="G69" i="8"/>
  <c r="C69" i="8"/>
  <c r="A69" i="8"/>
  <c r="C68" i="8"/>
  <c r="A68" i="8"/>
  <c r="C67" i="8"/>
  <c r="A67" i="8"/>
  <c r="H66" i="8"/>
  <c r="G66" i="8"/>
  <c r="C66" i="8"/>
  <c r="A66" i="8"/>
  <c r="H65" i="8"/>
  <c r="G65" i="8"/>
  <c r="C65" i="8"/>
  <c r="A65" i="8"/>
  <c r="H64" i="8"/>
  <c r="G64" i="8"/>
  <c r="C64" i="8"/>
  <c r="A64" i="8"/>
  <c r="H63" i="8"/>
  <c r="G63" i="8"/>
  <c r="C63" i="8"/>
  <c r="A63" i="8"/>
  <c r="H62" i="8"/>
  <c r="G62" i="8"/>
  <c r="C62" i="8"/>
  <c r="A62" i="8"/>
  <c r="H61" i="8"/>
  <c r="G61" i="8"/>
  <c r="C61" i="8"/>
  <c r="A61" i="8"/>
  <c r="H60" i="8"/>
  <c r="G60" i="8"/>
  <c r="C60" i="8"/>
  <c r="A60" i="8"/>
  <c r="H59" i="8"/>
  <c r="G59" i="8"/>
  <c r="C59" i="8"/>
  <c r="A59" i="8"/>
  <c r="H58" i="8"/>
  <c r="G58" i="8"/>
  <c r="C58" i="8"/>
  <c r="A58" i="8"/>
  <c r="C57" i="8"/>
  <c r="A57" i="8"/>
  <c r="C56" i="8"/>
  <c r="A56" i="8"/>
  <c r="H55" i="8"/>
  <c r="G55" i="8"/>
  <c r="C55" i="8"/>
  <c r="A55" i="8"/>
  <c r="H54" i="8"/>
  <c r="G54" i="8"/>
  <c r="C54" i="8"/>
  <c r="A54" i="8"/>
  <c r="H53" i="8"/>
  <c r="G53" i="8"/>
  <c r="C53" i="8"/>
  <c r="A53" i="8"/>
  <c r="H52" i="8"/>
  <c r="G52" i="8"/>
  <c r="C52" i="8"/>
  <c r="A52" i="8"/>
  <c r="H51" i="8"/>
  <c r="G51" i="8"/>
  <c r="C51" i="8"/>
  <c r="A51" i="8"/>
  <c r="H50" i="8"/>
  <c r="G50" i="8"/>
  <c r="C50" i="8"/>
  <c r="A50" i="8"/>
  <c r="H49" i="8"/>
  <c r="G49" i="8"/>
  <c r="C49" i="8"/>
  <c r="A49" i="8"/>
  <c r="H48" i="8"/>
  <c r="G48" i="8"/>
  <c r="C48" i="8"/>
  <c r="A48" i="8"/>
  <c r="L47" i="8" a="1"/>
  <c r="L47" i="8" s="1"/>
  <c r="H47" i="8"/>
  <c r="G47" i="8"/>
  <c r="C47" i="8"/>
  <c r="A47" i="8"/>
  <c r="C46" i="8"/>
  <c r="A46" i="8"/>
  <c r="C45" i="8"/>
  <c r="A45" i="8"/>
  <c r="H44" i="8"/>
  <c r="G44" i="8"/>
  <c r="C44" i="8"/>
  <c r="A44" i="8"/>
  <c r="H43" i="8"/>
  <c r="G43" i="8"/>
  <c r="C43" i="8"/>
  <c r="A43" i="8"/>
  <c r="H42" i="8"/>
  <c r="G42" i="8"/>
  <c r="C42" i="8"/>
  <c r="A42" i="8"/>
  <c r="H41" i="8"/>
  <c r="G41" i="8"/>
  <c r="C41" i="8"/>
  <c r="A41" i="8"/>
  <c r="H40" i="8"/>
  <c r="G40" i="8"/>
  <c r="C40" i="8"/>
  <c r="A40" i="8"/>
  <c r="H39" i="8"/>
  <c r="G39" i="8"/>
  <c r="C39" i="8"/>
  <c r="A39" i="8"/>
  <c r="H38" i="8"/>
  <c r="G38" i="8"/>
  <c r="C38" i="8"/>
  <c r="A38" i="8"/>
  <c r="H37" i="8"/>
  <c r="G37" i="8"/>
  <c r="C37" i="8"/>
  <c r="A37" i="8"/>
  <c r="H36" i="8"/>
  <c r="G36" i="8"/>
  <c r="C36" i="8"/>
  <c r="A36" i="8"/>
  <c r="C35" i="8"/>
  <c r="A35" i="8"/>
  <c r="C34" i="8"/>
  <c r="A34" i="8"/>
  <c r="H33" i="8"/>
  <c r="G33" i="8"/>
  <c r="C33" i="8"/>
  <c r="A33" i="8"/>
  <c r="H32" i="8"/>
  <c r="G32" i="8"/>
  <c r="C32" i="8"/>
  <c r="A32" i="8"/>
  <c r="H31" i="8"/>
  <c r="G31" i="8"/>
  <c r="C31" i="8"/>
  <c r="A31" i="8"/>
  <c r="H30" i="8"/>
  <c r="G30" i="8"/>
  <c r="C30" i="8"/>
  <c r="A30" i="8"/>
  <c r="H29" i="8"/>
  <c r="G29" i="8"/>
  <c r="C29" i="8"/>
  <c r="A29" i="8"/>
  <c r="H28" i="8"/>
  <c r="G28" i="8"/>
  <c r="C28" i="8"/>
  <c r="A28" i="8"/>
  <c r="H27" i="8"/>
  <c r="G27" i="8"/>
  <c r="C27" i="8"/>
  <c r="A27" i="8"/>
  <c r="H26" i="8"/>
  <c r="G26" i="8"/>
  <c r="C26" i="8"/>
  <c r="A26" i="8"/>
  <c r="H25" i="8"/>
  <c r="G25" i="8"/>
  <c r="C25" i="8"/>
  <c r="A25" i="8"/>
  <c r="C24" i="8"/>
  <c r="A24" i="8"/>
  <c r="C23" i="8"/>
  <c r="A23" i="8"/>
  <c r="H22" i="8"/>
  <c r="G22" i="8"/>
  <c r="C22" i="8"/>
  <c r="A22" i="8"/>
  <c r="H21" i="8"/>
  <c r="G21" i="8"/>
  <c r="C21" i="8"/>
  <c r="A21" i="8"/>
  <c r="H20" i="8"/>
  <c r="G20" i="8"/>
  <c r="C20" i="8"/>
  <c r="A20" i="8"/>
  <c r="H19" i="8"/>
  <c r="G19" i="8"/>
  <c r="C19" i="8"/>
  <c r="A19" i="8"/>
  <c r="H18" i="8"/>
  <c r="G18" i="8"/>
  <c r="C18" i="8"/>
  <c r="A18" i="8"/>
  <c r="H17" i="8"/>
  <c r="G17" i="8"/>
  <c r="C17" i="8"/>
  <c r="A17" i="8"/>
  <c r="H16" i="8"/>
  <c r="G16" i="8"/>
  <c r="C16" i="8"/>
  <c r="A16" i="8"/>
  <c r="H15" i="8"/>
  <c r="G15" i="8"/>
  <c r="C15" i="8"/>
  <c r="A15" i="8"/>
  <c r="H14" i="8"/>
  <c r="G14" i="8"/>
  <c r="C14" i="8"/>
  <c r="A14" i="8"/>
  <c r="C13" i="8"/>
  <c r="A13" i="8"/>
  <c r="C12" i="8"/>
  <c r="A12" i="8"/>
  <c r="H11" i="8"/>
  <c r="G11" i="8"/>
  <c r="C11" i="8"/>
  <c r="A11" i="8"/>
  <c r="H10" i="8"/>
  <c r="G10" i="8"/>
  <c r="C10" i="8"/>
  <c r="A10" i="8"/>
  <c r="H9" i="8"/>
  <c r="G9" i="8"/>
  <c r="C9" i="8"/>
  <c r="A9" i="8"/>
  <c r="H8" i="8"/>
  <c r="G8" i="8"/>
  <c r="C8" i="8"/>
  <c r="A8" i="8"/>
  <c r="H7" i="8"/>
  <c r="G7" i="8"/>
  <c r="C7" i="8"/>
  <c r="A7" i="8"/>
  <c r="H6" i="8"/>
  <c r="G6" i="8"/>
  <c r="C6" i="8"/>
  <c r="A6" i="8"/>
  <c r="H5" i="8"/>
  <c r="G5" i="8"/>
  <c r="C5" i="8"/>
  <c r="A5" i="8"/>
  <c r="H4" i="8"/>
  <c r="G4" i="8"/>
  <c r="C4" i="8"/>
  <c r="A4" i="8"/>
  <c r="AH3" i="8" a="1"/>
  <c r="AH3" i="8" s="1"/>
  <c r="O26" i="8" s="1" a="1"/>
  <c r="O26" i="8" s="1"/>
  <c r="AE3" i="8"/>
  <c r="H3" i="8"/>
  <c r="G3" i="8"/>
  <c r="C3" i="8"/>
  <c r="A3" i="8"/>
  <c r="AM26" i="7" a="1"/>
  <c r="AM26" i="7" s="1"/>
  <c r="AJ26" i="7" a="1"/>
  <c r="AJ26" i="7" s="1"/>
  <c r="AH68" i="7" a="1"/>
  <c r="AH68" i="7" s="1"/>
  <c r="L68" i="7" a="1"/>
  <c r="L68" i="7" s="1"/>
  <c r="AE115" i="7"/>
  <c r="C80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81" i="7"/>
  <c r="C82" i="7"/>
  <c r="C83" i="7"/>
  <c r="C84" i="7"/>
  <c r="C85" i="7"/>
  <c r="C86" i="7"/>
  <c r="C87" i="7"/>
  <c r="C88" i="7"/>
  <c r="C91" i="7"/>
  <c r="C92" i="7"/>
  <c r="C93" i="7"/>
  <c r="C94" i="7"/>
  <c r="C95" i="7"/>
  <c r="C96" i="7"/>
  <c r="C97" i="7"/>
  <c r="C98" i="7"/>
  <c r="C99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3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80" i="7"/>
  <c r="A81" i="7"/>
  <c r="A82" i="7"/>
  <c r="A83" i="7"/>
  <c r="A84" i="7"/>
  <c r="A85" i="7"/>
  <c r="A86" i="7"/>
  <c r="A87" i="7"/>
  <c r="A88" i="7"/>
  <c r="A91" i="7"/>
  <c r="A92" i="7"/>
  <c r="A93" i="7"/>
  <c r="A94" i="7"/>
  <c r="A95" i="7"/>
  <c r="A96" i="7"/>
  <c r="A97" i="7"/>
  <c r="A98" i="7"/>
  <c r="A99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4" i="7"/>
  <c r="A5" i="7"/>
  <c r="A6" i="7"/>
  <c r="A7" i="7"/>
  <c r="A8" i="7"/>
  <c r="A9" i="7"/>
  <c r="A10" i="7"/>
  <c r="A11" i="7"/>
  <c r="A3" i="7"/>
  <c r="H244" i="7"/>
  <c r="G244" i="7"/>
  <c r="H243" i="7"/>
  <c r="G243" i="7"/>
  <c r="H242" i="7"/>
  <c r="G242" i="7"/>
  <c r="H241" i="7"/>
  <c r="G241" i="7"/>
  <c r="H240" i="7"/>
  <c r="G240" i="7"/>
  <c r="H239" i="7"/>
  <c r="G239" i="7"/>
  <c r="H238" i="7"/>
  <c r="G238" i="7"/>
  <c r="H237" i="7"/>
  <c r="G237" i="7"/>
  <c r="H236" i="7"/>
  <c r="G236" i="7"/>
  <c r="H235" i="7"/>
  <c r="G235" i="7"/>
  <c r="H234" i="7"/>
  <c r="G234" i="7"/>
  <c r="H233" i="7"/>
  <c r="G233" i="7"/>
  <c r="H232" i="7"/>
  <c r="G232" i="7"/>
  <c r="H231" i="7"/>
  <c r="G231" i="7"/>
  <c r="H230" i="7"/>
  <c r="G230" i="7"/>
  <c r="H229" i="7"/>
  <c r="G229" i="7"/>
  <c r="H228" i="7"/>
  <c r="G228" i="7"/>
  <c r="H227" i="7"/>
  <c r="G227" i="7"/>
  <c r="H226" i="7"/>
  <c r="G226" i="7"/>
  <c r="H225" i="7"/>
  <c r="G225" i="7"/>
  <c r="H224" i="7"/>
  <c r="G224" i="7"/>
  <c r="H223" i="7"/>
  <c r="G223" i="7"/>
  <c r="H222" i="7"/>
  <c r="G222" i="7"/>
  <c r="H221" i="7"/>
  <c r="G221" i="7"/>
  <c r="H220" i="7"/>
  <c r="G220" i="7"/>
  <c r="H219" i="7"/>
  <c r="G219" i="7"/>
  <c r="H218" i="7"/>
  <c r="G218" i="7"/>
  <c r="H217" i="7"/>
  <c r="G217" i="7"/>
  <c r="H216" i="7"/>
  <c r="G216" i="7"/>
  <c r="H215" i="7"/>
  <c r="G215" i="7"/>
  <c r="H214" i="7"/>
  <c r="G214" i="7"/>
  <c r="H213" i="7"/>
  <c r="G213" i="7"/>
  <c r="H212" i="7"/>
  <c r="G212" i="7"/>
  <c r="H211" i="7"/>
  <c r="G211" i="7"/>
  <c r="H210" i="7"/>
  <c r="G210" i="7"/>
  <c r="H209" i="7"/>
  <c r="G209" i="7"/>
  <c r="H208" i="7"/>
  <c r="G208" i="7"/>
  <c r="H207" i="7"/>
  <c r="G207" i="7"/>
  <c r="H206" i="7"/>
  <c r="G206" i="7"/>
  <c r="H205" i="7"/>
  <c r="G205" i="7"/>
  <c r="H204" i="7"/>
  <c r="G204" i="7"/>
  <c r="H203" i="7"/>
  <c r="G203" i="7"/>
  <c r="H202" i="7"/>
  <c r="G202" i="7"/>
  <c r="H201" i="7"/>
  <c r="G201" i="7"/>
  <c r="H200" i="7"/>
  <c r="G200" i="7"/>
  <c r="H199" i="7"/>
  <c r="G199" i="7"/>
  <c r="H198" i="7"/>
  <c r="G198" i="7"/>
  <c r="H197" i="7"/>
  <c r="G197" i="7"/>
  <c r="H196" i="7"/>
  <c r="G196" i="7"/>
  <c r="H195" i="7"/>
  <c r="G195" i="7"/>
  <c r="H194" i="7"/>
  <c r="G194" i="7"/>
  <c r="H193" i="7"/>
  <c r="G193" i="7"/>
  <c r="H192" i="7"/>
  <c r="G192" i="7"/>
  <c r="H191" i="7"/>
  <c r="G191" i="7"/>
  <c r="H190" i="7"/>
  <c r="G190" i="7"/>
  <c r="H189" i="7"/>
  <c r="G189" i="7"/>
  <c r="H188" i="7"/>
  <c r="G188" i="7"/>
  <c r="H187" i="7"/>
  <c r="G187" i="7"/>
  <c r="H186" i="7"/>
  <c r="G186" i="7"/>
  <c r="H185" i="7"/>
  <c r="G185" i="7"/>
  <c r="H184" i="7"/>
  <c r="G184" i="7"/>
  <c r="H183" i="7"/>
  <c r="G183" i="7"/>
  <c r="H182" i="7"/>
  <c r="G182" i="7"/>
  <c r="H181" i="7"/>
  <c r="G181" i="7"/>
  <c r="H180" i="7"/>
  <c r="G180" i="7"/>
  <c r="H179" i="7"/>
  <c r="G179" i="7"/>
  <c r="H178" i="7"/>
  <c r="G178" i="7"/>
  <c r="H177" i="7"/>
  <c r="G177" i="7"/>
  <c r="H176" i="7"/>
  <c r="G176" i="7"/>
  <c r="H175" i="7"/>
  <c r="G175" i="7"/>
  <c r="H174" i="7"/>
  <c r="G174" i="7"/>
  <c r="H173" i="7"/>
  <c r="G173" i="7"/>
  <c r="H172" i="7"/>
  <c r="G172" i="7"/>
  <c r="H171" i="7"/>
  <c r="G171" i="7"/>
  <c r="H170" i="7"/>
  <c r="G170" i="7"/>
  <c r="H169" i="7"/>
  <c r="G169" i="7"/>
  <c r="H168" i="7"/>
  <c r="G168" i="7"/>
  <c r="H167" i="7"/>
  <c r="G167" i="7"/>
  <c r="H166" i="7"/>
  <c r="G166" i="7"/>
  <c r="H165" i="7"/>
  <c r="G165" i="7"/>
  <c r="H164" i="7"/>
  <c r="G164" i="7"/>
  <c r="H163" i="7"/>
  <c r="G163" i="7"/>
  <c r="H162" i="7"/>
  <c r="G162" i="7"/>
  <c r="H161" i="7"/>
  <c r="G161" i="7"/>
  <c r="H160" i="7"/>
  <c r="G160" i="7"/>
  <c r="H159" i="7"/>
  <c r="G159" i="7"/>
  <c r="H158" i="7"/>
  <c r="G158" i="7"/>
  <c r="H157" i="7"/>
  <c r="G157" i="7"/>
  <c r="H156" i="7"/>
  <c r="G156" i="7"/>
  <c r="H155" i="7"/>
  <c r="G155" i="7"/>
  <c r="H154" i="7"/>
  <c r="G154" i="7"/>
  <c r="H153" i="7"/>
  <c r="G153" i="7"/>
  <c r="H152" i="7"/>
  <c r="G152" i="7"/>
  <c r="H151" i="7"/>
  <c r="G151" i="7"/>
  <c r="H150" i="7"/>
  <c r="G150" i="7"/>
  <c r="H149" i="7"/>
  <c r="G149" i="7"/>
  <c r="H148" i="7"/>
  <c r="G148" i="7"/>
  <c r="H147" i="7"/>
  <c r="G147" i="7"/>
  <c r="H146" i="7"/>
  <c r="G146" i="7"/>
  <c r="H145" i="7"/>
  <c r="G145" i="7"/>
  <c r="H144" i="7"/>
  <c r="G144" i="7"/>
  <c r="H143" i="7"/>
  <c r="G143" i="7"/>
  <c r="H142" i="7"/>
  <c r="G142" i="7"/>
  <c r="H141" i="7"/>
  <c r="G141" i="7"/>
  <c r="H140" i="7"/>
  <c r="G140" i="7"/>
  <c r="H139" i="7"/>
  <c r="G139" i="7"/>
  <c r="H138" i="7"/>
  <c r="G138" i="7"/>
  <c r="H137" i="7"/>
  <c r="G137" i="7"/>
  <c r="H136" i="7"/>
  <c r="G136" i="7"/>
  <c r="H135" i="7"/>
  <c r="G135" i="7"/>
  <c r="H134" i="7"/>
  <c r="G134" i="7"/>
  <c r="H133" i="7"/>
  <c r="G133" i="7"/>
  <c r="H132" i="7"/>
  <c r="G132" i="7"/>
  <c r="H131" i="7"/>
  <c r="G131" i="7"/>
  <c r="H130" i="7"/>
  <c r="G130" i="7"/>
  <c r="H129" i="7"/>
  <c r="G129" i="7"/>
  <c r="H128" i="7"/>
  <c r="G128" i="7"/>
  <c r="H127" i="7"/>
  <c r="G127" i="7"/>
  <c r="H126" i="7"/>
  <c r="G126" i="7"/>
  <c r="H125" i="7"/>
  <c r="G125" i="7"/>
  <c r="H124" i="7"/>
  <c r="G124" i="7"/>
  <c r="H121" i="7"/>
  <c r="G121" i="7"/>
  <c r="H120" i="7"/>
  <c r="G120" i="7"/>
  <c r="H119" i="7"/>
  <c r="G119" i="7"/>
  <c r="H118" i="7"/>
  <c r="G118" i="7"/>
  <c r="H117" i="7"/>
  <c r="G117" i="7"/>
  <c r="H116" i="7"/>
  <c r="G116" i="7"/>
  <c r="H115" i="7"/>
  <c r="G115" i="7"/>
  <c r="H114" i="7"/>
  <c r="G114" i="7"/>
  <c r="H113" i="7"/>
  <c r="G113" i="7"/>
  <c r="H110" i="7"/>
  <c r="G110" i="7"/>
  <c r="H109" i="7"/>
  <c r="G109" i="7"/>
  <c r="H108" i="7"/>
  <c r="G108" i="7"/>
  <c r="H107" i="7"/>
  <c r="G107" i="7"/>
  <c r="H106" i="7"/>
  <c r="G106" i="7"/>
  <c r="H105" i="7"/>
  <c r="G105" i="7"/>
  <c r="H104" i="7"/>
  <c r="G104" i="7"/>
  <c r="H103" i="7"/>
  <c r="G103" i="7"/>
  <c r="H102" i="7"/>
  <c r="G102" i="7"/>
  <c r="H99" i="7"/>
  <c r="G99" i="7"/>
  <c r="H98" i="7"/>
  <c r="G98" i="7"/>
  <c r="H97" i="7"/>
  <c r="G97" i="7"/>
  <c r="H96" i="7"/>
  <c r="G96" i="7"/>
  <c r="H95" i="7"/>
  <c r="G95" i="7"/>
  <c r="H94" i="7"/>
  <c r="G94" i="7"/>
  <c r="H93" i="7"/>
  <c r="G93" i="7"/>
  <c r="H92" i="7"/>
  <c r="G92" i="7"/>
  <c r="H91" i="7"/>
  <c r="G91" i="7"/>
  <c r="H88" i="7"/>
  <c r="G88" i="7"/>
  <c r="H87" i="7"/>
  <c r="G87" i="7"/>
  <c r="H86" i="7"/>
  <c r="G86" i="7"/>
  <c r="H85" i="7"/>
  <c r="G85" i="7"/>
  <c r="H84" i="7"/>
  <c r="G84" i="7"/>
  <c r="H83" i="7"/>
  <c r="G83" i="7"/>
  <c r="H82" i="7"/>
  <c r="G82" i="7"/>
  <c r="H81" i="7"/>
  <c r="G81" i="7"/>
  <c r="H80" i="7"/>
  <c r="G80" i="7"/>
  <c r="H77" i="7"/>
  <c r="G77" i="7"/>
  <c r="H76" i="7"/>
  <c r="G76" i="7"/>
  <c r="H75" i="7"/>
  <c r="G75" i="7"/>
  <c r="H74" i="7"/>
  <c r="G74" i="7"/>
  <c r="H73" i="7"/>
  <c r="G73" i="7"/>
  <c r="H72" i="7"/>
  <c r="G72" i="7"/>
  <c r="H71" i="7"/>
  <c r="G71" i="7"/>
  <c r="H70" i="7"/>
  <c r="G70" i="7"/>
  <c r="H69" i="7"/>
  <c r="G69" i="7"/>
  <c r="H66" i="7"/>
  <c r="G66" i="7"/>
  <c r="H65" i="7"/>
  <c r="G65" i="7"/>
  <c r="H64" i="7"/>
  <c r="G64" i="7"/>
  <c r="H63" i="7"/>
  <c r="G63" i="7"/>
  <c r="H62" i="7"/>
  <c r="G62" i="7"/>
  <c r="H61" i="7"/>
  <c r="G61" i="7"/>
  <c r="H60" i="7"/>
  <c r="G60" i="7"/>
  <c r="H59" i="7"/>
  <c r="G59" i="7"/>
  <c r="H58" i="7"/>
  <c r="G58" i="7"/>
  <c r="H55" i="7"/>
  <c r="G55" i="7"/>
  <c r="H54" i="7"/>
  <c r="G54" i="7"/>
  <c r="H53" i="7"/>
  <c r="G53" i="7"/>
  <c r="H52" i="7"/>
  <c r="G52" i="7"/>
  <c r="H51" i="7"/>
  <c r="G51" i="7"/>
  <c r="H50" i="7"/>
  <c r="G50" i="7"/>
  <c r="H49" i="7"/>
  <c r="G49" i="7"/>
  <c r="H48" i="7"/>
  <c r="G48" i="7"/>
  <c r="L47" i="7" a="1"/>
  <c r="L47" i="7" s="1"/>
  <c r="H47" i="7"/>
  <c r="G47" i="7"/>
  <c r="H44" i="7"/>
  <c r="G44" i="7"/>
  <c r="H43" i="7"/>
  <c r="G43" i="7"/>
  <c r="H42" i="7"/>
  <c r="G42" i="7"/>
  <c r="H41" i="7"/>
  <c r="G41" i="7"/>
  <c r="H40" i="7"/>
  <c r="G40" i="7"/>
  <c r="H39" i="7"/>
  <c r="G39" i="7"/>
  <c r="H38" i="7"/>
  <c r="G38" i="7"/>
  <c r="H37" i="7"/>
  <c r="G37" i="7"/>
  <c r="H36" i="7"/>
  <c r="G36" i="7"/>
  <c r="H33" i="7"/>
  <c r="G33" i="7"/>
  <c r="H32" i="7"/>
  <c r="G32" i="7"/>
  <c r="H31" i="7"/>
  <c r="G31" i="7"/>
  <c r="H30" i="7"/>
  <c r="G30" i="7"/>
  <c r="H29" i="7"/>
  <c r="G29" i="7"/>
  <c r="H28" i="7"/>
  <c r="G28" i="7"/>
  <c r="H27" i="7"/>
  <c r="G27" i="7"/>
  <c r="L26" i="7" a="1"/>
  <c r="H26" i="7"/>
  <c r="G26" i="7"/>
  <c r="H25" i="7"/>
  <c r="G25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AH3" i="7" a="1"/>
  <c r="AH3" i="7" s="1"/>
  <c r="O26" i="7" s="1" a="1"/>
  <c r="AE3" i="7"/>
  <c r="H3" i="7"/>
  <c r="G3" i="7"/>
  <c r="AC69" i="5"/>
  <c r="J26" i="5" a="1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J47" i="3" a="1"/>
  <c r="J47" i="3" s="1"/>
  <c r="AF3" i="3" a="1"/>
  <c r="AF3" i="3" s="1"/>
  <c r="M26" i="3" s="1" a="1"/>
  <c r="M26" i="3" s="1"/>
  <c r="J26" i="3" a="1"/>
  <c r="C3" i="4"/>
  <c r="C4" i="4"/>
  <c r="C5" i="4"/>
  <c r="C6" i="4"/>
  <c r="C7" i="4"/>
  <c r="C2" i="4"/>
  <c r="AC3" i="3"/>
  <c r="E22" i="3"/>
  <c r="F4" i="3"/>
  <c r="F5" i="3"/>
  <c r="F6" i="3"/>
  <c r="F7" i="3"/>
  <c r="F8" i="3"/>
  <c r="F9" i="3"/>
  <c r="F10" i="3"/>
  <c r="F11" i="3"/>
  <c r="F14" i="3"/>
  <c r="F15" i="3"/>
  <c r="F16" i="3"/>
  <c r="F17" i="3"/>
  <c r="F18" i="3"/>
  <c r="F19" i="3"/>
  <c r="F20" i="3"/>
  <c r="F21" i="3"/>
  <c r="F22" i="3"/>
  <c r="F25" i="3"/>
  <c r="F26" i="3"/>
  <c r="F27" i="3"/>
  <c r="F28" i="3"/>
  <c r="F29" i="3"/>
  <c r="F30" i="3"/>
  <c r="F31" i="3"/>
  <c r="F32" i="3"/>
  <c r="F33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E4" i="3"/>
  <c r="E5" i="3"/>
  <c r="E6" i="3"/>
  <c r="E7" i="3"/>
  <c r="E8" i="3"/>
  <c r="E9" i="3"/>
  <c r="E10" i="3"/>
  <c r="E11" i="3"/>
  <c r="E14" i="3"/>
  <c r="E15" i="3"/>
  <c r="E16" i="3"/>
  <c r="E17" i="3"/>
  <c r="E18" i="3"/>
  <c r="E19" i="3"/>
  <c r="E20" i="3"/>
  <c r="E21" i="3"/>
  <c r="E25" i="3"/>
  <c r="E26" i="3"/>
  <c r="E27" i="3"/>
  <c r="E28" i="3"/>
  <c r="E29" i="3"/>
  <c r="E30" i="3"/>
  <c r="E31" i="3"/>
  <c r="E32" i="3"/>
  <c r="E33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F3" i="3"/>
  <c r="E3" i="3"/>
  <c r="AP28" i="3" l="1"/>
  <c r="C84" i="14" s="1"/>
  <c r="N84" i="14" s="1"/>
  <c r="AP26" i="3"/>
  <c r="C82" i="14" s="1"/>
  <c r="N82" i="14" s="1"/>
  <c r="AP35" i="3"/>
  <c r="C91" i="14" s="1"/>
  <c r="N91" i="14" s="1"/>
  <c r="AP32" i="3"/>
  <c r="C88" i="14" s="1"/>
  <c r="N88" i="14" s="1"/>
  <c r="AP30" i="3"/>
  <c r="C86" i="14" s="1"/>
  <c r="N86" i="14" s="1"/>
  <c r="AP42" i="3"/>
  <c r="C98" i="14" s="1"/>
  <c r="N98" i="14" s="1"/>
  <c r="AP41" i="3"/>
  <c r="C97" i="14" s="1"/>
  <c r="N97" i="14" s="1"/>
  <c r="AP40" i="3"/>
  <c r="C96" i="14" s="1"/>
  <c r="N96" i="14" s="1"/>
  <c r="AP34" i="3"/>
  <c r="C90" i="14" s="1"/>
  <c r="N90" i="14" s="1"/>
  <c r="AB43" i="11"/>
  <c r="AB41" i="12"/>
  <c r="AB32" i="12"/>
  <c r="AB31" i="12"/>
  <c r="AB30" i="12"/>
  <c r="AB37" i="12"/>
  <c r="AB36" i="12"/>
  <c r="AB35" i="12"/>
  <c r="AB34" i="12"/>
  <c r="AB33" i="12"/>
  <c r="AB27" i="12"/>
  <c r="X41" i="12"/>
  <c r="X40" i="12"/>
  <c r="X33" i="12"/>
  <c r="AB40" i="12"/>
  <c r="AB38" i="12"/>
  <c r="Z43" i="3"/>
  <c r="X41" i="11"/>
  <c r="X32" i="12"/>
  <c r="X26" i="10"/>
  <c r="X33" i="11"/>
  <c r="X32" i="11"/>
  <c r="X30" i="11"/>
  <c r="X29" i="11"/>
  <c r="AB41" i="11"/>
  <c r="X26" i="12"/>
  <c r="X35" i="12"/>
  <c r="AB40" i="11"/>
  <c r="X42" i="12"/>
  <c r="AB38" i="13"/>
  <c r="X33" i="8"/>
  <c r="AB41" i="8"/>
  <c r="X34" i="10"/>
  <c r="AB33" i="10"/>
  <c r="AB32" i="10"/>
  <c r="AB29" i="10"/>
  <c r="X43" i="10"/>
  <c r="X39" i="10"/>
  <c r="X28" i="10"/>
  <c r="X43" i="11"/>
  <c r="AB37" i="8"/>
  <c r="AB28" i="13"/>
  <c r="AB40" i="8"/>
  <c r="AB39" i="8"/>
  <c r="AB33" i="8"/>
  <c r="AB36" i="11"/>
  <c r="X31" i="9"/>
  <c r="AB35" i="11"/>
  <c r="AB42" i="9"/>
  <c r="AB27" i="11"/>
  <c r="X42" i="13"/>
  <c r="X41" i="13"/>
  <c r="AB29" i="13"/>
  <c r="AB27" i="13"/>
  <c r="X33" i="13"/>
  <c r="X30" i="13"/>
  <c r="AB31" i="13"/>
  <c r="AB30" i="13"/>
  <c r="AP29" i="13"/>
  <c r="AB38" i="8"/>
  <c r="X40" i="13"/>
  <c r="X34" i="12"/>
  <c r="AB40" i="13"/>
  <c r="AB39" i="13"/>
  <c r="AP31" i="11"/>
  <c r="X33" i="10"/>
  <c r="AP30" i="11"/>
  <c r="X32" i="10"/>
  <c r="AB28" i="11"/>
  <c r="AP29" i="11"/>
  <c r="AP32" i="11"/>
  <c r="AP28" i="11"/>
  <c r="X27" i="10"/>
  <c r="AB36" i="10"/>
  <c r="X43" i="12"/>
  <c r="AP40" i="11"/>
  <c r="AP39" i="11"/>
  <c r="AP38" i="11"/>
  <c r="X26" i="11"/>
  <c r="X38" i="12"/>
  <c r="AP34" i="7"/>
  <c r="X37" i="12"/>
  <c r="AP31" i="13"/>
  <c r="AP37" i="11"/>
  <c r="AP36" i="11"/>
  <c r="AP33" i="11"/>
  <c r="X42" i="11"/>
  <c r="X36" i="12"/>
  <c r="AP30" i="13"/>
  <c r="V27" i="5"/>
  <c r="X33" i="7"/>
  <c r="V42" i="3"/>
  <c r="X32" i="7"/>
  <c r="AB35" i="10"/>
  <c r="AB39" i="11"/>
  <c r="X28" i="13"/>
  <c r="AP33" i="7"/>
  <c r="AP43" i="13"/>
  <c r="Z30" i="3"/>
  <c r="AP42" i="10"/>
  <c r="Z29" i="3"/>
  <c r="Z28" i="3"/>
  <c r="AP40" i="10"/>
  <c r="Z26" i="5"/>
  <c r="AP37" i="10"/>
  <c r="Z38" i="5"/>
  <c r="Z34" i="5"/>
  <c r="V26" i="3"/>
  <c r="X34" i="7"/>
  <c r="V43" i="3"/>
  <c r="X29" i="13"/>
  <c r="V41" i="3"/>
  <c r="AB34" i="10"/>
  <c r="AB38" i="11"/>
  <c r="X27" i="13"/>
  <c r="AP32" i="7"/>
  <c r="AP41" i="11"/>
  <c r="AP42" i="13"/>
  <c r="V40" i="3"/>
  <c r="AB42" i="8"/>
  <c r="AB37" i="11"/>
  <c r="AP31" i="7"/>
  <c r="AP41" i="13"/>
  <c r="AP40" i="13"/>
  <c r="AP39" i="13"/>
  <c r="AP38" i="13"/>
  <c r="AP35" i="13"/>
  <c r="AP34" i="13"/>
  <c r="AP33" i="13"/>
  <c r="AP32" i="13"/>
  <c r="AP27" i="11"/>
  <c r="AP30" i="10"/>
  <c r="AP41" i="10"/>
  <c r="Z27" i="3"/>
  <c r="AP39" i="10"/>
  <c r="AP38" i="10"/>
  <c r="Z39" i="5"/>
  <c r="AP35" i="10"/>
  <c r="Z33" i="5"/>
  <c r="AP32" i="10"/>
  <c r="Z32" i="5"/>
  <c r="X28" i="11"/>
  <c r="AP31" i="10"/>
  <c r="Z31" i="5"/>
  <c r="X27" i="11"/>
  <c r="X38" i="13"/>
  <c r="Z30" i="5"/>
  <c r="AB26" i="11"/>
  <c r="X37" i="13"/>
  <c r="AP29" i="10"/>
  <c r="AP36" i="10"/>
  <c r="AP28" i="10"/>
  <c r="X38" i="7"/>
  <c r="AB42" i="11"/>
  <c r="X32" i="13"/>
  <c r="AP27" i="10"/>
  <c r="AB41" i="9"/>
  <c r="X31" i="7"/>
  <c r="AB39" i="9"/>
  <c r="AP41" i="9"/>
  <c r="AP30" i="7"/>
  <c r="AP40" i="9"/>
  <c r="X29" i="7"/>
  <c r="AB37" i="9"/>
  <c r="AP28" i="7"/>
  <c r="AP39" i="9"/>
  <c r="AP38" i="9"/>
  <c r="AB32" i="8"/>
  <c r="AP37" i="9"/>
  <c r="AB37" i="7"/>
  <c r="AB31" i="8"/>
  <c r="AP41" i="8"/>
  <c r="AP36" i="9"/>
  <c r="V38" i="3"/>
  <c r="AB36" i="7"/>
  <c r="AB30" i="8"/>
  <c r="AP40" i="8"/>
  <c r="AB29" i="8"/>
  <c r="AB28" i="9"/>
  <c r="AP31" i="9"/>
  <c r="X40" i="8"/>
  <c r="AB27" i="8"/>
  <c r="AP37" i="8"/>
  <c r="AP29" i="9"/>
  <c r="X43" i="7"/>
  <c r="X40" i="11"/>
  <c r="V37" i="5"/>
  <c r="AP35" i="8"/>
  <c r="V30" i="3"/>
  <c r="X37" i="8"/>
  <c r="X38" i="10"/>
  <c r="X39" i="11"/>
  <c r="X27" i="12"/>
  <c r="V36" i="5"/>
  <c r="AP34" i="8"/>
  <c r="V29" i="3"/>
  <c r="X36" i="8"/>
  <c r="X37" i="10"/>
  <c r="AB31" i="11"/>
  <c r="V28" i="3"/>
  <c r="X40" i="7"/>
  <c r="X35" i="8"/>
  <c r="X33" i="9"/>
  <c r="X36" i="10"/>
  <c r="X37" i="11"/>
  <c r="AB30" i="11"/>
  <c r="AB43" i="12"/>
  <c r="V32" i="5"/>
  <c r="AP29" i="8"/>
  <c r="AP26" i="10"/>
  <c r="AP43" i="11"/>
  <c r="AB40" i="9"/>
  <c r="AP42" i="9"/>
  <c r="X30" i="7"/>
  <c r="AB38" i="9"/>
  <c r="AB39" i="7"/>
  <c r="AB36" i="9"/>
  <c r="AB38" i="7"/>
  <c r="AB35" i="9"/>
  <c r="V39" i="3"/>
  <c r="AB31" i="9"/>
  <c r="AB30" i="9"/>
  <c r="AP35" i="9"/>
  <c r="V37" i="3"/>
  <c r="AB32" i="7"/>
  <c r="AP39" i="8"/>
  <c r="V34" i="3"/>
  <c r="AB31" i="7"/>
  <c r="AB28" i="8"/>
  <c r="AB27" i="9"/>
  <c r="AP38" i="8"/>
  <c r="AP30" i="9"/>
  <c r="V33" i="3"/>
  <c r="V32" i="3"/>
  <c r="X26" i="7"/>
  <c r="X39" i="8"/>
  <c r="X26" i="9"/>
  <c r="X31" i="12"/>
  <c r="V38" i="5"/>
  <c r="AP36" i="8"/>
  <c r="AP27" i="9"/>
  <c r="V31" i="3"/>
  <c r="X38" i="8"/>
  <c r="X40" i="9"/>
  <c r="X28" i="12"/>
  <c r="X42" i="7"/>
  <c r="X39" i="9"/>
  <c r="AB34" i="11"/>
  <c r="X41" i="7"/>
  <c r="X34" i="9"/>
  <c r="X38" i="11"/>
  <c r="AB26" i="12"/>
  <c r="V33" i="5"/>
  <c r="AP30" i="8"/>
  <c r="AP26" i="11"/>
  <c r="Z26" i="3"/>
  <c r="X34" i="8"/>
  <c r="X32" i="9"/>
  <c r="X35" i="10"/>
  <c r="X34" i="11"/>
  <c r="AB29" i="11"/>
  <c r="AB42" i="12"/>
  <c r="AP28" i="8"/>
  <c r="AP43" i="10"/>
  <c r="AP42" i="11"/>
  <c r="AP26" i="13"/>
  <c r="N80" i="14"/>
  <c r="G4" i="14" s="1"/>
  <c r="AO38" i="5"/>
  <c r="AO40" i="5"/>
  <c r="AO39" i="5"/>
  <c r="AO41" i="5"/>
  <c r="AO42" i="5"/>
  <c r="AO43" i="5"/>
  <c r="AO27" i="5"/>
  <c r="AO29" i="5"/>
  <c r="AO28" i="5"/>
  <c r="AP26" i="12"/>
  <c r="AO34" i="5"/>
  <c r="AO33" i="5"/>
  <c r="AP41" i="12"/>
  <c r="AB27" i="7"/>
  <c r="AO32" i="5"/>
  <c r="AP40" i="12"/>
  <c r="AO31" i="5"/>
  <c r="AO37" i="5"/>
  <c r="AP27" i="12"/>
  <c r="AP28" i="12"/>
  <c r="AP29" i="12"/>
  <c r="AP30" i="12"/>
  <c r="AP31" i="12"/>
  <c r="AP35" i="12"/>
  <c r="AP36" i="12"/>
  <c r="AP37" i="12"/>
  <c r="AO36" i="5"/>
  <c r="AB30" i="7"/>
  <c r="AO35" i="5"/>
  <c r="AP43" i="12"/>
  <c r="AB29" i="7"/>
  <c r="AP42" i="12"/>
  <c r="V39" i="5"/>
  <c r="V40" i="5"/>
  <c r="V41" i="5"/>
  <c r="V42" i="5"/>
  <c r="V43" i="5"/>
  <c r="V26" i="5"/>
  <c r="V28" i="5"/>
  <c r="V30" i="5"/>
  <c r="V29" i="5"/>
  <c r="AO30" i="5"/>
  <c r="AP38" i="12"/>
  <c r="Z40" i="5"/>
  <c r="Z28" i="5"/>
  <c r="Z27" i="5"/>
  <c r="Z35" i="5"/>
  <c r="Z37" i="5"/>
  <c r="Z36" i="5"/>
  <c r="X28" i="7"/>
  <c r="X27" i="7"/>
  <c r="X35" i="7"/>
  <c r="X37" i="7"/>
  <c r="X36" i="7"/>
  <c r="AP34" i="12"/>
  <c r="AB26" i="7"/>
  <c r="AB33" i="7"/>
  <c r="AB35" i="7"/>
  <c r="AB34" i="7"/>
  <c r="AP33" i="12"/>
  <c r="AP42" i="7"/>
  <c r="AP36" i="7"/>
  <c r="AP38" i="7"/>
  <c r="AP37" i="7"/>
  <c r="AP39" i="7"/>
  <c r="AP40" i="7"/>
  <c r="AP41" i="7"/>
  <c r="AP32" i="12"/>
  <c r="AB43" i="7"/>
  <c r="V35" i="5"/>
  <c r="AB32" i="13"/>
  <c r="AB34" i="13"/>
  <c r="AB33" i="13"/>
  <c r="AB35" i="13"/>
  <c r="AB36" i="13"/>
  <c r="AB37" i="13"/>
  <c r="AB41" i="13"/>
  <c r="AB42" i="13"/>
  <c r="AB43" i="13"/>
  <c r="AB42" i="7"/>
  <c r="V34" i="5"/>
  <c r="X34" i="13"/>
  <c r="X36" i="13"/>
  <c r="X35" i="13"/>
  <c r="X39" i="13"/>
  <c r="X43" i="13"/>
  <c r="X26" i="13"/>
  <c r="AB41" i="7"/>
  <c r="AP26" i="7"/>
  <c r="AB40" i="7"/>
  <c r="AP35" i="7"/>
  <c r="X43" i="9"/>
  <c r="AP34" i="9"/>
  <c r="V36" i="3"/>
  <c r="AB26" i="8"/>
  <c r="X42" i="9"/>
  <c r="AB33" i="9"/>
  <c r="X30" i="10"/>
  <c r="X36" i="11"/>
  <c r="AB33" i="11"/>
  <c r="X30" i="12"/>
  <c r="AP32" i="8"/>
  <c r="AP33" i="9"/>
  <c r="AP34" i="10"/>
  <c r="AP35" i="11"/>
  <c r="AP37" i="13"/>
  <c r="X32" i="8"/>
  <c r="AB34" i="9"/>
  <c r="X31" i="10"/>
  <c r="AP33" i="8"/>
  <c r="V35" i="3"/>
  <c r="AB43" i="8"/>
  <c r="X41" i="9"/>
  <c r="AB32" i="9"/>
  <c r="X29" i="10"/>
  <c r="X35" i="11"/>
  <c r="X29" i="12"/>
  <c r="AP31" i="8"/>
  <c r="AP32" i="9"/>
  <c r="AP36" i="13"/>
  <c r="AP27" i="8"/>
  <c r="AP28" i="9"/>
  <c r="X43" i="8"/>
  <c r="X30" i="9"/>
  <c r="AP26" i="8"/>
  <c r="X42" i="8"/>
  <c r="AB35" i="8"/>
  <c r="AB26" i="9"/>
  <c r="X41" i="10"/>
  <c r="AB31" i="10"/>
  <c r="AB39" i="12"/>
  <c r="AP43" i="8"/>
  <c r="AP26" i="9"/>
  <c r="AP28" i="13"/>
  <c r="AB36" i="8"/>
  <c r="X42" i="10"/>
  <c r="X41" i="8"/>
  <c r="AB43" i="9"/>
  <c r="AB30" i="10"/>
  <c r="AB29" i="12"/>
  <c r="AB28" i="10"/>
  <c r="AB27" i="10"/>
  <c r="AB26" i="10"/>
  <c r="AB43" i="10"/>
  <c r="AB42" i="10"/>
  <c r="AB41" i="10"/>
  <c r="AB40" i="10"/>
  <c r="AB39" i="10"/>
  <c r="AB38" i="10"/>
  <c r="X38" i="9"/>
  <c r="X37" i="9"/>
  <c r="X36" i="9"/>
  <c r="X35" i="9"/>
  <c r="X29" i="9"/>
  <c r="X28" i="9"/>
  <c r="X30" i="8"/>
  <c r="X29" i="8"/>
  <c r="X28" i="8"/>
  <c r="X31" i="8"/>
  <c r="X27" i="8"/>
  <c r="AP29" i="7"/>
  <c r="AP43" i="7"/>
  <c r="Z43" i="5"/>
  <c r="Z42" i="5"/>
  <c r="Z41" i="5"/>
  <c r="Z42" i="3"/>
  <c r="Z41" i="3"/>
  <c r="Z40" i="3"/>
  <c r="Z39" i="3"/>
  <c r="Z38" i="3"/>
  <c r="Z37" i="3"/>
  <c r="Z36" i="3"/>
  <c r="Z35" i="3"/>
  <c r="Z34" i="3"/>
  <c r="Z33" i="3"/>
  <c r="Z32" i="3"/>
  <c r="AD25" i="5"/>
  <c r="AF25" i="11"/>
  <c r="AF25" i="12"/>
  <c r="AF25" i="7"/>
  <c r="L26" i="13" a="1"/>
  <c r="L68" i="13" a="1"/>
  <c r="L68" i="13" s="1"/>
  <c r="AH47" i="13" a="1"/>
  <c r="AH47" i="13" s="1"/>
  <c r="U26" i="13" s="1" a="1"/>
  <c r="U26" i="13" s="1"/>
  <c r="R26" i="13" a="1"/>
  <c r="AE3" i="13"/>
  <c r="L47" i="12" a="1"/>
  <c r="L47" i="12" s="1"/>
  <c r="R26" i="12" s="1" a="1"/>
  <c r="AE211" i="12"/>
  <c r="L26" i="12" a="1"/>
  <c r="AH3" i="12" a="1"/>
  <c r="AH3" i="12" s="1"/>
  <c r="O26" i="12" s="1" a="1"/>
  <c r="O26" i="12" s="1"/>
  <c r="AE3" i="11"/>
  <c r="AH47" i="11" a="1"/>
  <c r="AH47" i="11" s="1"/>
  <c r="U26" i="11" s="1" a="1"/>
  <c r="U26" i="11" s="1"/>
  <c r="L68" i="11" a="1"/>
  <c r="L68" i="11" s="1"/>
  <c r="R26" i="11" a="1"/>
  <c r="L26" i="11" a="1"/>
  <c r="AE188" i="10"/>
  <c r="L26" i="10"/>
  <c r="AE3" i="10"/>
  <c r="L47" i="10" a="1"/>
  <c r="L47" i="10" s="1"/>
  <c r="AE168" i="9"/>
  <c r="L26" i="9"/>
  <c r="L47" i="9" a="1"/>
  <c r="L47" i="9" s="1"/>
  <c r="R26" i="8" a="1"/>
  <c r="AH47" i="8" a="1"/>
  <c r="AH47" i="8" s="1"/>
  <c r="U26" i="8" s="1" a="1"/>
  <c r="U26" i="8" s="1"/>
  <c r="L68" i="8" a="1"/>
  <c r="L68" i="8" s="1"/>
  <c r="L26" i="8"/>
  <c r="R26" i="7" a="1"/>
  <c r="AH47" i="7" a="1"/>
  <c r="AH47" i="7" s="1"/>
  <c r="U26" i="7" s="1" a="1"/>
  <c r="U26" i="7" s="1"/>
  <c r="O26" i="7"/>
  <c r="L26" i="7"/>
  <c r="J26" i="3"/>
  <c r="P26" i="3" a="1"/>
  <c r="AF47" i="3" a="1"/>
  <c r="AF47" i="3" s="1"/>
  <c r="S26" i="3" s="1" a="1"/>
  <c r="S26" i="3" s="1"/>
  <c r="J47" i="5" a="1"/>
  <c r="J47" i="5" s="1"/>
  <c r="AC3" i="5"/>
  <c r="AF3" i="5" a="1"/>
  <c r="AF3" i="5" s="1"/>
  <c r="M26" i="5" s="1" a="1"/>
  <c r="J26" i="5"/>
  <c r="AF26" i="13" l="1"/>
  <c r="AT26" i="13" s="1"/>
  <c r="AD26" i="3"/>
  <c r="AS26" i="3" s="1"/>
  <c r="Y33" i="7"/>
  <c r="E25" i="14" s="1"/>
  <c r="P25" i="14" s="1"/>
  <c r="Y38" i="10"/>
  <c r="H30" i="14" s="1"/>
  <c r="S30" i="14" s="1"/>
  <c r="Y29" i="10"/>
  <c r="H21" i="14" s="1"/>
  <c r="S21" i="14" s="1"/>
  <c r="AQ30" i="10"/>
  <c r="H86" i="14" s="1"/>
  <c r="S86" i="14" s="1"/>
  <c r="AQ30" i="9"/>
  <c r="G86" i="14" s="1"/>
  <c r="R86" i="14" s="1"/>
  <c r="Y26" i="8"/>
  <c r="F18" i="14" s="1"/>
  <c r="Q18" i="14" s="1"/>
  <c r="W26" i="3"/>
  <c r="C18" i="14" s="1"/>
  <c r="N18" i="14" s="1"/>
  <c r="AQ34" i="11"/>
  <c r="I90" i="14" s="1"/>
  <c r="T90" i="14" s="1"/>
  <c r="Y26" i="7"/>
  <c r="E18" i="14" s="1"/>
  <c r="P18" i="14" s="1"/>
  <c r="AQ32" i="13"/>
  <c r="K88" i="14" s="1"/>
  <c r="V88" i="14" s="1"/>
  <c r="AC42" i="8"/>
  <c r="F55" i="14" s="1"/>
  <c r="Q55" i="14" s="1"/>
  <c r="Y26" i="10"/>
  <c r="H18" i="14" s="1"/>
  <c r="S18" i="14" s="1"/>
  <c r="AC33" i="9"/>
  <c r="G46" i="14" s="1"/>
  <c r="R46" i="14" s="1"/>
  <c r="Y37" i="7"/>
  <c r="E29" i="14" s="1"/>
  <c r="P29" i="14" s="1"/>
  <c r="Y35" i="7"/>
  <c r="E27" i="14" s="1"/>
  <c r="P27" i="14" s="1"/>
  <c r="Y41" i="10"/>
  <c r="H33" i="14" s="1"/>
  <c r="S33" i="14" s="1"/>
  <c r="Y27" i="7"/>
  <c r="E19" i="14" s="1"/>
  <c r="P19" i="14" s="1"/>
  <c r="Y37" i="10"/>
  <c r="H29" i="14" s="1"/>
  <c r="S29" i="14" s="1"/>
  <c r="Y41" i="7"/>
  <c r="E33" i="14" s="1"/>
  <c r="P33" i="14" s="1"/>
  <c r="AA32" i="5"/>
  <c r="D45" i="14" s="1"/>
  <c r="O45" i="14" s="1"/>
  <c r="AQ32" i="10"/>
  <c r="H88" i="14" s="1"/>
  <c r="S88" i="14" s="1"/>
  <c r="W36" i="3"/>
  <c r="C28" i="14" s="1"/>
  <c r="N28" i="14" s="1"/>
  <c r="Y43" i="8"/>
  <c r="F35" i="14" s="1"/>
  <c r="Q35" i="14" s="1"/>
  <c r="AC43" i="8"/>
  <c r="F56" i="14" s="1"/>
  <c r="Q56" i="14" s="1"/>
  <c r="W37" i="3"/>
  <c r="C29" i="14" s="1"/>
  <c r="N29" i="14" s="1"/>
  <c r="AQ37" i="11"/>
  <c r="I93" i="14" s="1"/>
  <c r="T93" i="14" s="1"/>
  <c r="W38" i="5"/>
  <c r="D30" i="14" s="1"/>
  <c r="O30" i="14" s="1"/>
  <c r="W30" i="5"/>
  <c r="D22" i="14" s="1"/>
  <c r="O22" i="14" s="1"/>
  <c r="AC30" i="7"/>
  <c r="E43" i="14" s="1"/>
  <c r="P43" i="14" s="1"/>
  <c r="AC41" i="7"/>
  <c r="E54" i="14" s="1"/>
  <c r="P54" i="14" s="1"/>
  <c r="AQ29" i="11"/>
  <c r="I85" i="14" s="1"/>
  <c r="T85" i="14" s="1"/>
  <c r="Y40" i="7"/>
  <c r="E32" i="14" s="1"/>
  <c r="P32" i="14" s="1"/>
  <c r="AQ28" i="10"/>
  <c r="H84" i="14" s="1"/>
  <c r="S84" i="14" s="1"/>
  <c r="AC40" i="8"/>
  <c r="F53" i="14" s="1"/>
  <c r="Q53" i="14" s="1"/>
  <c r="AQ31" i="11"/>
  <c r="I87" i="14" s="1"/>
  <c r="T87" i="14" s="1"/>
  <c r="Y38" i="7"/>
  <c r="E30" i="14" s="1"/>
  <c r="P30" i="14" s="1"/>
  <c r="Y31" i="10"/>
  <c r="H23" i="14" s="1"/>
  <c r="S23" i="14" s="1"/>
  <c r="AC33" i="7"/>
  <c r="E46" i="14" s="1"/>
  <c r="P46" i="14" s="1"/>
  <c r="AQ26" i="7"/>
  <c r="E82" i="14" s="1"/>
  <c r="P82" i="14" s="1"/>
  <c r="AQ35" i="8"/>
  <c r="F91" i="14" s="1"/>
  <c r="Q91" i="14" s="1"/>
  <c r="W41" i="5"/>
  <c r="D33" i="14" s="1"/>
  <c r="O33" i="14" s="1"/>
  <c r="AQ27" i="10"/>
  <c r="H83" i="14" s="1"/>
  <c r="S83" i="14" s="1"/>
  <c r="W35" i="5"/>
  <c r="D27" i="14" s="1"/>
  <c r="O27" i="14" s="1"/>
  <c r="AQ29" i="10"/>
  <c r="H85" i="14" s="1"/>
  <c r="S85" i="14" s="1"/>
  <c r="AA31" i="3"/>
  <c r="C44" i="14" s="1"/>
  <c r="N44" i="14" s="1"/>
  <c r="AQ40" i="10"/>
  <c r="H96" i="14" s="1"/>
  <c r="S96" i="14" s="1"/>
  <c r="AQ35" i="12"/>
  <c r="J91" i="14" s="1"/>
  <c r="U91" i="14" s="1"/>
  <c r="AC29" i="9"/>
  <c r="G42" i="14" s="1"/>
  <c r="R42" i="14" s="1"/>
  <c r="W36" i="5"/>
  <c r="D28" i="14" s="1"/>
  <c r="O28" i="14" s="1"/>
  <c r="Y39" i="7"/>
  <c r="E31" i="14" s="1"/>
  <c r="P31" i="14" s="1"/>
  <c r="AC42" i="7"/>
  <c r="E55" i="14" s="1"/>
  <c r="P55" i="14" s="1"/>
  <c r="AQ35" i="10"/>
  <c r="H91" i="14" s="1"/>
  <c r="S91" i="14" s="1"/>
  <c r="AQ43" i="11"/>
  <c r="I99" i="14" s="1"/>
  <c r="T99" i="14" s="1"/>
  <c r="AA36" i="5"/>
  <c r="D49" i="14" s="1"/>
  <c r="O49" i="14" s="1"/>
  <c r="AQ33" i="11"/>
  <c r="I89" i="14" s="1"/>
  <c r="T89" i="14" s="1"/>
  <c r="Y32" i="7"/>
  <c r="E24" i="14" s="1"/>
  <c r="P24" i="14" s="1"/>
  <c r="Y40" i="8"/>
  <c r="F32" i="14" s="1"/>
  <c r="Q32" i="14" s="1"/>
  <c r="Y34" i="7"/>
  <c r="E26" i="14" s="1"/>
  <c r="P26" i="14" s="1"/>
  <c r="AQ36" i="11"/>
  <c r="I92" i="14" s="1"/>
  <c r="T92" i="14" s="1"/>
  <c r="AQ33" i="10"/>
  <c r="H89" i="14" s="1"/>
  <c r="S89" i="14" s="1"/>
  <c r="AC43" i="9"/>
  <c r="G56" i="14" s="1"/>
  <c r="R56" i="14" s="1"/>
  <c r="AQ31" i="8"/>
  <c r="F87" i="14" s="1"/>
  <c r="Q87" i="14" s="1"/>
  <c r="AP35" i="5"/>
  <c r="D91" i="14" s="1"/>
  <c r="O91" i="14" s="1"/>
  <c r="AQ26" i="11"/>
  <c r="I82" i="14" s="1"/>
  <c r="T82" i="14" s="1"/>
  <c r="Y36" i="7"/>
  <c r="E28" i="14" s="1"/>
  <c r="P28" i="14" s="1"/>
  <c r="Y35" i="10"/>
  <c r="H27" i="14" s="1"/>
  <c r="S27" i="14" s="1"/>
  <c r="AA40" i="3"/>
  <c r="C53" i="14" s="1"/>
  <c r="N53" i="14" s="1"/>
  <c r="Y39" i="10"/>
  <c r="H31" i="14" s="1"/>
  <c r="S31" i="14" s="1"/>
  <c r="AA26" i="5"/>
  <c r="D39" i="14" s="1"/>
  <c r="O39" i="14" s="1"/>
  <c r="W40" i="5"/>
  <c r="D32" i="14" s="1"/>
  <c r="O32" i="14" s="1"/>
  <c r="W34" i="5"/>
  <c r="D26" i="14" s="1"/>
  <c r="O26" i="14" s="1"/>
  <c r="AA37" i="3"/>
  <c r="C50" i="14" s="1"/>
  <c r="N50" i="14" s="1"/>
  <c r="AA41" i="5"/>
  <c r="D54" i="14" s="1"/>
  <c r="O54" i="14" s="1"/>
  <c r="AC30" i="9"/>
  <c r="G43" i="14" s="1"/>
  <c r="R43" i="14" s="1"/>
  <c r="AQ36" i="13"/>
  <c r="K92" i="14" s="1"/>
  <c r="V92" i="14" s="1"/>
  <c r="AQ41" i="8"/>
  <c r="F97" i="14" s="1"/>
  <c r="Q97" i="14" s="1"/>
  <c r="Y30" i="7"/>
  <c r="E22" i="14" s="1"/>
  <c r="P22" i="14" s="1"/>
  <c r="AQ43" i="12"/>
  <c r="J99" i="14" s="1"/>
  <c r="U99" i="14" s="1"/>
  <c r="AP40" i="5"/>
  <c r="D96" i="14" s="1"/>
  <c r="O96" i="14" s="1"/>
  <c r="AQ28" i="11"/>
  <c r="I84" i="14" s="1"/>
  <c r="T84" i="14" s="1"/>
  <c r="W38" i="3"/>
  <c r="C30" i="14" s="1"/>
  <c r="N30" i="14" s="1"/>
  <c r="AC31" i="9"/>
  <c r="G44" i="14" s="1"/>
  <c r="R44" i="14" s="1"/>
  <c r="AQ32" i="9"/>
  <c r="G88" i="14" s="1"/>
  <c r="R88" i="14" s="1"/>
  <c r="AQ33" i="12"/>
  <c r="J89" i="14" s="1"/>
  <c r="U89" i="14" s="1"/>
  <c r="AP38" i="5"/>
  <c r="D94" i="14" s="1"/>
  <c r="O94" i="14" s="1"/>
  <c r="AQ31" i="9"/>
  <c r="G87" i="14" s="1"/>
  <c r="R87" i="14" s="1"/>
  <c r="Y28" i="10"/>
  <c r="H20" i="14" s="1"/>
  <c r="S20" i="14" s="1"/>
  <c r="Y43" i="10"/>
  <c r="H35" i="14" s="1"/>
  <c r="S35" i="14" s="1"/>
  <c r="Y42" i="8"/>
  <c r="F34" i="14" s="1"/>
  <c r="Q34" i="14" s="1"/>
  <c r="W28" i="3"/>
  <c r="C20" i="14" s="1"/>
  <c r="N20" i="14" s="1"/>
  <c r="AC36" i="7"/>
  <c r="E49" i="14" s="1"/>
  <c r="P49" i="14" s="1"/>
  <c r="AQ39" i="8"/>
  <c r="F95" i="14" s="1"/>
  <c r="Q95" i="14" s="1"/>
  <c r="W39" i="5"/>
  <c r="D31" i="14" s="1"/>
  <c r="O31" i="14" s="1"/>
  <c r="AC35" i="9"/>
  <c r="G48" i="14" s="1"/>
  <c r="R48" i="14" s="1"/>
  <c r="W27" i="3"/>
  <c r="C19" i="14" s="1"/>
  <c r="N19" i="14" s="1"/>
  <c r="AC41" i="9"/>
  <c r="G54" i="14" s="1"/>
  <c r="R54" i="14" s="1"/>
  <c r="AA39" i="3"/>
  <c r="C52" i="14" s="1"/>
  <c r="N52" i="14" s="1"/>
  <c r="AQ30" i="7"/>
  <c r="E86" i="14" s="1"/>
  <c r="P86" i="14" s="1"/>
  <c r="AQ41" i="9"/>
  <c r="G97" i="14" s="1"/>
  <c r="R97" i="14" s="1"/>
  <c r="AQ38" i="12"/>
  <c r="J94" i="14" s="1"/>
  <c r="U94" i="14" s="1"/>
  <c r="AQ41" i="12"/>
  <c r="J97" i="14" s="1"/>
  <c r="U97" i="14" s="1"/>
  <c r="AQ41" i="10"/>
  <c r="H97" i="14" s="1"/>
  <c r="S97" i="14" s="1"/>
  <c r="AQ28" i="13"/>
  <c r="K84" i="14" s="1"/>
  <c r="V84" i="14" s="1"/>
  <c r="AQ26" i="13"/>
  <c r="K82" i="14" s="1"/>
  <c r="V82" i="14" s="1"/>
  <c r="AQ43" i="13"/>
  <c r="K99" i="14" s="1"/>
  <c r="V99" i="14" s="1"/>
  <c r="AC29" i="8"/>
  <c r="F42" i="14" s="1"/>
  <c r="Q42" i="14" s="1"/>
  <c r="AC32" i="9"/>
  <c r="G45" i="14" s="1"/>
  <c r="R45" i="14" s="1"/>
  <c r="Y29" i="8"/>
  <c r="F21" i="14" s="1"/>
  <c r="Q21" i="14" s="1"/>
  <c r="AC27" i="9"/>
  <c r="G40" i="14" s="1"/>
  <c r="R40" i="14" s="1"/>
  <c r="W34" i="3"/>
  <c r="C26" i="14" s="1"/>
  <c r="N26" i="14" s="1"/>
  <c r="Y42" i="7"/>
  <c r="E34" i="14" s="1"/>
  <c r="P34" i="14" s="1"/>
  <c r="AC32" i="8"/>
  <c r="F45" i="14" s="1"/>
  <c r="Q45" i="14" s="1"/>
  <c r="AC42" i="9"/>
  <c r="G55" i="14" s="1"/>
  <c r="R55" i="14" s="1"/>
  <c r="W43" i="3"/>
  <c r="C35" i="14" s="1"/>
  <c r="N35" i="14" s="1"/>
  <c r="AA33" i="5"/>
  <c r="D46" i="14" s="1"/>
  <c r="O46" i="14" s="1"/>
  <c r="Y33" i="10"/>
  <c r="H25" i="14" s="1"/>
  <c r="S25" i="14" s="1"/>
  <c r="Y43" i="7"/>
  <c r="E35" i="14" s="1"/>
  <c r="P35" i="14" s="1"/>
  <c r="AC33" i="8"/>
  <c r="F46" i="14" s="1"/>
  <c r="Q46" i="14" s="1"/>
  <c r="Y34" i="10"/>
  <c r="H26" i="14" s="1"/>
  <c r="S26" i="14" s="1"/>
  <c r="W35" i="3"/>
  <c r="C27" i="14" s="1"/>
  <c r="N27" i="14" s="1"/>
  <c r="Y29" i="7"/>
  <c r="E21" i="14" s="1"/>
  <c r="P21" i="14" s="1"/>
  <c r="Y31" i="9"/>
  <c r="G23" i="14" s="1"/>
  <c r="R23" i="14" s="1"/>
  <c r="Y40" i="10"/>
  <c r="H32" i="14" s="1"/>
  <c r="S32" i="14" s="1"/>
  <c r="AQ43" i="9"/>
  <c r="G99" i="14" s="1"/>
  <c r="R99" i="14" s="1"/>
  <c r="AP36" i="5"/>
  <c r="D92" i="14" s="1"/>
  <c r="O92" i="14" s="1"/>
  <c r="AQ43" i="10"/>
  <c r="H99" i="14" s="1"/>
  <c r="S99" i="14" s="1"/>
  <c r="AQ41" i="13"/>
  <c r="K97" i="14" s="1"/>
  <c r="V97" i="14" s="1"/>
  <c r="AC37" i="7"/>
  <c r="E50" i="14" s="1"/>
  <c r="P50" i="14" s="1"/>
  <c r="AC34" i="8"/>
  <c r="F47" i="14" s="1"/>
  <c r="Q47" i="14" s="1"/>
  <c r="Y36" i="10"/>
  <c r="H28" i="14" s="1"/>
  <c r="S28" i="14" s="1"/>
  <c r="W29" i="3"/>
  <c r="C21" i="14" s="1"/>
  <c r="N21" i="14" s="1"/>
  <c r="AA42" i="3"/>
  <c r="C55" i="14" s="1"/>
  <c r="N55" i="14" s="1"/>
  <c r="Y31" i="7"/>
  <c r="E23" i="14" s="1"/>
  <c r="P23" i="14" s="1"/>
  <c r="AQ32" i="11"/>
  <c r="I88" i="14" s="1"/>
  <c r="T88" i="14" s="1"/>
  <c r="AC35" i="7"/>
  <c r="E48" i="14" s="1"/>
  <c r="P48" i="14" s="1"/>
  <c r="AP30" i="5"/>
  <c r="D86" i="14" s="1"/>
  <c r="O86" i="14" s="1"/>
  <c r="AQ37" i="12"/>
  <c r="J93" i="14" s="1"/>
  <c r="U93" i="14" s="1"/>
  <c r="AP33" i="5"/>
  <c r="D89" i="14" s="1"/>
  <c r="O89" i="14" s="1"/>
  <c r="AQ33" i="7"/>
  <c r="E89" i="14" s="1"/>
  <c r="P89" i="14" s="1"/>
  <c r="AQ33" i="13"/>
  <c r="K89" i="14" s="1"/>
  <c r="V89" i="14" s="1"/>
  <c r="AQ36" i="12"/>
  <c r="J92" i="14" s="1"/>
  <c r="U92" i="14" s="1"/>
  <c r="AP34" i="5"/>
  <c r="D90" i="14" s="1"/>
  <c r="O90" i="14" s="1"/>
  <c r="AQ42" i="10"/>
  <c r="H98" i="14" s="1"/>
  <c r="S98" i="14" s="1"/>
  <c r="AC38" i="7"/>
  <c r="E51" i="14" s="1"/>
  <c r="P51" i="14" s="1"/>
  <c r="AQ27" i="7"/>
  <c r="E83" i="14" s="1"/>
  <c r="P83" i="14" s="1"/>
  <c r="AC28" i="8"/>
  <c r="F41" i="14" s="1"/>
  <c r="Q41" i="14" s="1"/>
  <c r="Y42" i="10"/>
  <c r="H34" i="14" s="1"/>
  <c r="S34" i="14" s="1"/>
  <c r="W31" i="3"/>
  <c r="C23" i="14" s="1"/>
  <c r="N23" i="14" s="1"/>
  <c r="Y30" i="10"/>
  <c r="H22" i="14" s="1"/>
  <c r="S22" i="14" s="1"/>
  <c r="AQ43" i="8"/>
  <c r="F99" i="14" s="1"/>
  <c r="Q99" i="14" s="1"/>
  <c r="AQ34" i="9"/>
  <c r="G90" i="14" s="1"/>
  <c r="R90" i="14" s="1"/>
  <c r="AQ31" i="7"/>
  <c r="E87" i="14" s="1"/>
  <c r="P87" i="14" s="1"/>
  <c r="AQ31" i="12"/>
  <c r="J87" i="14" s="1"/>
  <c r="U87" i="14" s="1"/>
  <c r="AQ30" i="8"/>
  <c r="F86" i="14" s="1"/>
  <c r="Q86" i="14" s="1"/>
  <c r="AQ27" i="13"/>
  <c r="K83" i="14" s="1"/>
  <c r="V83" i="14" s="1"/>
  <c r="AQ35" i="13"/>
  <c r="K91" i="14" s="1"/>
  <c r="V91" i="14" s="1"/>
  <c r="AQ30" i="12"/>
  <c r="J86" i="14" s="1"/>
  <c r="U86" i="14" s="1"/>
  <c r="AQ34" i="8"/>
  <c r="F90" i="14" s="1"/>
  <c r="Q90" i="14" s="1"/>
  <c r="AQ36" i="10"/>
  <c r="H92" i="14" s="1"/>
  <c r="S92" i="14" s="1"/>
  <c r="W42" i="5"/>
  <c r="D34" i="14" s="1"/>
  <c r="O34" i="14" s="1"/>
  <c r="AQ34" i="12"/>
  <c r="J90" i="14" s="1"/>
  <c r="U90" i="14" s="1"/>
  <c r="AC26" i="8"/>
  <c r="F39" i="14" s="1"/>
  <c r="Q39" i="14" s="1"/>
  <c r="W33" i="3"/>
  <c r="C25" i="14" s="1"/>
  <c r="N25" i="14" s="1"/>
  <c r="W43" i="5"/>
  <c r="D35" i="14" s="1"/>
  <c r="O35" i="14" s="1"/>
  <c r="AC40" i="9"/>
  <c r="G53" i="14" s="1"/>
  <c r="R53" i="14" s="1"/>
  <c r="Y27" i="10"/>
  <c r="H19" i="14" s="1"/>
  <c r="S19" i="14" s="1"/>
  <c r="AQ33" i="8"/>
  <c r="F89" i="14" s="1"/>
  <c r="Q89" i="14" s="1"/>
  <c r="AQ42" i="9"/>
  <c r="G98" i="14" s="1"/>
  <c r="R98" i="14" s="1"/>
  <c r="AQ29" i="12"/>
  <c r="J85" i="14" s="1"/>
  <c r="U85" i="14" s="1"/>
  <c r="AQ26" i="12"/>
  <c r="J82" i="14" s="1"/>
  <c r="U82" i="14" s="1"/>
  <c r="AQ28" i="7"/>
  <c r="E84" i="14" s="1"/>
  <c r="P84" i="14" s="1"/>
  <c r="AQ37" i="10"/>
  <c r="H93" i="14" s="1"/>
  <c r="S93" i="14" s="1"/>
  <c r="AQ32" i="12"/>
  <c r="J88" i="14" s="1"/>
  <c r="U88" i="14" s="1"/>
  <c r="AQ28" i="12"/>
  <c r="J84" i="14" s="1"/>
  <c r="U84" i="14" s="1"/>
  <c r="AC39" i="9"/>
  <c r="G52" i="14" s="1"/>
  <c r="R52" i="14" s="1"/>
  <c r="AQ38" i="10"/>
  <c r="H94" i="14" s="1"/>
  <c r="S94" i="14" s="1"/>
  <c r="AQ40" i="8"/>
  <c r="F96" i="14" s="1"/>
  <c r="Q96" i="14" s="1"/>
  <c r="AQ42" i="8"/>
  <c r="F98" i="14" s="1"/>
  <c r="Q98" i="14" s="1"/>
  <c r="AQ27" i="12"/>
  <c r="J83" i="14" s="1"/>
  <c r="U83" i="14" s="1"/>
  <c r="AQ39" i="13"/>
  <c r="K95" i="14" s="1"/>
  <c r="V95" i="14" s="1"/>
  <c r="AQ34" i="7"/>
  <c r="E90" i="14" s="1"/>
  <c r="P90" i="14" s="1"/>
  <c r="W30" i="3"/>
  <c r="C22" i="14" s="1"/>
  <c r="N22" i="14" s="1"/>
  <c r="AC35" i="8"/>
  <c r="F48" i="14" s="1"/>
  <c r="Q48" i="14" s="1"/>
  <c r="AF26" i="7"/>
  <c r="AT26" i="7" s="1"/>
  <c r="W41" i="3"/>
  <c r="C33" i="14" s="1"/>
  <c r="N33" i="14" s="1"/>
  <c r="W29" i="5"/>
  <c r="D21" i="14" s="1"/>
  <c r="O21" i="14" s="1"/>
  <c r="AC26" i="7"/>
  <c r="E39" i="14" s="1"/>
  <c r="P39" i="14" s="1"/>
  <c r="AQ35" i="7"/>
  <c r="E91" i="14" s="1"/>
  <c r="P91" i="14" s="1"/>
  <c r="AQ41" i="7"/>
  <c r="E97" i="14" s="1"/>
  <c r="P97" i="14" s="1"/>
  <c r="W33" i="5"/>
  <c r="D25" i="14" s="1"/>
  <c r="O25" i="14" s="1"/>
  <c r="AP37" i="5"/>
  <c r="D93" i="14" s="1"/>
  <c r="O93" i="14" s="1"/>
  <c r="AP28" i="5"/>
  <c r="D84" i="14" s="1"/>
  <c r="O84" i="14" s="1"/>
  <c r="AQ39" i="12"/>
  <c r="J95" i="14" s="1"/>
  <c r="U95" i="14" s="1"/>
  <c r="AQ32" i="7"/>
  <c r="E88" i="14" s="1"/>
  <c r="P88" i="14" s="1"/>
  <c r="AC31" i="8"/>
  <c r="F44" i="14" s="1"/>
  <c r="Q44" i="14" s="1"/>
  <c r="W40" i="3"/>
  <c r="C32" i="14" s="1"/>
  <c r="N32" i="14" s="1"/>
  <c r="W31" i="5"/>
  <c r="D23" i="14" s="1"/>
  <c r="O23" i="14" s="1"/>
  <c r="AC43" i="7"/>
  <c r="E56" i="14" s="1"/>
  <c r="P56" i="14" s="1"/>
  <c r="AC34" i="9"/>
  <c r="G47" i="14" s="1"/>
  <c r="R47" i="14" s="1"/>
  <c r="AC31" i="7"/>
  <c r="E44" i="14" s="1"/>
  <c r="P44" i="14" s="1"/>
  <c r="AC37" i="8"/>
  <c r="F50" i="14" s="1"/>
  <c r="Q50" i="14" s="1"/>
  <c r="AC38" i="8"/>
  <c r="F51" i="14" s="1"/>
  <c r="Q51" i="14" s="1"/>
  <c r="W42" i="3"/>
  <c r="C34" i="14" s="1"/>
  <c r="N34" i="14" s="1"/>
  <c r="W28" i="5"/>
  <c r="D20" i="14" s="1"/>
  <c r="O20" i="14" s="1"/>
  <c r="AC39" i="7"/>
  <c r="E52" i="14" s="1"/>
  <c r="P52" i="14" s="1"/>
  <c r="AC36" i="9"/>
  <c r="G49" i="14" s="1"/>
  <c r="R49" i="14" s="1"/>
  <c r="Y32" i="10"/>
  <c r="H24" i="14" s="1"/>
  <c r="S24" i="14" s="1"/>
  <c r="AQ40" i="7"/>
  <c r="E96" i="14" s="1"/>
  <c r="P96" i="14" s="1"/>
  <c r="W32" i="5"/>
  <c r="D24" i="14" s="1"/>
  <c r="O24" i="14" s="1"/>
  <c r="AQ30" i="13"/>
  <c r="K86" i="14" s="1"/>
  <c r="V86" i="14" s="1"/>
  <c r="AP29" i="5"/>
  <c r="D85" i="14" s="1"/>
  <c r="O85" i="14" s="1"/>
  <c r="AC37" i="9"/>
  <c r="G50" i="14" s="1"/>
  <c r="R50" i="14" s="1"/>
  <c r="AQ26" i="8"/>
  <c r="F82" i="14" s="1"/>
  <c r="Q82" i="14" s="1"/>
  <c r="AQ37" i="13"/>
  <c r="K93" i="14" s="1"/>
  <c r="V93" i="14" s="1"/>
  <c r="AQ39" i="7"/>
  <c r="E95" i="14" s="1"/>
  <c r="P95" i="14" s="1"/>
  <c r="Y28" i="7"/>
  <c r="E20" i="14" s="1"/>
  <c r="P20" i="14" s="1"/>
  <c r="AQ28" i="8"/>
  <c r="F84" i="14" s="1"/>
  <c r="Q84" i="14" s="1"/>
  <c r="AP31" i="5"/>
  <c r="D87" i="14" s="1"/>
  <c r="O87" i="14" s="1"/>
  <c r="AP27" i="5"/>
  <c r="D83" i="14" s="1"/>
  <c r="O83" i="14" s="1"/>
  <c r="AQ36" i="8"/>
  <c r="F92" i="14" s="1"/>
  <c r="Q92" i="14" s="1"/>
  <c r="AP26" i="5"/>
  <c r="D82" i="14" s="1"/>
  <c r="O82" i="14" s="1"/>
  <c r="W32" i="3"/>
  <c r="C24" i="14" s="1"/>
  <c r="N24" i="14" s="1"/>
  <c r="W27" i="5"/>
  <c r="D19" i="14" s="1"/>
  <c r="O19" i="14" s="1"/>
  <c r="AC28" i="7"/>
  <c r="E41" i="14" s="1"/>
  <c r="P41" i="14" s="1"/>
  <c r="AC38" i="9"/>
  <c r="G51" i="14" s="1"/>
  <c r="R51" i="14" s="1"/>
  <c r="AQ35" i="11"/>
  <c r="I91" i="14" s="1"/>
  <c r="T91" i="14" s="1"/>
  <c r="AQ40" i="11"/>
  <c r="I96" i="14" s="1"/>
  <c r="T96" i="14" s="1"/>
  <c r="AQ42" i="11"/>
  <c r="I98" i="14" s="1"/>
  <c r="T98" i="14" s="1"/>
  <c r="AQ41" i="11"/>
  <c r="I97" i="14" s="1"/>
  <c r="T97" i="14" s="1"/>
  <c r="AQ38" i="11"/>
  <c r="I94" i="14" s="1"/>
  <c r="T94" i="14" s="1"/>
  <c r="AQ39" i="11"/>
  <c r="I95" i="14" s="1"/>
  <c r="T95" i="14" s="1"/>
  <c r="AQ30" i="11"/>
  <c r="I86" i="14" s="1"/>
  <c r="T86" i="14" s="1"/>
  <c r="AQ37" i="7"/>
  <c r="E93" i="14" s="1"/>
  <c r="P93" i="14" s="1"/>
  <c r="AQ42" i="12"/>
  <c r="J98" i="14" s="1"/>
  <c r="U98" i="14" s="1"/>
  <c r="AP43" i="5"/>
  <c r="D99" i="14" s="1"/>
  <c r="O99" i="14" s="1"/>
  <c r="AQ29" i="9"/>
  <c r="G85" i="14" s="1"/>
  <c r="R85" i="14" s="1"/>
  <c r="AQ34" i="13"/>
  <c r="K90" i="14" s="1"/>
  <c r="V90" i="14" s="1"/>
  <c r="W39" i="3"/>
  <c r="C31" i="14" s="1"/>
  <c r="N31" i="14" s="1"/>
  <c r="AC27" i="7"/>
  <c r="E40" i="14" s="1"/>
  <c r="P40" i="14" s="1"/>
  <c r="W26" i="5"/>
  <c r="D18" i="14" s="1"/>
  <c r="O18" i="14" s="1"/>
  <c r="W37" i="5"/>
  <c r="D29" i="14" s="1"/>
  <c r="O29" i="14" s="1"/>
  <c r="AC29" i="7"/>
  <c r="E42" i="14" s="1"/>
  <c r="P42" i="14" s="1"/>
  <c r="AC26" i="9"/>
  <c r="G39" i="14" s="1"/>
  <c r="R39" i="14" s="1"/>
  <c r="AQ34" i="10"/>
  <c r="H90" i="14" s="1"/>
  <c r="S90" i="14" s="1"/>
  <c r="AQ39" i="10"/>
  <c r="H95" i="14" s="1"/>
  <c r="S95" i="14" s="1"/>
  <c r="AQ29" i="13"/>
  <c r="K85" i="14" s="1"/>
  <c r="V85" i="14" s="1"/>
  <c r="AQ38" i="7"/>
  <c r="E94" i="14" s="1"/>
  <c r="P94" i="14" s="1"/>
  <c r="AQ26" i="10"/>
  <c r="H82" i="14" s="1"/>
  <c r="S82" i="14" s="1"/>
  <c r="AQ31" i="13"/>
  <c r="K87" i="14" s="1"/>
  <c r="V87" i="14" s="1"/>
  <c r="AP42" i="5"/>
  <c r="D98" i="14" s="1"/>
  <c r="O98" i="14" s="1"/>
  <c r="AQ27" i="11"/>
  <c r="I83" i="14" s="1"/>
  <c r="T83" i="14" s="1"/>
  <c r="AQ40" i="13"/>
  <c r="K96" i="14" s="1"/>
  <c r="V96" i="14" s="1"/>
  <c r="AC30" i="8"/>
  <c r="F43" i="14" s="1"/>
  <c r="Q43" i="14" s="1"/>
  <c r="AC39" i="8"/>
  <c r="F52" i="14" s="1"/>
  <c r="Q52" i="14" s="1"/>
  <c r="AC40" i="7"/>
  <c r="E53" i="14" s="1"/>
  <c r="P53" i="14" s="1"/>
  <c r="AC27" i="8"/>
  <c r="F40" i="14" s="1"/>
  <c r="Q40" i="14" s="1"/>
  <c r="AA31" i="5"/>
  <c r="D44" i="14" s="1"/>
  <c r="O44" i="14" s="1"/>
  <c r="AQ29" i="8"/>
  <c r="F85" i="14" s="1"/>
  <c r="Q85" i="14" s="1"/>
  <c r="AQ40" i="12"/>
  <c r="J96" i="14" s="1"/>
  <c r="U96" i="14" s="1"/>
  <c r="AP41" i="5"/>
  <c r="D97" i="14" s="1"/>
  <c r="O97" i="14" s="1"/>
  <c r="AQ37" i="8"/>
  <c r="F93" i="14" s="1"/>
  <c r="Q93" i="14" s="1"/>
  <c r="AQ27" i="9"/>
  <c r="G83" i="14" s="1"/>
  <c r="R83" i="14" s="1"/>
  <c r="AQ26" i="9"/>
  <c r="G82" i="14" s="1"/>
  <c r="R82" i="14" s="1"/>
  <c r="AQ37" i="9"/>
  <c r="G93" i="14" s="1"/>
  <c r="R93" i="14" s="1"/>
  <c r="AQ39" i="9"/>
  <c r="G95" i="14" s="1"/>
  <c r="R95" i="14" s="1"/>
  <c r="AQ40" i="9"/>
  <c r="G96" i="14" s="1"/>
  <c r="R96" i="14" s="1"/>
  <c r="AQ38" i="9"/>
  <c r="G94" i="14" s="1"/>
  <c r="R94" i="14" s="1"/>
  <c r="AQ36" i="9"/>
  <c r="G92" i="14" s="1"/>
  <c r="R92" i="14" s="1"/>
  <c r="AQ35" i="9"/>
  <c r="G91" i="14" s="1"/>
  <c r="R91" i="14" s="1"/>
  <c r="AC32" i="7"/>
  <c r="E45" i="14" s="1"/>
  <c r="P45" i="14" s="1"/>
  <c r="AC36" i="8"/>
  <c r="F49" i="14" s="1"/>
  <c r="Q49" i="14" s="1"/>
  <c r="AC34" i="7"/>
  <c r="E47" i="14" s="1"/>
  <c r="P47" i="14" s="1"/>
  <c r="AA30" i="3"/>
  <c r="C43" i="14" s="1"/>
  <c r="N43" i="14" s="1"/>
  <c r="AA33" i="3"/>
  <c r="C46" i="14" s="1"/>
  <c r="N46" i="14" s="1"/>
  <c r="AC41" i="8"/>
  <c r="F54" i="14" s="1"/>
  <c r="Q54" i="14" s="1"/>
  <c r="AQ43" i="7"/>
  <c r="E99" i="14" s="1"/>
  <c r="P99" i="14" s="1"/>
  <c r="AQ29" i="7"/>
  <c r="E85" i="14" s="1"/>
  <c r="P85" i="14" s="1"/>
  <c r="AC28" i="9"/>
  <c r="G41" i="14" s="1"/>
  <c r="R41" i="14" s="1"/>
  <c r="AQ28" i="9"/>
  <c r="G84" i="14" s="1"/>
  <c r="R84" i="14" s="1"/>
  <c r="AQ33" i="9"/>
  <c r="G89" i="14" s="1"/>
  <c r="R89" i="14" s="1"/>
  <c r="AQ38" i="13"/>
  <c r="K94" i="14" s="1"/>
  <c r="V94" i="14" s="1"/>
  <c r="AQ36" i="7"/>
  <c r="E92" i="14" s="1"/>
  <c r="P92" i="14" s="1"/>
  <c r="Y32" i="8"/>
  <c r="F24" i="14" s="1"/>
  <c r="Q24" i="14" s="1"/>
  <c r="AQ27" i="8"/>
  <c r="F83" i="14" s="1"/>
  <c r="Q83" i="14" s="1"/>
  <c r="AQ32" i="8"/>
  <c r="F88" i="14" s="1"/>
  <c r="Q88" i="14" s="1"/>
  <c r="AQ31" i="10"/>
  <c r="H87" i="14" s="1"/>
  <c r="S87" i="14" s="1"/>
  <c r="AQ42" i="7"/>
  <c r="E98" i="14" s="1"/>
  <c r="P98" i="14" s="1"/>
  <c r="AP32" i="5"/>
  <c r="D88" i="14" s="1"/>
  <c r="O88" i="14" s="1"/>
  <c r="AP39" i="5"/>
  <c r="D95" i="14" s="1"/>
  <c r="O95" i="14" s="1"/>
  <c r="AQ38" i="8"/>
  <c r="F94" i="14" s="1"/>
  <c r="Q94" i="14" s="1"/>
  <c r="AQ42" i="13"/>
  <c r="K98" i="14" s="1"/>
  <c r="V98" i="14" s="1"/>
  <c r="Y30" i="9"/>
  <c r="G22" i="14" s="1"/>
  <c r="R22" i="14" s="1"/>
  <c r="Y35" i="9"/>
  <c r="G27" i="14" s="1"/>
  <c r="R27" i="14" s="1"/>
  <c r="Y33" i="9"/>
  <c r="G25" i="14" s="1"/>
  <c r="R25" i="14" s="1"/>
  <c r="Y36" i="9"/>
  <c r="G28" i="14" s="1"/>
  <c r="R28" i="14" s="1"/>
  <c r="Y37" i="9"/>
  <c r="G29" i="14" s="1"/>
  <c r="R29" i="14" s="1"/>
  <c r="Y38" i="9"/>
  <c r="G30" i="14" s="1"/>
  <c r="R30" i="14" s="1"/>
  <c r="Y39" i="9"/>
  <c r="G31" i="14" s="1"/>
  <c r="R31" i="14" s="1"/>
  <c r="Y41" i="9"/>
  <c r="G33" i="14" s="1"/>
  <c r="R33" i="14" s="1"/>
  <c r="Y40" i="9"/>
  <c r="G32" i="14" s="1"/>
  <c r="R32" i="14" s="1"/>
  <c r="Y42" i="9"/>
  <c r="G34" i="14" s="1"/>
  <c r="R34" i="14" s="1"/>
  <c r="Y27" i="9"/>
  <c r="G19" i="14" s="1"/>
  <c r="R19" i="14" s="1"/>
  <c r="Y43" i="9"/>
  <c r="G35" i="14" s="1"/>
  <c r="R35" i="14" s="1"/>
  <c r="Y34" i="9"/>
  <c r="G26" i="14" s="1"/>
  <c r="R26" i="14" s="1"/>
  <c r="Y28" i="9"/>
  <c r="G20" i="14" s="1"/>
  <c r="R20" i="14" s="1"/>
  <c r="Y29" i="9"/>
  <c r="G21" i="14" s="1"/>
  <c r="R21" i="14" s="1"/>
  <c r="Y32" i="9"/>
  <c r="G24" i="14" s="1"/>
  <c r="R24" i="14" s="1"/>
  <c r="Y26" i="9"/>
  <c r="G18" i="14" s="1"/>
  <c r="R18" i="14" s="1"/>
  <c r="Y31" i="8"/>
  <c r="F23" i="14" s="1"/>
  <c r="Q23" i="14" s="1"/>
  <c r="Y28" i="8"/>
  <c r="F20" i="14" s="1"/>
  <c r="Q20" i="14" s="1"/>
  <c r="Y39" i="8"/>
  <c r="F31" i="14" s="1"/>
  <c r="Q31" i="14" s="1"/>
  <c r="Y41" i="8"/>
  <c r="F33" i="14" s="1"/>
  <c r="Q33" i="14" s="1"/>
  <c r="Y37" i="8"/>
  <c r="F29" i="14" s="1"/>
  <c r="Q29" i="14" s="1"/>
  <c r="Y36" i="8"/>
  <c r="F28" i="14" s="1"/>
  <c r="Q28" i="14" s="1"/>
  <c r="Y30" i="8"/>
  <c r="F22" i="14" s="1"/>
  <c r="Q22" i="14" s="1"/>
  <c r="Y33" i="8"/>
  <c r="F25" i="14" s="1"/>
  <c r="Q25" i="14" s="1"/>
  <c r="Y38" i="8"/>
  <c r="F30" i="14" s="1"/>
  <c r="Q30" i="14" s="1"/>
  <c r="Y34" i="8"/>
  <c r="F26" i="14" s="1"/>
  <c r="Q26" i="14" s="1"/>
  <c r="Y35" i="8"/>
  <c r="F27" i="14" s="1"/>
  <c r="Q27" i="14" s="1"/>
  <c r="Y27" i="8"/>
  <c r="F19" i="14" s="1"/>
  <c r="Q19" i="14" s="1"/>
  <c r="AA27" i="5"/>
  <c r="D40" i="14" s="1"/>
  <c r="O40" i="14" s="1"/>
  <c r="AA28" i="5"/>
  <c r="D41" i="14" s="1"/>
  <c r="O41" i="14" s="1"/>
  <c r="AA37" i="5"/>
  <c r="D50" i="14" s="1"/>
  <c r="O50" i="14" s="1"/>
  <c r="AA29" i="5"/>
  <c r="D42" i="14" s="1"/>
  <c r="O42" i="14" s="1"/>
  <c r="AA38" i="5"/>
  <c r="D51" i="14" s="1"/>
  <c r="O51" i="14" s="1"/>
  <c r="AA30" i="5"/>
  <c r="D43" i="14" s="1"/>
  <c r="O43" i="14" s="1"/>
  <c r="AA39" i="5"/>
  <c r="D52" i="14" s="1"/>
  <c r="O52" i="14" s="1"/>
  <c r="AA42" i="5"/>
  <c r="D55" i="14" s="1"/>
  <c r="O55" i="14" s="1"/>
  <c r="AA34" i="5"/>
  <c r="D47" i="14" s="1"/>
  <c r="O47" i="14" s="1"/>
  <c r="AA43" i="5"/>
  <c r="D56" i="14" s="1"/>
  <c r="O56" i="14" s="1"/>
  <c r="AA35" i="5"/>
  <c r="D48" i="14" s="1"/>
  <c r="O48" i="14" s="1"/>
  <c r="AA40" i="5"/>
  <c r="D53" i="14" s="1"/>
  <c r="O53" i="14" s="1"/>
  <c r="AA34" i="3"/>
  <c r="C47" i="14" s="1"/>
  <c r="N47" i="14" s="1"/>
  <c r="AA28" i="3"/>
  <c r="C41" i="14" s="1"/>
  <c r="N41" i="14" s="1"/>
  <c r="AA29" i="3"/>
  <c r="C42" i="14" s="1"/>
  <c r="N42" i="14" s="1"/>
  <c r="AA35" i="3"/>
  <c r="C48" i="14" s="1"/>
  <c r="N48" i="14" s="1"/>
  <c r="AA38" i="3"/>
  <c r="C51" i="14" s="1"/>
  <c r="N51" i="14" s="1"/>
  <c r="AA32" i="3"/>
  <c r="C45" i="14" s="1"/>
  <c r="N45" i="14" s="1"/>
  <c r="AA36" i="3"/>
  <c r="C49" i="14" s="1"/>
  <c r="N49" i="14" s="1"/>
  <c r="AA26" i="3"/>
  <c r="C39" i="14" s="1"/>
  <c r="N39" i="14" s="1"/>
  <c r="AA27" i="3"/>
  <c r="C40" i="14" s="1"/>
  <c r="N40" i="14" s="1"/>
  <c r="AA41" i="3"/>
  <c r="C54" i="14" s="1"/>
  <c r="N54" i="14" s="1"/>
  <c r="AA43" i="3"/>
  <c r="C56" i="14" s="1"/>
  <c r="N56" i="14" s="1"/>
  <c r="AD29" i="3"/>
  <c r="AS29" i="3" s="1"/>
  <c r="AD30" i="3"/>
  <c r="AS30" i="3" s="1"/>
  <c r="AD27" i="3"/>
  <c r="AS27" i="3" s="1"/>
  <c r="AD31" i="3"/>
  <c r="AS31" i="3" s="1"/>
  <c r="AD28" i="3"/>
  <c r="AS28" i="3" s="1"/>
  <c r="AD38" i="3"/>
  <c r="AS38" i="3" s="1"/>
  <c r="AD39" i="3"/>
  <c r="AS39" i="3" s="1"/>
  <c r="AD40" i="3"/>
  <c r="AS40" i="3" s="1"/>
  <c r="AD41" i="3"/>
  <c r="AS41" i="3" s="1"/>
  <c r="AD33" i="3"/>
  <c r="AS33" i="3" s="1"/>
  <c r="AD43" i="3"/>
  <c r="AS43" i="3" s="1"/>
  <c r="AD35" i="3"/>
  <c r="AS35" i="3" s="1"/>
  <c r="AD34" i="3"/>
  <c r="AS34" i="3" s="1"/>
  <c r="AD42" i="3"/>
  <c r="AS42" i="3" s="1"/>
  <c r="AD32" i="3"/>
  <c r="AS32" i="3" s="1"/>
  <c r="AD36" i="3"/>
  <c r="AS36" i="3" s="1"/>
  <c r="AD37" i="3"/>
  <c r="AS37" i="3" s="1"/>
  <c r="L26" i="13"/>
  <c r="Y33" i="13"/>
  <c r="K25" i="14" s="1"/>
  <c r="V25" i="14" s="1"/>
  <c r="Y29" i="13"/>
  <c r="K21" i="14" s="1"/>
  <c r="V21" i="14" s="1"/>
  <c r="Y26" i="13"/>
  <c r="K18" i="14" s="1"/>
  <c r="V18" i="14" s="1"/>
  <c r="AF34" i="13"/>
  <c r="AT34" i="13" s="1"/>
  <c r="AF41" i="13"/>
  <c r="AT41" i="13" s="1"/>
  <c r="AF30" i="13"/>
  <c r="AT30" i="13" s="1"/>
  <c r="AF28" i="13"/>
  <c r="AT28" i="13" s="1"/>
  <c r="AF40" i="13"/>
  <c r="AT40" i="13" s="1"/>
  <c r="AF35" i="13"/>
  <c r="AT35" i="13" s="1"/>
  <c r="AF31" i="13"/>
  <c r="AT31" i="13" s="1"/>
  <c r="R26" i="13"/>
  <c r="Y40" i="13"/>
  <c r="K32" i="14" s="1"/>
  <c r="V32" i="14" s="1"/>
  <c r="Y31" i="13"/>
  <c r="K23" i="14" s="1"/>
  <c r="V23" i="14" s="1"/>
  <c r="Y37" i="13"/>
  <c r="K29" i="14" s="1"/>
  <c r="V29" i="14" s="1"/>
  <c r="Y42" i="13"/>
  <c r="K34" i="14" s="1"/>
  <c r="V34" i="14" s="1"/>
  <c r="Y35" i="13"/>
  <c r="K27" i="14" s="1"/>
  <c r="V27" i="14" s="1"/>
  <c r="Y39" i="13"/>
  <c r="K31" i="14" s="1"/>
  <c r="V31" i="14" s="1"/>
  <c r="Y28" i="13"/>
  <c r="K20" i="14" s="1"/>
  <c r="V20" i="14" s="1"/>
  <c r="AF43" i="13"/>
  <c r="AT43" i="13" s="1"/>
  <c r="Y43" i="13"/>
  <c r="K35" i="14" s="1"/>
  <c r="V35" i="14" s="1"/>
  <c r="Y32" i="13"/>
  <c r="K24" i="14" s="1"/>
  <c r="V24" i="14" s="1"/>
  <c r="AF36" i="13"/>
  <c r="AT36" i="13" s="1"/>
  <c r="Y36" i="13"/>
  <c r="K28" i="14" s="1"/>
  <c r="V28" i="14" s="1"/>
  <c r="AH68" i="13" a="1"/>
  <c r="AH68" i="13" s="1"/>
  <c r="AM26" i="13" s="1" a="1"/>
  <c r="AM26" i="13" s="1"/>
  <c r="AJ26" i="13" a="1"/>
  <c r="Y27" i="13"/>
  <c r="K19" i="14" s="1"/>
  <c r="V19" i="14" s="1"/>
  <c r="Y41" i="13"/>
  <c r="K33" i="14" s="1"/>
  <c r="V33" i="14" s="1"/>
  <c r="Y30" i="13"/>
  <c r="K22" i="14" s="1"/>
  <c r="V22" i="14" s="1"/>
  <c r="Y34" i="13"/>
  <c r="K26" i="14" s="1"/>
  <c r="V26" i="14" s="1"/>
  <c r="Y38" i="13"/>
  <c r="K30" i="14" s="1"/>
  <c r="V30" i="14" s="1"/>
  <c r="AF38" i="13"/>
  <c r="AT38" i="13" s="1"/>
  <c r="AH47" i="12" a="1"/>
  <c r="AH47" i="12" s="1"/>
  <c r="U26" i="12" s="1" a="1"/>
  <c r="U26" i="12" s="1"/>
  <c r="L68" i="12" a="1"/>
  <c r="L68" i="12" s="1"/>
  <c r="AH68" i="12" s="1" a="1"/>
  <c r="AH68" i="12" s="1"/>
  <c r="AM26" i="12" s="1" a="1"/>
  <c r="AM26" i="12" s="1"/>
  <c r="L26" i="12"/>
  <c r="R26" i="12"/>
  <c r="L26" i="11"/>
  <c r="R26" i="11"/>
  <c r="AH68" i="11" a="1"/>
  <c r="AH68" i="11" s="1"/>
  <c r="AM26" i="11" s="1" a="1"/>
  <c r="AM26" i="11" s="1"/>
  <c r="AJ26" i="11" a="1"/>
  <c r="AH47" i="10" a="1"/>
  <c r="AH47" i="10" s="1"/>
  <c r="U26" i="10" s="1" a="1"/>
  <c r="U26" i="10" s="1"/>
  <c r="L68" i="10" a="1"/>
  <c r="L68" i="10" s="1"/>
  <c r="R26" i="10" a="1"/>
  <c r="R26" i="9" a="1"/>
  <c r="L68" i="9" a="1"/>
  <c r="L68" i="9" s="1"/>
  <c r="AH47" i="9" a="1"/>
  <c r="AH47" i="9" s="1"/>
  <c r="U26" i="9" s="1" a="1"/>
  <c r="U26" i="9" s="1"/>
  <c r="AH68" i="8" a="1"/>
  <c r="AH68" i="8" s="1"/>
  <c r="AM26" i="8" s="1" a="1"/>
  <c r="AM26" i="8" s="1"/>
  <c r="AJ26" i="8" a="1"/>
  <c r="AF40" i="8"/>
  <c r="AT40" i="8" s="1"/>
  <c r="AF34" i="8"/>
  <c r="AT34" i="8" s="1"/>
  <c r="AF36" i="8"/>
  <c r="AT36" i="8" s="1"/>
  <c r="AF38" i="8"/>
  <c r="AT38" i="8" s="1"/>
  <c r="AF35" i="8"/>
  <c r="AT35" i="8" s="1"/>
  <c r="AF32" i="8"/>
  <c r="AT32" i="8" s="1"/>
  <c r="AF42" i="8"/>
  <c r="AT42" i="8" s="1"/>
  <c r="AF37" i="8"/>
  <c r="AT37" i="8" s="1"/>
  <c r="AF31" i="8"/>
  <c r="AT31" i="8" s="1"/>
  <c r="AF27" i="8"/>
  <c r="AT27" i="8" s="1"/>
  <c r="AF29" i="8"/>
  <c r="AT29" i="8" s="1"/>
  <c r="AF39" i="8"/>
  <c r="AT39" i="8" s="1"/>
  <c r="AF41" i="8"/>
  <c r="AT41" i="8" s="1"/>
  <c r="AF33" i="8"/>
  <c r="AT33" i="8" s="1"/>
  <c r="AF28" i="8"/>
  <c r="AT28" i="8" s="1"/>
  <c r="AF43" i="8"/>
  <c r="AT43" i="8" s="1"/>
  <c r="AF30" i="8"/>
  <c r="AT30" i="8" s="1"/>
  <c r="R26" i="8"/>
  <c r="AF26" i="8" s="1"/>
  <c r="AT26" i="8" s="1"/>
  <c r="AF42" i="7"/>
  <c r="AT42" i="7" s="1"/>
  <c r="AF38" i="7"/>
  <c r="AT38" i="7" s="1"/>
  <c r="R26" i="7"/>
  <c r="AF33" i="7"/>
  <c r="AT33" i="7" s="1"/>
  <c r="AF29" i="7"/>
  <c r="AT29" i="7" s="1"/>
  <c r="AF41" i="7"/>
  <c r="AT41" i="7" s="1"/>
  <c r="AF37" i="7"/>
  <c r="AT37" i="7" s="1"/>
  <c r="AF32" i="7"/>
  <c r="AT32" i="7" s="1"/>
  <c r="AF28" i="7"/>
  <c r="AT28" i="7" s="1"/>
  <c r="AF40" i="7"/>
  <c r="AT40" i="7" s="1"/>
  <c r="AF36" i="7"/>
  <c r="AT36" i="7" s="1"/>
  <c r="AF31" i="7"/>
  <c r="AT31" i="7" s="1"/>
  <c r="AF27" i="7"/>
  <c r="AT27" i="7" s="1"/>
  <c r="AF43" i="7"/>
  <c r="AT43" i="7" s="1"/>
  <c r="AF39" i="7"/>
  <c r="AT39" i="7" s="1"/>
  <c r="AF35" i="7"/>
  <c r="AT35" i="7" s="1"/>
  <c r="AF30" i="7"/>
  <c r="AT30" i="7" s="1"/>
  <c r="AF34" i="7"/>
  <c r="AT34" i="7" s="1"/>
  <c r="P26" i="3"/>
  <c r="AF47" i="5" a="1"/>
  <c r="AF47" i="5" s="1"/>
  <c r="S26" i="5" s="1" a="1"/>
  <c r="S26" i="5" s="1"/>
  <c r="P26" i="5" a="1"/>
  <c r="M26" i="5"/>
  <c r="AU36" i="7" l="1"/>
  <c r="AT42" i="3"/>
  <c r="AU35" i="8"/>
  <c r="AU31" i="8"/>
  <c r="AU42" i="8"/>
  <c r="AU34" i="8"/>
  <c r="AT28" i="3"/>
  <c r="AU42" i="7"/>
  <c r="AT29" i="3"/>
  <c r="AU39" i="7"/>
  <c r="AU37" i="8"/>
  <c r="AT43" i="3"/>
  <c r="AU37" i="7"/>
  <c r="AT39" i="3"/>
  <c r="AU38" i="7"/>
  <c r="AU28" i="8"/>
  <c r="AU43" i="8"/>
  <c r="AU26" i="7"/>
  <c r="AU30" i="7"/>
  <c r="AU43" i="7"/>
  <c r="AU39" i="8"/>
  <c r="AT37" i="3"/>
  <c r="AT30" i="3"/>
  <c r="AT35" i="3"/>
  <c r="AU32" i="7"/>
  <c r="AU38" i="8"/>
  <c r="AU29" i="7"/>
  <c r="AU34" i="7"/>
  <c r="AU36" i="8"/>
  <c r="AT36" i="3"/>
  <c r="AU31" i="7"/>
  <c r="AU32" i="8"/>
  <c r="AT32" i="3"/>
  <c r="AT40" i="3"/>
  <c r="AT26" i="3"/>
  <c r="AU35" i="7"/>
  <c r="AT38" i="3"/>
  <c r="AU33" i="7"/>
  <c r="AU40" i="7"/>
  <c r="AU27" i="7"/>
  <c r="AU41" i="7"/>
  <c r="AT33" i="3"/>
  <c r="AU29" i="8"/>
  <c r="AU30" i="8"/>
  <c r="AU28" i="7"/>
  <c r="AU33" i="8"/>
  <c r="AT34" i="3"/>
  <c r="AU40" i="8"/>
  <c r="AU41" i="8"/>
  <c r="AT41" i="3"/>
  <c r="AU26" i="8"/>
  <c r="AU27" i="8"/>
  <c r="AT31" i="3"/>
  <c r="AT27" i="3"/>
  <c r="P16" i="14"/>
  <c r="S80" i="14"/>
  <c r="G9" i="14" s="1"/>
  <c r="S16" i="14"/>
  <c r="N16" i="14"/>
  <c r="P37" i="14"/>
  <c r="R37" i="14"/>
  <c r="O16" i="14"/>
  <c r="O37" i="14"/>
  <c r="V80" i="14"/>
  <c r="G12" i="14" s="1"/>
  <c r="R80" i="14"/>
  <c r="G8" i="14" s="1"/>
  <c r="N37" i="14"/>
  <c r="Q37" i="14"/>
  <c r="Q80" i="14"/>
  <c r="G7" i="14" s="1"/>
  <c r="Q16" i="14"/>
  <c r="O80" i="14"/>
  <c r="G5" i="14" s="1"/>
  <c r="T80" i="14"/>
  <c r="G10" i="14" s="1"/>
  <c r="P80" i="14"/>
  <c r="G6" i="14" s="1"/>
  <c r="V16" i="14"/>
  <c r="R16" i="14"/>
  <c r="U80" i="14"/>
  <c r="G11" i="14" s="1"/>
  <c r="AE38" i="3"/>
  <c r="AE37" i="3"/>
  <c r="AE36" i="3"/>
  <c r="AE33" i="3"/>
  <c r="AE42" i="3"/>
  <c r="AE43" i="3"/>
  <c r="AE39" i="3"/>
  <c r="AE32" i="3"/>
  <c r="AE34" i="3"/>
  <c r="AE35" i="3"/>
  <c r="AE40" i="3"/>
  <c r="AE31" i="3"/>
  <c r="AE41" i="3"/>
  <c r="AE30" i="3"/>
  <c r="AE27" i="3"/>
  <c r="AE28" i="3"/>
  <c r="AE29" i="3"/>
  <c r="AE26" i="3"/>
  <c r="AG41" i="8"/>
  <c r="AG30" i="7"/>
  <c r="AG35" i="7"/>
  <c r="AG39" i="7"/>
  <c r="AG27" i="7"/>
  <c r="AG26" i="7"/>
  <c r="AG28" i="8"/>
  <c r="AG36" i="7"/>
  <c r="AG37" i="7"/>
  <c r="AG33" i="8"/>
  <c r="AG29" i="8"/>
  <c r="AG31" i="7"/>
  <c r="AG37" i="8"/>
  <c r="AG32" i="7"/>
  <c r="AG41" i="7"/>
  <c r="AG38" i="8"/>
  <c r="AG36" i="8"/>
  <c r="AG34" i="8"/>
  <c r="AG40" i="8"/>
  <c r="AG42" i="7"/>
  <c r="AG30" i="8"/>
  <c r="AG43" i="7"/>
  <c r="AG39" i="8"/>
  <c r="AG27" i="8"/>
  <c r="AG31" i="8"/>
  <c r="AG40" i="7"/>
  <c r="AG28" i="7"/>
  <c r="AG42" i="8"/>
  <c r="AG32" i="8"/>
  <c r="AG35" i="8"/>
  <c r="AG29" i="7"/>
  <c r="AG33" i="7"/>
  <c r="AG38" i="7"/>
  <c r="AG26" i="8"/>
  <c r="AG34" i="7"/>
  <c r="AG43" i="8"/>
  <c r="AC41" i="11"/>
  <c r="I54" i="14" s="1"/>
  <c r="T54" i="14" s="1"/>
  <c r="AC33" i="13"/>
  <c r="K46" i="14" s="1"/>
  <c r="V46" i="14" s="1"/>
  <c r="AC27" i="13"/>
  <c r="K40" i="14" s="1"/>
  <c r="V40" i="14" s="1"/>
  <c r="AC37" i="13"/>
  <c r="K50" i="14" s="1"/>
  <c r="V50" i="14" s="1"/>
  <c r="AC42" i="13"/>
  <c r="K55" i="14" s="1"/>
  <c r="V55" i="14" s="1"/>
  <c r="AC28" i="13"/>
  <c r="K41" i="14" s="1"/>
  <c r="V41" i="14" s="1"/>
  <c r="AC29" i="13"/>
  <c r="K42" i="14" s="1"/>
  <c r="V42" i="14" s="1"/>
  <c r="AC32" i="13"/>
  <c r="K45" i="14" s="1"/>
  <c r="V45" i="14" s="1"/>
  <c r="AC34" i="13"/>
  <c r="K47" i="14" s="1"/>
  <c r="V47" i="14" s="1"/>
  <c r="AF27" i="13"/>
  <c r="AT27" i="13" s="1"/>
  <c r="AC36" i="13"/>
  <c r="K49" i="14" s="1"/>
  <c r="V49" i="14" s="1"/>
  <c r="AJ26" i="13"/>
  <c r="AC39" i="13"/>
  <c r="K52" i="14" s="1"/>
  <c r="V52" i="14" s="1"/>
  <c r="AC43" i="13"/>
  <c r="K56" i="14" s="1"/>
  <c r="V56" i="14" s="1"/>
  <c r="AC41" i="13"/>
  <c r="K54" i="14" s="1"/>
  <c r="V54" i="14" s="1"/>
  <c r="AF37" i="13"/>
  <c r="AT37" i="13" s="1"/>
  <c r="AC38" i="13"/>
  <c r="K51" i="14" s="1"/>
  <c r="V51" i="14" s="1"/>
  <c r="AC26" i="13"/>
  <c r="K39" i="14" s="1"/>
  <c r="V39" i="14" s="1"/>
  <c r="AF39" i="13"/>
  <c r="AT39" i="13" s="1"/>
  <c r="AC30" i="13"/>
  <c r="K43" i="14" s="1"/>
  <c r="V43" i="14" s="1"/>
  <c r="AF42" i="13"/>
  <c r="AT42" i="13" s="1"/>
  <c r="AC31" i="13"/>
  <c r="K44" i="14" s="1"/>
  <c r="V44" i="14" s="1"/>
  <c r="AF29" i="13"/>
  <c r="AT29" i="13" s="1"/>
  <c r="AC35" i="13"/>
  <c r="K48" i="14" s="1"/>
  <c r="V48" i="14" s="1"/>
  <c r="AF32" i="13"/>
  <c r="AT32" i="13" s="1"/>
  <c r="AC40" i="13"/>
  <c r="K53" i="14" s="1"/>
  <c r="V53" i="14" s="1"/>
  <c r="AF33" i="13"/>
  <c r="AT33" i="13" s="1"/>
  <c r="AJ26" i="12" a="1"/>
  <c r="AC31" i="12"/>
  <c r="J44" i="14" s="1"/>
  <c r="U44" i="14" s="1"/>
  <c r="AC35" i="12"/>
  <c r="J48" i="14" s="1"/>
  <c r="U48" i="14" s="1"/>
  <c r="AF38" i="12"/>
  <c r="AT38" i="12" s="1"/>
  <c r="AC43" i="12"/>
  <c r="J56" i="14" s="1"/>
  <c r="U56" i="14" s="1"/>
  <c r="AJ26" i="12"/>
  <c r="AF39" i="12"/>
  <c r="AT39" i="12" s="1"/>
  <c r="Y39" i="12"/>
  <c r="J31" i="14" s="1"/>
  <c r="U31" i="14" s="1"/>
  <c r="AC37" i="12"/>
  <c r="J50" i="14" s="1"/>
  <c r="U50" i="14" s="1"/>
  <c r="AF41" i="12"/>
  <c r="AT41" i="12" s="1"/>
  <c r="Y41" i="12"/>
  <c r="J33" i="14" s="1"/>
  <c r="U33" i="14" s="1"/>
  <c r="AC33" i="12"/>
  <c r="J46" i="14" s="1"/>
  <c r="U46" i="14" s="1"/>
  <c r="AF28" i="12"/>
  <c r="AT28" i="12" s="1"/>
  <c r="Y28" i="12"/>
  <c r="J20" i="14" s="1"/>
  <c r="U20" i="14" s="1"/>
  <c r="AC41" i="12"/>
  <c r="J54" i="14" s="1"/>
  <c r="U54" i="14" s="1"/>
  <c r="Y43" i="12"/>
  <c r="J35" i="14" s="1"/>
  <c r="U35" i="14" s="1"/>
  <c r="AF43" i="12"/>
  <c r="AT43" i="12" s="1"/>
  <c r="AF30" i="12"/>
  <c r="AT30" i="12" s="1"/>
  <c r="Y30" i="12"/>
  <c r="J22" i="14" s="1"/>
  <c r="U22" i="14" s="1"/>
  <c r="Y38" i="12"/>
  <c r="J30" i="14" s="1"/>
  <c r="U30" i="14" s="1"/>
  <c r="AF40" i="12"/>
  <c r="AT40" i="12" s="1"/>
  <c r="Y40" i="12"/>
  <c r="J32" i="14" s="1"/>
  <c r="U32" i="14" s="1"/>
  <c r="AF27" i="12"/>
  <c r="AT27" i="12" s="1"/>
  <c r="Y27" i="12"/>
  <c r="J19" i="14" s="1"/>
  <c r="U19" i="14" s="1"/>
  <c r="AC36" i="12"/>
  <c r="J49" i="14" s="1"/>
  <c r="U49" i="14" s="1"/>
  <c r="Y31" i="12"/>
  <c r="J23" i="14" s="1"/>
  <c r="U23" i="14" s="1"/>
  <c r="AF31" i="12"/>
  <c r="AT31" i="12" s="1"/>
  <c r="AC40" i="12"/>
  <c r="J53" i="14" s="1"/>
  <c r="U53" i="14" s="1"/>
  <c r="Y35" i="12"/>
  <c r="J27" i="14" s="1"/>
  <c r="U27" i="14" s="1"/>
  <c r="AF35" i="12"/>
  <c r="AT35" i="12" s="1"/>
  <c r="AC29" i="12"/>
  <c r="J42" i="14" s="1"/>
  <c r="U42" i="14" s="1"/>
  <c r="Y33" i="12"/>
  <c r="J25" i="14" s="1"/>
  <c r="U25" i="14" s="1"/>
  <c r="AF33" i="12"/>
  <c r="AT33" i="12" s="1"/>
  <c r="Y37" i="12"/>
  <c r="J29" i="14" s="1"/>
  <c r="U29" i="14" s="1"/>
  <c r="AF37" i="12"/>
  <c r="AT37" i="12" s="1"/>
  <c r="AF32" i="12"/>
  <c r="AT32" i="12" s="1"/>
  <c r="Y32" i="12"/>
  <c r="J24" i="14" s="1"/>
  <c r="U24" i="14" s="1"/>
  <c r="AF34" i="12"/>
  <c r="AT34" i="12" s="1"/>
  <c r="Y34" i="12"/>
  <c r="J26" i="14" s="1"/>
  <c r="U26" i="14" s="1"/>
  <c r="AC38" i="12"/>
  <c r="J51" i="14" s="1"/>
  <c r="U51" i="14" s="1"/>
  <c r="AF36" i="12"/>
  <c r="AT36" i="12" s="1"/>
  <c r="Y36" i="12"/>
  <c r="J28" i="14" s="1"/>
  <c r="U28" i="14" s="1"/>
  <c r="AC26" i="12"/>
  <c r="J39" i="14" s="1"/>
  <c r="U39" i="14" s="1"/>
  <c r="Y26" i="12"/>
  <c r="J18" i="14" s="1"/>
  <c r="U18" i="14" s="1"/>
  <c r="AF26" i="12"/>
  <c r="AT26" i="12" s="1"/>
  <c r="AC27" i="12"/>
  <c r="J40" i="14" s="1"/>
  <c r="U40" i="14" s="1"/>
  <c r="AF42" i="12"/>
  <c r="AT42" i="12" s="1"/>
  <c r="Y42" i="12"/>
  <c r="J34" i="14" s="1"/>
  <c r="U34" i="14" s="1"/>
  <c r="AC42" i="12"/>
  <c r="J55" i="14" s="1"/>
  <c r="U55" i="14" s="1"/>
  <c r="AF29" i="12"/>
  <c r="AT29" i="12" s="1"/>
  <c r="Y29" i="12"/>
  <c r="J21" i="14" s="1"/>
  <c r="U21" i="14" s="1"/>
  <c r="AC28" i="11"/>
  <c r="I41" i="14" s="1"/>
  <c r="T41" i="14" s="1"/>
  <c r="AJ26" i="11"/>
  <c r="Y28" i="11"/>
  <c r="I20" i="14" s="1"/>
  <c r="T20" i="14" s="1"/>
  <c r="AF28" i="11"/>
  <c r="AT28" i="11" s="1"/>
  <c r="Y33" i="11"/>
  <c r="I25" i="14" s="1"/>
  <c r="T25" i="14" s="1"/>
  <c r="AF33" i="11"/>
  <c r="AT33" i="11" s="1"/>
  <c r="AF32" i="11"/>
  <c r="AT32" i="11" s="1"/>
  <c r="Y32" i="11"/>
  <c r="I24" i="14" s="1"/>
  <c r="T24" i="14" s="1"/>
  <c r="AC43" i="11"/>
  <c r="I56" i="14" s="1"/>
  <c r="T56" i="14" s="1"/>
  <c r="AF34" i="11"/>
  <c r="AT34" i="11" s="1"/>
  <c r="Y34" i="11"/>
  <c r="I26" i="14" s="1"/>
  <c r="T26" i="14" s="1"/>
  <c r="AC30" i="11"/>
  <c r="I43" i="14" s="1"/>
  <c r="T43" i="14" s="1"/>
  <c r="AF36" i="11"/>
  <c r="AT36" i="11" s="1"/>
  <c r="Y36" i="11"/>
  <c r="I28" i="14" s="1"/>
  <c r="T28" i="14" s="1"/>
  <c r="AC40" i="11"/>
  <c r="I53" i="14" s="1"/>
  <c r="T53" i="14" s="1"/>
  <c r="AF27" i="11"/>
  <c r="AT27" i="11" s="1"/>
  <c r="Y27" i="11"/>
  <c r="I19" i="14" s="1"/>
  <c r="T19" i="14" s="1"/>
  <c r="AC26" i="11"/>
  <c r="I39" i="14" s="1"/>
  <c r="T39" i="14" s="1"/>
  <c r="AF42" i="11"/>
  <c r="AT42" i="11" s="1"/>
  <c r="Y42" i="11"/>
  <c r="I34" i="14" s="1"/>
  <c r="T34" i="14" s="1"/>
  <c r="AC27" i="11"/>
  <c r="I40" i="14" s="1"/>
  <c r="T40" i="14" s="1"/>
  <c r="AF29" i="11"/>
  <c r="AT29" i="11" s="1"/>
  <c r="Y29" i="11"/>
  <c r="I21" i="14" s="1"/>
  <c r="T21" i="14" s="1"/>
  <c r="AC36" i="11"/>
  <c r="I49" i="14" s="1"/>
  <c r="T49" i="14" s="1"/>
  <c r="AF40" i="11"/>
  <c r="AT40" i="11" s="1"/>
  <c r="Y40" i="11"/>
  <c r="I32" i="14" s="1"/>
  <c r="T32" i="14" s="1"/>
  <c r="AC42" i="11"/>
  <c r="I55" i="14" s="1"/>
  <c r="T55" i="14" s="1"/>
  <c r="AF31" i="11"/>
  <c r="AT31" i="11" s="1"/>
  <c r="Y31" i="11"/>
  <c r="I23" i="14" s="1"/>
  <c r="T23" i="14" s="1"/>
  <c r="AC29" i="11"/>
  <c r="I42" i="14" s="1"/>
  <c r="T42" i="14" s="1"/>
  <c r="AF35" i="11"/>
  <c r="AT35" i="11" s="1"/>
  <c r="Y35" i="11"/>
  <c r="I27" i="14" s="1"/>
  <c r="T27" i="14" s="1"/>
  <c r="AC31" i="11"/>
  <c r="I44" i="14" s="1"/>
  <c r="T44" i="14" s="1"/>
  <c r="AC35" i="11"/>
  <c r="I48" i="14" s="1"/>
  <c r="T48" i="14" s="1"/>
  <c r="Y37" i="11"/>
  <c r="I29" i="14" s="1"/>
  <c r="T29" i="14" s="1"/>
  <c r="AF37" i="11"/>
  <c r="AT37" i="11" s="1"/>
  <c r="AC39" i="11"/>
  <c r="I52" i="14" s="1"/>
  <c r="T52" i="14" s="1"/>
  <c r="Y38" i="11"/>
  <c r="I30" i="14" s="1"/>
  <c r="T30" i="14" s="1"/>
  <c r="AF38" i="11"/>
  <c r="AT38" i="11" s="1"/>
  <c r="AC32" i="11"/>
  <c r="I45" i="14" s="1"/>
  <c r="T45" i="14" s="1"/>
  <c r="AF26" i="11"/>
  <c r="AT26" i="11" s="1"/>
  <c r="Y26" i="11"/>
  <c r="I18" i="14" s="1"/>
  <c r="T18" i="14" s="1"/>
  <c r="AC34" i="11"/>
  <c r="I47" i="14" s="1"/>
  <c r="T47" i="14" s="1"/>
  <c r="AF39" i="11"/>
  <c r="AT39" i="11" s="1"/>
  <c r="Y39" i="11"/>
  <c r="I31" i="14" s="1"/>
  <c r="T31" i="14" s="1"/>
  <c r="AC38" i="11"/>
  <c r="I51" i="14" s="1"/>
  <c r="T51" i="14" s="1"/>
  <c r="AF41" i="11"/>
  <c r="AT41" i="11" s="1"/>
  <c r="Y41" i="11"/>
  <c r="I33" i="14" s="1"/>
  <c r="T33" i="14" s="1"/>
  <c r="AC33" i="11"/>
  <c r="I46" i="14" s="1"/>
  <c r="T46" i="14" s="1"/>
  <c r="Y43" i="11"/>
  <c r="I35" i="14" s="1"/>
  <c r="T35" i="14" s="1"/>
  <c r="AF43" i="11"/>
  <c r="AT43" i="11" s="1"/>
  <c r="AC37" i="11"/>
  <c r="I50" i="14" s="1"/>
  <c r="T50" i="14" s="1"/>
  <c r="AF30" i="11"/>
  <c r="AT30" i="11" s="1"/>
  <c r="Y30" i="11"/>
  <c r="I22" i="14" s="1"/>
  <c r="T22" i="14" s="1"/>
  <c r="R26" i="10"/>
  <c r="AH68" i="10" a="1"/>
  <c r="AH68" i="10" s="1"/>
  <c r="AM26" i="10" s="1" a="1"/>
  <c r="AM26" i="10" s="1"/>
  <c r="AJ26" i="10" a="1"/>
  <c r="AF35" i="9"/>
  <c r="AT35" i="9" s="1"/>
  <c r="AF40" i="9"/>
  <c r="AT40" i="9" s="1"/>
  <c r="AF43" i="9"/>
  <c r="AT43" i="9" s="1"/>
  <c r="AF38" i="9"/>
  <c r="AT38" i="9" s="1"/>
  <c r="AF30" i="9"/>
  <c r="AT30" i="9" s="1"/>
  <c r="R26" i="9"/>
  <c r="AF26" i="9" s="1"/>
  <c r="AT26" i="9" s="1"/>
  <c r="AF32" i="9"/>
  <c r="AT32" i="9" s="1"/>
  <c r="AF27" i="9"/>
  <c r="AT27" i="9" s="1"/>
  <c r="AF42" i="9"/>
  <c r="AT42" i="9" s="1"/>
  <c r="AF37" i="9"/>
  <c r="AT37" i="9" s="1"/>
  <c r="AF29" i="9"/>
  <c r="AT29" i="9" s="1"/>
  <c r="AF34" i="9"/>
  <c r="AT34" i="9" s="1"/>
  <c r="AF39" i="9"/>
  <c r="AT39" i="9" s="1"/>
  <c r="AF31" i="9"/>
  <c r="AT31" i="9" s="1"/>
  <c r="AF41" i="9"/>
  <c r="AT41" i="9" s="1"/>
  <c r="AF36" i="9"/>
  <c r="AT36" i="9" s="1"/>
  <c r="AF33" i="9"/>
  <c r="AT33" i="9" s="1"/>
  <c r="AF28" i="9"/>
  <c r="AT28" i="9" s="1"/>
  <c r="AJ26" i="9" a="1"/>
  <c r="AH68" i="9" a="1"/>
  <c r="AH68" i="9" s="1"/>
  <c r="AM26" i="9" s="1" a="1"/>
  <c r="AM26" i="9" s="1"/>
  <c r="AJ26" i="8"/>
  <c r="AD36" i="5"/>
  <c r="AS36" i="5" s="1"/>
  <c r="AD31" i="5"/>
  <c r="AS31" i="5" s="1"/>
  <c r="AD27" i="5"/>
  <c r="AS27" i="5" s="1"/>
  <c r="AD33" i="5"/>
  <c r="AS33" i="5" s="1"/>
  <c r="P26" i="5"/>
  <c r="AD26" i="5" s="1"/>
  <c r="AS26" i="5" s="1"/>
  <c r="AD38" i="5"/>
  <c r="AS38" i="5" s="1"/>
  <c r="AD42" i="5"/>
  <c r="AS42" i="5" s="1"/>
  <c r="AD34" i="5"/>
  <c r="AS34" i="5" s="1"/>
  <c r="AD28" i="5"/>
  <c r="AS28" i="5" s="1"/>
  <c r="AD32" i="5"/>
  <c r="AS32" i="5" s="1"/>
  <c r="AD37" i="5"/>
  <c r="AS37" i="5" s="1"/>
  <c r="AD29" i="5"/>
  <c r="AS29" i="5" s="1"/>
  <c r="AD41" i="5"/>
  <c r="AS41" i="5" s="1"/>
  <c r="AD35" i="5"/>
  <c r="AS35" i="5" s="1"/>
  <c r="AD39" i="5"/>
  <c r="AS39" i="5" s="1"/>
  <c r="AD43" i="5"/>
  <c r="AS43" i="5" s="1"/>
  <c r="AD40" i="5"/>
  <c r="AS40" i="5" s="1"/>
  <c r="AD30" i="5"/>
  <c r="AS30" i="5" s="1"/>
  <c r="C78" i="14" l="1"/>
  <c r="N78" i="14" s="1"/>
  <c r="E105" i="14"/>
  <c r="P105" i="14" s="1"/>
  <c r="E121" i="14"/>
  <c r="P121" i="14" s="1"/>
  <c r="F63" i="14"/>
  <c r="Q63" i="14" s="1"/>
  <c r="C77" i="14"/>
  <c r="N77" i="14" s="1"/>
  <c r="E118" i="14"/>
  <c r="P118" i="14" s="1"/>
  <c r="E75" i="14"/>
  <c r="P75" i="14" s="1"/>
  <c r="E61" i="14"/>
  <c r="P61" i="14" s="1"/>
  <c r="C68" i="14"/>
  <c r="N68" i="14" s="1"/>
  <c r="E111" i="14"/>
  <c r="P111" i="14" s="1"/>
  <c r="E104" i="14"/>
  <c r="P104" i="14" s="1"/>
  <c r="E71" i="14"/>
  <c r="P71" i="14" s="1"/>
  <c r="E63" i="14"/>
  <c r="P63" i="14" s="1"/>
  <c r="E108" i="14"/>
  <c r="P108" i="14" s="1"/>
  <c r="F66" i="14"/>
  <c r="Q66" i="14" s="1"/>
  <c r="E62" i="14"/>
  <c r="P62" i="14" s="1"/>
  <c r="C71" i="14"/>
  <c r="N71" i="14" s="1"/>
  <c r="C116" i="14"/>
  <c r="N116" i="14" s="1"/>
  <c r="F121" i="14"/>
  <c r="Q121" i="14" s="1"/>
  <c r="F106" i="14"/>
  <c r="Q106" i="14" s="1"/>
  <c r="F64" i="14"/>
  <c r="Q64" i="14" s="1"/>
  <c r="F107" i="14"/>
  <c r="Q107" i="14" s="1"/>
  <c r="F67" i="14"/>
  <c r="Q67" i="14" s="1"/>
  <c r="C74" i="14"/>
  <c r="N74" i="14" s="1"/>
  <c r="E119" i="14"/>
  <c r="P119" i="14" s="1"/>
  <c r="F117" i="14"/>
  <c r="Q117" i="14" s="1"/>
  <c r="F62" i="14"/>
  <c r="Q62" i="14" s="1"/>
  <c r="E74" i="14"/>
  <c r="P74" i="14" s="1"/>
  <c r="C72" i="14"/>
  <c r="N72" i="14" s="1"/>
  <c r="F74" i="14"/>
  <c r="Q74" i="14" s="1"/>
  <c r="C73" i="14"/>
  <c r="N73" i="14" s="1"/>
  <c r="C104" i="14"/>
  <c r="N104" i="14" s="1"/>
  <c r="E116" i="14"/>
  <c r="P116" i="14" s="1"/>
  <c r="E78" i="14"/>
  <c r="P78" i="14" s="1"/>
  <c r="E65" i="14"/>
  <c r="P65" i="14" s="1"/>
  <c r="C105" i="14"/>
  <c r="N105" i="14" s="1"/>
  <c r="C118" i="14"/>
  <c r="N118" i="14" s="1"/>
  <c r="C117" i="14"/>
  <c r="N117" i="14" s="1"/>
  <c r="E64" i="14"/>
  <c r="P64" i="14" s="1"/>
  <c r="C69" i="14"/>
  <c r="N69" i="14" s="1"/>
  <c r="C108" i="14"/>
  <c r="N108" i="14" s="1"/>
  <c r="F70" i="14"/>
  <c r="Q70" i="14" s="1"/>
  <c r="F68" i="14"/>
  <c r="Q68" i="14" s="1"/>
  <c r="C67" i="14"/>
  <c r="N67" i="14" s="1"/>
  <c r="C111" i="14"/>
  <c r="N111" i="14" s="1"/>
  <c r="C115" i="14"/>
  <c r="N115" i="14" s="1"/>
  <c r="E72" i="14"/>
  <c r="P72" i="14" s="1"/>
  <c r="F77" i="14"/>
  <c r="Q77" i="14" s="1"/>
  <c r="E113" i="14"/>
  <c r="P113" i="14" s="1"/>
  <c r="E70" i="14"/>
  <c r="P70" i="14" s="1"/>
  <c r="F65" i="14"/>
  <c r="Q65" i="14" s="1"/>
  <c r="F76" i="14"/>
  <c r="Q76" i="14" s="1"/>
  <c r="C109" i="14"/>
  <c r="N109" i="14" s="1"/>
  <c r="C110" i="14"/>
  <c r="N110" i="14" s="1"/>
  <c r="E115" i="14"/>
  <c r="P115" i="14" s="1"/>
  <c r="F115" i="14"/>
  <c r="Q115" i="14" s="1"/>
  <c r="E77" i="14"/>
  <c r="P77" i="14" s="1"/>
  <c r="C61" i="14"/>
  <c r="N61" i="14" s="1"/>
  <c r="F105" i="14"/>
  <c r="Q105" i="14" s="1"/>
  <c r="F110" i="14"/>
  <c r="Q110" i="14" s="1"/>
  <c r="C121" i="14"/>
  <c r="N121" i="14" s="1"/>
  <c r="F75" i="14"/>
  <c r="Q75" i="14" s="1"/>
  <c r="C64" i="14"/>
  <c r="N64" i="14" s="1"/>
  <c r="F104" i="14"/>
  <c r="Q104" i="14" s="1"/>
  <c r="E109" i="14"/>
  <c r="P109" i="14" s="1"/>
  <c r="F69" i="14"/>
  <c r="Q69" i="14" s="1"/>
  <c r="C63" i="14"/>
  <c r="N63" i="14" s="1"/>
  <c r="C119" i="14"/>
  <c r="N119" i="14" s="1"/>
  <c r="C114" i="14"/>
  <c r="N114" i="14" s="1"/>
  <c r="E117" i="14"/>
  <c r="P117" i="14" s="1"/>
  <c r="C107" i="14"/>
  <c r="N107" i="14" s="1"/>
  <c r="E120" i="14"/>
  <c r="P120" i="14" s="1"/>
  <c r="C106" i="14"/>
  <c r="N106" i="14" s="1"/>
  <c r="F71" i="14"/>
  <c r="Q71" i="14" s="1"/>
  <c r="F78" i="14"/>
  <c r="Q78" i="14" s="1"/>
  <c r="F118" i="14"/>
  <c r="Q118" i="14" s="1"/>
  <c r="E76" i="14"/>
  <c r="P76" i="14" s="1"/>
  <c r="C76" i="14"/>
  <c r="N76" i="14" s="1"/>
  <c r="C112" i="14"/>
  <c r="N112" i="14" s="1"/>
  <c r="E107" i="14"/>
  <c r="P107" i="14" s="1"/>
  <c r="F61" i="14"/>
  <c r="Q61" i="14" s="1"/>
  <c r="E67" i="14"/>
  <c r="P67" i="14" s="1"/>
  <c r="C66" i="14"/>
  <c r="N66" i="14" s="1"/>
  <c r="F111" i="14"/>
  <c r="Q111" i="14" s="1"/>
  <c r="F116" i="14"/>
  <c r="Q116" i="14" s="1"/>
  <c r="F112" i="14"/>
  <c r="Q112" i="14" s="1"/>
  <c r="C62" i="14"/>
  <c r="N62" i="14" s="1"/>
  <c r="F114" i="14"/>
  <c r="Q114" i="14" s="1"/>
  <c r="C65" i="14"/>
  <c r="N65" i="14" s="1"/>
  <c r="E69" i="14"/>
  <c r="P69" i="14" s="1"/>
  <c r="E73" i="14"/>
  <c r="P73" i="14" s="1"/>
  <c r="F72" i="14"/>
  <c r="Q72" i="14" s="1"/>
  <c r="C75" i="14"/>
  <c r="N75" i="14" s="1"/>
  <c r="E106" i="14"/>
  <c r="P106" i="14" s="1"/>
  <c r="E110" i="14"/>
  <c r="P110" i="14" s="1"/>
  <c r="F120" i="14"/>
  <c r="Q120" i="14" s="1"/>
  <c r="F119" i="14"/>
  <c r="Q119" i="14" s="1"/>
  <c r="F73" i="14"/>
  <c r="Q73" i="14" s="1"/>
  <c r="E112" i="14"/>
  <c r="P112" i="14" s="1"/>
  <c r="E68" i="14"/>
  <c r="P68" i="14" s="1"/>
  <c r="E66" i="14"/>
  <c r="P66" i="14" s="1"/>
  <c r="C70" i="14"/>
  <c r="N70" i="14" s="1"/>
  <c r="F108" i="14"/>
  <c r="Q108" i="14" s="1"/>
  <c r="C113" i="14"/>
  <c r="N113" i="14" s="1"/>
  <c r="F109" i="14"/>
  <c r="Q109" i="14" s="1"/>
  <c r="F113" i="14"/>
  <c r="Q113" i="14" s="1"/>
  <c r="C120" i="14"/>
  <c r="N120" i="14" s="1"/>
  <c r="E114" i="14"/>
  <c r="P114" i="14" s="1"/>
  <c r="AT32" i="5"/>
  <c r="AU34" i="12"/>
  <c r="AU36" i="13"/>
  <c r="AU29" i="9"/>
  <c r="AU31" i="11"/>
  <c r="AU32" i="13"/>
  <c r="AU42" i="9"/>
  <c r="AU32" i="12"/>
  <c r="AU28" i="11"/>
  <c r="AU41" i="11"/>
  <c r="AU30" i="12"/>
  <c r="AU27" i="9"/>
  <c r="AT38" i="5"/>
  <c r="AU32" i="9"/>
  <c r="AU29" i="12"/>
  <c r="AU37" i="9"/>
  <c r="AU29" i="13"/>
  <c r="AU40" i="13"/>
  <c r="AU39" i="13"/>
  <c r="AT28" i="5"/>
  <c r="AU43" i="12"/>
  <c r="AU38" i="9"/>
  <c r="AT42" i="5"/>
  <c r="AU37" i="12"/>
  <c r="AT26" i="5"/>
  <c r="AU42" i="11"/>
  <c r="AU35" i="9"/>
  <c r="AU37" i="13"/>
  <c r="AU27" i="11"/>
  <c r="AU39" i="12"/>
  <c r="AU28" i="9"/>
  <c r="AU26" i="13"/>
  <c r="AU30" i="11"/>
  <c r="AU38" i="12"/>
  <c r="AU31" i="9"/>
  <c r="AU33" i="11"/>
  <c r="AU39" i="11"/>
  <c r="AU42" i="13"/>
  <c r="AT33" i="5"/>
  <c r="AU33" i="12"/>
  <c r="AT36" i="5"/>
  <c r="AU40" i="9"/>
  <c r="AU35" i="12"/>
  <c r="AT30" i="5"/>
  <c r="AU42" i="12"/>
  <c r="AU33" i="9"/>
  <c r="AU26" i="12"/>
  <c r="AT39" i="5"/>
  <c r="AU36" i="11"/>
  <c r="AU30" i="13"/>
  <c r="AU41" i="9"/>
  <c r="AU27" i="12"/>
  <c r="AU27" i="13"/>
  <c r="AU31" i="13"/>
  <c r="AU38" i="13"/>
  <c r="AU43" i="11"/>
  <c r="AT29" i="5"/>
  <c r="AU36" i="12"/>
  <c r="AU40" i="12"/>
  <c r="AU41" i="13"/>
  <c r="AU32" i="11"/>
  <c r="AT34" i="5"/>
  <c r="AU40" i="11"/>
  <c r="AU26" i="9"/>
  <c r="AU30" i="9"/>
  <c r="AU29" i="11"/>
  <c r="AU28" i="12"/>
  <c r="AT27" i="5"/>
  <c r="AU26" i="11"/>
  <c r="AT31" i="5"/>
  <c r="AU43" i="9"/>
  <c r="AU34" i="13"/>
  <c r="AU38" i="11"/>
  <c r="AU41" i="12"/>
  <c r="AU37" i="11"/>
  <c r="AU31" i="12"/>
  <c r="AT40" i="5"/>
  <c r="AT43" i="5"/>
  <c r="AU36" i="9"/>
  <c r="AT35" i="5"/>
  <c r="AU28" i="13"/>
  <c r="AT41" i="5"/>
  <c r="AU35" i="11"/>
  <c r="AU39" i="9"/>
  <c r="AU34" i="11"/>
  <c r="AT37" i="5"/>
  <c r="AU34" i="9"/>
  <c r="AU33" i="13"/>
  <c r="AU35" i="13"/>
  <c r="AU43" i="13"/>
  <c r="F37" i="14"/>
  <c r="E7" i="14"/>
  <c r="C37" i="14"/>
  <c r="E4" i="14"/>
  <c r="D37" i="14"/>
  <c r="E5" i="14"/>
  <c r="D16" i="14"/>
  <c r="D5" i="14"/>
  <c r="G37" i="14"/>
  <c r="E8" i="14"/>
  <c r="G16" i="14"/>
  <c r="D8" i="14"/>
  <c r="K16" i="14"/>
  <c r="D12" i="14"/>
  <c r="F16" i="14"/>
  <c r="D7" i="14"/>
  <c r="E37" i="14"/>
  <c r="E6" i="14"/>
  <c r="C16" i="14"/>
  <c r="D4" i="14"/>
  <c r="H16" i="14"/>
  <c r="D9" i="14"/>
  <c r="E16" i="14"/>
  <c r="D6" i="14"/>
  <c r="U16" i="14"/>
  <c r="V37" i="14"/>
  <c r="E12" i="14" s="1"/>
  <c r="T37" i="14"/>
  <c r="E10" i="14" s="1"/>
  <c r="T16" i="14"/>
  <c r="AE31" i="5"/>
  <c r="AE39" i="5"/>
  <c r="AE35" i="5"/>
  <c r="AE41" i="5"/>
  <c r="AE43" i="5"/>
  <c r="AE29" i="5"/>
  <c r="AE37" i="5"/>
  <c r="AE32" i="5"/>
  <c r="AE28" i="5"/>
  <c r="AE40" i="5"/>
  <c r="AE34" i="5"/>
  <c r="AE36" i="5"/>
  <c r="AE42" i="5"/>
  <c r="AE38" i="5"/>
  <c r="AE30" i="5"/>
  <c r="AE26" i="5"/>
  <c r="AE33" i="5"/>
  <c r="AE27" i="5"/>
  <c r="AG34" i="13"/>
  <c r="AG40" i="13"/>
  <c r="AG39" i="9"/>
  <c r="AG34" i="9"/>
  <c r="AG29" i="9"/>
  <c r="AG37" i="9"/>
  <c r="AG42" i="9"/>
  <c r="AG27" i="9"/>
  <c r="AG32" i="9"/>
  <c r="AG26" i="9"/>
  <c r="AG30" i="9"/>
  <c r="AG38" i="9"/>
  <c r="AG43" i="9"/>
  <c r="AG40" i="9"/>
  <c r="AG35" i="9"/>
  <c r="AG36" i="9"/>
  <c r="AG33" i="9"/>
  <c r="AG28" i="9"/>
  <c r="AG41" i="9"/>
  <c r="AG31" i="9"/>
  <c r="AG29" i="11"/>
  <c r="AG39" i="13"/>
  <c r="AG43" i="13"/>
  <c r="AG27" i="13"/>
  <c r="AG35" i="13"/>
  <c r="AG29" i="13"/>
  <c r="AG36" i="13"/>
  <c r="AG37" i="13"/>
  <c r="AG42" i="13"/>
  <c r="AG41" i="13"/>
  <c r="AG33" i="13"/>
  <c r="AG32" i="13"/>
  <c r="AG28" i="13"/>
  <c r="AG30" i="13"/>
  <c r="AG31" i="13"/>
  <c r="AG38" i="13"/>
  <c r="AG26" i="13"/>
  <c r="AC34" i="12"/>
  <c r="J47" i="14" s="1"/>
  <c r="U47" i="14" s="1"/>
  <c r="AG27" i="12"/>
  <c r="AC28" i="12"/>
  <c r="J41" i="14" s="1"/>
  <c r="U41" i="14" s="1"/>
  <c r="AC32" i="12"/>
  <c r="J45" i="14" s="1"/>
  <c r="U45" i="14" s="1"/>
  <c r="AC39" i="12"/>
  <c r="J52" i="14" s="1"/>
  <c r="U52" i="14" s="1"/>
  <c r="AC30" i="12"/>
  <c r="J43" i="14" s="1"/>
  <c r="U43" i="14" s="1"/>
  <c r="AG40" i="12"/>
  <c r="AG39" i="12"/>
  <c r="AG34" i="12"/>
  <c r="AG32" i="12"/>
  <c r="AG38" i="12"/>
  <c r="AG37" i="12"/>
  <c r="AG30" i="12"/>
  <c r="AG29" i="12"/>
  <c r="AG33" i="12"/>
  <c r="AG43" i="12"/>
  <c r="AG42" i="12"/>
  <c r="AG35" i="12"/>
  <c r="AG26" i="12"/>
  <c r="AG28" i="12"/>
  <c r="AG31" i="12"/>
  <c r="AG41" i="12"/>
  <c r="AG36" i="12"/>
  <c r="AG42" i="11"/>
  <c r="AG26" i="11"/>
  <c r="AG38" i="11"/>
  <c r="AG37" i="11"/>
  <c r="AG27" i="11"/>
  <c r="AG30" i="11"/>
  <c r="AG36" i="11"/>
  <c r="AG43" i="11"/>
  <c r="AG35" i="11"/>
  <c r="AG34" i="11"/>
  <c r="AG31" i="11"/>
  <c r="AG41" i="11"/>
  <c r="AG32" i="11"/>
  <c r="AG33" i="11"/>
  <c r="AG40" i="11"/>
  <c r="AG39" i="11"/>
  <c r="AG28" i="11"/>
  <c r="AC42" i="10"/>
  <c r="H55" i="14" s="1"/>
  <c r="S55" i="14" s="1"/>
  <c r="AF42" i="10"/>
  <c r="AT42" i="10" s="1"/>
  <c r="AJ26" i="10"/>
  <c r="AC29" i="10"/>
  <c r="H42" i="14" s="1"/>
  <c r="S42" i="14" s="1"/>
  <c r="AF29" i="10"/>
  <c r="AT29" i="10" s="1"/>
  <c r="AC31" i="10"/>
  <c r="H44" i="14" s="1"/>
  <c r="S44" i="14" s="1"/>
  <c r="AF31" i="10"/>
  <c r="AT31" i="10" s="1"/>
  <c r="AC33" i="10"/>
  <c r="H46" i="14" s="1"/>
  <c r="S46" i="14" s="1"/>
  <c r="AF33" i="10"/>
  <c r="AT33" i="10" s="1"/>
  <c r="AC26" i="10"/>
  <c r="H39" i="14" s="1"/>
  <c r="S39" i="14" s="1"/>
  <c r="AF26" i="10"/>
  <c r="AT26" i="10" s="1"/>
  <c r="AC37" i="10"/>
  <c r="H50" i="14" s="1"/>
  <c r="S50" i="14" s="1"/>
  <c r="AF37" i="10"/>
  <c r="AT37" i="10" s="1"/>
  <c r="AC39" i="10"/>
  <c r="H52" i="14" s="1"/>
  <c r="S52" i="14" s="1"/>
  <c r="AF39" i="10"/>
  <c r="AT39" i="10" s="1"/>
  <c r="AC41" i="10"/>
  <c r="H54" i="14" s="1"/>
  <c r="S54" i="14" s="1"/>
  <c r="AF41" i="10"/>
  <c r="AT41" i="10" s="1"/>
  <c r="AC43" i="10"/>
  <c r="H56" i="14" s="1"/>
  <c r="S56" i="14" s="1"/>
  <c r="AF43" i="10"/>
  <c r="AT43" i="10" s="1"/>
  <c r="AC35" i="10"/>
  <c r="H48" i="14" s="1"/>
  <c r="S48" i="14" s="1"/>
  <c r="AF35" i="10"/>
  <c r="AT35" i="10" s="1"/>
  <c r="AC40" i="10"/>
  <c r="H53" i="14" s="1"/>
  <c r="S53" i="14" s="1"/>
  <c r="AF40" i="10"/>
  <c r="AT40" i="10" s="1"/>
  <c r="AC34" i="10"/>
  <c r="H47" i="14" s="1"/>
  <c r="S47" i="14" s="1"/>
  <c r="AF34" i="10"/>
  <c r="AT34" i="10" s="1"/>
  <c r="AC28" i="10"/>
  <c r="H41" i="14" s="1"/>
  <c r="S41" i="14" s="1"/>
  <c r="AF28" i="10"/>
  <c r="AT28" i="10" s="1"/>
  <c r="AC30" i="10"/>
  <c r="H43" i="14" s="1"/>
  <c r="S43" i="14" s="1"/>
  <c r="AF30" i="10"/>
  <c r="AT30" i="10" s="1"/>
  <c r="AC32" i="10"/>
  <c r="H45" i="14" s="1"/>
  <c r="S45" i="14" s="1"/>
  <c r="AF32" i="10"/>
  <c r="AT32" i="10" s="1"/>
  <c r="AC27" i="10"/>
  <c r="H40" i="14" s="1"/>
  <c r="S40" i="14" s="1"/>
  <c r="AF27" i="10"/>
  <c r="AT27" i="10" s="1"/>
  <c r="AC36" i="10"/>
  <c r="H49" i="14" s="1"/>
  <c r="S49" i="14" s="1"/>
  <c r="AF36" i="10"/>
  <c r="AT36" i="10" s="1"/>
  <c r="AC38" i="10"/>
  <c r="H51" i="14" s="1"/>
  <c r="S51" i="14" s="1"/>
  <c r="AF38" i="10"/>
  <c r="AT38" i="10" s="1"/>
  <c r="AJ26" i="9"/>
  <c r="Q102" i="14" l="1"/>
  <c r="H7" i="14" s="1"/>
  <c r="N102" i="14"/>
  <c r="H4" i="14" s="1"/>
  <c r="P102" i="14"/>
  <c r="H6" i="14" s="1"/>
  <c r="Q59" i="14"/>
  <c r="F7" i="14" s="1"/>
  <c r="N59" i="14"/>
  <c r="F4" i="14" s="1"/>
  <c r="P59" i="14"/>
  <c r="F6" i="14" s="1"/>
  <c r="J61" i="14"/>
  <c r="U61" i="14" s="1"/>
  <c r="D73" i="14"/>
  <c r="O73" i="14" s="1"/>
  <c r="K116" i="14"/>
  <c r="V116" i="14" s="1"/>
  <c r="K66" i="14"/>
  <c r="V66" i="14" s="1"/>
  <c r="D77" i="14"/>
  <c r="O77" i="14" s="1"/>
  <c r="G110" i="14"/>
  <c r="R110" i="14" s="1"/>
  <c r="D71" i="14"/>
  <c r="O71" i="14" s="1"/>
  <c r="K105" i="14"/>
  <c r="V105" i="14" s="1"/>
  <c r="G73" i="14"/>
  <c r="R73" i="14" s="1"/>
  <c r="J108" i="14"/>
  <c r="U108" i="14" s="1"/>
  <c r="K108" i="14"/>
  <c r="V108" i="14" s="1"/>
  <c r="J65" i="14"/>
  <c r="U65" i="14" s="1"/>
  <c r="G61" i="14"/>
  <c r="R61" i="14" s="1"/>
  <c r="J110" i="14"/>
  <c r="U110" i="14" s="1"/>
  <c r="J73" i="14"/>
  <c r="U73" i="14" s="1"/>
  <c r="G112" i="14"/>
  <c r="R112" i="14" s="1"/>
  <c r="G113" i="14"/>
  <c r="R113" i="14" s="1"/>
  <c r="G77" i="14"/>
  <c r="R77" i="14" s="1"/>
  <c r="I65" i="14"/>
  <c r="T65" i="14" s="1"/>
  <c r="J69" i="14"/>
  <c r="U69" i="14" s="1"/>
  <c r="K64" i="14"/>
  <c r="V64" i="14" s="1"/>
  <c r="G72" i="14"/>
  <c r="R72" i="14" s="1"/>
  <c r="D76" i="14"/>
  <c r="O76" i="14" s="1"/>
  <c r="I112" i="14"/>
  <c r="T112" i="14" s="1"/>
  <c r="G108" i="14"/>
  <c r="R108" i="14" s="1"/>
  <c r="J120" i="14"/>
  <c r="U120" i="14" s="1"/>
  <c r="D104" i="14"/>
  <c r="O104" i="14" s="1"/>
  <c r="I62" i="14"/>
  <c r="T62" i="14" s="1"/>
  <c r="J74" i="14"/>
  <c r="U74" i="14" s="1"/>
  <c r="K70" i="14"/>
  <c r="V70" i="14" s="1"/>
  <c r="G64" i="14"/>
  <c r="R64" i="14" s="1"/>
  <c r="D70" i="14"/>
  <c r="O70" i="14" s="1"/>
  <c r="G117" i="14"/>
  <c r="R117" i="14" s="1"/>
  <c r="G104" i="14"/>
  <c r="R104" i="14" s="1"/>
  <c r="D108" i="14"/>
  <c r="O108" i="14" s="1"/>
  <c r="J115" i="14"/>
  <c r="U115" i="14" s="1"/>
  <c r="I74" i="14"/>
  <c r="T74" i="14" s="1"/>
  <c r="G71" i="14"/>
  <c r="R71" i="14" s="1"/>
  <c r="J107" i="14"/>
  <c r="U107" i="14" s="1"/>
  <c r="I75" i="14"/>
  <c r="T75" i="14" s="1"/>
  <c r="D110" i="14"/>
  <c r="O110" i="14" s="1"/>
  <c r="I108" i="14"/>
  <c r="T108" i="14" s="1"/>
  <c r="J78" i="14"/>
  <c r="U78" i="14" s="1"/>
  <c r="G78" i="14"/>
  <c r="R78" i="14" s="1"/>
  <c r="K104" i="14"/>
  <c r="V104" i="14" s="1"/>
  <c r="G106" i="14"/>
  <c r="R106" i="14" s="1"/>
  <c r="K68" i="14"/>
  <c r="V68" i="14" s="1"/>
  <c r="D109" i="14"/>
  <c r="O109" i="14" s="1"/>
  <c r="I69" i="14"/>
  <c r="T69" i="14" s="1"/>
  <c r="D67" i="14"/>
  <c r="O67" i="14" s="1"/>
  <c r="I105" i="14"/>
  <c r="T105" i="14" s="1"/>
  <c r="I70" i="14"/>
  <c r="T70" i="14" s="1"/>
  <c r="K77" i="14"/>
  <c r="V77" i="14" s="1"/>
  <c r="K115" i="14"/>
  <c r="V115" i="14" s="1"/>
  <c r="K72" i="14"/>
  <c r="V72" i="14" s="1"/>
  <c r="J104" i="14"/>
  <c r="U104" i="14" s="1"/>
  <c r="G120" i="14"/>
  <c r="R120" i="14" s="1"/>
  <c r="D78" i="14"/>
  <c r="O78" i="14" s="1"/>
  <c r="G111" i="14"/>
  <c r="R111" i="14" s="1"/>
  <c r="G69" i="14"/>
  <c r="R69" i="14" s="1"/>
  <c r="I118" i="14"/>
  <c r="T118" i="14" s="1"/>
  <c r="I73" i="14"/>
  <c r="T73" i="14" s="1"/>
  <c r="K78" i="14"/>
  <c r="V78" i="14" s="1"/>
  <c r="G74" i="14"/>
  <c r="R74" i="14" s="1"/>
  <c r="D66" i="14"/>
  <c r="O66" i="14" s="1"/>
  <c r="D119" i="14"/>
  <c r="O119" i="14" s="1"/>
  <c r="D112" i="14"/>
  <c r="O112" i="14" s="1"/>
  <c r="G118" i="14"/>
  <c r="R118" i="14" s="1"/>
  <c r="G116" i="14"/>
  <c r="R116" i="14" s="1"/>
  <c r="I61" i="14"/>
  <c r="T61" i="14" s="1"/>
  <c r="K74" i="14"/>
  <c r="V74" i="14" s="1"/>
  <c r="K75" i="14"/>
  <c r="V75" i="14" s="1"/>
  <c r="K106" i="14"/>
  <c r="V106" i="14" s="1"/>
  <c r="I110" i="14"/>
  <c r="T110" i="14" s="1"/>
  <c r="D114" i="14"/>
  <c r="O114" i="14" s="1"/>
  <c r="J121" i="14"/>
  <c r="U121" i="14" s="1"/>
  <c r="K109" i="14"/>
  <c r="V109" i="14" s="1"/>
  <c r="I67" i="14"/>
  <c r="T67" i="14" s="1"/>
  <c r="G121" i="14"/>
  <c r="R121" i="14" s="1"/>
  <c r="G65" i="14"/>
  <c r="R65" i="14" s="1"/>
  <c r="K111" i="14"/>
  <c r="V111" i="14" s="1"/>
  <c r="G62" i="14"/>
  <c r="R62" i="14" s="1"/>
  <c r="I107" i="14"/>
  <c r="T107" i="14" s="1"/>
  <c r="J75" i="14"/>
  <c r="U75" i="14" s="1"/>
  <c r="J113" i="14"/>
  <c r="U113" i="14" s="1"/>
  <c r="K69" i="14"/>
  <c r="V69" i="14" s="1"/>
  <c r="J111" i="14"/>
  <c r="U111" i="14" s="1"/>
  <c r="J119" i="14"/>
  <c r="U119" i="14" s="1"/>
  <c r="I116" i="14"/>
  <c r="T116" i="14" s="1"/>
  <c r="D69" i="14"/>
  <c r="O69" i="14" s="1"/>
  <c r="I76" i="14"/>
  <c r="T76" i="14" s="1"/>
  <c r="J117" i="14"/>
  <c r="U117" i="14" s="1"/>
  <c r="J106" i="14"/>
  <c r="U106" i="14" s="1"/>
  <c r="I120" i="14"/>
  <c r="T120" i="14" s="1"/>
  <c r="D113" i="14"/>
  <c r="O113" i="14" s="1"/>
  <c r="G66" i="14"/>
  <c r="R66" i="14" s="1"/>
  <c r="K117" i="14"/>
  <c r="V117" i="14" s="1"/>
  <c r="K73" i="14"/>
  <c r="V73" i="14" s="1"/>
  <c r="G109" i="14"/>
  <c r="R109" i="14" s="1"/>
  <c r="G70" i="14"/>
  <c r="R70" i="14" s="1"/>
  <c r="K65" i="14"/>
  <c r="V65" i="14" s="1"/>
  <c r="I66" i="14"/>
  <c r="T66" i="14" s="1"/>
  <c r="D64" i="14"/>
  <c r="O64" i="14" s="1"/>
  <c r="I71" i="14"/>
  <c r="T71" i="14" s="1"/>
  <c r="D115" i="14"/>
  <c r="O115" i="14" s="1"/>
  <c r="I72" i="14"/>
  <c r="T72" i="14" s="1"/>
  <c r="I77" i="14"/>
  <c r="T77" i="14" s="1"/>
  <c r="K119" i="14"/>
  <c r="V119" i="14" s="1"/>
  <c r="J76" i="14"/>
  <c r="U76" i="14" s="1"/>
  <c r="J62" i="14"/>
  <c r="U62" i="14" s="1"/>
  <c r="G76" i="14"/>
  <c r="R76" i="14" s="1"/>
  <c r="D68" i="14"/>
  <c r="O68" i="14" s="1"/>
  <c r="D121" i="14"/>
  <c r="O121" i="14" s="1"/>
  <c r="J114" i="14"/>
  <c r="U114" i="14" s="1"/>
  <c r="K120" i="14"/>
  <c r="V120" i="14" s="1"/>
  <c r="K118" i="14"/>
  <c r="V118" i="14" s="1"/>
  <c r="I109" i="14"/>
  <c r="T109" i="14" s="1"/>
  <c r="G75" i="14"/>
  <c r="R75" i="14" s="1"/>
  <c r="J105" i="14"/>
  <c r="U105" i="14" s="1"/>
  <c r="J68" i="14"/>
  <c r="U68" i="14" s="1"/>
  <c r="D75" i="14"/>
  <c r="O75" i="14" s="1"/>
  <c r="D63" i="14"/>
  <c r="O63" i="14" s="1"/>
  <c r="K76" i="14"/>
  <c r="V76" i="14" s="1"/>
  <c r="D105" i="14"/>
  <c r="O105" i="14" s="1"/>
  <c r="K71" i="14"/>
  <c r="V71" i="14" s="1"/>
  <c r="D62" i="14"/>
  <c r="O62" i="14" s="1"/>
  <c r="I115" i="14"/>
  <c r="T115" i="14" s="1"/>
  <c r="J112" i="14"/>
  <c r="U112" i="14" s="1"/>
  <c r="J70" i="14"/>
  <c r="U70" i="14" s="1"/>
  <c r="J116" i="14"/>
  <c r="U116" i="14" s="1"/>
  <c r="I68" i="14"/>
  <c r="T68" i="14" s="1"/>
  <c r="J77" i="14"/>
  <c r="U77" i="14" s="1"/>
  <c r="D116" i="14"/>
  <c r="O116" i="14" s="1"/>
  <c r="K63" i="14"/>
  <c r="V63" i="14" s="1"/>
  <c r="K112" i="14"/>
  <c r="V112" i="14" s="1"/>
  <c r="G105" i="14"/>
  <c r="R105" i="14" s="1"/>
  <c r="K67" i="14"/>
  <c r="V67" i="14" s="1"/>
  <c r="G119" i="14"/>
  <c r="R119" i="14" s="1"/>
  <c r="J64" i="14"/>
  <c r="U64" i="14" s="1"/>
  <c r="K121" i="14"/>
  <c r="V121" i="14" s="1"/>
  <c r="I119" i="14"/>
  <c r="T119" i="14" s="1"/>
  <c r="K113" i="14"/>
  <c r="V113" i="14" s="1"/>
  <c r="I104" i="14"/>
  <c r="T104" i="14" s="1"/>
  <c r="I114" i="14"/>
  <c r="T114" i="14" s="1"/>
  <c r="I106" i="14"/>
  <c r="T106" i="14" s="1"/>
  <c r="J72" i="14"/>
  <c r="U72" i="14" s="1"/>
  <c r="G67" i="14"/>
  <c r="R67" i="14" s="1"/>
  <c r="D72" i="14"/>
  <c r="O72" i="14" s="1"/>
  <c r="D117" i="14"/>
  <c r="O117" i="14" s="1"/>
  <c r="I78" i="14"/>
  <c r="T78" i="14" s="1"/>
  <c r="J67" i="14"/>
  <c r="U67" i="14" s="1"/>
  <c r="K62" i="14"/>
  <c r="V62" i="14" s="1"/>
  <c r="D74" i="14"/>
  <c r="O74" i="14" s="1"/>
  <c r="I113" i="14"/>
  <c r="T113" i="14" s="1"/>
  <c r="D120" i="14"/>
  <c r="O120" i="14" s="1"/>
  <c r="I64" i="14"/>
  <c r="T64" i="14" s="1"/>
  <c r="D106" i="14"/>
  <c r="O106" i="14" s="1"/>
  <c r="J71" i="14"/>
  <c r="U71" i="14" s="1"/>
  <c r="G114" i="14"/>
  <c r="R114" i="14" s="1"/>
  <c r="J118" i="14"/>
  <c r="U118" i="14" s="1"/>
  <c r="D111" i="14"/>
  <c r="O111" i="14" s="1"/>
  <c r="K110" i="14"/>
  <c r="V110" i="14" s="1"/>
  <c r="J66" i="14"/>
  <c r="U66" i="14" s="1"/>
  <c r="G63" i="14"/>
  <c r="R63" i="14" s="1"/>
  <c r="D61" i="14"/>
  <c r="O61" i="14" s="1"/>
  <c r="D118" i="14"/>
  <c r="O118" i="14" s="1"/>
  <c r="D107" i="14"/>
  <c r="O107" i="14" s="1"/>
  <c r="I117" i="14"/>
  <c r="T117" i="14" s="1"/>
  <c r="K107" i="14"/>
  <c r="V107" i="14" s="1"/>
  <c r="G107" i="14"/>
  <c r="R107" i="14" s="1"/>
  <c r="I63" i="14"/>
  <c r="T63" i="14" s="1"/>
  <c r="J63" i="14"/>
  <c r="U63" i="14" s="1"/>
  <c r="K61" i="14"/>
  <c r="V61" i="14" s="1"/>
  <c r="G68" i="14"/>
  <c r="R68" i="14" s="1"/>
  <c r="D65" i="14"/>
  <c r="O65" i="14" s="1"/>
  <c r="J109" i="14"/>
  <c r="U109" i="14" s="1"/>
  <c r="I121" i="14"/>
  <c r="T121" i="14" s="1"/>
  <c r="I111" i="14"/>
  <c r="T111" i="14" s="1"/>
  <c r="G115" i="14"/>
  <c r="R115" i="14" s="1"/>
  <c r="K114" i="14"/>
  <c r="V114" i="14" s="1"/>
  <c r="AU42" i="10"/>
  <c r="AU43" i="10"/>
  <c r="AU38" i="10"/>
  <c r="AU36" i="10"/>
  <c r="AU40" i="10"/>
  <c r="AU35" i="10"/>
  <c r="AU39" i="10"/>
  <c r="AU27" i="10"/>
  <c r="AU37" i="10"/>
  <c r="AU32" i="10"/>
  <c r="AU26" i="10"/>
  <c r="AU33" i="10"/>
  <c r="AU41" i="10"/>
  <c r="AU30" i="10"/>
  <c r="AU28" i="10"/>
  <c r="AU31" i="10"/>
  <c r="AU34" i="10"/>
  <c r="AU29" i="10"/>
  <c r="C59" i="14"/>
  <c r="F59" i="14"/>
  <c r="I16" i="14"/>
  <c r="D10" i="14"/>
  <c r="J16" i="14"/>
  <c r="D11" i="14"/>
  <c r="S37" i="14"/>
  <c r="E9" i="14" s="1"/>
  <c r="U37" i="14"/>
  <c r="E11" i="14" s="1"/>
  <c r="AG40" i="10"/>
  <c r="AG39" i="10"/>
  <c r="AG35" i="10"/>
  <c r="AG43" i="10"/>
  <c r="AG38" i="10"/>
  <c r="AG41" i="10"/>
  <c r="AG36" i="10"/>
  <c r="AG27" i="10"/>
  <c r="AG37" i="10"/>
  <c r="AG32" i="10"/>
  <c r="AG26" i="10"/>
  <c r="AG30" i="10"/>
  <c r="AG33" i="10"/>
  <c r="AG28" i="10"/>
  <c r="AG31" i="10"/>
  <c r="AG34" i="10"/>
  <c r="AG29" i="10"/>
  <c r="AG42" i="10"/>
  <c r="E59" i="14" l="1"/>
  <c r="C102" i="14"/>
  <c r="E102" i="14"/>
  <c r="F102" i="14"/>
  <c r="V102" i="14"/>
  <c r="H12" i="14" s="1"/>
  <c r="V59" i="14"/>
  <c r="F12" i="14" s="1"/>
  <c r="T102" i="14"/>
  <c r="R59" i="14"/>
  <c r="F8" i="14" s="1"/>
  <c r="U59" i="14"/>
  <c r="F11" i="14" s="1"/>
  <c r="O59" i="14"/>
  <c r="F5" i="14" s="1"/>
  <c r="T59" i="14"/>
  <c r="R102" i="14"/>
  <c r="G102" i="14" s="1"/>
  <c r="U102" i="14"/>
  <c r="H11" i="14" s="1"/>
  <c r="O102" i="14"/>
  <c r="H5" i="14" s="1"/>
  <c r="H117" i="14"/>
  <c r="S117" i="14" s="1"/>
  <c r="H113" i="14"/>
  <c r="S113" i="14" s="1"/>
  <c r="H74" i="14"/>
  <c r="S74" i="14" s="1"/>
  <c r="H112" i="14"/>
  <c r="S112" i="14" s="1"/>
  <c r="H121" i="14"/>
  <c r="S121" i="14" s="1"/>
  <c r="H78" i="14"/>
  <c r="S78" i="14" s="1"/>
  <c r="H75" i="14"/>
  <c r="S75" i="14" s="1"/>
  <c r="H108" i="14"/>
  <c r="S108" i="14" s="1"/>
  <c r="H119" i="14"/>
  <c r="S119" i="14" s="1"/>
  <c r="H64" i="14"/>
  <c r="S64" i="14" s="1"/>
  <c r="H111" i="14"/>
  <c r="S111" i="14" s="1"/>
  <c r="H77" i="14"/>
  <c r="S77" i="14" s="1"/>
  <c r="H76" i="14"/>
  <c r="S76" i="14" s="1"/>
  <c r="H71" i="14"/>
  <c r="S71" i="14" s="1"/>
  <c r="H118" i="14"/>
  <c r="S118" i="14" s="1"/>
  <c r="H107" i="14"/>
  <c r="S107" i="14" s="1"/>
  <c r="H109" i="14"/>
  <c r="S109" i="14" s="1"/>
  <c r="H106" i="14"/>
  <c r="S106" i="14" s="1"/>
  <c r="H68" i="14"/>
  <c r="S68" i="14" s="1"/>
  <c r="H105" i="14"/>
  <c r="S105" i="14" s="1"/>
  <c r="H62" i="14"/>
  <c r="S62" i="14" s="1"/>
  <c r="H114" i="14"/>
  <c r="S114" i="14" s="1"/>
  <c r="H116" i="14"/>
  <c r="S116" i="14" s="1"/>
  <c r="H63" i="14"/>
  <c r="S63" i="14" s="1"/>
  <c r="H65" i="14"/>
  <c r="S65" i="14" s="1"/>
  <c r="H110" i="14"/>
  <c r="S110" i="14" s="1"/>
  <c r="H72" i="14"/>
  <c r="S72" i="14" s="1"/>
  <c r="H73" i="14"/>
  <c r="S73" i="14" s="1"/>
  <c r="H70" i="14"/>
  <c r="S70" i="14" s="1"/>
  <c r="H120" i="14"/>
  <c r="S120" i="14" s="1"/>
  <c r="H69" i="14"/>
  <c r="S69" i="14" s="1"/>
  <c r="H66" i="14"/>
  <c r="S66" i="14" s="1"/>
  <c r="H104" i="14"/>
  <c r="S104" i="14" s="1"/>
  <c r="H61" i="14"/>
  <c r="S61" i="14" s="1"/>
  <c r="H67" i="14"/>
  <c r="S67" i="14" s="1"/>
  <c r="H115" i="14"/>
  <c r="S115" i="14" s="1"/>
  <c r="H10" i="14"/>
  <c r="I102" i="14"/>
  <c r="G59" i="14"/>
  <c r="J59" i="14" l="1"/>
  <c r="K102" i="14"/>
  <c r="K59" i="14"/>
  <c r="I59" i="14"/>
  <c r="F10" i="14"/>
  <c r="H8" i="14"/>
  <c r="J102" i="14"/>
  <c r="D102" i="14"/>
  <c r="S102" i="14"/>
  <c r="H9" i="14" s="1"/>
  <c r="S59" i="14"/>
  <c r="F9" i="14" s="1"/>
  <c r="D59" i="14"/>
  <c r="H59" i="14" l="1"/>
  <c r="H10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9EA7A3-EACE-4845-8A1E-EF3005E15A64}" keepAlive="1" name="Query - Actual Ladder" description="Connection to the 'Actual Ladder' query in the workbook." type="5" refreshedVersion="8" background="1" saveData="1">
    <dbPr connection="Provider=Microsoft.Mashup.OleDb.1;Data Source=$Workbook$;Location=&quot;Actual Ladder&quot;;Extended Properties=&quot;&quot;" command="SELECT * FROM [Actual Ladder]"/>
  </connection>
  <connection id="2" xr16:uid="{A1C1B20B-8C48-4D64-BE51-3D6C87A80A2E}" keepAlive="1" name="Query - R1" description="Connection to the 'R1' query in the workbook." type="5" refreshedVersion="8" background="1" saveData="1">
    <dbPr connection="Provider=Microsoft.Mashup.OleDb.1;Data Source=$Workbook$;Location=R1;Extended Properties=&quot;&quot;" command="SELECT * FROM [R1]"/>
  </connection>
  <connection id="3" xr16:uid="{1C748BD0-963D-4A44-A6DE-7D65F2477B23}" keepAlive="1" name="Query - R1+R2" description="Connection to the 'R1+R2' query in the workbook." type="5" refreshedVersion="8" background="1" saveData="1">
    <dbPr connection="Provider=Microsoft.Mashup.OleDb.1;Data Source=$Workbook$;Location=R1+R2;Extended Properties=&quot;&quot;" command="SELECT * FROM [R1+R2]"/>
  </connection>
  <connection id="4" xr16:uid="{085A55AC-7222-46E9-B9A0-A48F0C0BD88E}" keepAlive="1" name="Query - R2" description="Connection to the 'R2' query in the workbook." type="5" refreshedVersion="8" background="1" saveData="1">
    <dbPr connection="Provider=Microsoft.Mashup.OleDb.1;Data Source=$Workbook$;Location=R2;Extended Properties=&quot;&quot;" command="SELECT * FROM [R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<sst xmlns="http://schemas.openxmlformats.org/spreadsheetml/2006/main" count="5462" uniqueCount="169">
  <si>
    <t>Sydney</t>
  </si>
  <si>
    <t>Melbourne</t>
  </si>
  <si>
    <t>Brisbane</t>
  </si>
  <si>
    <t>Carlton</t>
  </si>
  <si>
    <t>Gold Coast</t>
  </si>
  <si>
    <t>Richmond</t>
  </si>
  <si>
    <t>GWS</t>
  </si>
  <si>
    <t>Collingwood</t>
  </si>
  <si>
    <t>Essendon</t>
  </si>
  <si>
    <t>Hawthorn</t>
  </si>
  <si>
    <t>North Melbourne</t>
  </si>
  <si>
    <t>Adelaide</t>
  </si>
  <si>
    <t>Geelong</t>
  </si>
  <si>
    <t>St Kilda</t>
  </si>
  <si>
    <t>Western Bulldogs</t>
  </si>
  <si>
    <t>Port Adelaide</t>
  </si>
  <si>
    <t>West Coast</t>
  </si>
  <si>
    <t>Fremantle</t>
  </si>
  <si>
    <t>Round 1</t>
  </si>
  <si>
    <t>Round 2</t>
  </si>
  <si>
    <t xml:space="preserve">North Melbourne </t>
  </si>
  <si>
    <t xml:space="preserve">Fremantle </t>
  </si>
  <si>
    <t xml:space="preserve">Round 3 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</si>
  <si>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</si>
  <si>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</si>
  <si>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</si>
  <si>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</si>
  <si>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</si>
  <si>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</si>
  <si>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</si>
  <si>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</si>
  <si>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</si>
  <si>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</si>
  <si>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</si>
  <si>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</si>
  <si>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</si>
  <si>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</si>
  <si>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</si>
  <si>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</si>
  <si>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</si>
  <si>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</si>
  <si>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</si>
  <si>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</si>
  <si>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m</t>
  </si>
  <si>
    <t>home/away</t>
  </si>
  <si>
    <t>away/home</t>
  </si>
  <si>
    <t>Round 1-3</t>
  </si>
  <si>
    <t>Total round</t>
  </si>
  <si>
    <t>D(3)</t>
  </si>
  <si>
    <t>D(3)1</t>
  </si>
  <si>
    <t>D(3) Transpose</t>
  </si>
  <si>
    <t>D(3)T1</t>
  </si>
  <si>
    <t>(D(3))^2</t>
  </si>
  <si>
    <t>(D(3))^2 Transpose</t>
  </si>
  <si>
    <t>D(3)^2*1</t>
  </si>
  <si>
    <t>D(3)^2 T*1</t>
  </si>
  <si>
    <t>R1</t>
  </si>
  <si>
    <t>n</t>
  </si>
  <si>
    <t>R2</t>
  </si>
  <si>
    <t>F=R1+R2*n</t>
  </si>
  <si>
    <t>Round 1-7</t>
  </si>
  <si>
    <t>D(7)</t>
  </si>
  <si>
    <t>#</t>
  </si>
  <si>
    <t>Team</t>
  </si>
  <si>
    <t>Round 1-12</t>
  </si>
  <si>
    <t>D(12)</t>
  </si>
  <si>
    <t>(D(7))^2</t>
  </si>
  <si>
    <t>D(7) Transpose</t>
  </si>
  <si>
    <t>(D(7))^2 Transpose</t>
  </si>
  <si>
    <t>D(12) Transpose</t>
  </si>
  <si>
    <t>(D(12))^2</t>
  </si>
  <si>
    <t>(D(12))^2 Transpose</t>
  </si>
  <si>
    <t>score ratio-for home team</t>
  </si>
  <si>
    <t>score ratio-for away team</t>
  </si>
  <si>
    <t>home Team no</t>
  </si>
  <si>
    <t>away Team no</t>
  </si>
  <si>
    <t>(D(12))^3</t>
  </si>
  <si>
    <t>(D(12))^3 Transpose</t>
  </si>
  <si>
    <t>D(3)^3*1</t>
  </si>
  <si>
    <t>D(3)^3 T*1</t>
  </si>
  <si>
    <t>R3</t>
  </si>
  <si>
    <t>Round 1-17</t>
  </si>
  <si>
    <t>D(17)</t>
  </si>
  <si>
    <t>(D(m))^2</t>
  </si>
  <si>
    <t>(D(m))^2 Transpose</t>
  </si>
  <si>
    <t>(D(m))^3</t>
  </si>
  <si>
    <t>(D(m))^3 Transpose</t>
  </si>
  <si>
    <t>Round 1-16</t>
  </si>
  <si>
    <t>D(16)</t>
  </si>
  <si>
    <t>Round 1-22</t>
  </si>
  <si>
    <t>Round 1-19</t>
  </si>
  <si>
    <t>Round 1-20</t>
  </si>
  <si>
    <t>D(20)</t>
  </si>
  <si>
    <t>D(19)</t>
  </si>
  <si>
    <t>Round 1-21</t>
  </si>
  <si>
    <t>D(21)</t>
  </si>
  <si>
    <t>D(22)</t>
  </si>
  <si>
    <t>Round 3</t>
  </si>
  <si>
    <t>Actual Ranking</t>
  </si>
  <si>
    <t>R1+R2*n</t>
  </si>
  <si>
    <t>Sum of Geelong</t>
  </si>
  <si>
    <t>Round</t>
  </si>
  <si>
    <t>Geelong Predicted Ladder</t>
  </si>
  <si>
    <t> 1  </t>
  </si>
  <si>
    <t> 2  </t>
  </si>
  <si>
    <t> 3  </t>
  </si>
  <si>
    <t> 4  </t>
  </si>
  <si>
    <t> 5  </t>
  </si>
  <si>
    <t> 6  </t>
  </si>
  <si>
    <t> 7  </t>
  </si>
  <si>
    <t> 8  </t>
  </si>
  <si>
    <t> 9  </t>
  </si>
  <si>
    <t>10  </t>
  </si>
  <si>
    <t>11  </t>
  </si>
  <si>
    <t>12  </t>
  </si>
  <si>
    <t>13  </t>
  </si>
  <si>
    <t>14  </t>
  </si>
  <si>
    <t>15  </t>
  </si>
  <si>
    <t>16  </t>
  </si>
  <si>
    <t>17  </t>
  </si>
  <si>
    <t>18  </t>
  </si>
  <si>
    <t>19  </t>
  </si>
  <si>
    <t>20  </t>
  </si>
  <si>
    <t>21  </t>
  </si>
  <si>
    <t>22  </t>
  </si>
  <si>
    <t>23  </t>
  </si>
  <si>
    <t>Brisbane Lions</t>
  </si>
  <si>
    <t>Greater Western Sydney</t>
  </si>
  <si>
    <t>Actual Ladder.Geelong</t>
  </si>
  <si>
    <t>Actual Ladder.Melbourne</t>
  </si>
  <si>
    <t>Actual Ladder.Sydney</t>
  </si>
  <si>
    <t>Actual Ladder.Collingwood</t>
  </si>
  <si>
    <t>Actual Ladder.Fremantle</t>
  </si>
  <si>
    <t>Actual Ladder.Brisbane Lions</t>
  </si>
  <si>
    <t>Actual Ladder.Richmond</t>
  </si>
  <si>
    <t>Actual Ladder.Western Bulldogs</t>
  </si>
  <si>
    <t>Actual Ladder.Carlton</t>
  </si>
  <si>
    <t>Actual Ladder.St Kilda</t>
  </si>
  <si>
    <t>Actual Ladder.Port Adelaide</t>
  </si>
  <si>
    <t>Actual Ladder.Gold Coast</t>
  </si>
  <si>
    <t>Actual Ladder.Hawthorn</t>
  </si>
  <si>
    <t>Actual Ladder.Adelaide</t>
  </si>
  <si>
    <t>Actual Ladder.Essendon</t>
  </si>
  <si>
    <t>Actual Ladder.Greater Western Sydney</t>
  </si>
  <si>
    <t>Actual Ladder.West Coast</t>
  </si>
  <si>
    <t>Actual Ladder.North Melbourne</t>
  </si>
  <si>
    <t>Sum of Actual Ladder.Geelong</t>
  </si>
  <si>
    <t>(D(7))^3</t>
  </si>
  <si>
    <t>(D(7))^3 Transpose</t>
  </si>
  <si>
    <t>Accurancy</t>
  </si>
  <si>
    <t>Max. of Actual Ladder.Geelong</t>
  </si>
  <si>
    <t>R1+R2+n*R3</t>
  </si>
  <si>
    <t>n correction</t>
  </si>
  <si>
    <t>R1+R2*n1+R3*n2</t>
  </si>
  <si>
    <t>R2 only</t>
  </si>
  <si>
    <t>R1+R22*n1</t>
  </si>
  <si>
    <t>R3 only</t>
  </si>
  <si>
    <t>R1 only</t>
  </si>
  <si>
    <t>R2 n1</t>
  </si>
  <si>
    <t>R3 n2</t>
  </si>
  <si>
    <t>Round (m value)</t>
  </si>
  <si>
    <t>Actual Ladder</t>
  </si>
  <si>
    <t>Predicted</t>
  </si>
  <si>
    <t>n1=0.1</t>
  </si>
  <si>
    <t>n1=0.2</t>
  </si>
  <si>
    <t>n1=0.3</t>
  </si>
  <si>
    <t>n1=0.5</t>
  </si>
  <si>
    <t>n1=0.7</t>
  </si>
  <si>
    <t>n1=.9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</si>
</sst>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3" borderId="1" applyNumberFormat="0" applyAlignment="0" applyProtection="0"/>
  </cellStyleXfs>
  <cellXfs count="2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1" applyFont="1"/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2" borderId="0" xfId="0" applyNumberFormat="1" applyFill="1"/>
    <xf numFmtId="164" fontId="4" fillId="2" borderId="0" xfId="0" applyNumberFormat="1" applyFont="1" applyFill="1"/>
    <xf numFmtId="164" fontId="4" fillId="0" borderId="0" xfId="0" applyNumberFormat="1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0" applyNumberFormat="1"/>
    <xf numFmtId="0" fontId="6" fillId="3" borderId="1" xfId="2"/>
    <xf numFmtId="9" fontId="6" fillId="3" borderId="1" xfId="2" applyNumberFormat="1"/>
    <xf numFmtId="164" fontId="4" fillId="0" borderId="0" xfId="0" applyNumberFormat="1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6" fillId="3" borderId="1" xfId="2" applyAlignment="1">
      <alignment horizontal="center" vertical="center"/>
    </xf>
    <xf numFmtId="9" fontId="6" fillId="3" borderId="1" xfId="2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Calculation" xfId="2" builtinId="22"/>
    <cellStyle name="Normal" xfId="0" builtinId="0"/>
    <cellStyle name="Per cent" xfId="1" builtinId="5"/>
  </cellStyles>
  <dxfs count="14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00B0F0"/>
        </patternFill>
      </fill>
    </dxf>
    <dxf>
      <numFmt numFmtId="0" formatCode="General"/>
    </dxf>
    <dxf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numFmt numFmtId="164" formatCode="#\ ???/???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3" formatCode="0%"/>
    </dxf>
    <dxf>
      <numFmt numFmtId="13" formatCode="0%"/>
    </dxf>
    <dxf>
      <numFmt numFmtId="13" formatCode="0%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numFmt numFmtId="164" formatCode="#\ ???/???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  <dxf>
      <numFmt numFmtId="164" formatCode="#\ ???/??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Prediction Accurancy Comparision between Different m</a:t>
            </a:r>
          </a:p>
        </c:rich>
      </c:tx>
      <c:layout>
        <c:manualLayout>
          <c:xMode val="edge"/>
          <c:yMode val="edge"/>
          <c:x val="0.24146589268939617"/>
          <c:y val="1.78060722445161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R1 only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analysis!$C$4:$C$12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analysis!$D$4:$D$12</c:f>
              <c:numCache>
                <c:formatCode>0%</c:formatCode>
                <c:ptCount val="9"/>
                <c:pt idx="0">
                  <c:v>0.22222222222222221</c:v>
                </c:pt>
                <c:pt idx="1">
                  <c:v>5.5555555555555552E-2</c:v>
                </c:pt>
                <c:pt idx="2">
                  <c:v>0.27777777777777779</c:v>
                </c:pt>
                <c:pt idx="3">
                  <c:v>0.33333333333333331</c:v>
                </c:pt>
                <c:pt idx="4">
                  <c:v>0.27777777777777779</c:v>
                </c:pt>
                <c:pt idx="5">
                  <c:v>0.5</c:v>
                </c:pt>
                <c:pt idx="6">
                  <c:v>0.44444444444444442</c:v>
                </c:pt>
                <c:pt idx="7">
                  <c:v>0.3888888888888889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3-47CC-ADB3-5A0C3F845035}"/>
            </c:ext>
          </c:extLst>
        </c:ser>
        <c:ser>
          <c:idx val="1"/>
          <c:order val="1"/>
          <c:tx>
            <c:strRef>
              <c:f>analysis!$E$3</c:f>
              <c:strCache>
                <c:ptCount val="1"/>
                <c:pt idx="0">
                  <c:v>R2 only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analysis!$C$4:$C$12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analysis!$E$4:$E$12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0</c:v>
                </c:pt>
                <c:pt idx="3">
                  <c:v>0.16666666666666666</c:v>
                </c:pt>
                <c:pt idx="4">
                  <c:v>0.27777777777777779</c:v>
                </c:pt>
                <c:pt idx="5">
                  <c:v>0.27777777777777779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0.33333333333333331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3-47CC-ADB3-5A0C3F845035}"/>
            </c:ext>
          </c:extLst>
        </c:ser>
        <c:ser>
          <c:idx val="2"/>
          <c:order val="2"/>
          <c:tx>
            <c:strRef>
              <c:f>analysis!$F$3</c:f>
              <c:strCache>
                <c:ptCount val="1"/>
                <c:pt idx="0">
                  <c:v>R1+R22*n1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analysis!$C$4:$C$12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analysis!$F$4:$F$12</c:f>
              <c:numCache>
                <c:formatCode>0%</c:formatCode>
                <c:ptCount val="9"/>
                <c:pt idx="0">
                  <c:v>0.16666666666666666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0.22222222222222221</c:v>
                </c:pt>
                <c:pt idx="4">
                  <c:v>0.3888888888888889</c:v>
                </c:pt>
                <c:pt idx="5">
                  <c:v>0.33333333333333331</c:v>
                </c:pt>
                <c:pt idx="6">
                  <c:v>0.55555555555555558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03-47CC-ADB3-5A0C3F845035}"/>
            </c:ext>
          </c:extLst>
        </c:ser>
        <c:ser>
          <c:idx val="3"/>
          <c:order val="3"/>
          <c:tx>
            <c:strRef>
              <c:f>analysis!$G$3</c:f>
              <c:strCache>
                <c:ptCount val="1"/>
                <c:pt idx="0">
                  <c:v>R3 only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analysis!$C$4:$C$12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analysis!$G$4:$G$12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0</c:v>
                </c:pt>
                <c:pt idx="3">
                  <c:v>0.27777777777777779</c:v>
                </c:pt>
                <c:pt idx="4">
                  <c:v>0.27777777777777779</c:v>
                </c:pt>
                <c:pt idx="5">
                  <c:v>0.33333333333333331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03-47CC-ADB3-5A0C3F845035}"/>
            </c:ext>
          </c:extLst>
        </c:ser>
        <c:ser>
          <c:idx val="4"/>
          <c:order val="4"/>
          <c:tx>
            <c:strRef>
              <c:f>analysis!$H$3</c:f>
              <c:strCache>
                <c:ptCount val="1"/>
                <c:pt idx="0">
                  <c:v>R1+R2*n1+R3*n2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analysis!$C$4:$C$12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analysis!$H$4:$H$12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0</c:v>
                </c:pt>
                <c:pt idx="3">
                  <c:v>0.27777777777777779</c:v>
                </c:pt>
                <c:pt idx="4">
                  <c:v>0.27777777777777779</c:v>
                </c:pt>
                <c:pt idx="5">
                  <c:v>0.33333333333333331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03-47CC-ADB3-5A0C3F8450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98129248"/>
        <c:axId val="298131648"/>
      </c:scatterChart>
      <c:valAx>
        <c:axId val="2981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 (m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31648"/>
        <c:crosses val="autoZero"/>
        <c:crossBetween val="midCat"/>
      </c:valAx>
      <c:valAx>
        <c:axId val="2981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Accurancy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2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Prediction Accurancy</a:t>
            </a:r>
            <a:r>
              <a:rPr lang="en-AU" baseline="0"/>
              <a:t> Comparision between Differnet n1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analysis!$O$3</c:f>
              <c:strCache>
                <c:ptCount val="1"/>
                <c:pt idx="0">
                  <c:v>n1=0.1</c:v>
                </c:pt>
              </c:strCache>
            </c:strRef>
          </c:tx>
          <c:spPr>
            <a:ln w="3175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analysis!$N$4:$N$12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analysis!$O$4:$O$12</c:f>
              <c:numCache>
                <c:formatCode>0%</c:formatCode>
                <c:ptCount val="9"/>
                <c:pt idx="0">
                  <c:v>0.16666666666666666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0.22222222222222221</c:v>
                </c:pt>
                <c:pt idx="4">
                  <c:v>0.3888888888888889</c:v>
                </c:pt>
                <c:pt idx="5">
                  <c:v>0.33333333333333331</c:v>
                </c:pt>
                <c:pt idx="6">
                  <c:v>0.55555555555555558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A-44A9-A1A6-9C2A755E6DA5}"/>
            </c:ext>
          </c:extLst>
        </c:ser>
        <c:ser>
          <c:idx val="1"/>
          <c:order val="1"/>
          <c:tx>
            <c:strRef>
              <c:f>analysis!$P$3</c:f>
              <c:strCache>
                <c:ptCount val="1"/>
                <c:pt idx="0">
                  <c:v>n1=0.2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analysis!$N$4:$N$12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analysis!$P$4:$P$12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0.1111111111111111</c:v>
                </c:pt>
                <c:pt idx="4">
                  <c:v>0.3888888888888889</c:v>
                </c:pt>
                <c:pt idx="5">
                  <c:v>0.33333333333333331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A-44A9-A1A6-9C2A755E6DA5}"/>
            </c:ext>
          </c:extLst>
        </c:ser>
        <c:ser>
          <c:idx val="2"/>
          <c:order val="2"/>
          <c:tx>
            <c:strRef>
              <c:f>analysis!$Q$3</c:f>
              <c:strCache>
                <c:ptCount val="1"/>
                <c:pt idx="0">
                  <c:v>n1=0.3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analysis!$N$4:$N$12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analysis!$Q$4:$Q$12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0.1111111111111111</c:v>
                </c:pt>
                <c:pt idx="4">
                  <c:v>0.27777777777777779</c:v>
                </c:pt>
                <c:pt idx="5">
                  <c:v>0.33333333333333331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5A-44A9-A1A6-9C2A755E6DA5}"/>
            </c:ext>
          </c:extLst>
        </c:ser>
        <c:ser>
          <c:idx val="3"/>
          <c:order val="3"/>
          <c:tx>
            <c:strRef>
              <c:f>analysis!$R$3</c:f>
              <c:strCache>
                <c:ptCount val="1"/>
                <c:pt idx="0">
                  <c:v>n1=0.5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analysis!$N$4:$N$12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analysis!$R$4:$R$12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0.16666666666666666</c:v>
                </c:pt>
                <c:pt idx="4">
                  <c:v>0.27777777777777779</c:v>
                </c:pt>
                <c:pt idx="5">
                  <c:v>0.27777777777777779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5A-44A9-A1A6-9C2A755E6DA5}"/>
            </c:ext>
          </c:extLst>
        </c:ser>
        <c:ser>
          <c:idx val="4"/>
          <c:order val="4"/>
          <c:tx>
            <c:strRef>
              <c:f>analysis!$S$3</c:f>
              <c:strCache>
                <c:ptCount val="1"/>
                <c:pt idx="0">
                  <c:v>n1=0.7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analysis!$N$4:$N$12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analysis!$S$4:$S$12</c:f>
              <c:numCache>
                <c:formatCode>0%</c:formatCode>
                <c:ptCount val="9"/>
                <c:pt idx="0">
                  <c:v>5.5555555555555552E-2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0.16666666666666666</c:v>
                </c:pt>
                <c:pt idx="4">
                  <c:v>0.27777777777777779</c:v>
                </c:pt>
                <c:pt idx="5">
                  <c:v>0.27777777777777779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5A-44A9-A1A6-9C2A755E6DA5}"/>
            </c:ext>
          </c:extLst>
        </c:ser>
        <c:ser>
          <c:idx val="5"/>
          <c:order val="5"/>
          <c:tx>
            <c:strRef>
              <c:f>analysis!$T$3</c:f>
              <c:strCache>
                <c:ptCount val="1"/>
                <c:pt idx="0">
                  <c:v>n1=.9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/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analysis!$N$4:$N$12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numCache>
            </c:numRef>
          </c:xVal>
          <c:yVal>
            <c:numRef>
              <c:f>analysis!$T$4:$T$12</c:f>
              <c:numCache>
                <c:formatCode>0%</c:formatCode>
                <c:ptCount val="9"/>
                <c:pt idx="0">
                  <c:v>0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0.16666666666666666</c:v>
                </c:pt>
                <c:pt idx="4">
                  <c:v>0.27777777777777779</c:v>
                </c:pt>
                <c:pt idx="5">
                  <c:v>0.27777777777777779</c:v>
                </c:pt>
                <c:pt idx="6">
                  <c:v>0.27777777777777779</c:v>
                </c:pt>
                <c:pt idx="7">
                  <c:v>0.5</c:v>
                </c:pt>
                <c:pt idx="8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5A-44A9-A1A6-9C2A755E6D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63098559"/>
        <c:axId val="1163099039"/>
      </c:scatterChart>
      <c:valAx>
        <c:axId val="11630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 (m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099039"/>
        <c:crosses val="autoZero"/>
        <c:crossBetween val="midCat"/>
      </c:valAx>
      <c:valAx>
        <c:axId val="116309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Accurancy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09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[Assessment 2_Calculation spreadsheet.xlsx]chart_Geelong!PivotTable11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R1: Predicted</a:t>
            </a:r>
            <a:r>
              <a:rPr lang="en-US" baseline="0"/>
              <a:t> Ladder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chart_Geelong!$B$3</c:f>
              <c:strCache>
                <c:ptCount val="1"/>
                <c:pt idx="0">
                  <c:v>Geelong Predicted Ladder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chart_Geelong!$A$4:$A$12</c:f>
              <c:strCach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strCache>
            </c:strRef>
          </c:cat>
          <c:val>
            <c:numRef>
              <c:f>chart_Geelong!$B$4:$B$12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81-4BC6-A995-23EE0C41AFDF}"/>
            </c:ext>
          </c:extLst>
        </c:ser>
        <c:ser>
          <c:idx val="1"/>
          <c:order val="1"/>
          <c:tx>
            <c:strRef>
              <c:f>chart_Geelong!$C$3</c:f>
              <c:strCache>
                <c:ptCount val="1"/>
                <c:pt idx="0">
                  <c:v>Max. of Actual Ladder.Geelong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chart_Geelong!$A$4:$A$12</c:f>
              <c:strCach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strCache>
            </c:strRef>
          </c:cat>
          <c:val>
            <c:numRef>
              <c:f>chart_Geelong!$C$4:$C$12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181-4BC6-A995-23EE0C41AFDF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6038751"/>
        <c:axId val="1336037311"/>
      </c:lineChart>
      <c:catAx>
        <c:axId val="1336038751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37311"/>
        <c:crosses val="autoZero"/>
        <c:auto val="1"/>
        <c:lblAlgn val="ctr"/>
        <c:lblOffset val="100"/>
        <c:noMultiLvlLbl val="0"/>
      </c:catAx>
      <c:valAx>
        <c:axId val="133603731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Predicted  Ladder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[Assessment 2_Calculation spreadsheet.xlsx]chart_Geelong!PivotTable12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R2: Predicted Ladder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chart_Geelong!$B$20</c:f>
              <c:strCache>
                <c:ptCount val="1"/>
                <c:pt idx="0">
                  <c:v>Sum of Geelong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chart_Geelong!$A$21:$A$29</c:f>
              <c:strCach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strCache>
            </c:strRef>
          </c:cat>
          <c:val>
            <c:numRef>
              <c:f>chart_Geelong!$B$21:$B$29</c:f>
              <c:numCache>
                <c:formatCode>General</c:formatCode>
                <c:ptCount val="9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5-4F57-951E-F150BE9CB034}"/>
            </c:ext>
          </c:extLst>
        </c:ser>
        <c:ser>
          <c:idx val="1"/>
          <c:order val="1"/>
          <c:tx>
            <c:strRef>
              <c:f>chart_Geelong!$C$20</c:f>
              <c:strCache>
                <c:ptCount val="1"/>
                <c:pt idx="0">
                  <c:v>Sum of Actual Ladder.Geelong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chart_Geelong!$A$21:$A$29</c:f>
              <c:strCach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strCache>
            </c:strRef>
          </c:cat>
          <c:val>
            <c:numRef>
              <c:f>chart_Geelong!$C$21:$C$29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5-4F57-951E-F150BE9CB03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7307311"/>
        <c:axId val="1207307791"/>
      </c:lineChart>
      <c:catAx>
        <c:axId val="1207307311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07791"/>
        <c:crosses val="autoZero"/>
        <c:auto val="1"/>
        <c:lblAlgn val="ctr"/>
        <c:lblOffset val="100"/>
        <c:noMultiLvlLbl val="0"/>
      </c:catAx>
      <c:valAx>
        <c:axId val="120730779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Predicted Ladder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0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[Assessment 2_Calculation spreadsheet.xlsx]chart_Geelong!PivotTable13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Predicted Vs. Actual Ladder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chart_Geelong!$B$39</c:f>
              <c:strCache>
                <c:ptCount val="1"/>
                <c:pt idx="0">
                  <c:v>Predicted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chart_Geelong!$A$40:$A$48</c:f>
              <c:strCach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strCache>
            </c:strRef>
          </c:cat>
          <c:val>
            <c:numRef>
              <c:f>chart_Geelong!$B$40:$B$48</c:f>
              <c:numCache>
                <c:formatCode>General</c:formatCode>
                <c:ptCount val="9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0-497B-8C4A-F745C3372E99}"/>
            </c:ext>
          </c:extLst>
        </c:ser>
        <c:ser>
          <c:idx val="1"/>
          <c:order val="1"/>
          <c:tx>
            <c:strRef>
              <c:f>chart_Geelong!$C$39</c:f>
              <c:strCache>
                <c:ptCount val="1"/>
                <c:pt idx="0">
                  <c:v>Actual Ladder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chart_Geelong!$A$40:$A$48</c:f>
              <c:strCache>
                <c:ptCount val="9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</c:strCache>
            </c:strRef>
          </c:cat>
          <c:val>
            <c:numRef>
              <c:f>chart_Geelong!$C$40:$C$48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D0-497B-8C4A-F745C3372E9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2346544"/>
        <c:axId val="982347024"/>
      </c:lineChart>
      <c:catAx>
        <c:axId val="98234654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47024"/>
        <c:crosses val="autoZero"/>
        <c:auto val="1"/>
        <c:lblAlgn val="ctr"/>
        <c:lblOffset val="100"/>
        <c:noMultiLvlLbl val="0"/>
      </c:catAx>
      <c:valAx>
        <c:axId val="98234702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4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998083</xdr:colOff>
      <xdr:row>15</xdr:row>
      <xdr:rowOff>115659</xdr:rowOff>
    </xdr:from>
    <xdr:to>
      <xdr:col>12</xdr:col>
      <xdr:colOff>170089</xdr:colOff>
      <xdr:row>38</xdr:row>
      <xdr:rowOff>170081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CDE0EF-6AFB-21DB-2374-76E68EED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221114</xdr:colOff>
      <xdr:row>19</xdr:row>
      <xdr:rowOff>125182</xdr:rowOff>
    </xdr:from>
    <xdr:to>
      <xdr:col>20</xdr:col>
      <xdr:colOff>326570</xdr:colOff>
      <xdr:row>38</xdr:row>
      <xdr:rowOff>54428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A5CB5-B415-107D-2B8E-05B7AF3A8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311944</xdr:colOff>
      <xdr:row>1</xdr:row>
      <xdr:rowOff>123825</xdr:rowOff>
    </xdr:from>
    <xdr:to>
      <xdr:col>12</xdr:col>
      <xdr:colOff>576263</xdr:colOff>
      <xdr:row>14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4356E-8836-D817-17F5-30D20E9F7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339835</xdr:colOff>
      <xdr:row>15</xdr:row>
      <xdr:rowOff>95927</xdr:rowOff>
    </xdr:from>
    <xdr:to>
      <xdr:col>12</xdr:col>
      <xdr:colOff>639534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B4AE07-BD63-6997-911D-902FA785E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513669</xdr:colOff>
      <xdr:row>32</xdr:row>
      <xdr:rowOff>36738</xdr:rowOff>
    </xdr:from>
    <xdr:to>
      <xdr:col>14</xdr:col>
      <xdr:colOff>61232</xdr:colOff>
      <xdr:row>46</xdr:row>
      <xdr:rowOff>163285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915D94-D0A9-4CF9-DF07-2C78404EF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Tengfei" refreshedDate="45735.865932870372" createdVersion="8" refreshedVersion="8" minRefreshableVersion="3" recordCount="9" xr:uid="{63198954-2B0A-4173-8274-EB835FA7FD5C}">
  <cacheSource type="worksheet">
    <worksheetSource name="_R1"/>
  </cacheSource>
  <cacheFields count="38">
    <cacheField name="Round" numFmtId="0">
      <sharedItems containsSemiMixedTypes="0" containsString="0" containsNumber="1" containsInteger="1" minValue="3" maxValue="22" count="9">
        <n v="3"/>
        <n v="7"/>
        <n v="12"/>
        <n v="16"/>
        <n v="17"/>
        <n v="19"/>
        <n v="20"/>
        <n v="21"/>
        <n v="22"/>
      </sharedItems>
    </cacheField>
    <cacheField name="Geelong" numFmtId="0">
      <sharedItems containsSemiMixedTypes="0" containsString="0" containsNumber="1" containsInteger="1" minValue="1" maxValue="6"/>
    </cacheField>
    <cacheField name="Melbourne" numFmtId="0">
      <sharedItems containsSemiMixedTypes="0" containsString="0" containsNumber="1" containsInteger="1" minValue="1" maxValue="3"/>
    </cacheField>
    <cacheField name="Sydney" numFmtId="0">
      <sharedItems containsSemiMixedTypes="0" containsString="0" containsNumber="1" containsInteger="1" minValue="2" maxValue="8"/>
    </cacheField>
    <cacheField name="Collingwood" numFmtId="0">
      <sharedItems containsSemiMixedTypes="0" containsString="0" containsNumber="1" containsInteger="1" minValue="5" maxValue="12"/>
    </cacheField>
    <cacheField name="Fremantle" numFmtId="0">
      <sharedItems containsSemiMixedTypes="0" containsString="0" containsNumber="1" containsInteger="1" minValue="3" maxValue="6"/>
    </cacheField>
    <cacheField name="Brisbane" numFmtId="0">
      <sharedItems containsSemiMixedTypes="0" containsString="0" containsNumber="1" containsInteger="1" minValue="1" maxValue="4"/>
    </cacheField>
    <cacheField name="Richmond" numFmtId="0">
      <sharedItems containsSemiMixedTypes="0" containsString="0" containsNumber="1" containsInteger="1" minValue="5" maxValue="10"/>
    </cacheField>
    <cacheField name="Western Bulldogs" numFmtId="0">
      <sharedItems containsSemiMixedTypes="0" containsString="0" containsNumber="1" containsInteger="1" minValue="7" maxValue="13"/>
    </cacheField>
    <cacheField name="Carlton" numFmtId="0">
      <sharedItems containsSemiMixedTypes="0" containsString="0" containsNumber="1" containsInteger="1" minValue="5" maxValue="10"/>
    </cacheField>
    <cacheField name="St Kilda" numFmtId="0">
      <sharedItems containsSemiMixedTypes="0" containsString="0" containsNumber="1" containsInteger="1" minValue="4" maxValue="12"/>
    </cacheField>
    <cacheField name="Port Adelaide" numFmtId="0">
      <sharedItems containsSemiMixedTypes="0" containsString="0" containsNumber="1" containsInteger="1" minValue="8" maxValue="15"/>
    </cacheField>
    <cacheField name="Gold Coast" numFmtId="0">
      <sharedItems containsSemiMixedTypes="0" containsString="0" containsNumber="1" containsInteger="1" minValue="8" maxValue="13"/>
    </cacheField>
    <cacheField name="Hawthorn" numFmtId="0">
      <sharedItems containsSemiMixedTypes="0" containsString="0" containsNumber="1" containsInteger="1" minValue="2" maxValue="14"/>
    </cacheField>
    <cacheField name="Adelaide" numFmtId="0">
      <sharedItems containsSemiMixedTypes="0" containsString="0" containsNumber="1" containsInteger="1" minValue="14" maxValue="15"/>
    </cacheField>
    <cacheField name="Essendon" numFmtId="0">
      <sharedItems containsSemiMixedTypes="0" containsString="0" containsNumber="1" containsInteger="1" minValue="14" maxValue="16"/>
    </cacheField>
    <cacheField name="GWS" numFmtId="0">
      <sharedItems containsSemiMixedTypes="0" containsString="0" containsNumber="1" containsInteger="1" minValue="11" maxValue="16"/>
    </cacheField>
    <cacheField name="West Coast" numFmtId="0">
      <sharedItems containsSemiMixedTypes="0" containsString="0" containsNumber="1" containsInteger="1" minValue="17" maxValue="18"/>
    </cacheField>
    <cacheField name="North Melbourne" numFmtId="0">
      <sharedItems containsSemiMixedTypes="0" containsString="0" containsNumber="1" containsInteger="1" minValue="17" maxValue="18"/>
    </cacheField>
    <cacheField name="Actual Ladder.Geelong" numFmtId="0">
      <sharedItems containsSemiMixedTypes="0" containsString="0" containsNumber="1" containsInteger="1" minValue="1" maxValue="7"/>
    </cacheField>
    <cacheField name="Actual Ladder.Melbourne" numFmtId="0">
      <sharedItems containsSemiMixedTypes="0" containsString="0" containsNumber="1" containsInteger="1" minValue="1" maxValue="3"/>
    </cacheField>
    <cacheField name="Actual Ladder.Sydney" numFmtId="0">
      <sharedItems containsSemiMixedTypes="0" containsString="0" containsNumber="1" containsInteger="1" minValue="2" maxValue="8"/>
    </cacheField>
    <cacheField name="Actual Ladder.Collingwood" numFmtId="0">
      <sharedItems containsSemiMixedTypes="0" containsString="0" containsNumber="1" containsInteger="1" minValue="2" maxValue="8"/>
    </cacheField>
    <cacheField name="Actual Ladder.Fremantle" numFmtId="0">
      <sharedItems containsSemiMixedTypes="0" containsString="0" containsNumber="1" containsInteger="1" minValue="3" maxValue="6"/>
    </cacheField>
    <cacheField name="Actual Ladder.Brisbane Lions" numFmtId="0">
      <sharedItems containsSemiMixedTypes="0" containsString="0" containsNumber="1" containsInteger="1" minValue="1" maxValue="5"/>
    </cacheField>
    <cacheField name="Actual Ladder.Richmond" numFmtId="0">
      <sharedItems containsSemiMixedTypes="0" containsString="0" containsNumber="1" containsInteger="1" minValue="7" maxValue="11"/>
    </cacheField>
    <cacheField name="Actual Ladder.Western Bulldogs" numFmtId="0">
      <sharedItems containsSemiMixedTypes="0" containsString="0" containsNumber="1" containsInteger="1" minValue="8" maxValue="12"/>
    </cacheField>
    <cacheField name="Actual Ladder.Carlton" numFmtId="0">
      <sharedItems containsSemiMixedTypes="0" containsString="0" containsNumber="1" containsInteger="1" minValue="3" maxValue="8"/>
    </cacheField>
    <cacheField name="Actual Ladder.St Kilda" numFmtId="0">
      <sharedItems containsSemiMixedTypes="0" containsString="0" containsNumber="1" containsInteger="1" minValue="4" maxValue="10"/>
    </cacheField>
    <cacheField name="Actual Ladder.Port Adelaide" numFmtId="0">
      <sharedItems containsSemiMixedTypes="0" containsString="0" containsNumber="1" containsInteger="1" minValue="11" maxValue="16"/>
    </cacheField>
    <cacheField name="Actual Ladder.Gold Coast" numFmtId="0">
      <sharedItems containsSemiMixedTypes="0" containsString="0" containsNumber="1" containsInteger="1" minValue="10" maxValue="14"/>
    </cacheField>
    <cacheField name="Actual Ladder.Hawthorn" numFmtId="0">
      <sharedItems containsSemiMixedTypes="0" containsString="0" containsNumber="1" containsInteger="1" minValue="4" maxValue="15"/>
    </cacheField>
    <cacheField name="Actual Ladder.Adelaide" numFmtId="0">
      <sharedItems containsSemiMixedTypes="0" containsString="0" containsNumber="1" containsInteger="1" minValue="12" maxValue="16"/>
    </cacheField>
    <cacheField name="Actual Ladder.Essendon" numFmtId="0">
      <sharedItems containsSemiMixedTypes="0" containsString="0" containsNumber="1" containsInteger="1" minValue="14" maxValue="18"/>
    </cacheField>
    <cacheField name="Actual Ladder.Greater Western Sydney" numFmtId="0">
      <sharedItems containsSemiMixedTypes="0" containsString="0" containsNumber="1" containsInteger="1" minValue="13" maxValue="16"/>
    </cacheField>
    <cacheField name="Actual Ladder.West Coast" numFmtId="0">
      <sharedItems containsSemiMixedTypes="0" containsString="0" containsNumber="1" containsInteger="1" minValue="17" maxValue="18"/>
    </cacheField>
    <cacheField name="Actual Ladder.North Melbourne" numFmtId="0">
      <sharedItems containsSemiMixedTypes="0" containsString="0" containsNumber="1" containsInteger="1" minValue="15" maxValue="18"/>
    </cacheField>
    <cacheField name="Geelong actual ladder" numFmtId="0" formula=" 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Tengfei" refreshedDate="45735.865932986111" createdVersion="8" refreshedVersion="8" minRefreshableVersion="3" recordCount="9" xr:uid="{2F892608-CC4A-437B-BA91-E738786D4616}">
  <cacheSource type="worksheet">
    <worksheetSource name="_R2"/>
  </cacheSource>
  <cacheFields count="37">
    <cacheField name="Round" numFmtId="0">
      <sharedItems containsSemiMixedTypes="0" containsString="0" containsNumber="1" containsInteger="1" minValue="3" maxValue="22" count="9">
        <n v="3"/>
        <n v="7"/>
        <n v="12"/>
        <n v="16"/>
        <n v="17"/>
        <n v="19"/>
        <n v="20"/>
        <n v="21"/>
        <n v="22"/>
      </sharedItems>
    </cacheField>
    <cacheField name="Geelong" numFmtId="0">
      <sharedItems containsSemiMixedTypes="0" containsString="0" containsNumber="1" containsInteger="1" minValue="1" maxValue="7"/>
    </cacheField>
    <cacheField name="Melbourne" numFmtId="0">
      <sharedItems containsSemiMixedTypes="0" containsString="0" containsNumber="1" containsInteger="1" minValue="1" maxValue="9"/>
    </cacheField>
    <cacheField name="Sydney" numFmtId="0">
      <sharedItems containsSemiMixedTypes="0" containsString="0" containsNumber="1" containsInteger="1" minValue="3" maxValue="7"/>
    </cacheField>
    <cacheField name="Collingwood" numFmtId="0">
      <sharedItems containsSemiMixedTypes="0" containsString="0" containsNumber="1" containsInteger="1" minValue="2" maxValue="11"/>
    </cacheField>
    <cacheField name="Fremantle" numFmtId="0">
      <sharedItems containsSemiMixedTypes="0" containsString="0" containsNumber="1" containsInteger="1" minValue="4" maxValue="10"/>
    </cacheField>
    <cacheField name="Brisbane" numFmtId="0">
      <sharedItems containsSemiMixedTypes="0" containsString="0" containsNumber="1" containsInteger="1" minValue="3" maxValue="4"/>
    </cacheField>
    <cacheField name="Richmond" numFmtId="0">
      <sharedItems containsSemiMixedTypes="0" containsString="0" containsNumber="1" containsInteger="1" minValue="5" maxValue="11"/>
    </cacheField>
    <cacheField name="Western Bulldogs" numFmtId="0">
      <sharedItems containsSemiMixedTypes="0" containsString="0" containsNumber="1" containsInteger="1" minValue="7" maxValue="11"/>
    </cacheField>
    <cacheField name="Carlton" numFmtId="0">
      <sharedItems containsSemiMixedTypes="0" containsString="0" containsNumber="1" containsInteger="1" minValue="3" maxValue="10"/>
    </cacheField>
    <cacheField name="St Kilda" numFmtId="0">
      <sharedItems containsSemiMixedTypes="0" containsString="0" containsNumber="1" containsInteger="1" minValue="1" maxValue="12"/>
    </cacheField>
    <cacheField name="Port Adelaide" numFmtId="0">
      <sharedItems containsSemiMixedTypes="0" containsString="0" containsNumber="1" containsInteger="1" minValue="7" maxValue="13"/>
    </cacheField>
    <cacheField name="Gold Coast" numFmtId="0">
      <sharedItems containsSemiMixedTypes="0" containsString="0" containsNumber="1" containsInteger="1" minValue="6" maxValue="16"/>
    </cacheField>
    <cacheField name="Hawthorn" numFmtId="0">
      <sharedItems containsSemiMixedTypes="0" containsString="0" containsNumber="1" containsInteger="1" minValue="5" maxValue="14"/>
    </cacheField>
    <cacheField name="Adelaide" numFmtId="0">
      <sharedItems containsSemiMixedTypes="0" containsString="0" containsNumber="1" containsInteger="1" minValue="15" maxValue="16"/>
    </cacheField>
    <cacheField name="Essendon" numFmtId="0">
      <sharedItems containsSemiMixedTypes="0" containsString="0" containsNumber="1" containsInteger="1" minValue="13" maxValue="16"/>
    </cacheField>
    <cacheField name="GWS" numFmtId="0">
      <sharedItems containsSemiMixedTypes="0" containsString="0" containsNumber="1" containsInteger="1" minValue="12" maxValue="16"/>
    </cacheField>
    <cacheField name="West Coast" numFmtId="0">
      <sharedItems containsSemiMixedTypes="0" containsString="0" containsNumber="1" containsInteger="1" minValue="17" maxValue="18"/>
    </cacheField>
    <cacheField name="North Melbourne" numFmtId="0">
      <sharedItems containsSemiMixedTypes="0" containsString="0" containsNumber="1" containsInteger="1" minValue="17" maxValue="18"/>
    </cacheField>
    <cacheField name="Actual Ladder.Geelong" numFmtId="0">
      <sharedItems containsSemiMixedTypes="0" containsString="0" containsNumber="1" containsInteger="1" minValue="1" maxValue="7"/>
    </cacheField>
    <cacheField name="Actual Ladder.Melbourne" numFmtId="0">
      <sharedItems containsSemiMixedTypes="0" containsString="0" containsNumber="1" containsInteger="1" minValue="1" maxValue="3"/>
    </cacheField>
    <cacheField name="Actual Ladder.Sydney" numFmtId="0">
      <sharedItems containsSemiMixedTypes="0" containsString="0" containsNumber="1" containsInteger="1" minValue="2" maxValue="8"/>
    </cacheField>
    <cacheField name="Actual Ladder.Collingwood" numFmtId="0">
      <sharedItems containsSemiMixedTypes="0" containsString="0" containsNumber="1" containsInteger="1" minValue="2" maxValue="8"/>
    </cacheField>
    <cacheField name="Actual Ladder.Fremantle" numFmtId="0">
      <sharedItems containsSemiMixedTypes="0" containsString="0" containsNumber="1" containsInteger="1" minValue="3" maxValue="6"/>
    </cacheField>
    <cacheField name="Actual Ladder.Brisbane Lions" numFmtId="0">
      <sharedItems containsSemiMixedTypes="0" containsString="0" containsNumber="1" containsInteger="1" minValue="1" maxValue="5"/>
    </cacheField>
    <cacheField name="Actual Ladder.Richmond" numFmtId="0">
      <sharedItems containsSemiMixedTypes="0" containsString="0" containsNumber="1" containsInteger="1" minValue="7" maxValue="11"/>
    </cacheField>
    <cacheField name="Actual Ladder.Western Bulldogs" numFmtId="0">
      <sharedItems containsSemiMixedTypes="0" containsString="0" containsNumber="1" containsInteger="1" minValue="8" maxValue="12"/>
    </cacheField>
    <cacheField name="Actual Ladder.Carlton" numFmtId="0">
      <sharedItems containsSemiMixedTypes="0" containsString="0" containsNumber="1" containsInteger="1" minValue="3" maxValue="8"/>
    </cacheField>
    <cacheField name="Actual Ladder.St Kilda" numFmtId="0">
      <sharedItems containsSemiMixedTypes="0" containsString="0" containsNumber="1" containsInteger="1" minValue="4" maxValue="10"/>
    </cacheField>
    <cacheField name="Actual Ladder.Port Adelaide" numFmtId="0">
      <sharedItems containsSemiMixedTypes="0" containsString="0" containsNumber="1" containsInteger="1" minValue="11" maxValue="16"/>
    </cacheField>
    <cacheField name="Actual Ladder.Gold Coast" numFmtId="0">
      <sharedItems containsSemiMixedTypes="0" containsString="0" containsNumber="1" containsInteger="1" minValue="10" maxValue="14"/>
    </cacheField>
    <cacheField name="Actual Ladder.Hawthorn" numFmtId="0">
      <sharedItems containsSemiMixedTypes="0" containsString="0" containsNumber="1" containsInteger="1" minValue="4" maxValue="15"/>
    </cacheField>
    <cacheField name="Actual Ladder.Adelaide" numFmtId="0">
      <sharedItems containsSemiMixedTypes="0" containsString="0" containsNumber="1" containsInteger="1" minValue="12" maxValue="16"/>
    </cacheField>
    <cacheField name="Actual Ladder.Essendon" numFmtId="0">
      <sharedItems containsSemiMixedTypes="0" containsString="0" containsNumber="1" containsInteger="1" minValue="14" maxValue="18"/>
    </cacheField>
    <cacheField name="Actual Ladder.Greater Western Sydney" numFmtId="0">
      <sharedItems containsSemiMixedTypes="0" containsString="0" containsNumber="1" containsInteger="1" minValue="13" maxValue="16"/>
    </cacheField>
    <cacheField name="Actual Ladder.West Coast" numFmtId="0">
      <sharedItems containsSemiMixedTypes="0" containsString="0" containsNumber="1" containsInteger="1" minValue="17" maxValue="18"/>
    </cacheField>
    <cacheField name="Actual Ladder.North Melbourne" numFmtId="0">
      <sharedItems containsSemiMixedTypes="0" containsString="0" containsNumber="1" containsInteger="1" minValue="15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Tengfei" refreshedDate="45735.86593310185" createdVersion="8" refreshedVersion="8" minRefreshableVersion="3" recordCount="9" xr:uid="{9902FEAB-A424-4D8F-803D-3DFE1DFBEE1F}">
  <cacheSource type="worksheet">
    <worksheetSource name="_R1_R2"/>
  </cacheSource>
  <cacheFields count="37">
    <cacheField name="Round" numFmtId="0">
      <sharedItems containsSemiMixedTypes="0" containsString="0" containsNumber="1" containsInteger="1" minValue="3" maxValue="22" count="9">
        <n v="3"/>
        <n v="7"/>
        <n v="12"/>
        <n v="16"/>
        <n v="17"/>
        <n v="19"/>
        <n v="20"/>
        <n v="21"/>
        <n v="22"/>
      </sharedItems>
    </cacheField>
    <cacheField name="Geelong" numFmtId="0">
      <sharedItems containsSemiMixedTypes="0" containsString="0" containsNumber="1" containsInteger="1" minValue="1" maxValue="7"/>
    </cacheField>
    <cacheField name="Melbourne" numFmtId="0">
      <sharedItems containsSemiMixedTypes="0" containsString="0" containsNumber="1" containsInteger="1" minValue="1" maxValue="4"/>
    </cacheField>
    <cacheField name="Sydney" numFmtId="0">
      <sharedItems containsSemiMixedTypes="0" containsString="0" containsNumber="1" containsInteger="1" minValue="3" maxValue="9"/>
    </cacheField>
    <cacheField name="Collingwood" numFmtId="0">
      <sharedItems containsSemiMixedTypes="0" containsString="0" containsNumber="1" containsInteger="1" minValue="3" maxValue="11"/>
    </cacheField>
    <cacheField name="Fremantle" numFmtId="0">
      <sharedItems containsSemiMixedTypes="0" containsString="0" containsNumber="1" containsInteger="1" minValue="4" maxValue="8"/>
    </cacheField>
    <cacheField name="Brisbane" numFmtId="0">
      <sharedItems containsSemiMixedTypes="0" containsString="0" containsNumber="1" containsInteger="1" minValue="1" maxValue="4"/>
    </cacheField>
    <cacheField name="Richmond" numFmtId="0">
      <sharedItems containsSemiMixedTypes="0" containsString="0" containsNumber="1" containsInteger="1" minValue="5" maxValue="11"/>
    </cacheField>
    <cacheField name="Western Bulldogs" numFmtId="0">
      <sharedItems containsSemiMixedTypes="0" containsString="0" containsNumber="1" containsInteger="1" minValue="7" maxValue="10"/>
    </cacheField>
    <cacheField name="Carlton" numFmtId="0">
      <sharedItems containsSemiMixedTypes="0" containsString="0" containsNumber="1" containsInteger="1" minValue="5" maxValue="11"/>
    </cacheField>
    <cacheField name="St Kilda" numFmtId="0">
      <sharedItems containsSemiMixedTypes="0" containsString="0" containsNumber="1" containsInteger="1" minValue="3" maxValue="12"/>
    </cacheField>
    <cacheField name="Port Adelaide" numFmtId="0">
      <sharedItems containsSemiMixedTypes="0" containsString="0" containsNumber="1" containsInteger="1" minValue="8" maxValue="15"/>
    </cacheField>
    <cacheField name="Gold Coast" numFmtId="0">
      <sharedItems containsSemiMixedTypes="0" containsString="0" containsNumber="1" containsInteger="1" minValue="7" maxValue="14"/>
    </cacheField>
    <cacheField name="Hawthorn" numFmtId="0">
      <sharedItems containsSemiMixedTypes="0" containsString="0" containsNumber="1" containsInteger="1" minValue="2" maxValue="14"/>
    </cacheField>
    <cacheField name="Adelaide" numFmtId="0">
      <sharedItems containsSemiMixedTypes="0" containsString="0" containsNumber="1" containsInteger="1" minValue="14" maxValue="16"/>
    </cacheField>
    <cacheField name="Essendon" numFmtId="0">
      <sharedItems containsSemiMixedTypes="0" containsString="0" containsNumber="1" containsInteger="1" minValue="13" maxValue="16"/>
    </cacheField>
    <cacheField name="GWS" numFmtId="0">
      <sharedItems containsSemiMixedTypes="0" containsString="0" containsNumber="1" containsInteger="1" minValue="12" maxValue="16"/>
    </cacheField>
    <cacheField name="West Coast" numFmtId="0">
      <sharedItems containsSemiMixedTypes="0" containsString="0" containsNumber="1" containsInteger="1" minValue="17" maxValue="18"/>
    </cacheField>
    <cacheField name="North Melbourne" numFmtId="0">
      <sharedItems containsSemiMixedTypes="0" containsString="0" containsNumber="1" containsInteger="1" minValue="17" maxValue="18"/>
    </cacheField>
    <cacheField name="Actual Ladder.Geelong" numFmtId="0">
      <sharedItems containsSemiMixedTypes="0" containsString="0" containsNumber="1" containsInteger="1" minValue="1" maxValue="7"/>
    </cacheField>
    <cacheField name="Actual Ladder.Melbourne" numFmtId="0">
      <sharedItems containsSemiMixedTypes="0" containsString="0" containsNumber="1" containsInteger="1" minValue="1" maxValue="3"/>
    </cacheField>
    <cacheField name="Actual Ladder.Sydney" numFmtId="0">
      <sharedItems containsSemiMixedTypes="0" containsString="0" containsNumber="1" containsInteger="1" minValue="2" maxValue="8"/>
    </cacheField>
    <cacheField name="Actual Ladder.Collingwood" numFmtId="0">
      <sharedItems containsSemiMixedTypes="0" containsString="0" containsNumber="1" containsInteger="1" minValue="2" maxValue="8"/>
    </cacheField>
    <cacheField name="Actual Ladder.Fremantle" numFmtId="0">
      <sharedItems containsSemiMixedTypes="0" containsString="0" containsNumber="1" containsInteger="1" minValue="3" maxValue="6"/>
    </cacheField>
    <cacheField name="Actual Ladder.Brisbane Lions" numFmtId="0">
      <sharedItems containsSemiMixedTypes="0" containsString="0" containsNumber="1" containsInteger="1" minValue="1" maxValue="5"/>
    </cacheField>
    <cacheField name="Actual Ladder.Richmond" numFmtId="0">
      <sharedItems containsSemiMixedTypes="0" containsString="0" containsNumber="1" containsInteger="1" minValue="7" maxValue="11"/>
    </cacheField>
    <cacheField name="Actual Ladder.Western Bulldogs" numFmtId="0">
      <sharedItems containsSemiMixedTypes="0" containsString="0" containsNumber="1" containsInteger="1" minValue="8" maxValue="12"/>
    </cacheField>
    <cacheField name="Actual Ladder.Carlton" numFmtId="0">
      <sharedItems containsSemiMixedTypes="0" containsString="0" containsNumber="1" containsInteger="1" minValue="3" maxValue="8"/>
    </cacheField>
    <cacheField name="Actual Ladder.St Kilda" numFmtId="0">
      <sharedItems containsSemiMixedTypes="0" containsString="0" containsNumber="1" containsInteger="1" minValue="4" maxValue="10"/>
    </cacheField>
    <cacheField name="Actual Ladder.Port Adelaide" numFmtId="0">
      <sharedItems containsSemiMixedTypes="0" containsString="0" containsNumber="1" containsInteger="1" minValue="11" maxValue="16"/>
    </cacheField>
    <cacheField name="Actual Ladder.Gold Coast" numFmtId="0">
      <sharedItems containsSemiMixedTypes="0" containsString="0" containsNumber="1" containsInteger="1" minValue="10" maxValue="14"/>
    </cacheField>
    <cacheField name="Actual Ladder.Hawthorn" numFmtId="0">
      <sharedItems containsSemiMixedTypes="0" containsString="0" containsNumber="1" containsInteger="1" minValue="4" maxValue="15"/>
    </cacheField>
    <cacheField name="Actual Ladder.Adelaide" numFmtId="0">
      <sharedItems containsSemiMixedTypes="0" containsString="0" containsNumber="1" containsInteger="1" minValue="12" maxValue="16"/>
    </cacheField>
    <cacheField name="Actual Ladder.Essendon" numFmtId="0">
      <sharedItems containsSemiMixedTypes="0" containsString="0" containsNumber="1" containsInteger="1" minValue="14" maxValue="18"/>
    </cacheField>
    <cacheField name="Actual Ladder.Greater Western Sydney" numFmtId="0">
      <sharedItems containsSemiMixedTypes="0" containsString="0" containsNumber="1" containsInteger="1" minValue="13" maxValue="16"/>
    </cacheField>
    <cacheField name="Actual Ladder.West Coast" numFmtId="0">
      <sharedItems containsSemiMixedTypes="0" containsString="0" containsNumber="1" containsInteger="1" minValue="17" maxValue="18"/>
    </cacheField>
    <cacheField name="Actual Ladder.North Melbourne" numFmtId="0">
      <sharedItems containsSemiMixedTypes="0" containsString="0" containsNumber="1" containsInteger="1" minValue="15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6"/>
    <n v="3"/>
    <n v="8"/>
    <n v="5"/>
    <n v="4"/>
    <n v="1"/>
    <n v="10"/>
    <n v="13"/>
    <n v="7"/>
    <n v="9"/>
    <n v="15"/>
    <n v="12"/>
    <n v="2"/>
    <n v="14"/>
    <n v="16"/>
    <n v="11"/>
    <n v="17"/>
    <n v="18"/>
    <n v="7"/>
    <n v="2"/>
    <n v="8"/>
    <n v="6"/>
    <n v="5"/>
    <n v="1"/>
    <n v="11"/>
    <n v="12"/>
    <n v="3"/>
    <n v="9"/>
    <n v="16"/>
    <n v="10"/>
    <n v="4"/>
    <n v="14"/>
    <n v="18"/>
    <n v="13"/>
    <n v="17"/>
    <n v="15"/>
  </r>
  <r>
    <x v="1"/>
    <n v="6"/>
    <n v="1"/>
    <n v="5"/>
    <n v="8"/>
    <n v="3"/>
    <n v="2"/>
    <n v="7"/>
    <n v="9"/>
    <n v="10"/>
    <n v="4"/>
    <n v="12"/>
    <n v="13"/>
    <n v="11"/>
    <n v="15"/>
    <n v="16"/>
    <n v="14"/>
    <n v="18"/>
    <n v="17"/>
    <n v="7"/>
    <n v="1"/>
    <n v="5"/>
    <n v="8"/>
    <n v="3"/>
    <n v="2"/>
    <n v="9"/>
    <n v="10"/>
    <n v="6"/>
    <n v="4"/>
    <n v="13"/>
    <n v="14"/>
    <n v="11"/>
    <n v="12"/>
    <n v="16"/>
    <n v="15"/>
    <n v="18"/>
    <n v="17"/>
  </r>
  <r>
    <x v="2"/>
    <n v="4"/>
    <n v="1"/>
    <n v="5"/>
    <n v="12"/>
    <n v="3"/>
    <n v="2"/>
    <n v="7"/>
    <n v="8"/>
    <n v="10"/>
    <n v="6"/>
    <n v="11"/>
    <n v="9"/>
    <n v="13"/>
    <n v="14"/>
    <n v="16"/>
    <n v="15"/>
    <n v="18"/>
    <n v="17"/>
    <n v="4"/>
    <n v="1"/>
    <n v="6"/>
    <n v="8"/>
    <n v="3"/>
    <n v="2"/>
    <n v="10"/>
    <n v="9"/>
    <n v="7"/>
    <n v="5"/>
    <n v="12"/>
    <n v="11"/>
    <n v="13"/>
    <n v="14"/>
    <n v="16"/>
    <n v="15"/>
    <n v="18"/>
    <n v="17"/>
  </r>
  <r>
    <x v="3"/>
    <n v="1"/>
    <n v="2"/>
    <n v="5"/>
    <n v="10"/>
    <n v="4"/>
    <n v="3"/>
    <n v="6"/>
    <n v="7"/>
    <n v="9"/>
    <n v="12"/>
    <n v="11"/>
    <n v="8"/>
    <n v="14"/>
    <n v="15"/>
    <n v="16"/>
    <n v="13"/>
    <n v="17"/>
    <n v="18"/>
    <n v="2"/>
    <n v="1"/>
    <n v="8"/>
    <n v="6"/>
    <n v="4"/>
    <n v="3"/>
    <n v="7"/>
    <n v="10"/>
    <n v="5"/>
    <n v="9"/>
    <n v="12"/>
    <n v="11"/>
    <n v="15"/>
    <n v="14"/>
    <n v="16"/>
    <n v="13"/>
    <n v="17"/>
    <n v="18"/>
  </r>
  <r>
    <x v="4"/>
    <n v="1"/>
    <n v="2"/>
    <n v="5"/>
    <n v="11"/>
    <n v="4"/>
    <n v="3"/>
    <n v="6"/>
    <n v="10"/>
    <n v="7"/>
    <n v="12"/>
    <n v="8"/>
    <n v="9"/>
    <n v="13"/>
    <n v="15"/>
    <n v="16"/>
    <n v="14"/>
    <n v="17"/>
    <n v="18"/>
    <n v="1"/>
    <n v="2"/>
    <n v="7"/>
    <n v="6"/>
    <n v="3"/>
    <n v="4"/>
    <n v="8"/>
    <n v="10"/>
    <n v="5"/>
    <n v="9"/>
    <n v="12"/>
    <n v="11"/>
    <n v="14"/>
    <n v="15"/>
    <n v="16"/>
    <n v="13"/>
    <n v="17"/>
    <n v="18"/>
  </r>
  <r>
    <x v="5"/>
    <n v="1"/>
    <n v="2"/>
    <n v="4"/>
    <n v="10"/>
    <n v="5"/>
    <n v="3"/>
    <n v="7"/>
    <n v="8"/>
    <n v="6"/>
    <n v="12"/>
    <n v="9"/>
    <n v="11"/>
    <n v="13"/>
    <n v="15"/>
    <n v="14"/>
    <n v="16"/>
    <n v="17"/>
    <n v="18"/>
    <n v="1"/>
    <n v="2"/>
    <n v="6"/>
    <n v="4"/>
    <n v="5"/>
    <n v="3"/>
    <n v="10"/>
    <n v="8"/>
    <n v="7"/>
    <n v="9"/>
    <n v="11"/>
    <n v="12"/>
    <n v="13"/>
    <n v="16"/>
    <n v="14"/>
    <n v="15"/>
    <n v="17"/>
    <n v="18"/>
  </r>
  <r>
    <x v="6"/>
    <n v="1"/>
    <n v="2"/>
    <n v="3"/>
    <n v="10"/>
    <n v="6"/>
    <n v="4"/>
    <n v="7"/>
    <n v="9"/>
    <n v="5"/>
    <n v="12"/>
    <n v="8"/>
    <n v="11"/>
    <n v="13"/>
    <n v="15"/>
    <n v="14"/>
    <n v="16"/>
    <n v="17"/>
    <n v="18"/>
    <n v="1"/>
    <n v="2"/>
    <n v="4"/>
    <n v="3"/>
    <n v="6"/>
    <n v="5"/>
    <n v="9"/>
    <n v="10"/>
    <n v="7"/>
    <n v="8"/>
    <n v="12"/>
    <n v="11"/>
    <n v="13"/>
    <n v="15"/>
    <n v="14"/>
    <n v="16"/>
    <n v="17"/>
    <n v="18"/>
  </r>
  <r>
    <x v="7"/>
    <n v="1"/>
    <n v="2"/>
    <n v="3"/>
    <n v="8"/>
    <n v="6"/>
    <n v="4"/>
    <n v="5"/>
    <n v="10"/>
    <n v="7"/>
    <n v="12"/>
    <n v="9"/>
    <n v="11"/>
    <n v="13"/>
    <n v="15"/>
    <n v="14"/>
    <n v="16"/>
    <n v="17"/>
    <n v="18"/>
    <n v="1"/>
    <n v="3"/>
    <n v="4"/>
    <n v="2"/>
    <n v="6"/>
    <n v="5"/>
    <n v="8"/>
    <n v="10"/>
    <n v="7"/>
    <n v="9"/>
    <n v="12"/>
    <n v="11"/>
    <n v="13"/>
    <n v="15"/>
    <n v="14"/>
    <n v="16"/>
    <n v="17"/>
    <n v="18"/>
  </r>
  <r>
    <x v="8"/>
    <n v="1"/>
    <n v="3"/>
    <n v="2"/>
    <n v="10"/>
    <n v="6"/>
    <n v="4"/>
    <n v="5"/>
    <n v="9"/>
    <n v="7"/>
    <n v="12"/>
    <n v="8"/>
    <n v="11"/>
    <n v="13"/>
    <n v="14"/>
    <n v="15"/>
    <n v="16"/>
    <n v="17"/>
    <n v="18"/>
    <n v="1"/>
    <n v="3"/>
    <n v="2"/>
    <n v="5"/>
    <n v="6"/>
    <n v="4"/>
    <n v="7"/>
    <n v="9"/>
    <n v="8"/>
    <n v="10"/>
    <n v="11"/>
    <n v="12"/>
    <n v="13"/>
    <n v="14"/>
    <n v="15"/>
    <n v="16"/>
    <n v="17"/>
    <n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7"/>
    <n v="9"/>
    <n v="6"/>
    <n v="2"/>
    <n v="10"/>
    <n v="4"/>
    <n v="11"/>
    <n v="8"/>
    <n v="3"/>
    <n v="1"/>
    <n v="12"/>
    <n v="16"/>
    <n v="5"/>
    <n v="15"/>
    <n v="14"/>
    <n v="13"/>
    <n v="18"/>
    <n v="17"/>
    <n v="7"/>
    <n v="2"/>
    <n v="8"/>
    <n v="6"/>
    <n v="5"/>
    <n v="1"/>
    <n v="11"/>
    <n v="12"/>
    <n v="3"/>
    <n v="9"/>
    <n v="16"/>
    <n v="10"/>
    <n v="4"/>
    <n v="14"/>
    <n v="18"/>
    <n v="13"/>
    <n v="17"/>
    <n v="15"/>
  </r>
  <r>
    <x v="1"/>
    <n v="5"/>
    <n v="1"/>
    <n v="6"/>
    <n v="9"/>
    <n v="4"/>
    <n v="3"/>
    <n v="7"/>
    <n v="11"/>
    <n v="10"/>
    <n v="2"/>
    <n v="13"/>
    <n v="14"/>
    <n v="8"/>
    <n v="15"/>
    <n v="16"/>
    <n v="12"/>
    <n v="18"/>
    <n v="17"/>
    <n v="7"/>
    <n v="1"/>
    <n v="5"/>
    <n v="8"/>
    <n v="3"/>
    <n v="2"/>
    <n v="9"/>
    <n v="10"/>
    <n v="6"/>
    <n v="4"/>
    <n v="13"/>
    <n v="14"/>
    <n v="11"/>
    <n v="12"/>
    <n v="16"/>
    <n v="15"/>
    <n v="18"/>
    <n v="17"/>
  </r>
  <r>
    <x v="2"/>
    <n v="2"/>
    <n v="1"/>
    <n v="7"/>
    <n v="11"/>
    <n v="4"/>
    <n v="3"/>
    <n v="8"/>
    <n v="9"/>
    <n v="10"/>
    <n v="5"/>
    <n v="12"/>
    <n v="6"/>
    <n v="14"/>
    <n v="15"/>
    <n v="16"/>
    <n v="13"/>
    <n v="18"/>
    <n v="17"/>
    <n v="4"/>
    <n v="1"/>
    <n v="6"/>
    <n v="8"/>
    <n v="3"/>
    <n v="2"/>
    <n v="10"/>
    <n v="9"/>
    <n v="7"/>
    <n v="5"/>
    <n v="12"/>
    <n v="11"/>
    <n v="13"/>
    <n v="14"/>
    <n v="16"/>
    <n v="15"/>
    <n v="18"/>
    <n v="17"/>
  </r>
  <r>
    <x v="3"/>
    <n v="2"/>
    <n v="1"/>
    <n v="5"/>
    <n v="7"/>
    <n v="4"/>
    <n v="3"/>
    <n v="6"/>
    <n v="10"/>
    <n v="9"/>
    <n v="11"/>
    <n v="12"/>
    <n v="8"/>
    <n v="14"/>
    <n v="15"/>
    <n v="16"/>
    <n v="13"/>
    <n v="17"/>
    <n v="18"/>
    <n v="2"/>
    <n v="1"/>
    <n v="8"/>
    <n v="6"/>
    <n v="4"/>
    <n v="3"/>
    <n v="7"/>
    <n v="10"/>
    <n v="5"/>
    <n v="9"/>
    <n v="12"/>
    <n v="11"/>
    <n v="15"/>
    <n v="14"/>
    <n v="16"/>
    <n v="13"/>
    <n v="17"/>
    <n v="18"/>
  </r>
  <r>
    <x v="4"/>
    <n v="2"/>
    <n v="1"/>
    <n v="4"/>
    <n v="11"/>
    <n v="5"/>
    <n v="3"/>
    <n v="6"/>
    <n v="10"/>
    <n v="7"/>
    <n v="12"/>
    <n v="9"/>
    <n v="8"/>
    <n v="13"/>
    <n v="16"/>
    <n v="15"/>
    <n v="14"/>
    <n v="17"/>
    <n v="18"/>
    <n v="1"/>
    <n v="2"/>
    <n v="7"/>
    <n v="6"/>
    <n v="3"/>
    <n v="4"/>
    <n v="8"/>
    <n v="10"/>
    <n v="5"/>
    <n v="9"/>
    <n v="12"/>
    <n v="11"/>
    <n v="14"/>
    <n v="15"/>
    <n v="16"/>
    <n v="13"/>
    <n v="17"/>
    <n v="18"/>
  </r>
  <r>
    <x v="5"/>
    <n v="1"/>
    <n v="2"/>
    <n v="4"/>
    <n v="11"/>
    <n v="5"/>
    <n v="3"/>
    <n v="9"/>
    <n v="7"/>
    <n v="6"/>
    <n v="12"/>
    <n v="8"/>
    <n v="10"/>
    <n v="14"/>
    <n v="16"/>
    <n v="13"/>
    <n v="15"/>
    <n v="17"/>
    <n v="18"/>
    <n v="1"/>
    <n v="2"/>
    <n v="6"/>
    <n v="4"/>
    <n v="5"/>
    <n v="3"/>
    <n v="10"/>
    <n v="8"/>
    <n v="7"/>
    <n v="9"/>
    <n v="11"/>
    <n v="12"/>
    <n v="13"/>
    <n v="16"/>
    <n v="14"/>
    <n v="15"/>
    <n v="17"/>
    <n v="18"/>
  </r>
  <r>
    <x v="6"/>
    <n v="2"/>
    <n v="1"/>
    <n v="3"/>
    <n v="10"/>
    <n v="5"/>
    <n v="4"/>
    <n v="9"/>
    <n v="7"/>
    <n v="6"/>
    <n v="12"/>
    <n v="8"/>
    <n v="11"/>
    <n v="14"/>
    <n v="15"/>
    <n v="13"/>
    <n v="16"/>
    <n v="17"/>
    <n v="18"/>
    <n v="1"/>
    <n v="2"/>
    <n v="4"/>
    <n v="3"/>
    <n v="6"/>
    <n v="5"/>
    <n v="9"/>
    <n v="10"/>
    <n v="7"/>
    <n v="8"/>
    <n v="12"/>
    <n v="11"/>
    <n v="13"/>
    <n v="15"/>
    <n v="14"/>
    <n v="16"/>
    <n v="17"/>
    <n v="18"/>
  </r>
  <r>
    <x v="7"/>
    <n v="1"/>
    <n v="2"/>
    <n v="3"/>
    <n v="10"/>
    <n v="5"/>
    <n v="4"/>
    <n v="6"/>
    <n v="8"/>
    <n v="7"/>
    <n v="12"/>
    <n v="9"/>
    <n v="11"/>
    <n v="13"/>
    <n v="15"/>
    <n v="14"/>
    <n v="16"/>
    <n v="17"/>
    <n v="18"/>
    <n v="1"/>
    <n v="3"/>
    <n v="4"/>
    <n v="2"/>
    <n v="6"/>
    <n v="5"/>
    <n v="8"/>
    <n v="10"/>
    <n v="7"/>
    <n v="9"/>
    <n v="12"/>
    <n v="11"/>
    <n v="13"/>
    <n v="15"/>
    <n v="14"/>
    <n v="16"/>
    <n v="17"/>
    <n v="18"/>
  </r>
  <r>
    <x v="8"/>
    <n v="1"/>
    <n v="2"/>
    <n v="3"/>
    <n v="10"/>
    <n v="6"/>
    <n v="4"/>
    <n v="5"/>
    <n v="9"/>
    <n v="8"/>
    <n v="12"/>
    <n v="7"/>
    <n v="11"/>
    <n v="13"/>
    <n v="16"/>
    <n v="14"/>
    <n v="15"/>
    <n v="17"/>
    <n v="18"/>
    <n v="1"/>
    <n v="3"/>
    <n v="2"/>
    <n v="5"/>
    <n v="6"/>
    <n v="4"/>
    <n v="7"/>
    <n v="9"/>
    <n v="8"/>
    <n v="10"/>
    <n v="11"/>
    <n v="12"/>
    <n v="13"/>
    <n v="14"/>
    <n v="15"/>
    <n v="16"/>
    <n v="17"/>
    <n v="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7"/>
    <n v="4"/>
    <n v="9"/>
    <n v="3"/>
    <n v="8"/>
    <n v="1"/>
    <n v="11"/>
    <n v="10"/>
    <n v="5"/>
    <n v="6"/>
    <n v="15"/>
    <n v="13"/>
    <n v="2"/>
    <n v="14"/>
    <n v="16"/>
    <n v="12"/>
    <n v="18"/>
    <n v="17"/>
    <n v="7"/>
    <n v="2"/>
    <n v="8"/>
    <n v="6"/>
    <n v="5"/>
    <n v="1"/>
    <n v="11"/>
    <n v="12"/>
    <n v="3"/>
    <n v="9"/>
    <n v="16"/>
    <n v="10"/>
    <n v="4"/>
    <n v="14"/>
    <n v="18"/>
    <n v="13"/>
    <n v="17"/>
    <n v="15"/>
  </r>
  <r>
    <x v="1"/>
    <n v="5"/>
    <n v="1"/>
    <n v="6"/>
    <n v="9"/>
    <n v="4"/>
    <n v="2"/>
    <n v="7"/>
    <n v="10"/>
    <n v="11"/>
    <n v="3"/>
    <n v="12"/>
    <n v="14"/>
    <n v="8"/>
    <n v="15"/>
    <n v="16"/>
    <n v="13"/>
    <n v="18"/>
    <n v="17"/>
    <n v="7"/>
    <n v="1"/>
    <n v="5"/>
    <n v="8"/>
    <n v="3"/>
    <n v="2"/>
    <n v="9"/>
    <n v="10"/>
    <n v="6"/>
    <n v="4"/>
    <n v="13"/>
    <n v="14"/>
    <n v="11"/>
    <n v="12"/>
    <n v="16"/>
    <n v="15"/>
    <n v="18"/>
    <n v="17"/>
  </r>
  <r>
    <x v="2"/>
    <n v="3"/>
    <n v="1"/>
    <n v="6"/>
    <n v="11"/>
    <n v="4"/>
    <n v="2"/>
    <n v="8"/>
    <n v="9"/>
    <n v="10"/>
    <n v="5"/>
    <n v="12"/>
    <n v="7"/>
    <n v="13"/>
    <n v="15"/>
    <n v="16"/>
    <n v="14"/>
    <n v="18"/>
    <n v="17"/>
    <n v="4"/>
    <n v="1"/>
    <n v="6"/>
    <n v="8"/>
    <n v="3"/>
    <n v="2"/>
    <n v="10"/>
    <n v="9"/>
    <n v="7"/>
    <n v="5"/>
    <n v="12"/>
    <n v="11"/>
    <n v="13"/>
    <n v="14"/>
    <n v="16"/>
    <n v="15"/>
    <n v="18"/>
    <n v="17"/>
  </r>
  <r>
    <x v="3"/>
    <n v="2"/>
    <n v="1"/>
    <n v="5"/>
    <n v="9"/>
    <n v="4"/>
    <n v="3"/>
    <n v="6"/>
    <n v="10"/>
    <n v="8"/>
    <n v="11"/>
    <n v="12"/>
    <n v="7"/>
    <n v="14"/>
    <n v="15"/>
    <n v="16"/>
    <n v="13"/>
    <n v="17"/>
    <n v="18"/>
    <n v="2"/>
    <n v="1"/>
    <n v="8"/>
    <n v="6"/>
    <n v="4"/>
    <n v="3"/>
    <n v="7"/>
    <n v="10"/>
    <n v="5"/>
    <n v="9"/>
    <n v="12"/>
    <n v="11"/>
    <n v="15"/>
    <n v="14"/>
    <n v="16"/>
    <n v="13"/>
    <n v="17"/>
    <n v="18"/>
  </r>
  <r>
    <x v="4"/>
    <n v="2"/>
    <n v="1"/>
    <n v="4"/>
    <n v="11"/>
    <n v="5"/>
    <n v="3"/>
    <n v="6"/>
    <n v="10"/>
    <n v="7"/>
    <n v="12"/>
    <n v="9"/>
    <n v="8"/>
    <n v="13"/>
    <n v="16"/>
    <n v="15"/>
    <n v="14"/>
    <n v="17"/>
    <n v="18"/>
    <n v="1"/>
    <n v="2"/>
    <n v="7"/>
    <n v="6"/>
    <n v="3"/>
    <n v="4"/>
    <n v="8"/>
    <n v="10"/>
    <n v="5"/>
    <n v="9"/>
    <n v="12"/>
    <n v="11"/>
    <n v="14"/>
    <n v="15"/>
    <n v="16"/>
    <n v="13"/>
    <n v="17"/>
    <n v="18"/>
  </r>
  <r>
    <x v="5"/>
    <n v="1"/>
    <n v="2"/>
    <n v="4"/>
    <n v="11"/>
    <n v="5"/>
    <n v="3"/>
    <n v="9"/>
    <n v="7"/>
    <n v="6"/>
    <n v="12"/>
    <n v="8"/>
    <n v="10"/>
    <n v="13"/>
    <n v="16"/>
    <n v="14"/>
    <n v="15"/>
    <n v="17"/>
    <n v="18"/>
    <n v="1"/>
    <n v="2"/>
    <n v="6"/>
    <n v="4"/>
    <n v="5"/>
    <n v="3"/>
    <n v="10"/>
    <n v="8"/>
    <n v="7"/>
    <n v="9"/>
    <n v="11"/>
    <n v="12"/>
    <n v="13"/>
    <n v="16"/>
    <n v="14"/>
    <n v="15"/>
    <n v="17"/>
    <n v="18"/>
  </r>
  <r>
    <x v="6"/>
    <n v="2"/>
    <n v="1"/>
    <n v="3"/>
    <n v="10"/>
    <n v="5"/>
    <n v="4"/>
    <n v="9"/>
    <n v="7"/>
    <n v="6"/>
    <n v="12"/>
    <n v="8"/>
    <n v="11"/>
    <n v="14"/>
    <n v="15"/>
    <n v="13"/>
    <n v="16"/>
    <n v="17"/>
    <n v="18"/>
    <n v="1"/>
    <n v="2"/>
    <n v="4"/>
    <n v="3"/>
    <n v="6"/>
    <n v="5"/>
    <n v="9"/>
    <n v="10"/>
    <n v="7"/>
    <n v="8"/>
    <n v="12"/>
    <n v="11"/>
    <n v="13"/>
    <n v="15"/>
    <n v="14"/>
    <n v="16"/>
    <n v="17"/>
    <n v="18"/>
  </r>
  <r>
    <x v="7"/>
    <n v="1"/>
    <n v="2"/>
    <n v="3"/>
    <n v="10"/>
    <n v="5"/>
    <n v="4"/>
    <n v="6"/>
    <n v="8"/>
    <n v="7"/>
    <n v="12"/>
    <n v="9"/>
    <n v="11"/>
    <n v="13"/>
    <n v="15"/>
    <n v="14"/>
    <n v="16"/>
    <n v="17"/>
    <n v="18"/>
    <n v="1"/>
    <n v="3"/>
    <n v="4"/>
    <n v="2"/>
    <n v="6"/>
    <n v="5"/>
    <n v="8"/>
    <n v="10"/>
    <n v="7"/>
    <n v="9"/>
    <n v="12"/>
    <n v="11"/>
    <n v="13"/>
    <n v="15"/>
    <n v="14"/>
    <n v="16"/>
    <n v="17"/>
    <n v="18"/>
  </r>
  <r>
    <x v="8"/>
    <n v="1"/>
    <n v="2"/>
    <n v="3"/>
    <n v="10"/>
    <n v="6"/>
    <n v="4"/>
    <n v="5"/>
    <n v="9"/>
    <n v="7"/>
    <n v="12"/>
    <n v="8"/>
    <n v="11"/>
    <n v="13"/>
    <n v="15"/>
    <n v="14"/>
    <n v="16"/>
    <n v="17"/>
    <n v="18"/>
    <n v="1"/>
    <n v="3"/>
    <n v="2"/>
    <n v="5"/>
    <n v="6"/>
    <n v="4"/>
    <n v="7"/>
    <n v="9"/>
    <n v="8"/>
    <n v="10"/>
    <n v="11"/>
    <n v="12"/>
    <n v="13"/>
    <n v="14"/>
    <n v="15"/>
    <n v="16"/>
    <n v="17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A8101D-2004-40C2-B5C6-CC3AC3ADC891}" name="PivotTable1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 rowHeaderCaption="Round">
  <location ref="A39:C48" firstHeaderRow="0" firstDataRow="1" firstDataCol="1"/>
  <pivotFields count="3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-2"/>
  </colFields>
  <colItems count="2">
    <i>
      <x/>
    </i>
    <i i="1">
      <x v="1"/>
    </i>
  </colItems>
  <dataFields count="2">
    <dataField name="Predicted" fld="1" baseField="0" baseItem="0"/>
    <dataField name="Actual Ladder" fld="19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F17ED6-C400-48A2-8DAB-D919A4C1900B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Round">
  <location ref="A20:C29" firstHeaderRow="0" firstDataRow="1" firstDataCol="1"/>
  <pivotFields count="3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-2"/>
  </colFields>
  <colItems count="2">
    <i>
      <x/>
    </i>
    <i i="1">
      <x v="1"/>
    </i>
  </colItems>
  <dataFields count="2">
    <dataField name="Sum of Geelong" fld="1" baseField="0" baseItem="0"/>
    <dataField name="Sum of Actual Ladder.Geelong" fld="19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8EB132-76EC-4A30-8D14-76D2B7D34D16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 rowHeaderCaption="Round">
  <location ref="A3:C12" firstHeaderRow="0" firstDataRow="1" firstDataCol="1"/>
  <pivotFields count="38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-2"/>
  </colFields>
  <colItems count="2">
    <i>
      <x/>
    </i>
    <i i="1">
      <x v="1"/>
    </i>
  </colItems>
  <dataFields count="2">
    <dataField name="Geelong Predicted Ladder" fld="1" baseField="0" baseItem="0"/>
    <dataField name="Max. of Actual Ladder.Geelong" fld="19" subtotal="max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3D170A-43F7-4FCB-B663-CDEB44446174}" autoFormatId="16" applyNumberFormats="0" applyBorderFormats="0" applyFontFormats="0" applyPatternFormats="0" applyAlignmentFormats="0" applyWidthHeightFormats="0">
  <queryTableRefresh nextId="38">
    <queryTableFields count="37">
      <queryTableField id="1" name="Round" tableColumnId="1"/>
      <queryTableField id="2" name="Geelong" tableColumnId="2"/>
      <queryTableField id="3" name="Melbourne" tableColumnId="3"/>
      <queryTableField id="4" name="Sydney" tableColumnId="4"/>
      <queryTableField id="5" name="Collingwood" tableColumnId="5"/>
      <queryTableField id="6" name="Fremantle" tableColumnId="6"/>
      <queryTableField id="7" name="Brisbane" tableColumnId="7"/>
      <queryTableField id="8" name="Richmond" tableColumnId="8"/>
      <queryTableField id="9" name="Western Bulldogs" tableColumnId="9"/>
      <queryTableField id="10" name="Carlton" tableColumnId="10"/>
      <queryTableField id="11" name="St Kilda" tableColumnId="11"/>
      <queryTableField id="12" name="Port Adelaide" tableColumnId="12"/>
      <queryTableField id="13" name="Gold Coast" tableColumnId="13"/>
      <queryTableField id="14" name="Hawthorn" tableColumnId="14"/>
      <queryTableField id="15" name="Adelaide" tableColumnId="15"/>
      <queryTableField id="16" name="Essendon" tableColumnId="16"/>
      <queryTableField id="17" name="GWS" tableColumnId="17"/>
      <queryTableField id="18" name="West Coast" tableColumnId="18"/>
      <queryTableField id="19" name="North Melbourne" tableColumnId="19"/>
      <queryTableField id="20" name="Actual Ladder.Geelong" tableColumnId="20"/>
      <queryTableField id="21" name="Actual Ladder.Melbourne" tableColumnId="21"/>
      <queryTableField id="22" name="Actual Ladder.Sydney" tableColumnId="22"/>
      <queryTableField id="23" name="Actual Ladder.Collingwood" tableColumnId="23"/>
      <queryTableField id="24" name="Actual Ladder.Fremantle" tableColumnId="24"/>
      <queryTableField id="25" name="Actual Ladder.Brisbane Lions" tableColumnId="25"/>
      <queryTableField id="26" name="Actual Ladder.Richmond" tableColumnId="26"/>
      <queryTableField id="27" name="Actual Ladder.Western Bulldogs" tableColumnId="27"/>
      <queryTableField id="28" name="Actual Ladder.Carlton" tableColumnId="28"/>
      <queryTableField id="29" name="Actual Ladder.St Kilda" tableColumnId="29"/>
      <queryTableField id="30" name="Actual Ladder.Port Adelaide" tableColumnId="30"/>
      <queryTableField id="31" name="Actual Ladder.Gold Coast" tableColumnId="31"/>
      <queryTableField id="32" name="Actual Ladder.Hawthorn" tableColumnId="32"/>
      <queryTableField id="33" name="Actual Ladder.Adelaide" tableColumnId="33"/>
      <queryTableField id="34" name="Actual Ladder.Essendon" tableColumnId="34"/>
      <queryTableField id="35" name="Actual Ladder.Greater Western Sydney" tableColumnId="35"/>
      <queryTableField id="36" name="Actual Ladder.West Coast" tableColumnId="36"/>
      <queryTableField id="37" name="Actual Ladder.North Melbourne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B1FD25-6A94-4E14-B5FB-4A90B1B1A5C5}" autoFormatId="16" applyNumberFormats="0" applyBorderFormats="0" applyFontFormats="0" applyPatternFormats="0" applyAlignmentFormats="0" applyWidthHeightFormats="0">
  <queryTableRefresh nextId="50">
    <queryTableFields count="37">
      <queryTableField id="30" name="Round" tableColumnId="30"/>
      <queryTableField id="12" name="Geelong" tableColumnId="12"/>
      <queryTableField id="13" name="Melbourne" tableColumnId="13"/>
      <queryTableField id="14" name="Sydney" tableColumnId="14"/>
      <queryTableField id="15" name="Collingwood" tableColumnId="15"/>
      <queryTableField id="16" name="Fremantle" tableColumnId="16"/>
      <queryTableField id="17" name="Brisbane" tableColumnId="17"/>
      <queryTableField id="18" name="Richmond" tableColumnId="18"/>
      <queryTableField id="19" name="Western Bulldogs" tableColumnId="19"/>
      <queryTableField id="20" name="Carlton" tableColumnId="20"/>
      <queryTableField id="21" name="St Kilda" tableColumnId="21"/>
      <queryTableField id="22" name="Port Adelaide" tableColumnId="22"/>
      <queryTableField id="23" name="Gold Coast" tableColumnId="23"/>
      <queryTableField id="24" name="Hawthorn" tableColumnId="24"/>
      <queryTableField id="25" name="Adelaide" tableColumnId="25"/>
      <queryTableField id="26" name="Essendon" tableColumnId="26"/>
      <queryTableField id="27" name="GWS" tableColumnId="27"/>
      <queryTableField id="28" name="West Coast" tableColumnId="28"/>
      <queryTableField id="29" name="North Melbourne" tableColumnId="29"/>
      <queryTableField id="32" name="Actual Ladder.Geelong" tableColumnId="31"/>
      <queryTableField id="33" name="Actual Ladder.Melbourne" tableColumnId="32"/>
      <queryTableField id="34" name="Actual Ladder.Sydney" tableColumnId="33"/>
      <queryTableField id="35" name="Actual Ladder.Collingwood" tableColumnId="34"/>
      <queryTableField id="36" name="Actual Ladder.Fremantle" tableColumnId="35"/>
      <queryTableField id="37" name="Actual Ladder.Brisbane Lions" tableColumnId="36"/>
      <queryTableField id="38" name="Actual Ladder.Richmond" tableColumnId="37"/>
      <queryTableField id="39" name="Actual Ladder.Western Bulldogs" tableColumnId="38"/>
      <queryTableField id="40" name="Actual Ladder.Carlton" tableColumnId="39"/>
      <queryTableField id="41" name="Actual Ladder.St Kilda" tableColumnId="40"/>
      <queryTableField id="42" name="Actual Ladder.Port Adelaide" tableColumnId="41"/>
      <queryTableField id="43" name="Actual Ladder.Gold Coast" tableColumnId="42"/>
      <queryTableField id="44" name="Actual Ladder.Hawthorn" tableColumnId="43"/>
      <queryTableField id="45" name="Actual Ladder.Adelaide" tableColumnId="44"/>
      <queryTableField id="46" name="Actual Ladder.Essendon" tableColumnId="45"/>
      <queryTableField id="47" name="Actual Ladder.Greater Western Sydney" tableColumnId="46"/>
      <queryTableField id="48" name="Actual Ladder.West Coast" tableColumnId="47"/>
      <queryTableField id="49" name="Actual Ladder.North Melbourne" tableColumnId="4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B2C2C0B-0454-49DA-AE1A-A01B09C12996}" autoFormatId="16" applyNumberFormats="0" applyBorderFormats="0" applyFontFormats="0" applyPatternFormats="0" applyAlignmentFormats="0" applyWidthHeightFormats="0">
  <queryTableRefresh nextId="38">
    <queryTableFields count="37">
      <queryTableField id="1" name="Round" tableColumnId="1"/>
      <queryTableField id="2" name="Geelong" tableColumnId="2"/>
      <queryTableField id="3" name="Melbourne" tableColumnId="3"/>
      <queryTableField id="4" name="Sydney" tableColumnId="4"/>
      <queryTableField id="5" name="Collingwood" tableColumnId="5"/>
      <queryTableField id="6" name="Fremantle" tableColumnId="6"/>
      <queryTableField id="7" name="Brisbane" tableColumnId="7"/>
      <queryTableField id="8" name="Richmond" tableColumnId="8"/>
      <queryTableField id="9" name="Western Bulldogs" tableColumnId="9"/>
      <queryTableField id="10" name="Carlton" tableColumnId="10"/>
      <queryTableField id="11" name="St Kilda" tableColumnId="11"/>
      <queryTableField id="12" name="Port Adelaide" tableColumnId="12"/>
      <queryTableField id="13" name="Gold Coast" tableColumnId="13"/>
      <queryTableField id="14" name="Hawthorn" tableColumnId="14"/>
      <queryTableField id="15" name="Adelaide" tableColumnId="15"/>
      <queryTableField id="16" name="Essendon" tableColumnId="16"/>
      <queryTableField id="17" name="GWS" tableColumnId="17"/>
      <queryTableField id="18" name="West Coast" tableColumnId="18"/>
      <queryTableField id="19" name="North Melbourne" tableColumnId="19"/>
      <queryTableField id="20" name="Actual Ladder.Geelong" tableColumnId="20"/>
      <queryTableField id="21" name="Actual Ladder.Melbourne" tableColumnId="21"/>
      <queryTableField id="22" name="Actual Ladder.Sydney" tableColumnId="22"/>
      <queryTableField id="23" name="Actual Ladder.Collingwood" tableColumnId="23"/>
      <queryTableField id="24" name="Actual Ladder.Fremantle" tableColumnId="24"/>
      <queryTableField id="25" name="Actual Ladder.Brisbane Lions" tableColumnId="25"/>
      <queryTableField id="26" name="Actual Ladder.Richmond" tableColumnId="26"/>
      <queryTableField id="27" name="Actual Ladder.Western Bulldogs" tableColumnId="27"/>
      <queryTableField id="28" name="Actual Ladder.Carlton" tableColumnId="28"/>
      <queryTableField id="29" name="Actual Ladder.St Kilda" tableColumnId="29"/>
      <queryTableField id="30" name="Actual Ladder.Port Adelaide" tableColumnId="30"/>
      <queryTableField id="31" name="Actual Ladder.Gold Coast" tableColumnId="31"/>
      <queryTableField id="32" name="Actual Ladder.Hawthorn" tableColumnId="32"/>
      <queryTableField id="33" name="Actual Ladder.Adelaide" tableColumnId="33"/>
      <queryTableField id="34" name="Actual Ladder.Essendon" tableColumnId="34"/>
      <queryTableField id="35" name="Actual Ladder.Greater Western Sydney" tableColumnId="35"/>
      <queryTableField id="36" name="Actual Ladder.West Coast" tableColumnId="36"/>
      <queryTableField id="37" name="Actual Ladder.North Melbourne" tableColumnId="3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6EBD2-AF1B-41F5-9A6E-C3B46ED4A6B2}" autoFormatId="16" applyNumberFormats="0" applyBorderFormats="0" applyFontFormats="0" applyPatternFormats="0" applyAlignmentFormats="0" applyWidthHeightFormats="0">
  <queryTableRefresh nextId="20">
    <queryTableFields count="19">
      <queryTableField id="1" name="Team" tableColumnId="1"/>
      <queryTableField id="2" name="Geelong" tableColumnId="2"/>
      <queryTableField id="3" name="Melbourne" tableColumnId="3"/>
      <queryTableField id="4" name="Sydney" tableColumnId="4"/>
      <queryTableField id="5" name="Collingwood" tableColumnId="5"/>
      <queryTableField id="6" name="Fremantle" tableColumnId="6"/>
      <queryTableField id="7" name="Brisbane Lions" tableColumnId="7"/>
      <queryTableField id="8" name="Richmond" tableColumnId="8"/>
      <queryTableField id="9" name="Western Bulldogs" tableColumnId="9"/>
      <queryTableField id="10" name="Carlton" tableColumnId="10"/>
      <queryTableField id="11" name="St Kilda" tableColumnId="11"/>
      <queryTableField id="12" name="Port Adelaide" tableColumnId="12"/>
      <queryTableField id="13" name="Gold Coast" tableColumnId="13"/>
      <queryTableField id="14" name="Hawthorn" tableColumnId="14"/>
      <queryTableField id="15" name="Adelaide" tableColumnId="15"/>
      <queryTableField id="16" name="Essendon" tableColumnId="16"/>
      <queryTableField id="17" name="Greater Western Sydney" tableColumnId="17"/>
      <queryTableField id="18" name="West Coast" tableColumnId="18"/>
      <queryTableField id="19" name="North Melbourne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6E02F7-200B-4B3F-AB1D-4F638FE47B18}" name="Table7" displayName="Table7" ref="A1:X19" totalsRowShown="0">
  <autoFilter ref="A1:X19" xr:uid="{CD6E02F7-200B-4B3F-AB1D-4F638FE47B18}"/>
  <tableColumns count="24">
    <tableColumn id="1" xr3:uid="{866765B3-DAED-4E31-BECF-36E9CD4141BF}" name="Team"/>
    <tableColumn id="2" xr3:uid="{56EFF2B8-99A3-45F9-B4E3-6F293AC3DE70}" name=" 1  "/>
    <tableColumn id="3" xr3:uid="{C9E4EE21-1679-4EFB-B5CA-67D6EB649906}" name=" 2  "/>
    <tableColumn id="4" xr3:uid="{ABCFAD2D-DE64-4FEF-A6AC-7B780947FBF7}" name=" 3  "/>
    <tableColumn id="5" xr3:uid="{9975C2C8-9CE4-4EE0-AB7F-BAE934F212EF}" name=" 4  "/>
    <tableColumn id="6" xr3:uid="{C3393FCD-E4BE-4576-85F9-375C2255FE97}" name=" 5  "/>
    <tableColumn id="7" xr3:uid="{A129A606-849D-4BB2-8026-318FF35A47C3}" name=" 6  "/>
    <tableColumn id="8" xr3:uid="{BEAF6A4A-7E1C-4AC5-86C8-601785DAEE79}" name=" 7  "/>
    <tableColumn id="9" xr3:uid="{3AE36E66-2AF8-469A-871D-69FC4B1132C2}" name=" 8  "/>
    <tableColumn id="10" xr3:uid="{F0D488AA-61FE-435B-8678-5842D9804E66}" name=" 9  "/>
    <tableColumn id="11" xr3:uid="{A7C81237-7F27-4960-AA11-BBED7FC6A484}" name="10  "/>
    <tableColumn id="12" xr3:uid="{03E4F5B5-4753-4C66-9B66-43BA137EC8D7}" name="11  "/>
    <tableColumn id="13" xr3:uid="{9A4BE595-C3F9-42AC-A692-DFA73BD6ADA7}" name="12  "/>
    <tableColumn id="14" xr3:uid="{3D20FC17-DB61-44F9-A411-7949ECF3FE9F}" name="13  "/>
    <tableColumn id="15" xr3:uid="{9C70ADE9-57F9-4148-86C7-875D2C7A5B4A}" name="14  "/>
    <tableColumn id="16" xr3:uid="{F5E8FDCD-4015-47A6-9261-318C09B2F8EA}" name="15  "/>
    <tableColumn id="17" xr3:uid="{46EB47A4-90A2-4410-A7C9-B759639590CD}" name="16  "/>
    <tableColumn id="18" xr3:uid="{0B7735DE-166A-45AD-BB7B-09D4E30AA3E1}" name="17  "/>
    <tableColumn id="19" xr3:uid="{BCB6CFD2-4311-4B6A-847E-B4933C5909C0}" name="18  "/>
    <tableColumn id="20" xr3:uid="{4F02984A-E8D1-48FD-9DB1-DBFFC048D0E7}" name="19  "/>
    <tableColumn id="21" xr3:uid="{5DC242F1-F49D-476D-93A0-9A1923337252}" name="20  "/>
    <tableColumn id="22" xr3:uid="{A3DAFE27-2D49-445B-9CF0-4BD68F537D01}" name="21  "/>
    <tableColumn id="23" xr3:uid="{89AB68C8-A54D-4F3C-BCE0-13F08912DBAA}" name="22  "/>
    <tableColumn id="24" xr3:uid="{AEC201CF-B6F7-44A7-A7E7-331E7785E6FF}" name="23  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7A7FC-C381-42DA-A0D8-A87DABF409EE}" name="_R1_R2" displayName="_R1_R2" ref="A1:AK10" tableType="queryTable" totalsRowShown="0">
  <autoFilter ref="A1:AK10" xr:uid="{A4A7A7FC-C381-42DA-A0D8-A87DABF409EE}"/>
  <tableColumns count="37">
    <tableColumn id="1" xr3:uid="{61148918-2A61-4514-8DD3-FA8E60362104}" uniqueName="1" name="Round" queryTableFieldId="1"/>
    <tableColumn id="2" xr3:uid="{44D60BF3-C7FD-4A29-BD1E-929454B06E67}" uniqueName="2" name="Geelong" queryTableFieldId="2"/>
    <tableColumn id="3" xr3:uid="{F541DCF1-78DC-4FD5-A3CA-064F44E94AE9}" uniqueName="3" name="Melbourne" queryTableFieldId="3"/>
    <tableColumn id="4" xr3:uid="{6F0FAD7E-BEC9-4DE7-854F-3EFA14AB7FAA}" uniqueName="4" name="Sydney" queryTableFieldId="4"/>
    <tableColumn id="5" xr3:uid="{091A9D3E-6ED8-4DEA-BCBE-A180932DDBD4}" uniqueName="5" name="Collingwood" queryTableFieldId="5"/>
    <tableColumn id="6" xr3:uid="{90F0E289-A99E-43C5-80D4-632E3E58877C}" uniqueName="6" name="Fremantle" queryTableFieldId="6"/>
    <tableColumn id="7" xr3:uid="{DF4BBD6C-119B-44A3-82C1-6C6855932976}" uniqueName="7" name="Brisbane" queryTableFieldId="7"/>
    <tableColumn id="8" xr3:uid="{6A526948-7177-4768-9A3C-AF3DD489010F}" uniqueName="8" name="Richmond" queryTableFieldId="8"/>
    <tableColumn id="9" xr3:uid="{84F3FC31-AD1C-4F25-A0E4-C6C4F8C5746F}" uniqueName="9" name="Western Bulldogs" queryTableFieldId="9"/>
    <tableColumn id="10" xr3:uid="{9A5AD9A0-C817-49F3-A9B2-4C33B6BF8C9E}" uniqueName="10" name="Carlton" queryTableFieldId="10"/>
    <tableColumn id="11" xr3:uid="{829A081B-578B-4534-AD09-1E968F2F3F62}" uniqueName="11" name="St Kilda" queryTableFieldId="11"/>
    <tableColumn id="12" xr3:uid="{865D6323-61D6-4258-A682-8E39756A2FCB}" uniqueName="12" name="Port Adelaide" queryTableFieldId="12"/>
    <tableColumn id="13" xr3:uid="{52B5DED1-0655-4876-B8BA-8BB89D857902}" uniqueName="13" name="Gold Coast" queryTableFieldId="13"/>
    <tableColumn id="14" xr3:uid="{60408056-7F82-44F3-B6E3-12FF5A133FA2}" uniqueName="14" name="Hawthorn" queryTableFieldId="14"/>
    <tableColumn id="15" xr3:uid="{2FDFB435-3C5E-491C-AD1F-EFF6A9DE2A77}" uniqueName="15" name="Adelaide" queryTableFieldId="15"/>
    <tableColumn id="16" xr3:uid="{AB3B6AA9-56FD-4F7E-917C-A8CC9813B4D0}" uniqueName="16" name="Essendon" queryTableFieldId="16"/>
    <tableColumn id="17" xr3:uid="{3ED10180-2C57-4D6E-994F-BEEC5B83B89A}" uniqueName="17" name="GWS" queryTableFieldId="17"/>
    <tableColumn id="18" xr3:uid="{96ADEB19-EAAA-4A79-83DE-43A51DBC105C}" uniqueName="18" name="West Coast" queryTableFieldId="18"/>
    <tableColumn id="19" xr3:uid="{1AB15360-CFA2-4979-88F7-C39102ACA36E}" uniqueName="19" name="North Melbourne" queryTableFieldId="19"/>
    <tableColumn id="20" xr3:uid="{77FC8C8B-B8B2-4E9D-877D-302E6A3ECDFC}" uniqueName="20" name="Actual Ladder.Geelong" queryTableFieldId="20"/>
    <tableColumn id="21" xr3:uid="{2BA02030-EC9C-4D7E-9856-B29B6D085C44}" uniqueName="21" name="Actual Ladder.Melbourne" queryTableFieldId="21"/>
    <tableColumn id="22" xr3:uid="{0E1FA41E-F697-41D1-BC64-8AABD195B851}" uniqueName="22" name="Actual Ladder.Sydney" queryTableFieldId="22"/>
    <tableColumn id="23" xr3:uid="{ADD8E9ED-FDEB-4C68-9CE3-384A2364F003}" uniqueName="23" name="Actual Ladder.Collingwood" queryTableFieldId="23"/>
    <tableColumn id="24" xr3:uid="{0B656EB1-CC6A-40E2-8BCD-B7A22F25105E}" uniqueName="24" name="Actual Ladder.Fremantle" queryTableFieldId="24"/>
    <tableColumn id="25" xr3:uid="{D927B651-03FA-4A8A-881A-843DC54FEABC}" uniqueName="25" name="Actual Ladder.Brisbane Lions" queryTableFieldId="25"/>
    <tableColumn id="26" xr3:uid="{3BC891CD-8477-46F0-BC0B-6B673ACB8B4F}" uniqueName="26" name="Actual Ladder.Richmond" queryTableFieldId="26"/>
    <tableColumn id="27" xr3:uid="{24F5E29E-D4B7-4690-A6E6-0C3C59A0B7CE}" uniqueName="27" name="Actual Ladder.Western Bulldogs" queryTableFieldId="27"/>
    <tableColumn id="28" xr3:uid="{55EB85D9-E3ED-47D0-BA23-F74E92DFE5DA}" uniqueName="28" name="Actual Ladder.Carlton" queryTableFieldId="28"/>
    <tableColumn id="29" xr3:uid="{9579377C-F5B6-4439-948E-604B6BB7CA82}" uniqueName="29" name="Actual Ladder.St Kilda" queryTableFieldId="29"/>
    <tableColumn id="30" xr3:uid="{09238186-594B-486F-94D3-BD4E7DE4E0C3}" uniqueName="30" name="Actual Ladder.Port Adelaide" queryTableFieldId="30"/>
    <tableColumn id="31" xr3:uid="{9D758B1D-001C-4987-9B1C-3C48E67C0585}" uniqueName="31" name="Actual Ladder.Gold Coast" queryTableFieldId="31"/>
    <tableColumn id="32" xr3:uid="{2509DC34-495E-4D21-ACA0-F51C94A4AF8D}" uniqueName="32" name="Actual Ladder.Hawthorn" queryTableFieldId="32"/>
    <tableColumn id="33" xr3:uid="{30593EE7-1592-44B9-8927-8825BD59B2F3}" uniqueName="33" name="Actual Ladder.Adelaide" queryTableFieldId="33"/>
    <tableColumn id="34" xr3:uid="{70746B02-D8E7-4A37-8D17-63D8D7AB9AFA}" uniqueName="34" name="Actual Ladder.Essendon" queryTableFieldId="34"/>
    <tableColumn id="35" xr3:uid="{7E0A536D-7694-4F26-8C4E-3833E83A5D6A}" uniqueName="35" name="Actual Ladder.Greater Western Sydney" queryTableFieldId="35"/>
    <tableColumn id="36" xr3:uid="{7B6F3282-BEED-4D6D-B041-FF2DF7700EA6}" uniqueName="36" name="Actual Ladder.West Coast" queryTableFieldId="36"/>
    <tableColumn id="37" xr3:uid="{8AC6F30E-2789-419A-97F2-ADDD5273CE95}" uniqueName="37" name="Actual Ladder.North Melbourne" queryTableField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5A72D-AF31-4AE0-B140-25405F1BFA72}" name="Table1" displayName="Table1" ref="B17:L35" totalsRowShown="0">
  <autoFilter ref="B17:L35" xr:uid="{3505A72D-AF31-4AE0-B140-25405F1BFA72}"/>
  <tableColumns count="11">
    <tableColumn id="1" xr3:uid="{FAF7BE23-EEDE-4D32-B3AF-85463A1FACEA}" name="Team"/>
    <tableColumn id="2" xr3:uid="{AF689138-71AD-43FB-9602-90CF6F9238E0}" name="Round 3" dataDxfId="145">
      <calculatedColumnFormula>'D(3)'!W26</calculatedColumnFormula>
    </tableColumn>
    <tableColumn id="3" xr3:uid="{E6E5F0C7-1CDB-4BC0-B4DF-FA664BD12493}" name="Round 7" dataDxfId="144">
      <calculatedColumnFormula>'D(7)'!W26</calculatedColumnFormula>
    </tableColumn>
    <tableColumn id="4" xr3:uid="{650B536F-7D09-45C8-BF91-52F58BFBE5E3}" name="Round 12" dataDxfId="143">
      <calculatedColumnFormula>'D(12)'!Y26</calculatedColumnFormula>
    </tableColumn>
    <tableColumn id="5" xr3:uid="{A8C5D943-F957-4649-BEFF-41074DF26091}" name="Round 16" dataDxfId="142">
      <calculatedColumnFormula>'D(16)'!Y26</calculatedColumnFormula>
    </tableColumn>
    <tableColumn id="6" xr3:uid="{3C50C6F0-6BF4-4BF7-8186-EFBF544A906D}" name="Round 17" dataDxfId="141">
      <calculatedColumnFormula>'D(17)'!Y26</calculatedColumnFormula>
    </tableColumn>
    <tableColumn id="7" xr3:uid="{14DF9BF5-6136-4864-AAA2-1CCC9F3C463E}" name="Round 19" dataDxfId="140">
      <calculatedColumnFormula>'D(19)'!Y26</calculatedColumnFormula>
    </tableColumn>
    <tableColumn id="8" xr3:uid="{8A0027BB-BE44-4BDA-B2D6-33575CDA0229}" name="Round 20" dataDxfId="139">
      <calculatedColumnFormula>'D(20)'!Y26</calculatedColumnFormula>
    </tableColumn>
    <tableColumn id="9" xr3:uid="{51D443A6-B4DB-437D-9965-D5BA31E2106C}" name="Round 21" dataDxfId="138">
      <calculatedColumnFormula>'D(21)'!Y26</calculatedColumnFormula>
    </tableColumn>
    <tableColumn id="10" xr3:uid="{4BD1C2A8-91E7-485C-B1C6-3D71C31584F4}" name="Round 22" dataDxfId="137">
      <calculatedColumnFormula>'D(22)'!Y26</calculatedColumnFormula>
    </tableColumn>
    <tableColumn id="11" xr3:uid="{3861DC01-B0A2-4296-B3F0-A6235AF12C33}" name="Actual Rank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4428-CF13-491B-90F1-1E60B2845D29}" name="Table3" displayName="Table3" ref="B38:L56" totalsRowShown="0">
  <autoFilter ref="B38:L56" xr:uid="{9B084428-CF13-491B-90F1-1E60B2845D29}"/>
  <tableColumns count="11">
    <tableColumn id="1" xr3:uid="{5E865156-1FD5-4413-BA32-17B198E37D61}" name="Team"/>
    <tableColumn id="2" xr3:uid="{105262D2-B6C1-46F6-9DC4-15DA16441808}" name="Round 3" dataDxfId="136">
      <calculatedColumnFormula>'D(3)'!AA26</calculatedColumnFormula>
    </tableColumn>
    <tableColumn id="3" xr3:uid="{8E05977D-025C-46F7-8105-6CB5DD5E0D8D}" name="Round 7" dataDxfId="135">
      <calculatedColumnFormula>'D(7)'!AA26</calculatedColumnFormula>
    </tableColumn>
    <tableColumn id="4" xr3:uid="{ACDEC25C-54C6-42DF-927A-22A26DF20653}" name="Round 12" dataDxfId="134">
      <calculatedColumnFormula>'D(12)'!AC26</calculatedColumnFormula>
    </tableColumn>
    <tableColumn id="5" xr3:uid="{AE955C52-CE2C-4CF5-A0F3-C60F6243AA61}" name="Round 16" dataDxfId="133">
      <calculatedColumnFormula>'D(16)'!AC26</calculatedColumnFormula>
    </tableColumn>
    <tableColumn id="6" xr3:uid="{FEE0C128-84F8-443C-AEE6-C9D3CD71D4F8}" name="Round 17" dataDxfId="132">
      <calculatedColumnFormula>'D(17)'!AC26</calculatedColumnFormula>
    </tableColumn>
    <tableColumn id="7" xr3:uid="{9C7C530C-C1B1-4C0A-9019-E88F4EAB5579}" name="Round 19" dataDxfId="131">
      <calculatedColumnFormula>'D(19)'!AC26</calculatedColumnFormula>
    </tableColumn>
    <tableColumn id="8" xr3:uid="{DF82D65E-D216-49A6-89A6-7927738E548D}" name="Round 20" dataDxfId="130">
      <calculatedColumnFormula>'D(20)'!AC26</calculatedColumnFormula>
    </tableColumn>
    <tableColumn id="9" xr3:uid="{3A7444ED-2436-49E0-8535-8C483A7C7E20}" name="Round 21" dataDxfId="129">
      <calculatedColumnFormula>'D(21)'!AC26</calculatedColumnFormula>
    </tableColumn>
    <tableColumn id="10" xr3:uid="{12D5E171-9B21-4EA1-A473-C603F8AFEE58}" name="Round 22" dataDxfId="128">
      <calculatedColumnFormula>'D(22)'!AC26</calculatedColumnFormula>
    </tableColumn>
    <tableColumn id="11" xr3:uid="{2C04DD70-3703-4209-8B67-B627ACB7EACE}" name="Actual Ranking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D43F84-E538-4B3D-9AF9-78D3C31BE010}" name="Table5" displayName="Table5" ref="B60:L78" totalsRowShown="0" headerRowDxfId="127" dataDxfId="126">
  <autoFilter ref="B60:L78" xr:uid="{60D43F84-E538-4B3D-9AF9-78D3C31BE0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97D5F0E-56CF-479F-B8B0-FCA0035160F9}" name="Team" dataDxfId="125"/>
    <tableColumn id="2" xr3:uid="{AC36395C-E1DB-4656-A19F-F105FD61C8E0}" name="Round 3" dataDxfId="124">
      <calculatedColumnFormula>'D(3)'!AE26</calculatedColumnFormula>
    </tableColumn>
    <tableColumn id="3" xr3:uid="{DFBA075E-BFEF-4FA7-93D1-847DE2E1E7A6}" name="Round 7" dataDxfId="123">
      <calculatedColumnFormula>'D(7)'!AE26</calculatedColumnFormula>
    </tableColumn>
    <tableColumn id="4" xr3:uid="{141A2533-451A-410E-B0B6-62CEF48D82B1}" name="Round 12" dataDxfId="122">
      <calculatedColumnFormula>'D(12)'!AG26</calculatedColumnFormula>
    </tableColumn>
    <tableColumn id="5" xr3:uid="{FE4AF185-C520-447E-A9CF-2638A7AE312C}" name="Round 16" dataDxfId="121">
      <calculatedColumnFormula>'D(16)'!AG26</calculatedColumnFormula>
    </tableColumn>
    <tableColumn id="6" xr3:uid="{8466E280-B442-408B-B682-6E10BF97EDA5}" name="Round 17" dataDxfId="120">
      <calculatedColumnFormula>'D(17)'!AG26</calculatedColumnFormula>
    </tableColumn>
    <tableColumn id="7" xr3:uid="{1CC1D557-2255-432B-B3E7-61DE7A8A7CB2}" name="Round 19" dataDxfId="119">
      <calculatedColumnFormula>'D(19)'!AG26</calculatedColumnFormula>
    </tableColumn>
    <tableColumn id="8" xr3:uid="{7C21D921-B4AF-4CC5-ADE9-AFD1DB19D7D4}" name="Round 20" dataDxfId="118">
      <calculatedColumnFormula>'D(20)'!AG26</calculatedColumnFormula>
    </tableColumn>
    <tableColumn id="9" xr3:uid="{C411EE31-F4E9-47DD-8B27-00982D9266AD}" name="Round 21" dataDxfId="117">
      <calculatedColumnFormula>'D(21)'!AG26</calculatedColumnFormula>
    </tableColumn>
    <tableColumn id="10" xr3:uid="{3FC3255E-578F-4727-B98D-AFD01531E010}" name="Round 22" dataDxfId="116">
      <calculatedColumnFormula>'D(22)'!AG26</calculatedColumnFormula>
    </tableColumn>
    <tableColumn id="11" xr3:uid="{23B42C53-6149-4000-84F3-18705F4B80F7}" name="Actual Ranking" dataDxfId="115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9E6AB3-0497-44C3-8ACC-7E031B9AE5E0}" name="Table510" displayName="Table510" ref="B81:L99" totalsRowShown="0">
  <autoFilter ref="B81:L99" xr:uid="{A29E6AB3-0497-44C3-8ACC-7E031B9AE5E0}"/>
  <tableColumns count="11">
    <tableColumn id="1" xr3:uid="{0B73B171-62C8-4176-8C91-CA53F314FE56}" name="Team"/>
    <tableColumn id="2" xr3:uid="{DE2793BA-B168-4D13-BD3F-1B07CD89511D}" name="Round 3" dataDxfId="114">
      <calculatedColumnFormula>'D(3)'!AP26</calculatedColumnFormula>
    </tableColumn>
    <tableColumn id="3" xr3:uid="{22947DD7-A5B0-42FB-B7CF-F6A16C0681A1}" name="Round 7" dataDxfId="113">
      <calculatedColumnFormula>'D(7)'!AP26</calculatedColumnFormula>
    </tableColumn>
    <tableColumn id="4" xr3:uid="{F6B1BA0D-667E-4606-8610-EC261BA1CC49}" name="Round 12" dataDxfId="112">
      <calculatedColumnFormula>'D(12)'!AQ26</calculatedColumnFormula>
    </tableColumn>
    <tableColumn id="5" xr3:uid="{ED06D0D3-6266-44EF-8FDB-58527EE9EFBD}" name="Round 16" dataDxfId="111">
      <calculatedColumnFormula>'D(16)'!AQ26</calculatedColumnFormula>
    </tableColumn>
    <tableColumn id="6" xr3:uid="{B30DF299-6B87-4EFB-8DFD-BE5B362A8845}" name="Round 17" dataDxfId="110">
      <calculatedColumnFormula>'D(17)'!AQ26</calculatedColumnFormula>
    </tableColumn>
    <tableColumn id="7" xr3:uid="{B12B5957-DDAB-47EA-BDCC-5B30150F1C03}" name="Round 19" dataDxfId="109">
      <calculatedColumnFormula>'D(19)'!AQ26</calculatedColumnFormula>
    </tableColumn>
    <tableColumn id="8" xr3:uid="{E489FE0C-8600-4E00-BABF-82DBDCE3199B}" name="Round 20" dataDxfId="108">
      <calculatedColumnFormula>'D(20)'!AQ26</calculatedColumnFormula>
    </tableColumn>
    <tableColumn id="9" xr3:uid="{74EBD5AC-BBAF-4ED7-A55D-1F1F1457B927}" name="Round 21" dataDxfId="107">
      <calculatedColumnFormula>'D(21)'!AQ26</calculatedColumnFormula>
    </tableColumn>
    <tableColumn id="10" xr3:uid="{1D6A8407-B082-4F03-B1D7-8E5D3E6D7940}" name="Round 22" dataDxfId="106">
      <calculatedColumnFormula>'D(22)'!AQ26</calculatedColumnFormula>
    </tableColumn>
    <tableColumn id="11" xr3:uid="{32835B3D-FA13-422B-B6A7-C04B2C0A46A2}" name="Actual Rank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D1FA60-29A2-4CFF-963D-41999B820284}" name="Table10" displayName="Table10" ref="C3:H12" totalsRowShown="0">
  <autoFilter ref="C3:H12" xr:uid="{09D1FA60-29A2-4CFF-963D-41999B8202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9E6E528-3119-4C56-ACD2-500D87B8558B}" name="Round (m value)"/>
    <tableColumn id="2" xr3:uid="{B4F1A5D2-CFAB-4A97-A3B2-1A85FEFB0DC0}" name="R1 only" dataDxfId="105"/>
    <tableColumn id="3" xr3:uid="{0A1794BA-280E-4BFC-8F16-6AFCA1163F0D}" name="R2 only" dataDxfId="104"/>
    <tableColumn id="4" xr3:uid="{EE47C444-A8C3-45EE-A190-9BC1561C4F87}" name="R1+R22*n1" dataDxfId="103">
      <calculatedColumnFormula>T53</calculatedColumnFormula>
    </tableColumn>
    <tableColumn id="5" xr3:uid="{F8B71C27-1013-4091-A66E-4D41B27267AE}" name="R3 only"/>
    <tableColumn id="6" xr3:uid="{E4EC91DE-DE76-444C-991A-D8AE341D2D68}" name="R1+R2*n1+R3*n2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15A5D4-E9E1-4C5A-96C9-9B2616654BD9}" name="Table51012" displayName="Table51012" ref="B103:L121" totalsRowShown="0" headerRowDxfId="102" dataDxfId="101">
  <autoFilter ref="B103:L121" xr:uid="{0815A5D4-E9E1-4C5A-96C9-9B2616654B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E7C09F7-7C20-49A3-8018-F1E92C015302}" name="Team" dataDxfId="100"/>
    <tableColumn id="2" xr3:uid="{1E6E76B0-1CD7-4397-8E78-31CF04E168FC}" name="Round 3" dataDxfId="99">
      <calculatedColumnFormula>'D(3)'!AT26</calculatedColumnFormula>
    </tableColumn>
    <tableColumn id="3" xr3:uid="{A244A77B-3BC0-492A-8A4D-4F22AC8522E6}" name="Round 7" dataDxfId="98">
      <calculatedColumnFormula>'D(7)'!AT26</calculatedColumnFormula>
    </tableColumn>
    <tableColumn id="4" xr3:uid="{03C5B2AD-BC11-4C16-9291-DA950488AFF3}" name="Round 12" dataDxfId="97">
      <calculatedColumnFormula>'D(12)'!AU26</calculatedColumnFormula>
    </tableColumn>
    <tableColumn id="5" xr3:uid="{CD4E308D-9326-48DA-B31B-0C96F0027003}" name="Round 16" dataDxfId="96">
      <calculatedColumnFormula>'D(16)'!AU26</calculatedColumnFormula>
    </tableColumn>
    <tableColumn id="6" xr3:uid="{579EDC42-7263-4363-9674-5D29D2C5C3D5}" name="Round 17" dataDxfId="95">
      <calculatedColumnFormula>'D(17)'!AU26</calculatedColumnFormula>
    </tableColumn>
    <tableColumn id="7" xr3:uid="{6F6886EB-B4FB-4FC4-B2D3-812732C43AE1}" name="Round 19" dataDxfId="94">
      <calculatedColumnFormula>'D(19)'!AU26</calculatedColumnFormula>
    </tableColumn>
    <tableColumn id="8" xr3:uid="{FC16642A-FDAD-4932-8E2B-B27BC75CE3A0}" name="Round 20" dataDxfId="93">
      <calculatedColumnFormula>'D(20)'!AU26</calculatedColumnFormula>
    </tableColumn>
    <tableColumn id="9" xr3:uid="{4D8AB0B1-E954-4FAC-AB81-CA3B4C6F2BCE}" name="Round 21" dataDxfId="92">
      <calculatedColumnFormula>'D(21)'!AU26</calculatedColumnFormula>
    </tableColumn>
    <tableColumn id="10" xr3:uid="{B6D05298-9A45-42F8-90EE-FA3C6C650549}" name="Round 22" dataDxfId="91">
      <calculatedColumnFormula>'D(22)'!AU26</calculatedColumnFormula>
    </tableColumn>
    <tableColumn id="11" xr3:uid="{6CBEB82D-BE28-4FD6-9F70-6B6FCA434BB0}" name="Actual Ranking" dataDxfId="9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4911D74-17F0-4816-A002-938C0367669D}" name="Table19" displayName="Table19" ref="N3:T12" totalsRowShown="0">
  <autoFilter ref="N3:T12" xr:uid="{04911D74-17F0-4816-A002-938C0367669D}"/>
  <tableColumns count="7">
    <tableColumn id="1" xr3:uid="{939826DD-5AA5-44AE-B21E-1D15F36B80ED}" name="Round (m value)"/>
    <tableColumn id="2" xr3:uid="{B86865AF-1167-4791-9D05-DB1571ACE5DD}" name="n1=0.1" dataDxfId="5"/>
    <tableColumn id="3" xr3:uid="{90211862-6C4A-46BE-B258-9CB6F3E4E692}" name="n1=0.2" dataDxfId="4"/>
    <tableColumn id="4" xr3:uid="{D5009C40-CB3A-443F-BA01-287E671FD5A2}" name="n1=0.3" dataDxfId="3"/>
    <tableColumn id="5" xr3:uid="{0427F3EB-0A0E-4FBB-A0E5-DD3C376217C6}" name="n1=0.5" dataDxfId="2"/>
    <tableColumn id="6" xr3:uid="{6743377A-C6FB-4582-BA80-DAED3446D2A9}" name="n1=0.7" dataDxfId="1"/>
    <tableColumn id="7" xr3:uid="{8F3A6F1F-0FD0-47BC-B563-FCE001DC47DA}" name="n1=.9" dataDxfId="0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4D6221-4EF2-4066-97F9-A4123DC0A124}" name="_R1" displayName="_R1" ref="A1:AK10" tableType="queryTable" totalsRowShown="0">
  <autoFilter ref="A1:AK10" xr:uid="{024D6221-4EF2-4066-97F9-A4123DC0A124}"/>
  <tableColumns count="37">
    <tableColumn id="30" xr3:uid="{E3204A02-DB1E-4ED2-A5B2-615386B9D0B2}" uniqueName="30" name="Round" queryTableFieldId="30" dataDxfId="89"/>
    <tableColumn id="12" xr3:uid="{D0A0CBDF-F0FA-4EF1-A37B-9A72E1E2B676}" uniqueName="12" name="Geelong" queryTableFieldId="12"/>
    <tableColumn id="13" xr3:uid="{EF126B3B-E255-43E1-A393-517DFAA770B1}" uniqueName="13" name="Melbourne" queryTableFieldId="13"/>
    <tableColumn id="14" xr3:uid="{214CCE45-F74F-49EE-8C8E-23C08C7352CA}" uniqueName="14" name="Sydney" queryTableFieldId="14"/>
    <tableColumn id="15" xr3:uid="{3D9BA9AE-6C91-436E-B7A3-AD40DFC6D0EE}" uniqueName="15" name="Collingwood" queryTableFieldId="15"/>
    <tableColumn id="16" xr3:uid="{250CEE90-E954-47AE-A74B-1B18901F9F0C}" uniqueName="16" name="Fremantle" queryTableFieldId="16"/>
    <tableColumn id="17" xr3:uid="{7FD3550F-7396-45F5-905D-DD3F5DED61A7}" uniqueName="17" name="Brisbane" queryTableFieldId="17"/>
    <tableColumn id="18" xr3:uid="{9A901162-47CD-407F-B3DC-F0D422B257EE}" uniqueName="18" name="Richmond" queryTableFieldId="18"/>
    <tableColumn id="19" xr3:uid="{66AB40CD-53BB-43EC-AD57-32E67DF0459F}" uniqueName="19" name="Western Bulldogs" queryTableFieldId="19"/>
    <tableColumn id="20" xr3:uid="{4CF20EB3-BE3B-49CA-9050-E6B08EAA53F3}" uniqueName="20" name="Carlton" queryTableFieldId="20"/>
    <tableColumn id="21" xr3:uid="{548AA5A2-B545-4C92-8635-FC565A9CD03F}" uniqueName="21" name="St Kilda" queryTableFieldId="21"/>
    <tableColumn id="22" xr3:uid="{E3C3C125-7868-489C-BBFF-270ECA8572F0}" uniqueName="22" name="Port Adelaide" queryTableFieldId="22"/>
    <tableColumn id="23" xr3:uid="{489733B2-9DF1-4054-A78A-DBD6BC4AC095}" uniqueName="23" name="Gold Coast" queryTableFieldId="23"/>
    <tableColumn id="24" xr3:uid="{F4C1A710-8D71-4E48-A4BE-FAEAE9A15F96}" uniqueName="24" name="Hawthorn" queryTableFieldId="24"/>
    <tableColumn id="25" xr3:uid="{6F021061-171E-402E-83CF-2254D746D048}" uniqueName="25" name="Adelaide" queryTableFieldId="25"/>
    <tableColumn id="26" xr3:uid="{1D7C7BE9-FB92-4DFC-8319-64CABFDDA37F}" uniqueName="26" name="Essendon" queryTableFieldId="26"/>
    <tableColumn id="27" xr3:uid="{A9D36CDD-9D81-4A94-91C6-821D0789F8B1}" uniqueName="27" name="GWS" queryTableFieldId="27"/>
    <tableColumn id="28" xr3:uid="{212620BE-D785-4E7C-A21D-85BE090FEFD0}" uniqueName="28" name="West Coast" queryTableFieldId="28"/>
    <tableColumn id="29" xr3:uid="{01F80D22-DC57-42C4-82BB-F55A3D8E6079}" uniqueName="29" name="North Melbourne" queryTableFieldId="29"/>
    <tableColumn id="31" xr3:uid="{46D15331-EE44-44CE-8090-1D33B38F9D95}" uniqueName="31" name="Actual Ladder.Geelong" queryTableFieldId="32"/>
    <tableColumn id="32" xr3:uid="{E644869D-4C3F-456F-ABD6-4CA0E91E257B}" uniqueName="32" name="Actual Ladder.Melbourne" queryTableFieldId="33"/>
    <tableColumn id="33" xr3:uid="{92F3E434-4ECF-4679-B8E3-7CC2BC2765C0}" uniqueName="33" name="Actual Ladder.Sydney" queryTableFieldId="34"/>
    <tableColumn id="34" xr3:uid="{5FE90156-9B60-420A-9769-B2FE820C8257}" uniqueName="34" name="Actual Ladder.Collingwood" queryTableFieldId="35"/>
    <tableColumn id="35" xr3:uid="{C8753CDF-824C-4808-8C31-FD043428FD4A}" uniqueName="35" name="Actual Ladder.Fremantle" queryTableFieldId="36"/>
    <tableColumn id="36" xr3:uid="{18E3A272-9846-467D-B409-2D3C1A78714A}" uniqueName="36" name="Actual Ladder.Brisbane Lions" queryTableFieldId="37"/>
    <tableColumn id="37" xr3:uid="{D06C24D2-03C3-4E4D-9DD5-DD4FCCD9C38C}" uniqueName="37" name="Actual Ladder.Richmond" queryTableFieldId="38"/>
    <tableColumn id="38" xr3:uid="{F6C8A28C-DFE5-49BD-ABF2-1FC024605CEE}" uniqueName="38" name="Actual Ladder.Western Bulldogs" queryTableFieldId="39"/>
    <tableColumn id="39" xr3:uid="{0FC468E2-6443-4737-9BF7-A3B2354EEF3D}" uniqueName="39" name="Actual Ladder.Carlton" queryTableFieldId="40"/>
    <tableColumn id="40" xr3:uid="{07FBB836-B78E-4A81-826A-617F1F455990}" uniqueName="40" name="Actual Ladder.St Kilda" queryTableFieldId="41"/>
    <tableColumn id="41" xr3:uid="{28C9CB14-5A32-4C36-9566-59FD18141767}" uniqueName="41" name="Actual Ladder.Port Adelaide" queryTableFieldId="42"/>
    <tableColumn id="42" xr3:uid="{CF499FF3-4CEB-4EF0-BEBF-BB2381CCDB0D}" uniqueName="42" name="Actual Ladder.Gold Coast" queryTableFieldId="43"/>
    <tableColumn id="43" xr3:uid="{5C20EA05-587F-41E5-A4A8-40FADA9A13A0}" uniqueName="43" name="Actual Ladder.Hawthorn" queryTableFieldId="44"/>
    <tableColumn id="44" xr3:uid="{D6450481-8470-428D-A186-B63FB288E3F2}" uniqueName="44" name="Actual Ladder.Adelaide" queryTableFieldId="45"/>
    <tableColumn id="45" xr3:uid="{3B0FDB43-7B4B-47B4-8324-C3E665CE398E}" uniqueName="45" name="Actual Ladder.Essendon" queryTableFieldId="46"/>
    <tableColumn id="46" xr3:uid="{1619D276-E66D-4D5D-A199-F19F4E26CCA1}" uniqueName="46" name="Actual Ladder.Greater Western Sydney" queryTableFieldId="47"/>
    <tableColumn id="47" xr3:uid="{6E41433A-6DB6-4DCB-B7A7-DBF287C2616B}" uniqueName="47" name="Actual Ladder.West Coast" queryTableFieldId="48"/>
    <tableColumn id="48" xr3:uid="{1FBDC10D-8BC2-42A5-A32C-0BD8F1F8D6E3}" uniqueName="48" name="Actual Ladder.North Melbourne" queryTableFieldId="4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3A10C-DEA8-406E-9A09-737F5C59C2B7}" name="_R2" displayName="_R2" ref="A1:AK10" tableType="queryTable" totalsRowShown="0">
  <autoFilter ref="A1:AK10" xr:uid="{7BB3A10C-DEA8-406E-9A09-737F5C59C2B7}"/>
  <tableColumns count="37">
    <tableColumn id="1" xr3:uid="{B5268B1E-C28E-4D9A-88C7-FFA27C3A6AE2}" uniqueName="1" name="Round" queryTableFieldId="1"/>
    <tableColumn id="2" xr3:uid="{ED0F9684-5540-4ABF-A2CC-2EF889558183}" uniqueName="2" name="Geelong" queryTableFieldId="2"/>
    <tableColumn id="3" xr3:uid="{53F44014-CC93-476E-A479-909FB9615262}" uniqueName="3" name="Melbourne" queryTableFieldId="3"/>
    <tableColumn id="4" xr3:uid="{C543D7C7-FE7C-4907-BDCB-94BB37E27439}" uniqueName="4" name="Sydney" queryTableFieldId="4"/>
    <tableColumn id="5" xr3:uid="{48FFE3AB-5F3C-433C-9EC9-FF7476C1D5E1}" uniqueName="5" name="Collingwood" queryTableFieldId="5"/>
    <tableColumn id="6" xr3:uid="{301B9442-678A-42A1-A5DC-80D24B04FFDE}" uniqueName="6" name="Fremantle" queryTableFieldId="6"/>
    <tableColumn id="7" xr3:uid="{27512A67-EA72-4DF4-AC7B-F33D617581A7}" uniqueName="7" name="Brisbane" queryTableFieldId="7"/>
    <tableColumn id="8" xr3:uid="{568DBFB5-E12C-4A54-8703-1C30789B95B5}" uniqueName="8" name="Richmond" queryTableFieldId="8"/>
    <tableColumn id="9" xr3:uid="{1F2E9B4B-F840-41AB-94D7-8B4B82DCCBB7}" uniqueName="9" name="Western Bulldogs" queryTableFieldId="9"/>
    <tableColumn id="10" xr3:uid="{D70B8C7E-5FEA-4867-87C2-7784FDD5B3EE}" uniqueName="10" name="Carlton" queryTableFieldId="10"/>
    <tableColumn id="11" xr3:uid="{53C14E9F-F4EE-482D-8DF0-D91CAB3EF093}" uniqueName="11" name="St Kilda" queryTableFieldId="11"/>
    <tableColumn id="12" xr3:uid="{D063DA71-80A5-4AD6-B322-B997CA407392}" uniqueName="12" name="Port Adelaide" queryTableFieldId="12"/>
    <tableColumn id="13" xr3:uid="{78CBDE8D-B5A3-4F91-AC56-A9BF35E90044}" uniqueName="13" name="Gold Coast" queryTableFieldId="13"/>
    <tableColumn id="14" xr3:uid="{D9E50C81-E585-4A36-A45E-BD7010BD6B0B}" uniqueName="14" name="Hawthorn" queryTableFieldId="14"/>
    <tableColumn id="15" xr3:uid="{BD0D8643-2B5C-4730-895F-85BD5818CF33}" uniqueName="15" name="Adelaide" queryTableFieldId="15"/>
    <tableColumn id="16" xr3:uid="{3575C30E-0EFE-41DD-A6EF-978AD00977F1}" uniqueName="16" name="Essendon" queryTableFieldId="16"/>
    <tableColumn id="17" xr3:uid="{F74F0623-4D49-49F5-B913-4D462D5E4447}" uniqueName="17" name="GWS" queryTableFieldId="17"/>
    <tableColumn id="18" xr3:uid="{C21697E1-4E7A-440C-B2EB-D458761D7AD2}" uniqueName="18" name="West Coast" queryTableFieldId="18"/>
    <tableColumn id="19" xr3:uid="{22AABF8D-4A2A-417B-823C-1286A3DB3482}" uniqueName="19" name="North Melbourne" queryTableFieldId="19"/>
    <tableColumn id="20" xr3:uid="{02EE82E9-1373-4FD1-B56F-F0536161FB66}" uniqueName="20" name="Actual Ladder.Geelong" queryTableFieldId="20"/>
    <tableColumn id="21" xr3:uid="{16441E0B-4DF4-43A0-895C-D5BD8F0EEC5B}" uniqueName="21" name="Actual Ladder.Melbourne" queryTableFieldId="21"/>
    <tableColumn id="22" xr3:uid="{0489D6F8-D7F5-47FC-B48C-29EB2639C90E}" uniqueName="22" name="Actual Ladder.Sydney" queryTableFieldId="22"/>
    <tableColumn id="23" xr3:uid="{3081B6B7-8092-4AAF-9F20-C14A44D8D71D}" uniqueName="23" name="Actual Ladder.Collingwood" queryTableFieldId="23"/>
    <tableColumn id="24" xr3:uid="{E4E22F64-381E-4E38-8F72-D76E6837B322}" uniqueName="24" name="Actual Ladder.Fremantle" queryTableFieldId="24"/>
    <tableColumn id="25" xr3:uid="{1A7DD81A-F6B3-49CD-A89A-E8B5220CD187}" uniqueName="25" name="Actual Ladder.Brisbane Lions" queryTableFieldId="25"/>
    <tableColumn id="26" xr3:uid="{56DA1FB6-E78D-40C3-8411-7DF9FFF1BC40}" uniqueName="26" name="Actual Ladder.Richmond" queryTableFieldId="26"/>
    <tableColumn id="27" xr3:uid="{F8EB126C-8660-4656-B079-0F2C7A8D83DC}" uniqueName="27" name="Actual Ladder.Western Bulldogs" queryTableFieldId="27"/>
    <tableColumn id="28" xr3:uid="{0FBDFB66-F9EC-4237-975C-44331F35C10A}" uniqueName="28" name="Actual Ladder.Carlton" queryTableFieldId="28"/>
    <tableColumn id="29" xr3:uid="{73B7FC8C-5380-4595-8C8F-1CBC2827BD40}" uniqueName="29" name="Actual Ladder.St Kilda" queryTableFieldId="29"/>
    <tableColumn id="30" xr3:uid="{25DE067E-13FF-4B79-95B0-A3488CFCE4F6}" uniqueName="30" name="Actual Ladder.Port Adelaide" queryTableFieldId="30"/>
    <tableColumn id="31" xr3:uid="{5F6D059F-EFB9-4605-BE3A-BE7BE7733B50}" uniqueName="31" name="Actual Ladder.Gold Coast" queryTableFieldId="31"/>
    <tableColumn id="32" xr3:uid="{A6C08F9D-E939-42D7-8433-69EA334DC09F}" uniqueName="32" name="Actual Ladder.Hawthorn" queryTableFieldId="32"/>
    <tableColumn id="33" xr3:uid="{AB850813-EF1C-47CA-BDB0-571196AEFC4A}" uniqueName="33" name="Actual Ladder.Adelaide" queryTableFieldId="33"/>
    <tableColumn id="34" xr3:uid="{D301CF57-A343-4249-8F5F-42B4E4A142E8}" uniqueName="34" name="Actual Ladder.Essendon" queryTableFieldId="34"/>
    <tableColumn id="35" xr3:uid="{E02E4326-D065-4EEC-BD62-B2EDE852E9C0}" uniqueName="35" name="Actual Ladder.Greater Western Sydney" queryTableFieldId="35"/>
    <tableColumn id="36" xr3:uid="{1379ADCC-9FF6-465A-A63A-584C187624EB}" uniqueName="36" name="Actual Ladder.West Coast" queryTableFieldId="36"/>
    <tableColumn id="37" xr3:uid="{4D03D449-10AD-4C6C-B982-C1988DCAD6EF}" uniqueName="37" name="Actual Ladder.North Melbourne" queryTableFieldId="3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4CFD00-9EAD-41E4-A364-C842BC43AC2E}" name="Actual_Ladder" displayName="Actual_Ladder" ref="A1:S24" tableType="queryTable" totalsRowShown="0">
  <autoFilter ref="A1:S24" xr:uid="{E64CFD00-9EAD-41E4-A364-C842BC43AC2E}"/>
  <tableColumns count="19">
    <tableColumn id="1" xr3:uid="{59543FB4-DA75-44E2-9354-93041EB570CB}" uniqueName="1" name="Team" queryTableFieldId="1"/>
    <tableColumn id="2" xr3:uid="{35C2744E-BADC-4D0A-A572-6CA49069B312}" uniqueName="2" name="Geelong" queryTableFieldId="2"/>
    <tableColumn id="3" xr3:uid="{7E593C72-E8F1-4C99-9A4A-9AD6103FFFA9}" uniqueName="3" name="Melbourne" queryTableFieldId="3"/>
    <tableColumn id="4" xr3:uid="{F371282A-6F79-4206-831F-F1D8D2F34867}" uniqueName="4" name="Sydney" queryTableFieldId="4"/>
    <tableColumn id="5" xr3:uid="{EFB62ACD-1957-46B2-B393-5F98347B1293}" uniqueName="5" name="Collingwood" queryTableFieldId="5"/>
    <tableColumn id="6" xr3:uid="{4074A2E6-6BC8-43C8-8948-5E14D7698588}" uniqueName="6" name="Fremantle" queryTableFieldId="6"/>
    <tableColumn id="7" xr3:uid="{80BC9C03-57F8-4264-9794-0B398AE11A84}" uniqueName="7" name="Brisbane Lions" queryTableFieldId="7"/>
    <tableColumn id="8" xr3:uid="{8D4694F6-F4C4-487C-9266-0C4C5C0745C5}" uniqueName="8" name="Richmond" queryTableFieldId="8"/>
    <tableColumn id="9" xr3:uid="{D678AA18-9A9D-45E3-8D20-9A7CC42E6A26}" uniqueName="9" name="Western Bulldogs" queryTableFieldId="9"/>
    <tableColumn id="10" xr3:uid="{D7ECA43F-46BE-43D9-8CF4-A6B3173EFA19}" uniqueName="10" name="Carlton" queryTableFieldId="10"/>
    <tableColumn id="11" xr3:uid="{737E5495-90FB-4836-9DD9-15FA9228BE49}" uniqueName="11" name="St Kilda" queryTableFieldId="11"/>
    <tableColumn id="12" xr3:uid="{7373C187-CEDE-45B6-87E1-CE60D0A877D0}" uniqueName="12" name="Port Adelaide" queryTableFieldId="12"/>
    <tableColumn id="13" xr3:uid="{01574D00-3001-4F59-98A0-7EA5B3548E4E}" uniqueName="13" name="Gold Coast" queryTableFieldId="13"/>
    <tableColumn id="14" xr3:uid="{0F89CD9A-1A78-4027-93BB-CE81EC54EA6A}" uniqueName="14" name="Hawthorn" queryTableFieldId="14"/>
    <tableColumn id="15" xr3:uid="{9A746766-8B3B-48E5-A5D1-8A1975373675}" uniqueName="15" name="Adelaide" queryTableFieldId="15"/>
    <tableColumn id="16" xr3:uid="{AF00C70D-9578-4827-9A13-6CF37365C5BD}" uniqueName="16" name="Essendon" queryTableFieldId="16"/>
    <tableColumn id="17" xr3:uid="{A5B075ED-47F8-4081-B31F-0A9D881A9A9F}" uniqueName="17" name="Greater Western Sydney" queryTableFieldId="17"/>
    <tableColumn id="18" xr3:uid="{AC79E023-973B-4F7B-9EFE-D17B0DE9C643}" uniqueName="18" name="West Coast" queryTableFieldId="18"/>
    <tableColumn id="19" xr3:uid="{7D5A29D2-16CE-4F7D-A3EB-BD08BFD9DDA4}" uniqueName="19" name="North Melbourn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ltables.com/afl/seas/ladders/laddersyby.html" TargetMode="External"/><Relationship Id="rId18" Type="http://schemas.openxmlformats.org/officeDocument/2006/relationships/hyperlink" Target="https://afltables.com/afl/seas/ladders/laddersyby.html" TargetMode="External"/><Relationship Id="rId26" Type="http://schemas.openxmlformats.org/officeDocument/2006/relationships/hyperlink" Target="https://afltables.com/afl/teams/swans_idx.html" TargetMode="External"/><Relationship Id="rId39" Type="http://schemas.openxmlformats.org/officeDocument/2006/relationships/hyperlink" Target="https://afltables.com/afl/teams/gws_idx.html" TargetMode="External"/><Relationship Id="rId21" Type="http://schemas.openxmlformats.org/officeDocument/2006/relationships/hyperlink" Target="https://afltables.com/afl/seas/ladders/laddersyby.html" TargetMode="External"/><Relationship Id="rId34" Type="http://schemas.openxmlformats.org/officeDocument/2006/relationships/hyperlink" Target="https://afltables.com/afl/teams/padelaide_idx.html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afltables.com/afl/seas/ladders/laddersyby.html" TargetMode="External"/><Relationship Id="rId2" Type="http://schemas.openxmlformats.org/officeDocument/2006/relationships/hyperlink" Target="https://afltables.com/afl/seas/ladders/laddersyby.html" TargetMode="External"/><Relationship Id="rId16" Type="http://schemas.openxmlformats.org/officeDocument/2006/relationships/hyperlink" Target="https://afltables.com/afl/seas/ladders/laddersyby.html" TargetMode="External"/><Relationship Id="rId20" Type="http://schemas.openxmlformats.org/officeDocument/2006/relationships/hyperlink" Target="https://afltables.com/afl/seas/ladders/laddersyby.html" TargetMode="External"/><Relationship Id="rId29" Type="http://schemas.openxmlformats.org/officeDocument/2006/relationships/hyperlink" Target="https://afltables.com/afl/teams/brisbanel_idx.html" TargetMode="External"/><Relationship Id="rId41" Type="http://schemas.openxmlformats.org/officeDocument/2006/relationships/hyperlink" Target="https://afltables.com/afl/teams/kangaroos_idx.html" TargetMode="External"/><Relationship Id="rId1" Type="http://schemas.openxmlformats.org/officeDocument/2006/relationships/hyperlink" Target="https://afltables.com/afl/seas/ladders/laddersyby.html" TargetMode="External"/><Relationship Id="rId6" Type="http://schemas.openxmlformats.org/officeDocument/2006/relationships/hyperlink" Target="https://afltables.com/afl/seas/ladders/laddersyby.html" TargetMode="External"/><Relationship Id="rId11" Type="http://schemas.openxmlformats.org/officeDocument/2006/relationships/hyperlink" Target="https://afltables.com/afl/seas/ladders/laddersyby.html" TargetMode="External"/><Relationship Id="rId24" Type="http://schemas.openxmlformats.org/officeDocument/2006/relationships/hyperlink" Target="https://afltables.com/afl/teams/geelong_idx.html" TargetMode="External"/><Relationship Id="rId32" Type="http://schemas.openxmlformats.org/officeDocument/2006/relationships/hyperlink" Target="https://afltables.com/afl/teams/carlton_idx.html" TargetMode="External"/><Relationship Id="rId37" Type="http://schemas.openxmlformats.org/officeDocument/2006/relationships/hyperlink" Target="https://afltables.com/afl/teams/adelaide_idx.html" TargetMode="External"/><Relationship Id="rId40" Type="http://schemas.openxmlformats.org/officeDocument/2006/relationships/hyperlink" Target="https://afltables.com/afl/teams/westcoast_idx.html" TargetMode="External"/><Relationship Id="rId5" Type="http://schemas.openxmlformats.org/officeDocument/2006/relationships/hyperlink" Target="https://afltables.com/afl/seas/ladders/laddersyby.html" TargetMode="External"/><Relationship Id="rId15" Type="http://schemas.openxmlformats.org/officeDocument/2006/relationships/hyperlink" Target="https://afltables.com/afl/seas/ladders/laddersyby.html" TargetMode="External"/><Relationship Id="rId23" Type="http://schemas.openxmlformats.org/officeDocument/2006/relationships/hyperlink" Target="https://afltables.com/afl/seas/ladders/laddersyby.html" TargetMode="External"/><Relationship Id="rId28" Type="http://schemas.openxmlformats.org/officeDocument/2006/relationships/hyperlink" Target="https://afltables.com/afl/teams/fremantle_idx.html" TargetMode="External"/><Relationship Id="rId36" Type="http://schemas.openxmlformats.org/officeDocument/2006/relationships/hyperlink" Target="https://afltables.com/afl/teams/hawthorn_idx.html" TargetMode="External"/><Relationship Id="rId10" Type="http://schemas.openxmlformats.org/officeDocument/2006/relationships/hyperlink" Target="https://afltables.com/afl/seas/ladders/laddersyby.html" TargetMode="External"/><Relationship Id="rId19" Type="http://schemas.openxmlformats.org/officeDocument/2006/relationships/hyperlink" Target="https://afltables.com/afl/seas/ladders/laddersyby.html" TargetMode="External"/><Relationship Id="rId31" Type="http://schemas.openxmlformats.org/officeDocument/2006/relationships/hyperlink" Target="https://afltables.com/afl/teams/bullldogs_idx.html" TargetMode="External"/><Relationship Id="rId4" Type="http://schemas.openxmlformats.org/officeDocument/2006/relationships/hyperlink" Target="https://afltables.com/afl/seas/ladders/laddersyby.html" TargetMode="External"/><Relationship Id="rId9" Type="http://schemas.openxmlformats.org/officeDocument/2006/relationships/hyperlink" Target="https://afltables.com/afl/seas/ladders/laddersyby.html" TargetMode="External"/><Relationship Id="rId14" Type="http://schemas.openxmlformats.org/officeDocument/2006/relationships/hyperlink" Target="https://afltables.com/afl/seas/ladders/laddersyby.html" TargetMode="External"/><Relationship Id="rId22" Type="http://schemas.openxmlformats.org/officeDocument/2006/relationships/hyperlink" Target="https://afltables.com/afl/seas/ladders/laddersyby.html" TargetMode="External"/><Relationship Id="rId27" Type="http://schemas.openxmlformats.org/officeDocument/2006/relationships/hyperlink" Target="https://afltables.com/afl/teams/collingwood_idx.html" TargetMode="External"/><Relationship Id="rId30" Type="http://schemas.openxmlformats.org/officeDocument/2006/relationships/hyperlink" Target="https://afltables.com/afl/teams/richmond_idx.html" TargetMode="External"/><Relationship Id="rId35" Type="http://schemas.openxmlformats.org/officeDocument/2006/relationships/hyperlink" Target="https://afltables.com/afl/teams/goldcoast_idx.html" TargetMode="External"/><Relationship Id="rId8" Type="http://schemas.openxmlformats.org/officeDocument/2006/relationships/hyperlink" Target="https://afltables.com/afl/seas/ladders/laddersyby.html" TargetMode="External"/><Relationship Id="rId3" Type="http://schemas.openxmlformats.org/officeDocument/2006/relationships/hyperlink" Target="https://afltables.com/afl/seas/ladders/laddersyby.html" TargetMode="External"/><Relationship Id="rId12" Type="http://schemas.openxmlformats.org/officeDocument/2006/relationships/hyperlink" Target="https://afltables.com/afl/seas/ladders/laddersyby.html" TargetMode="External"/><Relationship Id="rId17" Type="http://schemas.openxmlformats.org/officeDocument/2006/relationships/hyperlink" Target="https://afltables.com/afl/seas/ladders/laddersyby.html" TargetMode="External"/><Relationship Id="rId25" Type="http://schemas.openxmlformats.org/officeDocument/2006/relationships/hyperlink" Target="https://afltables.com/afl/teams/melbourne_idx.html" TargetMode="External"/><Relationship Id="rId33" Type="http://schemas.openxmlformats.org/officeDocument/2006/relationships/hyperlink" Target="https://afltables.com/afl/teams/stkilda_idx.html" TargetMode="External"/><Relationship Id="rId38" Type="http://schemas.openxmlformats.org/officeDocument/2006/relationships/hyperlink" Target="https://afltables.com/afl/teams/essendon_id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9BC4-9EFC-411B-B880-A84859C516F8}">
  <dimension ref="A1:X19"/>
  <sheetViews>
    <sheetView zoomScale="70" zoomScaleNormal="70" workbookViewId="0">
      <selection sqref="A1:X19"/>
    </sheetView>
  </sheetViews>
  <sheetFormatPr defaultRowHeight="14.25" x14ac:dyDescent="0.45"/>
  <sheetData>
    <row r="1" spans="1:24" x14ac:dyDescent="0.45">
      <c r="A1" t="s">
        <v>63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 x14ac:dyDescent="0.45">
      <c r="A2" t="s">
        <v>12</v>
      </c>
      <c r="B2">
        <v>1</v>
      </c>
      <c r="C2">
        <v>7</v>
      </c>
      <c r="D2">
        <v>7</v>
      </c>
      <c r="E2">
        <v>5</v>
      </c>
      <c r="F2">
        <v>7</v>
      </c>
      <c r="G2">
        <v>6</v>
      </c>
      <c r="H2">
        <v>7</v>
      </c>
      <c r="I2">
        <v>5</v>
      </c>
      <c r="J2">
        <v>7</v>
      </c>
      <c r="K2">
        <v>6</v>
      </c>
      <c r="L2">
        <v>6</v>
      </c>
      <c r="M2">
        <v>4</v>
      </c>
      <c r="N2">
        <v>5</v>
      </c>
      <c r="O2">
        <v>4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45">
      <c r="A3" t="s">
        <v>1</v>
      </c>
      <c r="B3">
        <v>2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2</v>
      </c>
    </row>
    <row r="4" spans="1:24" x14ac:dyDescent="0.45">
      <c r="A4" t="s">
        <v>0</v>
      </c>
      <c r="B4">
        <v>6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6</v>
      </c>
      <c r="J4">
        <v>5</v>
      </c>
      <c r="K4">
        <v>7</v>
      </c>
      <c r="L4">
        <v>7</v>
      </c>
      <c r="M4">
        <v>6</v>
      </c>
      <c r="N4">
        <v>7</v>
      </c>
      <c r="O4">
        <v>7</v>
      </c>
      <c r="P4">
        <v>6</v>
      </c>
      <c r="Q4">
        <v>8</v>
      </c>
      <c r="R4">
        <v>7</v>
      </c>
      <c r="S4">
        <v>6</v>
      </c>
      <c r="T4">
        <v>6</v>
      </c>
      <c r="U4">
        <v>4</v>
      </c>
      <c r="V4">
        <v>4</v>
      </c>
      <c r="W4">
        <v>2</v>
      </c>
      <c r="X4">
        <v>3</v>
      </c>
    </row>
    <row r="5" spans="1:24" x14ac:dyDescent="0.45">
      <c r="A5" t="s">
        <v>7</v>
      </c>
      <c r="B5">
        <v>7</v>
      </c>
      <c r="C5">
        <v>2</v>
      </c>
      <c r="D5">
        <v>6</v>
      </c>
      <c r="E5">
        <v>8</v>
      </c>
      <c r="F5">
        <v>9</v>
      </c>
      <c r="G5">
        <v>8</v>
      </c>
      <c r="H5">
        <v>8</v>
      </c>
      <c r="I5">
        <v>9</v>
      </c>
      <c r="J5">
        <v>11</v>
      </c>
      <c r="K5">
        <v>10</v>
      </c>
      <c r="L5">
        <v>10</v>
      </c>
      <c r="M5">
        <v>8</v>
      </c>
      <c r="N5">
        <v>8</v>
      </c>
      <c r="O5">
        <v>9</v>
      </c>
      <c r="P5">
        <v>7</v>
      </c>
      <c r="Q5">
        <v>6</v>
      </c>
      <c r="R5">
        <v>6</v>
      </c>
      <c r="S5">
        <v>5</v>
      </c>
      <c r="T5">
        <v>4</v>
      </c>
      <c r="U5">
        <v>3</v>
      </c>
      <c r="V5">
        <v>2</v>
      </c>
      <c r="W5">
        <v>5</v>
      </c>
      <c r="X5">
        <v>4</v>
      </c>
    </row>
    <row r="6" spans="1:24" x14ac:dyDescent="0.45">
      <c r="A6" t="s">
        <v>17</v>
      </c>
      <c r="B6">
        <v>9</v>
      </c>
      <c r="C6">
        <v>12</v>
      </c>
      <c r="D6">
        <v>5</v>
      </c>
      <c r="E6">
        <v>3</v>
      </c>
      <c r="F6">
        <v>2</v>
      </c>
      <c r="G6">
        <v>2</v>
      </c>
      <c r="H6">
        <v>3</v>
      </c>
      <c r="I6">
        <v>2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4</v>
      </c>
      <c r="Q6">
        <v>4</v>
      </c>
      <c r="R6">
        <v>3</v>
      </c>
      <c r="S6">
        <v>4</v>
      </c>
      <c r="T6">
        <v>5</v>
      </c>
      <c r="U6">
        <v>6</v>
      </c>
      <c r="V6">
        <v>6</v>
      </c>
      <c r="W6">
        <v>6</v>
      </c>
      <c r="X6">
        <v>5</v>
      </c>
    </row>
    <row r="7" spans="1:24" x14ac:dyDescent="0.45">
      <c r="A7" t="s">
        <v>126</v>
      </c>
      <c r="B7">
        <v>8</v>
      </c>
      <c r="C7">
        <v>5</v>
      </c>
      <c r="D7">
        <v>1</v>
      </c>
      <c r="E7">
        <v>2</v>
      </c>
      <c r="F7">
        <v>3</v>
      </c>
      <c r="G7">
        <v>3</v>
      </c>
      <c r="H7">
        <v>2</v>
      </c>
      <c r="I7">
        <v>3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3</v>
      </c>
      <c r="Q7">
        <v>3</v>
      </c>
      <c r="R7">
        <v>4</v>
      </c>
      <c r="S7">
        <v>3</v>
      </c>
      <c r="T7">
        <v>3</v>
      </c>
      <c r="U7">
        <v>5</v>
      </c>
      <c r="V7">
        <v>5</v>
      </c>
      <c r="W7">
        <v>4</v>
      </c>
      <c r="X7">
        <v>6</v>
      </c>
    </row>
    <row r="8" spans="1:24" x14ac:dyDescent="0.45">
      <c r="A8" t="s">
        <v>5</v>
      </c>
      <c r="B8">
        <v>14</v>
      </c>
      <c r="C8">
        <v>9</v>
      </c>
      <c r="D8">
        <v>11</v>
      </c>
      <c r="E8">
        <v>10</v>
      </c>
      <c r="F8">
        <v>11</v>
      </c>
      <c r="G8">
        <v>12</v>
      </c>
      <c r="H8">
        <v>9</v>
      </c>
      <c r="I8">
        <v>8</v>
      </c>
      <c r="J8">
        <v>8</v>
      </c>
      <c r="K8">
        <v>8</v>
      </c>
      <c r="L8">
        <v>9</v>
      </c>
      <c r="M8">
        <v>10</v>
      </c>
      <c r="N8">
        <v>9</v>
      </c>
      <c r="O8">
        <v>6</v>
      </c>
      <c r="P8">
        <v>9</v>
      </c>
      <c r="Q8">
        <v>7</v>
      </c>
      <c r="R8">
        <v>8</v>
      </c>
      <c r="S8">
        <v>8</v>
      </c>
      <c r="T8">
        <v>10</v>
      </c>
      <c r="U8">
        <v>9</v>
      </c>
      <c r="V8">
        <v>8</v>
      </c>
      <c r="W8">
        <v>7</v>
      </c>
      <c r="X8">
        <v>7</v>
      </c>
    </row>
    <row r="9" spans="1:24" x14ac:dyDescent="0.45">
      <c r="A9" t="s">
        <v>14</v>
      </c>
      <c r="B9">
        <v>17</v>
      </c>
      <c r="C9">
        <v>13</v>
      </c>
      <c r="D9">
        <v>12</v>
      </c>
      <c r="E9">
        <v>14</v>
      </c>
      <c r="F9">
        <v>10</v>
      </c>
      <c r="G9">
        <v>11</v>
      </c>
      <c r="H9">
        <v>10</v>
      </c>
      <c r="I9">
        <v>10</v>
      </c>
      <c r="J9">
        <v>9</v>
      </c>
      <c r="K9">
        <v>9</v>
      </c>
      <c r="L9">
        <v>8</v>
      </c>
      <c r="M9">
        <v>9</v>
      </c>
      <c r="N9">
        <v>10</v>
      </c>
      <c r="O9">
        <v>10</v>
      </c>
      <c r="P9">
        <v>8</v>
      </c>
      <c r="Q9">
        <v>10</v>
      </c>
      <c r="R9">
        <v>10</v>
      </c>
      <c r="S9">
        <v>9</v>
      </c>
      <c r="T9">
        <v>8</v>
      </c>
      <c r="U9">
        <v>10</v>
      </c>
      <c r="V9">
        <v>10</v>
      </c>
      <c r="W9">
        <v>9</v>
      </c>
      <c r="X9">
        <v>8</v>
      </c>
    </row>
    <row r="10" spans="1:24" x14ac:dyDescent="0.45">
      <c r="A10" t="s">
        <v>3</v>
      </c>
      <c r="B10">
        <v>5</v>
      </c>
      <c r="C10">
        <v>6</v>
      </c>
      <c r="D10">
        <v>3</v>
      </c>
      <c r="E10">
        <v>7</v>
      </c>
      <c r="F10">
        <v>6</v>
      </c>
      <c r="G10">
        <v>7</v>
      </c>
      <c r="H10">
        <v>6</v>
      </c>
      <c r="I10">
        <v>4</v>
      </c>
      <c r="J10">
        <v>4</v>
      </c>
      <c r="K10">
        <v>3</v>
      </c>
      <c r="L10">
        <v>5</v>
      </c>
      <c r="M10">
        <v>7</v>
      </c>
      <c r="N10">
        <v>4</v>
      </c>
      <c r="O10">
        <v>5</v>
      </c>
      <c r="P10">
        <v>5</v>
      </c>
      <c r="Q10">
        <v>5</v>
      </c>
      <c r="R10">
        <v>5</v>
      </c>
      <c r="S10">
        <v>7</v>
      </c>
      <c r="T10">
        <v>7</v>
      </c>
      <c r="U10">
        <v>7</v>
      </c>
      <c r="V10">
        <v>7</v>
      </c>
      <c r="W10">
        <v>8</v>
      </c>
      <c r="X10">
        <v>9</v>
      </c>
    </row>
    <row r="11" spans="1:24" x14ac:dyDescent="0.45">
      <c r="A11" t="s">
        <v>13</v>
      </c>
      <c r="B11">
        <v>12</v>
      </c>
      <c r="C11">
        <v>11</v>
      </c>
      <c r="D11">
        <v>9</v>
      </c>
      <c r="E11">
        <v>4</v>
      </c>
      <c r="F11">
        <v>4</v>
      </c>
      <c r="G11">
        <v>5</v>
      </c>
      <c r="H11">
        <v>4</v>
      </c>
      <c r="I11">
        <v>7</v>
      </c>
      <c r="J11">
        <v>6</v>
      </c>
      <c r="K11">
        <v>5</v>
      </c>
      <c r="L11">
        <v>4</v>
      </c>
      <c r="M11">
        <v>5</v>
      </c>
      <c r="N11">
        <v>6</v>
      </c>
      <c r="O11">
        <v>8</v>
      </c>
      <c r="P11">
        <v>10</v>
      </c>
      <c r="Q11">
        <v>9</v>
      </c>
      <c r="R11">
        <v>9</v>
      </c>
      <c r="S11">
        <v>10</v>
      </c>
      <c r="T11">
        <v>9</v>
      </c>
      <c r="U11">
        <v>8</v>
      </c>
      <c r="V11">
        <v>9</v>
      </c>
      <c r="W11">
        <v>10</v>
      </c>
      <c r="X11">
        <v>10</v>
      </c>
    </row>
    <row r="12" spans="1:24" x14ac:dyDescent="0.45">
      <c r="A12" t="s">
        <v>15</v>
      </c>
      <c r="B12">
        <v>11</v>
      </c>
      <c r="C12">
        <v>18</v>
      </c>
      <c r="D12">
        <v>16</v>
      </c>
      <c r="E12">
        <v>18</v>
      </c>
      <c r="F12">
        <v>18</v>
      </c>
      <c r="G12">
        <v>14</v>
      </c>
      <c r="H12">
        <v>13</v>
      </c>
      <c r="I12">
        <v>11</v>
      </c>
      <c r="J12">
        <v>10</v>
      </c>
      <c r="K12">
        <v>11</v>
      </c>
      <c r="L12">
        <v>11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11</v>
      </c>
      <c r="T12">
        <v>11</v>
      </c>
      <c r="U12">
        <v>12</v>
      </c>
      <c r="V12">
        <v>12</v>
      </c>
      <c r="W12">
        <v>11</v>
      </c>
      <c r="X12">
        <v>11</v>
      </c>
    </row>
    <row r="13" spans="1:24" x14ac:dyDescent="0.45">
      <c r="A13" t="s">
        <v>4</v>
      </c>
      <c r="B13">
        <v>4</v>
      </c>
      <c r="C13">
        <v>8</v>
      </c>
      <c r="D13">
        <v>10</v>
      </c>
      <c r="E13">
        <v>9</v>
      </c>
      <c r="F13">
        <v>12</v>
      </c>
      <c r="G13">
        <v>13</v>
      </c>
      <c r="H13">
        <v>14</v>
      </c>
      <c r="I13">
        <v>13</v>
      </c>
      <c r="J13">
        <v>12</v>
      </c>
      <c r="K13">
        <v>12</v>
      </c>
      <c r="L13">
        <v>12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12</v>
      </c>
      <c r="T13">
        <v>12</v>
      </c>
      <c r="U13">
        <v>11</v>
      </c>
      <c r="V13">
        <v>11</v>
      </c>
      <c r="W13">
        <v>12</v>
      </c>
      <c r="X13">
        <v>12</v>
      </c>
    </row>
    <row r="14" spans="1:24" x14ac:dyDescent="0.45">
      <c r="A14" t="s">
        <v>9</v>
      </c>
      <c r="B14">
        <v>3</v>
      </c>
      <c r="C14">
        <v>1</v>
      </c>
      <c r="D14">
        <v>4</v>
      </c>
      <c r="E14">
        <v>11</v>
      </c>
      <c r="F14">
        <v>8</v>
      </c>
      <c r="G14">
        <v>9</v>
      </c>
      <c r="H14">
        <v>11</v>
      </c>
      <c r="I14">
        <v>12</v>
      </c>
      <c r="J14">
        <v>13</v>
      </c>
      <c r="K14">
        <v>13</v>
      </c>
      <c r="L14">
        <v>13</v>
      </c>
      <c r="M14">
        <v>13</v>
      </c>
      <c r="N14">
        <v>14</v>
      </c>
      <c r="O14">
        <v>14</v>
      </c>
      <c r="P14">
        <v>15</v>
      </c>
      <c r="Q14">
        <v>15</v>
      </c>
      <c r="R14">
        <v>14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</row>
    <row r="15" spans="1:24" x14ac:dyDescent="0.45">
      <c r="A15" t="s">
        <v>11</v>
      </c>
      <c r="B15">
        <v>10</v>
      </c>
      <c r="C15">
        <v>15</v>
      </c>
      <c r="D15">
        <v>14</v>
      </c>
      <c r="E15">
        <v>12</v>
      </c>
      <c r="F15">
        <v>13</v>
      </c>
      <c r="G15">
        <v>10</v>
      </c>
      <c r="H15">
        <v>12</v>
      </c>
      <c r="I15">
        <v>14</v>
      </c>
      <c r="J15">
        <v>14</v>
      </c>
      <c r="K15">
        <v>15</v>
      </c>
      <c r="L15">
        <v>15</v>
      </c>
      <c r="M15">
        <v>14</v>
      </c>
      <c r="N15">
        <v>15</v>
      </c>
      <c r="O15">
        <v>15</v>
      </c>
      <c r="P15">
        <v>13</v>
      </c>
      <c r="Q15">
        <v>14</v>
      </c>
      <c r="R15">
        <v>15</v>
      </c>
      <c r="S15">
        <v>16</v>
      </c>
      <c r="T15">
        <v>16</v>
      </c>
      <c r="U15">
        <v>15</v>
      </c>
      <c r="V15">
        <v>15</v>
      </c>
      <c r="W15">
        <v>14</v>
      </c>
      <c r="X15">
        <v>14</v>
      </c>
    </row>
    <row r="16" spans="1:24" x14ac:dyDescent="0.45">
      <c r="A16" t="s">
        <v>8</v>
      </c>
      <c r="B16">
        <v>18</v>
      </c>
      <c r="C16">
        <v>17</v>
      </c>
      <c r="D16">
        <v>18</v>
      </c>
      <c r="E16">
        <v>16</v>
      </c>
      <c r="F16">
        <v>15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14</v>
      </c>
      <c r="T16">
        <v>14</v>
      </c>
      <c r="U16">
        <v>14</v>
      </c>
      <c r="V16">
        <v>14</v>
      </c>
      <c r="W16">
        <v>15</v>
      </c>
      <c r="X16">
        <v>15</v>
      </c>
    </row>
    <row r="17" spans="1:24" x14ac:dyDescent="0.45">
      <c r="A17" t="s">
        <v>127</v>
      </c>
      <c r="B17">
        <v>13</v>
      </c>
      <c r="C17">
        <v>16</v>
      </c>
      <c r="D17">
        <v>13</v>
      </c>
      <c r="E17">
        <v>13</v>
      </c>
      <c r="F17">
        <v>14</v>
      </c>
      <c r="G17">
        <v>15</v>
      </c>
      <c r="H17">
        <v>15</v>
      </c>
      <c r="I17">
        <v>15</v>
      </c>
      <c r="J17">
        <v>15</v>
      </c>
      <c r="K17">
        <v>14</v>
      </c>
      <c r="L17">
        <v>14</v>
      </c>
      <c r="M17">
        <v>15</v>
      </c>
      <c r="N17">
        <v>13</v>
      </c>
      <c r="O17">
        <v>13</v>
      </c>
      <c r="P17">
        <v>14</v>
      </c>
      <c r="Q17">
        <v>13</v>
      </c>
      <c r="R17">
        <v>13</v>
      </c>
      <c r="S17">
        <v>15</v>
      </c>
      <c r="T17">
        <v>15</v>
      </c>
      <c r="U17">
        <v>16</v>
      </c>
      <c r="V17">
        <v>16</v>
      </c>
      <c r="W17">
        <v>16</v>
      </c>
      <c r="X17">
        <v>16</v>
      </c>
    </row>
    <row r="18" spans="1:24" x14ac:dyDescent="0.45">
      <c r="A18" t="s">
        <v>16</v>
      </c>
      <c r="B18">
        <v>15</v>
      </c>
      <c r="C18">
        <v>14</v>
      </c>
      <c r="D18">
        <v>17</v>
      </c>
      <c r="E18">
        <v>15</v>
      </c>
      <c r="F18">
        <v>16</v>
      </c>
      <c r="G18">
        <v>17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</row>
    <row r="19" spans="1:24" x14ac:dyDescent="0.45">
      <c r="A19" t="s">
        <v>10</v>
      </c>
      <c r="B19">
        <v>16</v>
      </c>
      <c r="C19">
        <v>10</v>
      </c>
      <c r="D19">
        <v>15</v>
      </c>
      <c r="E19">
        <v>17</v>
      </c>
      <c r="F19">
        <v>17</v>
      </c>
      <c r="G19">
        <v>18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</row>
  </sheetData>
  <hyperlinks>
    <hyperlink ref="B1" r:id="rId1" tooltip="Click to sort" display="https://afltables.com/afl/seas/ladders/laddersyby.html" xr:uid="{186A9286-CD8E-423B-8DA8-1580580F2337}"/>
    <hyperlink ref="C1" r:id="rId2" tooltip="Click to sort" display="https://afltables.com/afl/seas/ladders/laddersyby.html" xr:uid="{B5FAA328-9E49-430C-9BF3-E1335CD47855}"/>
    <hyperlink ref="D1" r:id="rId3" tooltip="Click to sort" display="https://afltables.com/afl/seas/ladders/laddersyby.html" xr:uid="{CCD725D1-B84A-4A6E-954F-C76C06A1B600}"/>
    <hyperlink ref="E1" r:id="rId4" tooltip="Click to sort" display="https://afltables.com/afl/seas/ladders/laddersyby.html" xr:uid="{481CB37A-A574-46C2-8D1C-448DA4759060}"/>
    <hyperlink ref="F1" r:id="rId5" tooltip="Click to sort" display="https://afltables.com/afl/seas/ladders/laddersyby.html" xr:uid="{F38157F6-F23D-4D2F-A027-D57A1A9158A0}"/>
    <hyperlink ref="G1" r:id="rId6" tooltip="Click to sort" display="https://afltables.com/afl/seas/ladders/laddersyby.html" xr:uid="{1F633713-AFA9-491E-9867-ADAA6255DB10}"/>
    <hyperlink ref="H1" r:id="rId7" tooltip="Click to sort" display="https://afltables.com/afl/seas/ladders/laddersyby.html" xr:uid="{EB71443D-5464-4110-B2DC-E5A76325B6FB}"/>
    <hyperlink ref="I1" r:id="rId8" tooltip="Click to sort" display="https://afltables.com/afl/seas/ladders/laddersyby.html" xr:uid="{08C18162-7DAE-4EDC-AA01-A787BE42855E}"/>
    <hyperlink ref="J1" r:id="rId9" tooltip="Click to sort" display="https://afltables.com/afl/seas/ladders/laddersyby.html" xr:uid="{0EEDF58B-2AC4-4BF8-9528-0292012571F2}"/>
    <hyperlink ref="K1" r:id="rId10" tooltip="Click to sort" display="https://afltables.com/afl/seas/ladders/laddersyby.html" xr:uid="{4BC9B13A-C455-4A2D-9507-28DC6437FA2F}"/>
    <hyperlink ref="L1" r:id="rId11" tooltip="Click to sort" display="https://afltables.com/afl/seas/ladders/laddersyby.html" xr:uid="{8D3F3C8A-7FB7-4779-8C81-279B9BE5DA3E}"/>
    <hyperlink ref="M1" r:id="rId12" tooltip="Click to sort" display="https://afltables.com/afl/seas/ladders/laddersyby.html" xr:uid="{0EF2FD53-08CA-4619-BE5C-F3B0016EAC74}"/>
    <hyperlink ref="N1" r:id="rId13" tooltip="Click to sort" display="https://afltables.com/afl/seas/ladders/laddersyby.html" xr:uid="{4E884421-721B-4F5F-9B67-C11AD58762D8}"/>
    <hyperlink ref="O1" r:id="rId14" tooltip="Click to sort" display="https://afltables.com/afl/seas/ladders/laddersyby.html" xr:uid="{D4037636-57FA-4E5B-87E5-228E122140B4}"/>
    <hyperlink ref="P1" r:id="rId15" tooltip="Click to sort" display="https://afltables.com/afl/seas/ladders/laddersyby.html" xr:uid="{D23D05E7-08A9-496D-A3CF-33238BF13D25}"/>
    <hyperlink ref="Q1" r:id="rId16" tooltip="Click to sort" display="https://afltables.com/afl/seas/ladders/laddersyby.html" xr:uid="{17B3438F-E0E9-4C08-BEB8-6561FFC9F1F8}"/>
    <hyperlink ref="R1" r:id="rId17" tooltip="Click to sort" display="https://afltables.com/afl/seas/ladders/laddersyby.html" xr:uid="{5DF4DF05-0697-46C1-8DBD-E297F5A718E2}"/>
    <hyperlink ref="S1" r:id="rId18" tooltip="Click to sort" display="https://afltables.com/afl/seas/ladders/laddersyby.html" xr:uid="{54F4FB90-0038-4AF4-A0B1-60060D5927AD}"/>
    <hyperlink ref="T1" r:id="rId19" tooltip="Click to sort" display="https://afltables.com/afl/seas/ladders/laddersyby.html" xr:uid="{93033E45-BF41-4971-9FBB-19E41CE51B56}"/>
    <hyperlink ref="U1" r:id="rId20" tooltip="Click to sort" display="https://afltables.com/afl/seas/ladders/laddersyby.html" xr:uid="{48B364CF-0F84-4990-918F-DEDF0499F0F3}"/>
    <hyperlink ref="V1" r:id="rId21" tooltip="Click to sort" display="https://afltables.com/afl/seas/ladders/laddersyby.html" xr:uid="{DBB86597-32E9-4ED0-B1B5-8EB200BB2E94}"/>
    <hyperlink ref="W1" r:id="rId22" tooltip="Click to sort" display="https://afltables.com/afl/seas/ladders/laddersyby.html" xr:uid="{353B9915-D507-4C2A-98FC-DC4A1263069A}"/>
    <hyperlink ref="X1" r:id="rId23" tooltip="Click to sort" display="https://afltables.com/afl/seas/ladders/laddersyby.html" xr:uid="{CDC5F053-B6FC-4798-B91E-590C2A41B3B1}"/>
    <hyperlink ref="A2" r:id="rId24" display="https://afltables.com/afl/teams/geelong_idx.html" xr:uid="{3E3677F7-D461-437F-B47C-7186A9ADCEC7}"/>
    <hyperlink ref="A3" r:id="rId25" display="https://afltables.com/afl/teams/melbourne_idx.html" xr:uid="{C638AB95-2C63-4308-9592-4A4A3925F4BD}"/>
    <hyperlink ref="A4" r:id="rId26" display="https://afltables.com/afl/teams/swans_idx.html" xr:uid="{02040159-45A6-4F7A-A99E-3304D57E6360}"/>
    <hyperlink ref="A5" r:id="rId27" display="https://afltables.com/afl/teams/collingwood_idx.html" xr:uid="{5A164A00-E38A-46EE-8775-1DC3E43F2E61}"/>
    <hyperlink ref="A6" r:id="rId28" display="https://afltables.com/afl/teams/fremantle_idx.html" xr:uid="{3037DB2E-1D0D-49CF-A86B-80C035509067}"/>
    <hyperlink ref="A7" r:id="rId29" display="https://afltables.com/afl/teams/brisbanel_idx.html" xr:uid="{90E02B5A-BEBA-4ACF-BBC5-1EB9BDE93F7C}"/>
    <hyperlink ref="A8" r:id="rId30" display="https://afltables.com/afl/teams/richmond_idx.html" xr:uid="{A6F52E22-F25F-43D0-A187-2E4EF758AB89}"/>
    <hyperlink ref="A9" r:id="rId31" display="https://afltables.com/afl/teams/bullldogs_idx.html" xr:uid="{63944972-0371-4A22-85C2-D7874F2AC440}"/>
    <hyperlink ref="A10" r:id="rId32" display="https://afltables.com/afl/teams/carlton_idx.html" xr:uid="{7B0F3591-B6BB-45C2-A9D7-C2D358828AB3}"/>
    <hyperlink ref="A11" r:id="rId33" display="https://afltables.com/afl/teams/stkilda_idx.html" xr:uid="{415A545E-236D-44F3-9FC8-E3C4206B6A77}"/>
    <hyperlink ref="A12" r:id="rId34" display="https://afltables.com/afl/teams/padelaide_idx.html" xr:uid="{A8614628-CDF9-4A54-BE10-C583A2457484}"/>
    <hyperlink ref="A13" r:id="rId35" display="https://afltables.com/afl/teams/goldcoast_idx.html" xr:uid="{D50C5283-332C-46BA-98B6-6D74C3BF7E53}"/>
    <hyperlink ref="A14" r:id="rId36" display="https://afltables.com/afl/teams/hawthorn_idx.html" xr:uid="{2411B68A-E65A-4A61-B2F6-4D2988464F6B}"/>
    <hyperlink ref="A15" r:id="rId37" display="https://afltables.com/afl/teams/adelaide_idx.html" xr:uid="{E57F3F95-D2E1-44DB-B3B0-5BA782B83E9C}"/>
    <hyperlink ref="A16" r:id="rId38" display="https://afltables.com/afl/teams/essendon_idx.html" xr:uid="{C4AB9C87-C144-435A-9A19-19DFDE82C4E6}"/>
    <hyperlink ref="A17" r:id="rId39" display="https://afltables.com/afl/teams/gws_idx.html" xr:uid="{9BBAC183-7BFF-468A-BA82-1EE80615863C}"/>
    <hyperlink ref="A18" r:id="rId40" display="https://afltables.com/afl/teams/westcoast_idx.html" xr:uid="{8F0CEA98-28A1-48AE-87E3-645121131FB7}"/>
    <hyperlink ref="A19" r:id="rId41" display="https://afltables.com/afl/teams/kangaroos_idx.html" xr:uid="{E2EA21EF-06EB-45D5-94EE-7D57F5544C02}"/>
  </hyperlinks>
  <pageMargins left="0.7" right="0.7" top="0.75" bottom="0.75" header="0.3" footer="0.3"/>
  <tableParts count="1">
    <tablePart r:id="rId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6FD-1269-4A80-8BC7-DC0217A1EBB1}">
  <dimension ref="A1:H243"/>
  <sheetViews>
    <sheetView workbookViewId="0">
      <selection activeCell="G1" sqref="G1:H19"/>
    </sheetView>
  </sheetViews>
  <sheetFormatPr defaultRowHeight="14.25" x14ac:dyDescent="0.45"/>
  <cols>
    <col min="1" max="1" width="20.06640625" customWidth="1"/>
    <col min="2" max="2" width="29.59765625" customWidth="1"/>
    <col min="8" max="8" width="13.46484375" customWidth="1"/>
  </cols>
  <sheetData>
    <row r="1" spans="1:8" x14ac:dyDescent="0.45">
      <c r="A1" s="1" t="s">
        <v>18</v>
      </c>
      <c r="G1" s="5" t="s">
        <v>62</v>
      </c>
      <c r="H1" s="5" t="s">
        <v>63</v>
      </c>
    </row>
    <row r="2" spans="1:8" x14ac:dyDescent="0.45">
      <c r="A2" t="s">
        <v>1</v>
      </c>
      <c r="B2" t="s">
        <v>14</v>
      </c>
      <c r="C2">
        <v>97</v>
      </c>
      <c r="D2">
        <v>71</v>
      </c>
      <c r="G2" s="6">
        <v>1</v>
      </c>
      <c r="H2" s="6" t="s">
        <v>12</v>
      </c>
    </row>
    <row r="3" spans="1:8" x14ac:dyDescent="0.45">
      <c r="A3" t="s">
        <v>3</v>
      </c>
      <c r="B3" t="s">
        <v>5</v>
      </c>
      <c r="C3">
        <v>101</v>
      </c>
      <c r="D3">
        <v>76</v>
      </c>
      <c r="G3" s="6">
        <v>2</v>
      </c>
      <c r="H3" s="6" t="s">
        <v>1</v>
      </c>
    </row>
    <row r="4" spans="1:8" x14ac:dyDescent="0.45">
      <c r="A4" t="s">
        <v>13</v>
      </c>
      <c r="B4" t="s">
        <v>7</v>
      </c>
      <c r="C4">
        <v>85</v>
      </c>
      <c r="D4">
        <v>102</v>
      </c>
      <c r="G4" s="6">
        <v>3</v>
      </c>
      <c r="H4" s="6" t="s">
        <v>0</v>
      </c>
    </row>
    <row r="5" spans="1:8" ht="28.5" x14ac:dyDescent="0.45">
      <c r="A5" t="s">
        <v>12</v>
      </c>
      <c r="B5" t="s">
        <v>8</v>
      </c>
      <c r="C5">
        <v>138</v>
      </c>
      <c r="D5">
        <v>72</v>
      </c>
      <c r="G5" s="6">
        <v>4</v>
      </c>
      <c r="H5" s="6" t="s">
        <v>7</v>
      </c>
    </row>
    <row r="6" spans="1:8" x14ac:dyDescent="0.45">
      <c r="A6" t="s">
        <v>6</v>
      </c>
      <c r="B6" t="s">
        <v>0</v>
      </c>
      <c r="C6">
        <v>92</v>
      </c>
      <c r="D6">
        <v>112</v>
      </c>
      <c r="G6" s="6">
        <v>5</v>
      </c>
      <c r="H6" s="6" t="s">
        <v>17</v>
      </c>
    </row>
    <row r="7" spans="1:8" x14ac:dyDescent="0.45">
      <c r="A7" t="s">
        <v>2</v>
      </c>
      <c r="B7" t="s">
        <v>15</v>
      </c>
      <c r="C7">
        <v>80</v>
      </c>
      <c r="D7">
        <v>69</v>
      </c>
      <c r="G7" s="6">
        <v>6</v>
      </c>
      <c r="H7" s="6" t="s">
        <v>2</v>
      </c>
    </row>
    <row r="8" spans="1:8" x14ac:dyDescent="0.45">
      <c r="A8" t="s">
        <v>9</v>
      </c>
      <c r="B8" t="s">
        <v>10</v>
      </c>
      <c r="C8">
        <v>78</v>
      </c>
      <c r="D8">
        <v>58</v>
      </c>
      <c r="G8" s="6">
        <v>7</v>
      </c>
      <c r="H8" s="6" t="s">
        <v>5</v>
      </c>
    </row>
    <row r="9" spans="1:8" ht="28.5" x14ac:dyDescent="0.45">
      <c r="A9" t="s">
        <v>11</v>
      </c>
      <c r="B9" t="s">
        <v>17</v>
      </c>
      <c r="C9">
        <v>82</v>
      </c>
      <c r="D9">
        <v>83</v>
      </c>
      <c r="G9" s="6">
        <v>8</v>
      </c>
      <c r="H9" s="6" t="s">
        <v>14</v>
      </c>
    </row>
    <row r="10" spans="1:8" x14ac:dyDescent="0.45">
      <c r="A10" t="s">
        <v>16</v>
      </c>
      <c r="B10" t="s">
        <v>4</v>
      </c>
      <c r="C10">
        <v>80</v>
      </c>
      <c r="D10">
        <v>107</v>
      </c>
      <c r="G10" s="6">
        <v>9</v>
      </c>
      <c r="H10" s="6" t="s">
        <v>3</v>
      </c>
    </row>
    <row r="11" spans="1:8" x14ac:dyDescent="0.45">
      <c r="G11" s="6">
        <v>10</v>
      </c>
      <c r="H11" s="6" t="s">
        <v>13</v>
      </c>
    </row>
    <row r="12" spans="1:8" ht="28.5" x14ac:dyDescent="0.45">
      <c r="A12" s="1" t="s">
        <v>19</v>
      </c>
      <c r="G12" s="6">
        <v>11</v>
      </c>
      <c r="H12" s="6" t="s">
        <v>15</v>
      </c>
    </row>
    <row r="13" spans="1:8" ht="28.5" x14ac:dyDescent="0.45">
      <c r="A13" t="s">
        <v>14</v>
      </c>
      <c r="B13" t="s">
        <v>3</v>
      </c>
      <c r="C13">
        <v>90</v>
      </c>
      <c r="D13">
        <v>102</v>
      </c>
      <c r="G13" s="6">
        <v>12</v>
      </c>
      <c r="H13" s="6" t="s">
        <v>4</v>
      </c>
    </row>
    <row r="14" spans="1:8" x14ac:dyDescent="0.45">
      <c r="A14" t="s">
        <v>0</v>
      </c>
      <c r="B14" t="s">
        <v>12</v>
      </c>
      <c r="C14">
        <v>107</v>
      </c>
      <c r="D14">
        <v>77</v>
      </c>
      <c r="G14" s="6">
        <v>13</v>
      </c>
      <c r="H14" s="6" t="s">
        <v>9</v>
      </c>
    </row>
    <row r="15" spans="1:8" x14ac:dyDescent="0.45">
      <c r="A15" t="s">
        <v>7</v>
      </c>
      <c r="B15" t="s">
        <v>11</v>
      </c>
      <c r="C15">
        <v>100</v>
      </c>
      <c r="D15">
        <v>58</v>
      </c>
      <c r="G15" s="6">
        <v>14</v>
      </c>
      <c r="H15" s="6" t="s">
        <v>11</v>
      </c>
    </row>
    <row r="16" spans="1:8" x14ac:dyDescent="0.45">
      <c r="A16" t="s">
        <v>8</v>
      </c>
      <c r="B16" t="s">
        <v>2</v>
      </c>
      <c r="C16">
        <v>75</v>
      </c>
      <c r="D16">
        <v>97</v>
      </c>
      <c r="G16" s="6">
        <v>15</v>
      </c>
      <c r="H16" s="6" t="s">
        <v>8</v>
      </c>
    </row>
    <row r="17" spans="1:8" x14ac:dyDescent="0.45">
      <c r="A17" t="s">
        <v>4</v>
      </c>
      <c r="B17" t="s">
        <v>1</v>
      </c>
      <c r="C17">
        <v>69</v>
      </c>
      <c r="D17">
        <v>82</v>
      </c>
      <c r="G17" s="6">
        <v>16</v>
      </c>
      <c r="H17" s="6" t="s">
        <v>6</v>
      </c>
    </row>
    <row r="18" spans="1:8" ht="28.5" x14ac:dyDescent="0.45">
      <c r="A18" t="s">
        <v>15</v>
      </c>
      <c r="B18" t="s">
        <v>9</v>
      </c>
      <c r="C18">
        <v>56</v>
      </c>
      <c r="D18">
        <v>120</v>
      </c>
      <c r="G18" s="6">
        <v>17</v>
      </c>
      <c r="H18" s="6" t="s">
        <v>16</v>
      </c>
    </row>
    <row r="19" spans="1:8" ht="28.5" x14ac:dyDescent="0.45">
      <c r="A19" t="s">
        <v>20</v>
      </c>
      <c r="B19" t="s">
        <v>16</v>
      </c>
      <c r="C19">
        <v>74</v>
      </c>
      <c r="D19">
        <v>59</v>
      </c>
      <c r="G19" s="6">
        <v>18</v>
      </c>
      <c r="H19" s="6" t="s">
        <v>10</v>
      </c>
    </row>
    <row r="20" spans="1:8" x14ac:dyDescent="0.45">
      <c r="A20" t="s">
        <v>21</v>
      </c>
      <c r="B20" t="s">
        <v>13</v>
      </c>
      <c r="C20">
        <v>55</v>
      </c>
      <c r="D20">
        <v>65</v>
      </c>
    </row>
    <row r="21" spans="1:8" x14ac:dyDescent="0.45">
      <c r="A21" t="s">
        <v>5</v>
      </c>
      <c r="B21" t="s">
        <v>6</v>
      </c>
      <c r="C21">
        <v>109</v>
      </c>
      <c r="D21">
        <v>73</v>
      </c>
    </row>
    <row r="23" spans="1:8" x14ac:dyDescent="0.45">
      <c r="A23" s="1" t="s">
        <v>22</v>
      </c>
    </row>
    <row r="24" spans="1:8" x14ac:dyDescent="0.45">
      <c r="A24" t="s">
        <v>14</v>
      </c>
      <c r="B24" t="s">
        <v>0</v>
      </c>
      <c r="C24">
        <v>71</v>
      </c>
      <c r="D24">
        <v>60</v>
      </c>
    </row>
    <row r="25" spans="1:8" x14ac:dyDescent="0.45">
      <c r="A25" t="s">
        <v>1</v>
      </c>
      <c r="B25" t="s">
        <v>8</v>
      </c>
      <c r="C25">
        <v>99</v>
      </c>
      <c r="D25">
        <v>70</v>
      </c>
    </row>
    <row r="26" spans="1:8" x14ac:dyDescent="0.45">
      <c r="A26" t="s">
        <v>11</v>
      </c>
      <c r="B26" t="s">
        <v>15</v>
      </c>
      <c r="C26">
        <v>96</v>
      </c>
      <c r="D26">
        <v>92</v>
      </c>
    </row>
    <row r="27" spans="1:8" x14ac:dyDescent="0.45">
      <c r="A27" t="s">
        <v>6</v>
      </c>
      <c r="B27" t="s">
        <v>4</v>
      </c>
      <c r="C27">
        <v>83</v>
      </c>
      <c r="D27">
        <v>57</v>
      </c>
    </row>
    <row r="28" spans="1:8" x14ac:dyDescent="0.45">
      <c r="A28" t="s">
        <v>2</v>
      </c>
      <c r="B28" t="s">
        <v>20</v>
      </c>
      <c r="C28">
        <v>156</v>
      </c>
      <c r="D28">
        <v>48</v>
      </c>
    </row>
    <row r="29" spans="1:8" x14ac:dyDescent="0.45">
      <c r="A29" t="s">
        <v>7</v>
      </c>
      <c r="B29" t="s">
        <v>12</v>
      </c>
      <c r="C29">
        <v>91</v>
      </c>
      <c r="D29">
        <v>104</v>
      </c>
    </row>
    <row r="30" spans="1:8" x14ac:dyDescent="0.45">
      <c r="A30" t="s">
        <v>3</v>
      </c>
      <c r="B30" t="s">
        <v>9</v>
      </c>
      <c r="C30">
        <v>74</v>
      </c>
      <c r="D30">
        <v>73</v>
      </c>
    </row>
    <row r="31" spans="1:8" x14ac:dyDescent="0.45">
      <c r="A31" t="s">
        <v>13</v>
      </c>
      <c r="B31" t="s">
        <v>5</v>
      </c>
      <c r="C31">
        <v>117</v>
      </c>
      <c r="D31">
        <v>84</v>
      </c>
    </row>
    <row r="32" spans="1:8" x14ac:dyDescent="0.45">
      <c r="A32" t="s">
        <v>16</v>
      </c>
      <c r="B32" t="s">
        <v>21</v>
      </c>
      <c r="C32">
        <v>47</v>
      </c>
      <c r="D32">
        <v>102</v>
      </c>
    </row>
    <row r="34" spans="1:4" x14ac:dyDescent="0.45">
      <c r="A34" s="1" t="s">
        <v>23</v>
      </c>
    </row>
    <row r="35" spans="1:4" x14ac:dyDescent="0.45">
      <c r="A35" t="s">
        <v>15</v>
      </c>
      <c r="B35" t="s">
        <v>1</v>
      </c>
      <c r="C35">
        <v>36</v>
      </c>
      <c r="D35">
        <v>68</v>
      </c>
    </row>
    <row r="36" spans="1:4" x14ac:dyDescent="0.45">
      <c r="A36" t="s">
        <v>12</v>
      </c>
      <c r="B36" t="s">
        <v>2</v>
      </c>
      <c r="C36">
        <v>80</v>
      </c>
      <c r="D36">
        <v>70</v>
      </c>
    </row>
    <row r="37" spans="1:4" x14ac:dyDescent="0.45">
      <c r="A37" t="s">
        <v>0</v>
      </c>
      <c r="B37" t="s">
        <v>10</v>
      </c>
      <c r="C37">
        <v>86</v>
      </c>
      <c r="D37">
        <v>75</v>
      </c>
    </row>
    <row r="38" spans="1:4" x14ac:dyDescent="0.45">
      <c r="A38" t="s">
        <v>7</v>
      </c>
      <c r="B38" t="s">
        <v>16</v>
      </c>
      <c r="C38">
        <v>74</v>
      </c>
      <c r="D38">
        <v>87</v>
      </c>
    </row>
    <row r="39" spans="1:4" x14ac:dyDescent="0.45">
      <c r="A39" t="s">
        <v>21</v>
      </c>
      <c r="B39" t="s">
        <v>6</v>
      </c>
      <c r="C39">
        <v>88</v>
      </c>
      <c r="D39">
        <v>54</v>
      </c>
    </row>
    <row r="40" spans="1:4" x14ac:dyDescent="0.45">
      <c r="A40" t="s">
        <v>5</v>
      </c>
      <c r="B40" t="s">
        <v>14</v>
      </c>
      <c r="C40">
        <v>99</v>
      </c>
      <c r="D40">
        <v>61</v>
      </c>
    </row>
    <row r="41" spans="1:4" x14ac:dyDescent="0.45">
      <c r="A41" t="s">
        <v>8</v>
      </c>
      <c r="B41" t="s">
        <v>11</v>
      </c>
      <c r="C41">
        <v>103</v>
      </c>
      <c r="D41">
        <v>99</v>
      </c>
    </row>
    <row r="42" spans="1:4" x14ac:dyDescent="0.45">
      <c r="A42" t="s">
        <v>9</v>
      </c>
      <c r="B42" t="s">
        <v>13</v>
      </c>
      <c r="C42">
        <v>73</v>
      </c>
      <c r="D42">
        <v>142</v>
      </c>
    </row>
    <row r="43" spans="1:4" x14ac:dyDescent="0.45">
      <c r="A43" t="s">
        <v>4</v>
      </c>
      <c r="B43" t="s">
        <v>3</v>
      </c>
      <c r="C43">
        <v>92</v>
      </c>
      <c r="D43">
        <v>62</v>
      </c>
    </row>
    <row r="45" spans="1:4" x14ac:dyDescent="0.45">
      <c r="A45" s="1" t="s">
        <v>24</v>
      </c>
    </row>
    <row r="46" spans="1:4" x14ac:dyDescent="0.45">
      <c r="A46" t="s">
        <v>2</v>
      </c>
      <c r="B46" t="s">
        <v>7</v>
      </c>
      <c r="C46">
        <v>98</v>
      </c>
      <c r="D46">
        <v>91</v>
      </c>
    </row>
    <row r="47" spans="1:4" x14ac:dyDescent="0.45">
      <c r="A47" t="s">
        <v>10</v>
      </c>
      <c r="B47" t="s">
        <v>14</v>
      </c>
      <c r="C47">
        <v>71</v>
      </c>
      <c r="D47">
        <v>139</v>
      </c>
    </row>
    <row r="48" spans="1:4" x14ac:dyDescent="0.45">
      <c r="A48" t="s">
        <v>16</v>
      </c>
      <c r="B48" t="s">
        <v>0</v>
      </c>
      <c r="C48">
        <v>58</v>
      </c>
      <c r="D48">
        <v>121</v>
      </c>
    </row>
    <row r="49" spans="1:4" x14ac:dyDescent="0.45">
      <c r="A49" t="s">
        <v>13</v>
      </c>
      <c r="B49" t="s">
        <v>4</v>
      </c>
      <c r="C49">
        <v>87</v>
      </c>
      <c r="D49">
        <v>61</v>
      </c>
    </row>
    <row r="50" spans="1:4" x14ac:dyDescent="0.45">
      <c r="A50" t="s">
        <v>11</v>
      </c>
      <c r="B50" t="s">
        <v>5</v>
      </c>
      <c r="C50">
        <v>101</v>
      </c>
      <c r="D50">
        <v>82</v>
      </c>
    </row>
    <row r="51" spans="1:4" x14ac:dyDescent="0.45">
      <c r="A51" t="s">
        <v>1</v>
      </c>
      <c r="B51" t="s">
        <v>6</v>
      </c>
      <c r="C51">
        <v>120</v>
      </c>
      <c r="D51">
        <v>53</v>
      </c>
    </row>
    <row r="52" spans="1:4" x14ac:dyDescent="0.45">
      <c r="A52" t="s">
        <v>3</v>
      </c>
      <c r="B52" t="s">
        <v>15</v>
      </c>
      <c r="C52">
        <v>94</v>
      </c>
      <c r="D52">
        <v>91</v>
      </c>
    </row>
    <row r="53" spans="1:4" x14ac:dyDescent="0.45">
      <c r="A53" t="s">
        <v>8</v>
      </c>
      <c r="B53" t="s">
        <v>21</v>
      </c>
      <c r="C53">
        <v>59</v>
      </c>
      <c r="D53">
        <v>107</v>
      </c>
    </row>
    <row r="54" spans="1:4" x14ac:dyDescent="0.45">
      <c r="A54" t="s">
        <v>9</v>
      </c>
      <c r="B54" t="s">
        <v>12</v>
      </c>
      <c r="C54">
        <v>92</v>
      </c>
      <c r="D54">
        <v>80</v>
      </c>
    </row>
    <row r="56" spans="1:4" x14ac:dyDescent="0.45">
      <c r="A56" s="1" t="s">
        <v>25</v>
      </c>
    </row>
    <row r="57" spans="1:4" x14ac:dyDescent="0.45">
      <c r="A57" t="s">
        <v>6</v>
      </c>
      <c r="B57" t="s">
        <v>13</v>
      </c>
      <c r="C57">
        <v>60</v>
      </c>
      <c r="D57">
        <v>77</v>
      </c>
    </row>
    <row r="58" spans="1:4" x14ac:dyDescent="0.45">
      <c r="A58" t="s">
        <v>14</v>
      </c>
      <c r="B58" t="s">
        <v>11</v>
      </c>
      <c r="C58">
        <v>62</v>
      </c>
      <c r="D58">
        <v>63</v>
      </c>
    </row>
    <row r="59" spans="1:4" x14ac:dyDescent="0.45">
      <c r="A59" t="s">
        <v>15</v>
      </c>
      <c r="B59" t="s">
        <v>16</v>
      </c>
      <c r="C59">
        <v>117</v>
      </c>
      <c r="D59">
        <v>33</v>
      </c>
    </row>
    <row r="60" spans="1:4" x14ac:dyDescent="0.45">
      <c r="A60" t="s">
        <v>17</v>
      </c>
      <c r="B60" t="s">
        <v>3</v>
      </c>
      <c r="C60">
        <v>97</v>
      </c>
      <c r="D60">
        <v>62</v>
      </c>
    </row>
    <row r="61" spans="1:4" x14ac:dyDescent="0.45">
      <c r="A61" t="s">
        <v>10</v>
      </c>
      <c r="B61" t="s">
        <v>12</v>
      </c>
      <c r="C61">
        <v>61</v>
      </c>
      <c r="D61">
        <v>121</v>
      </c>
    </row>
    <row r="62" spans="1:4" x14ac:dyDescent="0.45">
      <c r="A62" t="s">
        <v>4</v>
      </c>
      <c r="B62" t="s">
        <v>2</v>
      </c>
      <c r="C62">
        <v>80</v>
      </c>
      <c r="D62">
        <v>132</v>
      </c>
    </row>
    <row r="63" spans="1:4" x14ac:dyDescent="0.45">
      <c r="A63" t="s">
        <v>5</v>
      </c>
      <c r="B63" t="s">
        <v>1</v>
      </c>
      <c r="C63">
        <v>54</v>
      </c>
      <c r="D63">
        <v>76</v>
      </c>
    </row>
    <row r="64" spans="1:4" x14ac:dyDescent="0.45">
      <c r="A64" t="s">
        <v>9</v>
      </c>
      <c r="B64" t="s">
        <v>0</v>
      </c>
      <c r="C64">
        <v>68</v>
      </c>
      <c r="D64">
        <v>109</v>
      </c>
    </row>
    <row r="65" spans="1:4" x14ac:dyDescent="0.45">
      <c r="A65" t="s">
        <v>8</v>
      </c>
      <c r="B65" t="s">
        <v>7</v>
      </c>
      <c r="C65">
        <v>82</v>
      </c>
      <c r="D65">
        <v>93</v>
      </c>
    </row>
    <row r="67" spans="1:4" x14ac:dyDescent="0.45">
      <c r="A67" s="1" t="s">
        <v>26</v>
      </c>
    </row>
    <row r="68" spans="1:4" x14ac:dyDescent="0.45">
      <c r="A68" t="s">
        <v>16</v>
      </c>
      <c r="B68" t="s">
        <v>5</v>
      </c>
      <c r="C68">
        <v>56</v>
      </c>
      <c r="D68">
        <v>165</v>
      </c>
    </row>
    <row r="69" spans="1:4" x14ac:dyDescent="0.45">
      <c r="A69" t="s">
        <v>11</v>
      </c>
      <c r="B69" t="s">
        <v>6</v>
      </c>
      <c r="C69">
        <v>54</v>
      </c>
      <c r="D69">
        <v>113</v>
      </c>
    </row>
    <row r="70" spans="1:4" x14ac:dyDescent="0.45">
      <c r="A70" t="s">
        <v>12</v>
      </c>
      <c r="B70" t="s">
        <v>17</v>
      </c>
      <c r="C70">
        <v>66</v>
      </c>
      <c r="D70">
        <v>69</v>
      </c>
    </row>
    <row r="71" spans="1:4" x14ac:dyDescent="0.45">
      <c r="A71" t="s">
        <v>1</v>
      </c>
      <c r="B71" t="s">
        <v>9</v>
      </c>
      <c r="C71">
        <v>91</v>
      </c>
      <c r="D71">
        <v>81</v>
      </c>
    </row>
    <row r="72" spans="1:4" x14ac:dyDescent="0.45">
      <c r="A72" t="s">
        <v>13</v>
      </c>
      <c r="B72" t="s">
        <v>15</v>
      </c>
      <c r="C72">
        <v>42</v>
      </c>
      <c r="D72">
        <v>43</v>
      </c>
    </row>
    <row r="73" spans="1:4" x14ac:dyDescent="0.45">
      <c r="A73" t="s">
        <v>3</v>
      </c>
      <c r="B73" t="s">
        <v>10</v>
      </c>
      <c r="C73">
        <v>114</v>
      </c>
      <c r="D73">
        <v>64</v>
      </c>
    </row>
    <row r="74" spans="1:4" x14ac:dyDescent="0.45">
      <c r="A74" t="s">
        <v>7</v>
      </c>
      <c r="B74" t="s">
        <v>4</v>
      </c>
      <c r="C74">
        <v>115</v>
      </c>
      <c r="D74">
        <v>90</v>
      </c>
    </row>
    <row r="75" spans="1:4" x14ac:dyDescent="0.45">
      <c r="A75" t="s">
        <v>14</v>
      </c>
      <c r="B75" t="s">
        <v>8</v>
      </c>
      <c r="C75">
        <v>103</v>
      </c>
      <c r="D75">
        <v>71</v>
      </c>
    </row>
    <row r="76" spans="1:4" x14ac:dyDescent="0.45">
      <c r="A76" t="s">
        <v>0</v>
      </c>
      <c r="B76" t="s">
        <v>2</v>
      </c>
      <c r="C76">
        <v>89</v>
      </c>
      <c r="D76">
        <v>113</v>
      </c>
    </row>
    <row r="78" spans="1:4" x14ac:dyDescent="0.45">
      <c r="A78" s="1" t="s">
        <v>27</v>
      </c>
    </row>
    <row r="79" spans="1:4" x14ac:dyDescent="0.45">
      <c r="A79" t="s">
        <v>17</v>
      </c>
      <c r="B79" t="s">
        <v>10</v>
      </c>
      <c r="C79">
        <v>102</v>
      </c>
      <c r="D79">
        <v>24</v>
      </c>
    </row>
    <row r="80" spans="1:4" x14ac:dyDescent="0.45">
      <c r="A80" t="s">
        <v>15</v>
      </c>
      <c r="B80" t="s">
        <v>14</v>
      </c>
      <c r="C80">
        <v>86</v>
      </c>
      <c r="D80">
        <v>69</v>
      </c>
    </row>
    <row r="81" spans="1:4" x14ac:dyDescent="0.45">
      <c r="A81" t="s">
        <v>0</v>
      </c>
      <c r="B81" t="s">
        <v>4</v>
      </c>
      <c r="C81">
        <v>61</v>
      </c>
      <c r="D81">
        <v>75</v>
      </c>
    </row>
    <row r="82" spans="1:4" x14ac:dyDescent="0.45">
      <c r="A82" t="s">
        <v>5</v>
      </c>
      <c r="B82" t="s">
        <v>7</v>
      </c>
      <c r="C82">
        <v>113</v>
      </c>
      <c r="D82">
        <v>86</v>
      </c>
    </row>
    <row r="83" spans="1:4" x14ac:dyDescent="0.45">
      <c r="A83" t="s">
        <v>6</v>
      </c>
      <c r="B83" t="s">
        <v>12</v>
      </c>
      <c r="C83">
        <v>35</v>
      </c>
      <c r="D83">
        <v>88</v>
      </c>
    </row>
    <row r="84" spans="1:4" x14ac:dyDescent="0.45">
      <c r="A84" t="s">
        <v>8</v>
      </c>
      <c r="B84" t="s">
        <v>9</v>
      </c>
      <c r="C84">
        <v>108</v>
      </c>
      <c r="D84">
        <v>81</v>
      </c>
    </row>
    <row r="85" spans="1:4" x14ac:dyDescent="0.45">
      <c r="A85" t="s">
        <v>2</v>
      </c>
      <c r="B85" t="s">
        <v>16</v>
      </c>
      <c r="C85">
        <v>105</v>
      </c>
      <c r="D85">
        <v>30</v>
      </c>
    </row>
    <row r="86" spans="1:4" x14ac:dyDescent="0.45">
      <c r="A86" t="s">
        <v>1</v>
      </c>
      <c r="B86" t="s">
        <v>13</v>
      </c>
      <c r="C86">
        <v>93</v>
      </c>
      <c r="D86">
        <v>55</v>
      </c>
    </row>
    <row r="87" spans="1:4" x14ac:dyDescent="0.45">
      <c r="A87" t="s">
        <v>3</v>
      </c>
      <c r="B87" t="s">
        <v>11</v>
      </c>
      <c r="C87">
        <v>116</v>
      </c>
      <c r="D87">
        <v>68</v>
      </c>
    </row>
    <row r="89" spans="1:4" x14ac:dyDescent="0.45">
      <c r="A89" s="1" t="s">
        <v>28</v>
      </c>
    </row>
    <row r="90" spans="1:4" x14ac:dyDescent="0.45">
      <c r="A90" t="s">
        <v>7</v>
      </c>
      <c r="B90" t="s">
        <v>14</v>
      </c>
      <c r="C90">
        <v>51</v>
      </c>
      <c r="D90">
        <v>99</v>
      </c>
    </row>
    <row r="91" spans="1:4" x14ac:dyDescent="0.45">
      <c r="A91" t="s">
        <v>9</v>
      </c>
      <c r="B91" t="s">
        <v>5</v>
      </c>
      <c r="C91">
        <v>94</v>
      </c>
      <c r="D91">
        <v>117</v>
      </c>
    </row>
    <row r="92" spans="1:4" x14ac:dyDescent="0.45">
      <c r="A92" t="s">
        <v>10</v>
      </c>
      <c r="B92" t="s">
        <v>15</v>
      </c>
      <c r="C92">
        <v>46</v>
      </c>
      <c r="D92">
        <v>115</v>
      </c>
    </row>
    <row r="93" spans="1:4" x14ac:dyDescent="0.45">
      <c r="A93" t="s">
        <v>13</v>
      </c>
      <c r="B93" t="s">
        <v>12</v>
      </c>
      <c r="C93">
        <v>90</v>
      </c>
      <c r="D93">
        <v>80</v>
      </c>
    </row>
    <row r="94" spans="1:4" x14ac:dyDescent="0.45">
      <c r="A94" t="s">
        <v>11</v>
      </c>
      <c r="B94" t="s">
        <v>2</v>
      </c>
      <c r="C94">
        <v>66</v>
      </c>
      <c r="D94">
        <v>102</v>
      </c>
    </row>
    <row r="95" spans="1:4" x14ac:dyDescent="0.45">
      <c r="A95" t="s">
        <v>0</v>
      </c>
      <c r="B95" t="s">
        <v>8</v>
      </c>
      <c r="C95">
        <v>105</v>
      </c>
      <c r="D95">
        <v>47</v>
      </c>
    </row>
    <row r="96" spans="1:4" x14ac:dyDescent="0.45">
      <c r="A96" t="s">
        <v>4</v>
      </c>
      <c r="B96" t="s">
        <v>17</v>
      </c>
      <c r="C96">
        <v>69</v>
      </c>
      <c r="D96">
        <v>33</v>
      </c>
    </row>
    <row r="97" spans="1:4" x14ac:dyDescent="0.45">
      <c r="A97" t="s">
        <v>16</v>
      </c>
      <c r="B97" t="s">
        <v>1</v>
      </c>
      <c r="C97">
        <v>38</v>
      </c>
      <c r="D97">
        <v>112</v>
      </c>
    </row>
    <row r="98" spans="1:4" x14ac:dyDescent="0.45">
      <c r="A98" t="s">
        <v>6</v>
      </c>
      <c r="B98" t="s">
        <v>3</v>
      </c>
      <c r="C98">
        <v>75</v>
      </c>
      <c r="D98">
        <v>105</v>
      </c>
    </row>
    <row r="100" spans="1:4" x14ac:dyDescent="0.45">
      <c r="A100" s="1" t="s">
        <v>29</v>
      </c>
    </row>
    <row r="101" spans="1:4" x14ac:dyDescent="0.45">
      <c r="A101" t="s">
        <v>3</v>
      </c>
      <c r="B101" t="s">
        <v>0</v>
      </c>
      <c r="C101">
        <v>102</v>
      </c>
      <c r="D101">
        <v>87</v>
      </c>
    </row>
    <row r="102" spans="1:4" x14ac:dyDescent="0.45">
      <c r="A102" t="s">
        <v>14</v>
      </c>
      <c r="B102" t="s">
        <v>4</v>
      </c>
      <c r="C102">
        <v>106</v>
      </c>
      <c r="D102">
        <v>87</v>
      </c>
    </row>
    <row r="103" spans="1:4" x14ac:dyDescent="0.45">
      <c r="A103" t="s">
        <v>12</v>
      </c>
      <c r="B103" t="s">
        <v>15</v>
      </c>
      <c r="C103">
        <v>82</v>
      </c>
      <c r="D103">
        <v>47</v>
      </c>
    </row>
    <row r="104" spans="1:4" x14ac:dyDescent="0.45">
      <c r="A104" t="s">
        <v>10</v>
      </c>
      <c r="B104" t="s">
        <v>1</v>
      </c>
      <c r="C104">
        <v>53</v>
      </c>
      <c r="D104">
        <v>100</v>
      </c>
    </row>
    <row r="105" spans="1:4" x14ac:dyDescent="0.45">
      <c r="A105" t="s">
        <v>11</v>
      </c>
      <c r="B105" t="s">
        <v>13</v>
      </c>
      <c r="C105">
        <v>69</v>
      </c>
      <c r="D105">
        <v>90</v>
      </c>
    </row>
    <row r="106" spans="1:4" x14ac:dyDescent="0.45">
      <c r="A106" t="s">
        <v>5</v>
      </c>
      <c r="B106" t="s">
        <v>8</v>
      </c>
      <c r="C106">
        <v>80</v>
      </c>
      <c r="D106">
        <v>48</v>
      </c>
    </row>
    <row r="107" spans="1:4" x14ac:dyDescent="0.45">
      <c r="A107" t="s">
        <v>6</v>
      </c>
      <c r="B107" t="s">
        <v>16</v>
      </c>
      <c r="C107">
        <v>138</v>
      </c>
      <c r="D107">
        <v>86</v>
      </c>
    </row>
    <row r="108" spans="1:4" x14ac:dyDescent="0.45">
      <c r="A108" t="s">
        <v>17</v>
      </c>
      <c r="B108" t="s">
        <v>7</v>
      </c>
      <c r="C108">
        <v>44</v>
      </c>
      <c r="D108">
        <v>80</v>
      </c>
    </row>
    <row r="109" spans="1:4" x14ac:dyDescent="0.45">
      <c r="A109" t="s">
        <v>9</v>
      </c>
      <c r="B109" t="s">
        <v>2</v>
      </c>
      <c r="C109">
        <v>117</v>
      </c>
      <c r="D109">
        <v>112</v>
      </c>
    </row>
    <row r="111" spans="1:4" x14ac:dyDescent="0.45">
      <c r="A111" s="1" t="s">
        <v>30</v>
      </c>
    </row>
    <row r="112" spans="1:4" x14ac:dyDescent="0.45">
      <c r="A112" t="s">
        <v>0</v>
      </c>
      <c r="B112" t="s">
        <v>5</v>
      </c>
      <c r="C112">
        <v>106</v>
      </c>
      <c r="D112">
        <v>100</v>
      </c>
    </row>
    <row r="113" spans="1:4" x14ac:dyDescent="0.45">
      <c r="A113" t="s">
        <v>2</v>
      </c>
      <c r="B113" t="s">
        <v>6</v>
      </c>
      <c r="C113">
        <v>110</v>
      </c>
      <c r="D113">
        <v>96</v>
      </c>
    </row>
    <row r="114" spans="1:4" x14ac:dyDescent="0.45">
      <c r="A114" t="s">
        <v>12</v>
      </c>
      <c r="B114" t="s">
        <v>11</v>
      </c>
      <c r="C114">
        <v>97</v>
      </c>
      <c r="D114">
        <v>55</v>
      </c>
    </row>
    <row r="115" spans="1:4" x14ac:dyDescent="0.45">
      <c r="A115" t="s">
        <v>1</v>
      </c>
      <c r="B115" t="s">
        <v>17</v>
      </c>
      <c r="C115">
        <v>56</v>
      </c>
      <c r="D115">
        <v>94</v>
      </c>
    </row>
    <row r="116" spans="1:4" x14ac:dyDescent="0.45">
      <c r="A116" t="s">
        <v>16</v>
      </c>
      <c r="B116" t="s">
        <v>14</v>
      </c>
      <c r="C116">
        <v>60</v>
      </c>
      <c r="D116">
        <v>161</v>
      </c>
    </row>
    <row r="117" spans="1:4" x14ac:dyDescent="0.45">
      <c r="A117" t="s">
        <v>4</v>
      </c>
      <c r="B117" t="s">
        <v>9</v>
      </c>
      <c r="C117">
        <v>121</v>
      </c>
      <c r="D117">
        <v>54</v>
      </c>
    </row>
    <row r="118" spans="1:4" x14ac:dyDescent="0.45">
      <c r="A118" t="s">
        <v>13</v>
      </c>
      <c r="B118" t="s">
        <v>10</v>
      </c>
      <c r="C118">
        <v>103</v>
      </c>
      <c r="D118">
        <v>50</v>
      </c>
    </row>
    <row r="119" spans="1:4" x14ac:dyDescent="0.45">
      <c r="A119" t="s">
        <v>7</v>
      </c>
      <c r="B119" t="s">
        <v>3</v>
      </c>
      <c r="C119">
        <v>79</v>
      </c>
      <c r="D119">
        <v>75</v>
      </c>
    </row>
    <row r="120" spans="1:4" x14ac:dyDescent="0.45">
      <c r="A120" t="s">
        <v>15</v>
      </c>
      <c r="B120" t="s">
        <v>8</v>
      </c>
      <c r="C120">
        <v>66</v>
      </c>
      <c r="D120">
        <v>50</v>
      </c>
    </row>
    <row r="122" spans="1:4" x14ac:dyDescent="0.45">
      <c r="A122" s="1" t="s">
        <v>31</v>
      </c>
    </row>
    <row r="123" spans="1:4" x14ac:dyDescent="0.45">
      <c r="A123" t="s">
        <v>14</v>
      </c>
      <c r="B123" t="s">
        <v>12</v>
      </c>
      <c r="C123">
        <v>70</v>
      </c>
      <c r="D123">
        <v>83</v>
      </c>
    </row>
    <row r="124" spans="1:4" x14ac:dyDescent="0.45">
      <c r="A124" t="s">
        <v>11</v>
      </c>
      <c r="B124" t="s">
        <v>16</v>
      </c>
      <c r="C124">
        <v>88</v>
      </c>
      <c r="D124">
        <v>57</v>
      </c>
    </row>
    <row r="125" spans="1:4" x14ac:dyDescent="0.45">
      <c r="A125" t="s">
        <v>4</v>
      </c>
      <c r="B125" t="s">
        <v>10</v>
      </c>
      <c r="C125">
        <v>109</v>
      </c>
      <c r="D125">
        <v>47</v>
      </c>
    </row>
    <row r="126" spans="1:4" x14ac:dyDescent="0.45">
      <c r="A126" t="s">
        <v>1</v>
      </c>
      <c r="B126" t="s">
        <v>0</v>
      </c>
      <c r="C126">
        <v>61</v>
      </c>
      <c r="D126">
        <v>73</v>
      </c>
    </row>
    <row r="127" spans="1:4" x14ac:dyDescent="0.45">
      <c r="A127" t="s">
        <v>9</v>
      </c>
      <c r="B127" t="s">
        <v>7</v>
      </c>
      <c r="C127">
        <v>68</v>
      </c>
      <c r="D127">
        <v>72</v>
      </c>
    </row>
    <row r="128" spans="1:4" x14ac:dyDescent="0.45">
      <c r="A128" t="s">
        <v>17</v>
      </c>
      <c r="B128" t="s">
        <v>2</v>
      </c>
      <c r="C128">
        <v>99</v>
      </c>
      <c r="D128">
        <v>85</v>
      </c>
    </row>
    <row r="130" spans="1:4" x14ac:dyDescent="0.45">
      <c r="A130" s="1" t="s">
        <v>32</v>
      </c>
    </row>
    <row r="131" spans="1:4" x14ac:dyDescent="0.45">
      <c r="A131" t="s">
        <v>5</v>
      </c>
      <c r="B131" t="s">
        <v>15</v>
      </c>
      <c r="C131">
        <v>77</v>
      </c>
      <c r="D131">
        <v>65</v>
      </c>
    </row>
    <row r="132" spans="1:4" x14ac:dyDescent="0.45">
      <c r="A132" t="s">
        <v>8</v>
      </c>
      <c r="B132" t="s">
        <v>3</v>
      </c>
      <c r="C132">
        <v>54</v>
      </c>
      <c r="D132">
        <v>80</v>
      </c>
    </row>
    <row r="133" spans="1:4" x14ac:dyDescent="0.45">
      <c r="A133" t="s">
        <v>17</v>
      </c>
      <c r="B133" t="s">
        <v>9</v>
      </c>
      <c r="C133">
        <v>95</v>
      </c>
      <c r="D133">
        <v>82</v>
      </c>
    </row>
    <row r="134" spans="1:4" x14ac:dyDescent="0.45">
      <c r="A134" t="s">
        <v>2</v>
      </c>
      <c r="B134" t="s">
        <v>13</v>
      </c>
      <c r="C134">
        <v>78</v>
      </c>
      <c r="D134">
        <v>57</v>
      </c>
    </row>
    <row r="135" spans="1:4" x14ac:dyDescent="0.45">
      <c r="A135" t="s">
        <v>10</v>
      </c>
      <c r="B135" t="s">
        <v>6</v>
      </c>
      <c r="C135">
        <v>53</v>
      </c>
      <c r="D135">
        <v>102</v>
      </c>
    </row>
    <row r="136" spans="1:4" x14ac:dyDescent="0.45">
      <c r="A136" t="s">
        <v>7</v>
      </c>
      <c r="B136" t="s">
        <v>1</v>
      </c>
      <c r="C136">
        <v>82</v>
      </c>
      <c r="D136">
        <v>56</v>
      </c>
    </row>
    <row r="138" spans="1:4" x14ac:dyDescent="0.45">
      <c r="A138" s="1" t="s">
        <v>33</v>
      </c>
    </row>
    <row r="139" spans="1:4" x14ac:dyDescent="0.45">
      <c r="A139" t="s">
        <v>5</v>
      </c>
      <c r="B139" t="s">
        <v>3</v>
      </c>
      <c r="C139">
        <v>81</v>
      </c>
      <c r="D139">
        <v>66</v>
      </c>
    </row>
    <row r="140" spans="1:4" x14ac:dyDescent="0.45">
      <c r="A140" t="s">
        <v>13</v>
      </c>
      <c r="B140" t="s">
        <v>8</v>
      </c>
      <c r="C140">
        <v>72</v>
      </c>
      <c r="D140">
        <v>107</v>
      </c>
    </row>
    <row r="141" spans="1:4" x14ac:dyDescent="0.45">
      <c r="A141" t="s">
        <v>15</v>
      </c>
      <c r="B141" t="s">
        <v>0</v>
      </c>
      <c r="C141">
        <v>82</v>
      </c>
      <c r="D141">
        <v>59</v>
      </c>
    </row>
    <row r="142" spans="1:4" x14ac:dyDescent="0.45">
      <c r="A142" t="s">
        <v>16</v>
      </c>
      <c r="B142" t="s">
        <v>12</v>
      </c>
      <c r="C142">
        <v>63</v>
      </c>
      <c r="D142">
        <v>81</v>
      </c>
    </row>
    <row r="143" spans="1:4" x14ac:dyDescent="0.45">
      <c r="A143" t="s">
        <v>6</v>
      </c>
      <c r="B143" t="s">
        <v>14</v>
      </c>
      <c r="C143">
        <v>105</v>
      </c>
      <c r="D143">
        <v>125</v>
      </c>
    </row>
    <row r="144" spans="1:4" x14ac:dyDescent="0.45">
      <c r="A144" t="s">
        <v>4</v>
      </c>
      <c r="B144" t="s">
        <v>11</v>
      </c>
      <c r="C144">
        <v>116</v>
      </c>
      <c r="D144">
        <v>73</v>
      </c>
    </row>
    <row r="146" spans="1:4" x14ac:dyDescent="0.45">
      <c r="A146" s="1" t="s">
        <v>34</v>
      </c>
    </row>
    <row r="147" spans="1:4" x14ac:dyDescent="0.45">
      <c r="A147" t="s">
        <v>1</v>
      </c>
      <c r="B147" t="s">
        <v>2</v>
      </c>
      <c r="C147">
        <v>117</v>
      </c>
      <c r="D147">
        <v>53</v>
      </c>
    </row>
    <row r="148" spans="1:4" x14ac:dyDescent="0.45">
      <c r="A148" t="s">
        <v>16</v>
      </c>
      <c r="B148" t="s">
        <v>8</v>
      </c>
      <c r="C148">
        <v>107</v>
      </c>
      <c r="D148">
        <v>97</v>
      </c>
    </row>
    <row r="149" spans="1:4" x14ac:dyDescent="0.45">
      <c r="A149" t="s">
        <v>14</v>
      </c>
      <c r="B149" t="s">
        <v>9</v>
      </c>
      <c r="C149">
        <v>125</v>
      </c>
      <c r="D149">
        <v>83</v>
      </c>
    </row>
    <row r="150" spans="1:4" x14ac:dyDescent="0.45">
      <c r="A150" t="s">
        <v>3</v>
      </c>
      <c r="B150" t="s">
        <v>17</v>
      </c>
      <c r="C150">
        <v>81</v>
      </c>
      <c r="D150">
        <v>50</v>
      </c>
    </row>
    <row r="151" spans="1:4" x14ac:dyDescent="0.45">
      <c r="A151" t="s">
        <v>12</v>
      </c>
      <c r="B151" t="s">
        <v>5</v>
      </c>
      <c r="C151">
        <v>89</v>
      </c>
      <c r="D151">
        <v>86</v>
      </c>
    </row>
    <row r="152" spans="1:4" x14ac:dyDescent="0.45">
      <c r="A152" t="s">
        <v>0</v>
      </c>
      <c r="B152" t="s">
        <v>13</v>
      </c>
      <c r="C152">
        <v>83</v>
      </c>
      <c r="D152">
        <v>32</v>
      </c>
    </row>
    <row r="153" spans="1:4" x14ac:dyDescent="0.45">
      <c r="A153" t="s">
        <v>10</v>
      </c>
      <c r="B153" t="s">
        <v>11</v>
      </c>
      <c r="C153">
        <v>58</v>
      </c>
      <c r="D153">
        <v>115</v>
      </c>
    </row>
    <row r="154" spans="1:4" x14ac:dyDescent="0.45">
      <c r="A154" t="s">
        <v>7</v>
      </c>
      <c r="B154" t="s">
        <v>6</v>
      </c>
      <c r="C154">
        <v>88</v>
      </c>
      <c r="D154">
        <v>77</v>
      </c>
    </row>
    <row r="155" spans="1:4" x14ac:dyDescent="0.45">
      <c r="A155" t="s">
        <v>15</v>
      </c>
      <c r="B155" t="s">
        <v>4</v>
      </c>
      <c r="C155">
        <v>93</v>
      </c>
      <c r="D155">
        <v>91</v>
      </c>
    </row>
    <row r="157" spans="1:4" x14ac:dyDescent="0.45">
      <c r="A157" s="1" t="s">
        <v>35</v>
      </c>
    </row>
    <row r="158" spans="1:4" x14ac:dyDescent="0.45">
      <c r="A158" t="s">
        <v>2</v>
      </c>
      <c r="B158" t="s">
        <v>14</v>
      </c>
      <c r="C158">
        <v>108</v>
      </c>
      <c r="D158">
        <v>67</v>
      </c>
    </row>
    <row r="159" spans="1:4" x14ac:dyDescent="0.45">
      <c r="A159" t="s">
        <v>3</v>
      </c>
      <c r="B159" t="s">
        <v>13</v>
      </c>
      <c r="C159">
        <v>78</v>
      </c>
      <c r="D159">
        <v>93</v>
      </c>
    </row>
    <row r="160" spans="1:4" x14ac:dyDescent="0.45">
      <c r="A160" t="s">
        <v>8</v>
      </c>
      <c r="B160" t="s">
        <v>0</v>
      </c>
      <c r="C160">
        <v>95</v>
      </c>
      <c r="D160">
        <v>86</v>
      </c>
    </row>
    <row r="161" spans="1:4" x14ac:dyDescent="0.45">
      <c r="A161" t="s">
        <v>11</v>
      </c>
      <c r="B161" t="s">
        <v>1</v>
      </c>
      <c r="C161">
        <v>65</v>
      </c>
      <c r="D161">
        <v>94</v>
      </c>
    </row>
    <row r="162" spans="1:4" x14ac:dyDescent="0.45">
      <c r="A162" t="s">
        <v>4</v>
      </c>
      <c r="B162" t="s">
        <v>7</v>
      </c>
      <c r="C162">
        <v>62</v>
      </c>
      <c r="D162">
        <v>67</v>
      </c>
    </row>
    <row r="163" spans="1:4" x14ac:dyDescent="0.45">
      <c r="A163" t="s">
        <v>12</v>
      </c>
      <c r="B163" t="s">
        <v>10</v>
      </c>
      <c r="C163">
        <v>144</v>
      </c>
      <c r="D163">
        <v>32</v>
      </c>
    </row>
    <row r="164" spans="1:4" x14ac:dyDescent="0.45">
      <c r="A164" t="s">
        <v>5</v>
      </c>
      <c r="B164" t="s">
        <v>16</v>
      </c>
      <c r="C164">
        <v>128</v>
      </c>
      <c r="D164">
        <v>93</v>
      </c>
    </row>
    <row r="165" spans="1:4" x14ac:dyDescent="0.45">
      <c r="A165" t="s">
        <v>17</v>
      </c>
      <c r="B165" t="s">
        <v>15</v>
      </c>
      <c r="C165">
        <v>99</v>
      </c>
      <c r="D165">
        <v>91</v>
      </c>
    </row>
    <row r="166" spans="1:4" x14ac:dyDescent="0.45">
      <c r="A166" t="s">
        <v>6</v>
      </c>
      <c r="B166" t="s">
        <v>9</v>
      </c>
      <c r="C166">
        <v>72</v>
      </c>
      <c r="D166">
        <v>50</v>
      </c>
    </row>
    <row r="168" spans="1:4" x14ac:dyDescent="0.45">
      <c r="A168" s="1" t="s">
        <v>36</v>
      </c>
    </row>
    <row r="169" spans="1:4" x14ac:dyDescent="0.45">
      <c r="A169" t="s">
        <v>12</v>
      </c>
      <c r="B169" t="s">
        <v>1</v>
      </c>
      <c r="C169">
        <v>91</v>
      </c>
      <c r="D169">
        <v>63</v>
      </c>
    </row>
    <row r="170" spans="1:4" x14ac:dyDescent="0.45">
      <c r="A170" t="s">
        <v>0</v>
      </c>
      <c r="B170" t="s">
        <v>14</v>
      </c>
      <c r="C170">
        <v>120</v>
      </c>
      <c r="D170">
        <v>67</v>
      </c>
    </row>
    <row r="171" spans="1:4" x14ac:dyDescent="0.45">
      <c r="A171" t="s">
        <v>7</v>
      </c>
      <c r="B171" t="s">
        <v>10</v>
      </c>
      <c r="C171">
        <v>88</v>
      </c>
      <c r="D171">
        <v>81</v>
      </c>
    </row>
    <row r="172" spans="1:4" x14ac:dyDescent="0.45">
      <c r="A172" t="s">
        <v>4</v>
      </c>
      <c r="B172" t="s">
        <v>5</v>
      </c>
      <c r="C172">
        <v>94</v>
      </c>
      <c r="D172">
        <v>92</v>
      </c>
    </row>
    <row r="173" spans="1:4" x14ac:dyDescent="0.45">
      <c r="A173" t="s">
        <v>15</v>
      </c>
      <c r="B173" t="s">
        <v>6</v>
      </c>
      <c r="C173">
        <v>84</v>
      </c>
      <c r="D173">
        <v>29</v>
      </c>
    </row>
    <row r="174" spans="1:4" x14ac:dyDescent="0.45">
      <c r="A174" t="s">
        <v>13</v>
      </c>
      <c r="B174" t="s">
        <v>17</v>
      </c>
      <c r="C174">
        <v>70</v>
      </c>
      <c r="D174">
        <v>111</v>
      </c>
    </row>
    <row r="175" spans="1:4" x14ac:dyDescent="0.45">
      <c r="A175" t="s">
        <v>2</v>
      </c>
      <c r="B175" t="s">
        <v>8</v>
      </c>
      <c r="C175">
        <v>90</v>
      </c>
      <c r="D175">
        <v>100</v>
      </c>
    </row>
    <row r="176" spans="1:4" x14ac:dyDescent="0.45">
      <c r="A176" t="s">
        <v>16</v>
      </c>
      <c r="B176" t="s">
        <v>3</v>
      </c>
      <c r="C176">
        <v>53</v>
      </c>
      <c r="D176">
        <v>116</v>
      </c>
    </row>
    <row r="177" spans="1:4" x14ac:dyDescent="0.45">
      <c r="A177" t="s">
        <v>9</v>
      </c>
      <c r="B177" t="s">
        <v>11</v>
      </c>
      <c r="C177">
        <v>86</v>
      </c>
      <c r="D177">
        <v>54</v>
      </c>
    </row>
    <row r="179" spans="1:4" x14ac:dyDescent="0.45">
      <c r="A179" s="1" t="s">
        <v>37</v>
      </c>
    </row>
    <row r="180" spans="1:4" x14ac:dyDescent="0.45">
      <c r="A180" t="s">
        <v>14</v>
      </c>
      <c r="B180" t="s">
        <v>13</v>
      </c>
      <c r="C180">
        <v>84</v>
      </c>
      <c r="D180">
        <v>56</v>
      </c>
    </row>
    <row r="181" spans="1:4" x14ac:dyDescent="0.45">
      <c r="A181" t="s">
        <v>11</v>
      </c>
      <c r="B181" t="s">
        <v>7</v>
      </c>
      <c r="C181">
        <v>86</v>
      </c>
      <c r="D181">
        <v>91</v>
      </c>
    </row>
    <row r="182" spans="1:4" x14ac:dyDescent="0.45">
      <c r="A182" t="s">
        <v>6</v>
      </c>
      <c r="B182" t="s">
        <v>2</v>
      </c>
      <c r="C182">
        <v>59</v>
      </c>
      <c r="D182">
        <v>99</v>
      </c>
    </row>
    <row r="183" spans="1:4" x14ac:dyDescent="0.45">
      <c r="A183" t="s">
        <v>10</v>
      </c>
      <c r="B183" t="s">
        <v>5</v>
      </c>
      <c r="C183">
        <v>92</v>
      </c>
      <c r="D183">
        <v>88</v>
      </c>
    </row>
    <row r="184" spans="1:4" x14ac:dyDescent="0.45">
      <c r="A184" t="s">
        <v>17</v>
      </c>
      <c r="B184" t="s">
        <v>0</v>
      </c>
      <c r="C184">
        <v>65</v>
      </c>
      <c r="D184">
        <v>82</v>
      </c>
    </row>
    <row r="185" spans="1:4" x14ac:dyDescent="0.45">
      <c r="A185" t="s">
        <v>3</v>
      </c>
      <c r="B185" t="s">
        <v>12</v>
      </c>
      <c r="C185">
        <v>55</v>
      </c>
      <c r="D185">
        <v>85</v>
      </c>
    </row>
    <row r="186" spans="1:4" x14ac:dyDescent="0.45">
      <c r="A186" t="s">
        <v>9</v>
      </c>
      <c r="B186" t="s">
        <v>16</v>
      </c>
      <c r="C186">
        <v>102</v>
      </c>
      <c r="D186">
        <v>77</v>
      </c>
    </row>
    <row r="187" spans="1:4" x14ac:dyDescent="0.45">
      <c r="A187" t="s">
        <v>1</v>
      </c>
      <c r="B187" t="s">
        <v>15</v>
      </c>
      <c r="C187">
        <v>83</v>
      </c>
      <c r="D187">
        <v>69</v>
      </c>
    </row>
    <row r="188" spans="1:4" x14ac:dyDescent="0.45">
      <c r="A188" t="s">
        <v>8</v>
      </c>
      <c r="B188" t="s">
        <v>4</v>
      </c>
      <c r="C188">
        <v>103</v>
      </c>
      <c r="D188">
        <v>55</v>
      </c>
    </row>
    <row r="190" spans="1:4" x14ac:dyDescent="0.45">
      <c r="A190" s="1" t="s">
        <v>38</v>
      </c>
    </row>
    <row r="191" spans="1:4" x14ac:dyDescent="0.45">
      <c r="A191" t="s">
        <v>5</v>
      </c>
      <c r="B191" t="s">
        <v>17</v>
      </c>
      <c r="C191">
        <v>52</v>
      </c>
      <c r="D191">
        <v>55</v>
      </c>
    </row>
    <row r="192" spans="1:4" x14ac:dyDescent="0.45">
      <c r="A192" t="s">
        <v>10</v>
      </c>
      <c r="B192" t="s">
        <v>9</v>
      </c>
      <c r="C192">
        <v>75</v>
      </c>
      <c r="D192">
        <v>121</v>
      </c>
    </row>
    <row r="193" spans="1:4" x14ac:dyDescent="0.45">
      <c r="A193" t="s">
        <v>0</v>
      </c>
      <c r="B193" t="s">
        <v>11</v>
      </c>
      <c r="C193">
        <v>118</v>
      </c>
      <c r="D193">
        <v>85</v>
      </c>
    </row>
    <row r="194" spans="1:4" x14ac:dyDescent="0.45">
      <c r="A194" t="s">
        <v>15</v>
      </c>
      <c r="B194" t="s">
        <v>12</v>
      </c>
      <c r="C194">
        <v>94</v>
      </c>
      <c r="D194">
        <v>106</v>
      </c>
    </row>
    <row r="195" spans="1:4" x14ac:dyDescent="0.45">
      <c r="A195" t="s">
        <v>2</v>
      </c>
      <c r="B195" t="s">
        <v>4</v>
      </c>
      <c r="C195">
        <v>110</v>
      </c>
      <c r="D195">
        <v>93</v>
      </c>
    </row>
    <row r="196" spans="1:4" x14ac:dyDescent="0.45">
      <c r="A196" t="s">
        <v>14</v>
      </c>
      <c r="B196" t="s">
        <v>1</v>
      </c>
      <c r="C196">
        <v>110</v>
      </c>
      <c r="D196">
        <v>100</v>
      </c>
    </row>
    <row r="197" spans="1:4" x14ac:dyDescent="0.45">
      <c r="A197" t="s">
        <v>3</v>
      </c>
      <c r="B197" t="s">
        <v>6</v>
      </c>
      <c r="C197">
        <v>90</v>
      </c>
      <c r="D197">
        <v>54</v>
      </c>
    </row>
    <row r="198" spans="1:4" x14ac:dyDescent="0.45">
      <c r="A198" t="s">
        <v>16</v>
      </c>
      <c r="B198" t="s">
        <v>13</v>
      </c>
      <c r="C198">
        <v>62</v>
      </c>
      <c r="D198">
        <v>90</v>
      </c>
    </row>
    <row r="199" spans="1:4" x14ac:dyDescent="0.45">
      <c r="A199" t="s">
        <v>7</v>
      </c>
      <c r="B199" t="s">
        <v>8</v>
      </c>
      <c r="C199">
        <v>80</v>
      </c>
      <c r="D199">
        <v>76</v>
      </c>
    </row>
    <row r="201" spans="1:4" x14ac:dyDescent="0.45">
      <c r="A201" s="1" t="s">
        <v>39</v>
      </c>
    </row>
    <row r="202" spans="1:4" x14ac:dyDescent="0.45">
      <c r="A202" t="s">
        <v>17</v>
      </c>
      <c r="B202" t="s">
        <v>1</v>
      </c>
      <c r="C202">
        <v>39</v>
      </c>
      <c r="D202">
        <v>85</v>
      </c>
    </row>
    <row r="203" spans="1:4" x14ac:dyDescent="0.45">
      <c r="A203" t="s">
        <v>7</v>
      </c>
      <c r="B203" t="s">
        <v>15</v>
      </c>
      <c r="C203">
        <v>88</v>
      </c>
      <c r="D203">
        <v>82</v>
      </c>
    </row>
    <row r="204" spans="1:4" x14ac:dyDescent="0.45">
      <c r="A204" t="s">
        <v>0</v>
      </c>
      <c r="B204" t="s">
        <v>6</v>
      </c>
      <c r="C204">
        <v>112</v>
      </c>
      <c r="D204">
        <v>39</v>
      </c>
    </row>
    <row r="205" spans="1:4" x14ac:dyDescent="0.45">
      <c r="A205" t="s">
        <v>13</v>
      </c>
      <c r="B205" t="s">
        <v>9</v>
      </c>
      <c r="C205">
        <v>75</v>
      </c>
      <c r="D205">
        <v>63</v>
      </c>
    </row>
    <row r="206" spans="1:4" x14ac:dyDescent="0.45">
      <c r="A206" t="s">
        <v>11</v>
      </c>
      <c r="B206" t="s">
        <v>3</v>
      </c>
      <c r="C206">
        <v>84</v>
      </c>
      <c r="D206">
        <v>55</v>
      </c>
    </row>
    <row r="207" spans="1:4" x14ac:dyDescent="0.45">
      <c r="A207" t="s">
        <v>12</v>
      </c>
      <c r="B207" t="s">
        <v>14</v>
      </c>
      <c r="C207">
        <v>94</v>
      </c>
      <c r="D207">
        <v>66</v>
      </c>
    </row>
    <row r="208" spans="1:4" x14ac:dyDescent="0.45">
      <c r="A208" t="s">
        <v>4</v>
      </c>
      <c r="B208" t="s">
        <v>16</v>
      </c>
      <c r="C208">
        <v>107</v>
      </c>
      <c r="D208">
        <v>104</v>
      </c>
    </row>
    <row r="209" spans="1:4" x14ac:dyDescent="0.45">
      <c r="A209" t="s">
        <v>5</v>
      </c>
      <c r="B209" t="s">
        <v>2</v>
      </c>
      <c r="C209">
        <v>104</v>
      </c>
      <c r="D209">
        <v>97</v>
      </c>
    </row>
    <row r="210" spans="1:4" x14ac:dyDescent="0.45">
      <c r="A210" t="s">
        <v>8</v>
      </c>
      <c r="B210" t="s">
        <v>10</v>
      </c>
      <c r="C210">
        <v>114</v>
      </c>
      <c r="D210">
        <v>66</v>
      </c>
    </row>
    <row r="212" spans="1:4" x14ac:dyDescent="0.45">
      <c r="A212" s="1" t="s">
        <v>40</v>
      </c>
    </row>
    <row r="213" spans="1:4" x14ac:dyDescent="0.45">
      <c r="A213" t="s">
        <v>1</v>
      </c>
      <c r="B213" t="s">
        <v>7</v>
      </c>
      <c r="C213">
        <v>89</v>
      </c>
      <c r="D213">
        <v>96</v>
      </c>
    </row>
    <row r="214" spans="1:4" x14ac:dyDescent="0.45">
      <c r="A214" t="s">
        <v>9</v>
      </c>
      <c r="B214" t="s">
        <v>4</v>
      </c>
      <c r="C214">
        <v>70</v>
      </c>
      <c r="D214">
        <v>63</v>
      </c>
    </row>
    <row r="215" spans="1:4" x14ac:dyDescent="0.45">
      <c r="A215" t="s">
        <v>6</v>
      </c>
      <c r="B215" t="s">
        <v>8</v>
      </c>
      <c r="C215">
        <v>96</v>
      </c>
      <c r="D215">
        <v>69</v>
      </c>
    </row>
    <row r="216" spans="1:4" x14ac:dyDescent="0.45">
      <c r="A216" t="s">
        <v>14</v>
      </c>
      <c r="B216" t="s">
        <v>17</v>
      </c>
      <c r="C216">
        <v>78</v>
      </c>
      <c r="D216">
        <v>95</v>
      </c>
    </row>
    <row r="217" spans="1:4" x14ac:dyDescent="0.45">
      <c r="A217" t="s">
        <v>15</v>
      </c>
      <c r="B217" t="s">
        <v>5</v>
      </c>
      <c r="C217">
        <v>71</v>
      </c>
      <c r="D217">
        <v>109</v>
      </c>
    </row>
    <row r="218" spans="1:4" x14ac:dyDescent="0.45">
      <c r="A218" t="s">
        <v>12</v>
      </c>
      <c r="B218" t="s">
        <v>13</v>
      </c>
      <c r="C218">
        <v>110</v>
      </c>
      <c r="D218">
        <v>65</v>
      </c>
    </row>
    <row r="219" spans="1:4" x14ac:dyDescent="0.45">
      <c r="A219" t="s">
        <v>10</v>
      </c>
      <c r="B219" t="s">
        <v>0</v>
      </c>
      <c r="C219">
        <v>88</v>
      </c>
      <c r="D219">
        <v>126</v>
      </c>
    </row>
    <row r="220" spans="1:4" x14ac:dyDescent="0.45">
      <c r="A220" t="s">
        <v>16</v>
      </c>
      <c r="B220" t="s">
        <v>11</v>
      </c>
      <c r="C220">
        <v>86</v>
      </c>
      <c r="D220">
        <v>102</v>
      </c>
    </row>
    <row r="221" spans="1:4" x14ac:dyDescent="0.45">
      <c r="A221" t="s">
        <v>2</v>
      </c>
      <c r="B221" t="s">
        <v>3</v>
      </c>
      <c r="C221">
        <v>114</v>
      </c>
      <c r="D221">
        <v>81</v>
      </c>
    </row>
    <row r="223" spans="1:4" x14ac:dyDescent="0.45">
      <c r="A223" s="1" t="s">
        <v>41</v>
      </c>
    </row>
    <row r="224" spans="1:4" x14ac:dyDescent="0.45">
      <c r="A224" t="s">
        <v>13</v>
      </c>
      <c r="B224" t="s">
        <v>2</v>
      </c>
      <c r="C224">
        <v>66</v>
      </c>
      <c r="D224">
        <v>81</v>
      </c>
    </row>
    <row r="225" spans="1:4" x14ac:dyDescent="0.45">
      <c r="A225" t="s">
        <v>11</v>
      </c>
      <c r="B225" t="s">
        <v>10</v>
      </c>
      <c r="C225">
        <v>103</v>
      </c>
      <c r="D225">
        <v>74</v>
      </c>
    </row>
    <row r="226" spans="1:4" x14ac:dyDescent="0.45">
      <c r="A226" t="s">
        <v>14</v>
      </c>
      <c r="B226" t="s">
        <v>6</v>
      </c>
      <c r="C226">
        <v>62</v>
      </c>
      <c r="D226">
        <v>57</v>
      </c>
    </row>
    <row r="227" spans="1:4" x14ac:dyDescent="0.45">
      <c r="A227" t="s">
        <v>4</v>
      </c>
      <c r="B227" t="s">
        <v>12</v>
      </c>
      <c r="C227">
        <v>59</v>
      </c>
      <c r="D227">
        <v>119</v>
      </c>
    </row>
    <row r="228" spans="1:4" x14ac:dyDescent="0.45">
      <c r="A228" t="s">
        <v>17</v>
      </c>
      <c r="B228" t="s">
        <v>16</v>
      </c>
      <c r="C228">
        <v>71</v>
      </c>
      <c r="D228">
        <v>47</v>
      </c>
    </row>
    <row r="229" spans="1:4" x14ac:dyDescent="0.45">
      <c r="A229" t="s">
        <v>1</v>
      </c>
      <c r="B229" t="s">
        <v>3</v>
      </c>
      <c r="C229">
        <v>79</v>
      </c>
      <c r="D229">
        <v>74</v>
      </c>
    </row>
    <row r="230" spans="1:4" x14ac:dyDescent="0.45">
      <c r="A230" t="s">
        <v>5</v>
      </c>
      <c r="B230" t="s">
        <v>9</v>
      </c>
      <c r="C230">
        <v>128</v>
      </c>
      <c r="D230">
        <v>67</v>
      </c>
    </row>
    <row r="231" spans="1:4" x14ac:dyDescent="0.45">
      <c r="A231" t="s">
        <v>0</v>
      </c>
      <c r="B231" t="s">
        <v>7</v>
      </c>
      <c r="C231">
        <v>77</v>
      </c>
      <c r="D231">
        <v>50</v>
      </c>
    </row>
    <row r="232" spans="1:4" x14ac:dyDescent="0.45">
      <c r="A232" t="s">
        <v>8</v>
      </c>
      <c r="B232" t="s">
        <v>15</v>
      </c>
      <c r="C232">
        <v>62</v>
      </c>
      <c r="D232">
        <v>146</v>
      </c>
    </row>
    <row r="234" spans="1:4" x14ac:dyDescent="0.45">
      <c r="A234" s="1" t="s">
        <v>42</v>
      </c>
    </row>
    <row r="235" spans="1:4" x14ac:dyDescent="0.45">
      <c r="A235" t="s">
        <v>2</v>
      </c>
      <c r="B235" t="s">
        <v>1</v>
      </c>
      <c r="C235">
        <v>57</v>
      </c>
      <c r="D235">
        <v>115</v>
      </c>
    </row>
    <row r="236" spans="1:4" x14ac:dyDescent="0.45">
      <c r="A236" t="s">
        <v>6</v>
      </c>
      <c r="B236" t="s">
        <v>17</v>
      </c>
      <c r="C236">
        <v>69</v>
      </c>
      <c r="D236">
        <v>89</v>
      </c>
    </row>
    <row r="237" spans="1:4" x14ac:dyDescent="0.45">
      <c r="A237" t="s">
        <v>10</v>
      </c>
      <c r="B237" t="s">
        <v>4</v>
      </c>
      <c r="C237">
        <v>47</v>
      </c>
      <c r="D237">
        <v>114</v>
      </c>
    </row>
    <row r="238" spans="1:4" x14ac:dyDescent="0.45">
      <c r="A238" t="s">
        <v>12</v>
      </c>
      <c r="B238" t="s">
        <v>16</v>
      </c>
      <c r="C238">
        <v>131</v>
      </c>
      <c r="D238">
        <v>46</v>
      </c>
    </row>
    <row r="239" spans="1:4" x14ac:dyDescent="0.45">
      <c r="A239" t="s">
        <v>15</v>
      </c>
      <c r="B239" t="s">
        <v>11</v>
      </c>
      <c r="C239">
        <v>111</v>
      </c>
      <c r="D239">
        <v>55</v>
      </c>
    </row>
    <row r="240" spans="1:4" x14ac:dyDescent="0.45">
      <c r="A240" t="s">
        <v>8</v>
      </c>
      <c r="B240" t="s">
        <v>5</v>
      </c>
      <c r="C240">
        <v>75</v>
      </c>
      <c r="D240">
        <v>141</v>
      </c>
    </row>
    <row r="241" spans="1:4" x14ac:dyDescent="0.45">
      <c r="A241" t="s">
        <v>9</v>
      </c>
      <c r="B241" t="s">
        <v>14</v>
      </c>
      <c r="C241">
        <v>64</v>
      </c>
      <c r="D241">
        <v>87</v>
      </c>
    </row>
    <row r="242" spans="1:4" x14ac:dyDescent="0.45">
      <c r="A242" t="s">
        <v>3</v>
      </c>
      <c r="B242" t="s">
        <v>7</v>
      </c>
      <c r="C242">
        <v>74</v>
      </c>
      <c r="D242">
        <v>75</v>
      </c>
    </row>
    <row r="243" spans="1:4" x14ac:dyDescent="0.45">
      <c r="A243" t="s">
        <v>13</v>
      </c>
      <c r="B243" t="s">
        <v>0</v>
      </c>
      <c r="C243">
        <v>74</v>
      </c>
      <c r="D24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5EC1-DB36-4760-BE71-BB76B5D1F401}">
  <dimension ref="A1:C7"/>
  <sheetViews>
    <sheetView zoomScale="145" zoomScaleNormal="145" workbookViewId="0">
      <selection activeCell="C2" sqref="C2"/>
    </sheetView>
  </sheetViews>
  <sheetFormatPr defaultRowHeight="14.25" x14ac:dyDescent="0.45"/>
  <sheetData>
    <row r="1" spans="1:3" x14ac:dyDescent="0.45">
      <c r="A1" t="s">
        <v>47</v>
      </c>
      <c r="B1" t="s">
        <v>43</v>
      </c>
      <c r="C1" t="s">
        <v>43</v>
      </c>
    </row>
    <row r="2" spans="1:3" x14ac:dyDescent="0.45">
      <c r="A2">
        <v>23</v>
      </c>
      <c r="B2" s="3">
        <v>0.1</v>
      </c>
      <c r="C2">
        <f>ROUNDUP(B2*$A$2,0)</f>
        <v>3</v>
      </c>
    </row>
    <row r="3" spans="1:3" x14ac:dyDescent="0.45">
      <c r="B3" s="3">
        <v>0.3</v>
      </c>
      <c r="C3">
        <f t="shared" ref="C3:C7" si="0">ROUNDUP(B3*$A$2,0)</f>
        <v>7</v>
      </c>
    </row>
    <row r="4" spans="1:3" x14ac:dyDescent="0.45">
      <c r="B4" s="3">
        <v>0.5</v>
      </c>
      <c r="C4">
        <f t="shared" si="0"/>
        <v>12</v>
      </c>
    </row>
    <row r="5" spans="1:3" x14ac:dyDescent="0.45">
      <c r="B5" s="3">
        <v>0.7</v>
      </c>
      <c r="C5">
        <f t="shared" si="0"/>
        <v>17</v>
      </c>
    </row>
    <row r="6" spans="1:3" x14ac:dyDescent="0.45">
      <c r="B6" s="3">
        <v>0.9</v>
      </c>
      <c r="C6">
        <f t="shared" si="0"/>
        <v>21</v>
      </c>
    </row>
    <row r="7" spans="1:3" x14ac:dyDescent="0.45">
      <c r="B7" s="3">
        <v>0.95</v>
      </c>
      <c r="C7">
        <f t="shared" si="0"/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1BA9-9B50-4B0B-A1E3-62F32A135757}">
  <dimension ref="A1:AW244"/>
  <sheetViews>
    <sheetView topLeftCell="K1" zoomScale="55" zoomScaleNormal="55" workbookViewId="0">
      <selection activeCell="AS33" sqref="AS33"/>
    </sheetView>
  </sheetViews>
  <sheetFormatPr defaultRowHeight="14.25" x14ac:dyDescent="0.45"/>
  <cols>
    <col min="1" max="1" width="15.33203125" customWidth="1"/>
    <col min="2" max="2" width="16.33203125" customWidth="1"/>
    <col min="5" max="5" width="13.53125" customWidth="1"/>
    <col min="6" max="7" width="12.06640625" customWidth="1"/>
    <col min="8" max="8" width="17.265625" customWidth="1"/>
    <col min="16" max="16" width="12.9296875" customWidth="1"/>
    <col min="17" max="17" width="12" customWidth="1"/>
    <col min="19" max="19" width="13.06640625" customWidth="1"/>
    <col min="20" max="20" width="12.1328125" customWidth="1"/>
    <col min="26" max="26" width="10.265625" bestFit="1" customWidth="1"/>
    <col min="27" max="27" width="13" customWidth="1"/>
    <col min="29" max="29" width="13.86328125" customWidth="1"/>
    <col min="30" max="30" width="10.265625" bestFit="1" customWidth="1"/>
  </cols>
  <sheetData>
    <row r="1" spans="1:49" ht="23.25" x14ac:dyDescent="0.45">
      <c r="H1" s="13" t="s">
        <v>46</v>
      </c>
      <c r="I1" s="14"/>
      <c r="J1" s="14" t="s">
        <v>12</v>
      </c>
      <c r="K1" s="14" t="s">
        <v>1</v>
      </c>
      <c r="L1" s="14" t="s">
        <v>0</v>
      </c>
      <c r="M1" s="14" t="s">
        <v>7</v>
      </c>
      <c r="N1" s="14" t="s">
        <v>17</v>
      </c>
      <c r="O1" s="14" t="s">
        <v>2</v>
      </c>
      <c r="P1" s="14" t="s">
        <v>5</v>
      </c>
      <c r="Q1" s="14" t="s">
        <v>14</v>
      </c>
      <c r="R1" s="14" t="s">
        <v>3</v>
      </c>
      <c r="S1" s="14" t="s">
        <v>13</v>
      </c>
      <c r="T1" s="14" t="s">
        <v>15</v>
      </c>
      <c r="U1" s="14" t="s">
        <v>4</v>
      </c>
      <c r="V1" s="14" t="s">
        <v>9</v>
      </c>
      <c r="W1" s="14" t="s">
        <v>11</v>
      </c>
      <c r="X1" s="14" t="s">
        <v>8</v>
      </c>
      <c r="Y1" s="14" t="s">
        <v>6</v>
      </c>
      <c r="Z1" s="14" t="s">
        <v>16</v>
      </c>
      <c r="AA1" s="14" t="s">
        <v>10</v>
      </c>
      <c r="AD1">
        <v>1</v>
      </c>
    </row>
    <row r="2" spans="1:49" ht="23.25" x14ac:dyDescent="0.7">
      <c r="A2" s="1" t="s">
        <v>18</v>
      </c>
      <c r="E2" t="s">
        <v>44</v>
      </c>
      <c r="F2" t="s">
        <v>45</v>
      </c>
      <c r="H2" s="13" t="s">
        <v>48</v>
      </c>
      <c r="I2" s="14" t="s">
        <v>43</v>
      </c>
      <c r="J2" s="14">
        <v>1</v>
      </c>
      <c r="K2" s="14">
        <v>2</v>
      </c>
      <c r="L2" s="14">
        <v>3</v>
      </c>
      <c r="M2" s="14">
        <v>4</v>
      </c>
      <c r="N2" s="14">
        <v>5</v>
      </c>
      <c r="O2" s="14">
        <v>6</v>
      </c>
      <c r="P2" s="14">
        <v>7</v>
      </c>
      <c r="Q2" s="14">
        <v>8</v>
      </c>
      <c r="R2" s="14">
        <v>9</v>
      </c>
      <c r="S2" s="14">
        <v>10</v>
      </c>
      <c r="T2" s="14">
        <v>11</v>
      </c>
      <c r="U2" s="14">
        <v>12</v>
      </c>
      <c r="V2" s="14">
        <v>13</v>
      </c>
      <c r="W2" s="14">
        <v>14</v>
      </c>
      <c r="X2" s="14">
        <v>15</v>
      </c>
      <c r="Y2" s="14">
        <v>16</v>
      </c>
      <c r="Z2" s="14">
        <v>17</v>
      </c>
      <c r="AA2" s="14">
        <v>18</v>
      </c>
      <c r="AF2" s="4" t="s">
        <v>50</v>
      </c>
    </row>
    <row r="3" spans="1:49" x14ac:dyDescent="0.45">
      <c r="A3" t="s">
        <v>1</v>
      </c>
      <c r="B3" t="s">
        <v>14</v>
      </c>
      <c r="C3">
        <v>97</v>
      </c>
      <c r="D3">
        <v>71</v>
      </c>
      <c r="E3" s="2">
        <f>C3/D3</f>
        <v>1.3661971830985915</v>
      </c>
      <c r="F3" s="2">
        <f>D3/C3</f>
        <v>0.73195876288659789</v>
      </c>
      <c r="G3" s="2"/>
      <c r="H3" s="14" t="s">
        <v>12</v>
      </c>
      <c r="I3" s="14">
        <v>1</v>
      </c>
      <c r="J3" s="14">
        <v>0</v>
      </c>
      <c r="K3" s="14">
        <v>0</v>
      </c>
      <c r="L3" s="15">
        <v>0.71962616822429903</v>
      </c>
      <c r="M3" s="15">
        <v>1.1428571428571428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5">
        <v>1.9166666666666667</v>
      </c>
      <c r="Y3" s="14">
        <v>0</v>
      </c>
      <c r="Z3" s="14">
        <v>0</v>
      </c>
      <c r="AA3" s="14">
        <v>0</v>
      </c>
      <c r="AC3" s="2">
        <f>SUM(J3:AA20)</f>
        <v>58.875147349533485</v>
      </c>
      <c r="AD3">
        <v>1</v>
      </c>
      <c r="AF3" s="2" cm="1">
        <f t="array" ref="AF3:AW20">TRANSPOSE(J3:AA20)</f>
        <v>0</v>
      </c>
      <c r="AG3" s="2">
        <v>0</v>
      </c>
      <c r="AH3" s="2">
        <v>1.3896103896103895</v>
      </c>
      <c r="AI3" s="2">
        <v>0.875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0.52173913043478259</v>
      </c>
      <c r="AU3" s="2">
        <v>0</v>
      </c>
      <c r="AV3" s="2">
        <v>0</v>
      </c>
      <c r="AW3" s="2">
        <v>0</v>
      </c>
    </row>
    <row r="4" spans="1:49" x14ac:dyDescent="0.45">
      <c r="A4" t="s">
        <v>3</v>
      </c>
      <c r="B4" t="s">
        <v>5</v>
      </c>
      <c r="C4">
        <v>101</v>
      </c>
      <c r="D4">
        <v>76</v>
      </c>
      <c r="E4" s="2">
        <f t="shared" ref="E4:E67" si="0">C4/D4</f>
        <v>1.3289473684210527</v>
      </c>
      <c r="F4" s="2">
        <f t="shared" ref="F4:F67" si="1">D4/C4</f>
        <v>0.75247524752475248</v>
      </c>
      <c r="G4" s="2"/>
      <c r="H4" s="14" t="s">
        <v>1</v>
      </c>
      <c r="I4" s="14">
        <v>2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5">
        <v>1.3661971830985915</v>
      </c>
      <c r="R4" s="14">
        <v>0</v>
      </c>
      <c r="S4" s="14">
        <v>0</v>
      </c>
      <c r="T4" s="14">
        <v>0</v>
      </c>
      <c r="U4" s="15">
        <v>1.1884057971014492</v>
      </c>
      <c r="V4" s="14">
        <v>0</v>
      </c>
      <c r="W4" s="14">
        <v>0</v>
      </c>
      <c r="X4" s="15">
        <v>1.4142857142857144</v>
      </c>
      <c r="Y4" s="14">
        <v>0</v>
      </c>
      <c r="Z4" s="15">
        <v>0</v>
      </c>
      <c r="AA4" s="14">
        <v>0</v>
      </c>
      <c r="AD4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0.73195876288659789</v>
      </c>
      <c r="AN4" s="2">
        <v>0</v>
      </c>
      <c r="AO4" s="2">
        <v>0</v>
      </c>
      <c r="AP4" s="2">
        <v>0</v>
      </c>
      <c r="AQ4" s="2">
        <v>0.84146341463414631</v>
      </c>
      <c r="AR4" s="2">
        <v>0</v>
      </c>
      <c r="AS4" s="2">
        <v>0</v>
      </c>
      <c r="AT4" s="2">
        <v>0.70707070707070707</v>
      </c>
      <c r="AU4" s="2">
        <v>0</v>
      </c>
      <c r="AV4" s="2">
        <v>0</v>
      </c>
      <c r="AW4" s="2">
        <v>0</v>
      </c>
    </row>
    <row r="5" spans="1:49" x14ac:dyDescent="0.45">
      <c r="A5" t="s">
        <v>13</v>
      </c>
      <c r="B5" t="s">
        <v>7</v>
      </c>
      <c r="C5">
        <v>85</v>
      </c>
      <c r="D5">
        <v>102</v>
      </c>
      <c r="E5" s="2">
        <f t="shared" si="0"/>
        <v>0.83333333333333337</v>
      </c>
      <c r="F5" s="2">
        <f t="shared" si="1"/>
        <v>1.2</v>
      </c>
      <c r="G5" s="2"/>
      <c r="H5" s="14" t="s">
        <v>0</v>
      </c>
      <c r="I5" s="14">
        <v>3</v>
      </c>
      <c r="J5" s="15">
        <v>1.3896103896103895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5">
        <v>0.84507042253521125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5">
        <v>1.2173913043478262</v>
      </c>
      <c r="Z5" s="14">
        <v>0</v>
      </c>
      <c r="AA5" s="14">
        <v>0</v>
      </c>
      <c r="AD5">
        <v>1</v>
      </c>
      <c r="AF5" s="2">
        <v>0.71962616822429903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1.1833333333333333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0.8214285714285714</v>
      </c>
      <c r="AV5" s="2">
        <v>0</v>
      </c>
      <c r="AW5" s="2">
        <v>0</v>
      </c>
    </row>
    <row r="6" spans="1:49" x14ac:dyDescent="0.45">
      <c r="A6" t="s">
        <v>12</v>
      </c>
      <c r="B6" t="s">
        <v>8</v>
      </c>
      <c r="C6">
        <v>138</v>
      </c>
      <c r="D6">
        <v>72</v>
      </c>
      <c r="E6" s="2">
        <f t="shared" si="0"/>
        <v>1.9166666666666667</v>
      </c>
      <c r="F6" s="2">
        <f>D6/C6</f>
        <v>0.52173913043478259</v>
      </c>
      <c r="G6" s="2"/>
      <c r="H6" s="14" t="s">
        <v>7</v>
      </c>
      <c r="I6" s="14">
        <v>4</v>
      </c>
      <c r="J6" s="15">
        <v>0.875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5">
        <v>1.2</v>
      </c>
      <c r="T6" s="14">
        <v>0</v>
      </c>
      <c r="U6" s="14">
        <v>0</v>
      </c>
      <c r="V6" s="14">
        <v>0</v>
      </c>
      <c r="W6" s="15">
        <v>1.7241379310344827</v>
      </c>
      <c r="X6" s="14">
        <v>0</v>
      </c>
      <c r="Y6" s="14">
        <v>0</v>
      </c>
      <c r="Z6" s="14">
        <v>0</v>
      </c>
      <c r="AA6" s="14">
        <v>0</v>
      </c>
      <c r="AD6">
        <v>1</v>
      </c>
      <c r="AF6" s="2">
        <v>1.1428571428571428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0.83333333333333337</v>
      </c>
      <c r="AP6" s="2">
        <v>0</v>
      </c>
      <c r="AQ6" s="2">
        <v>0</v>
      </c>
      <c r="AR6" s="2">
        <v>0</v>
      </c>
      <c r="AS6" s="2">
        <v>0.57999999999999996</v>
      </c>
      <c r="AT6" s="2">
        <v>0</v>
      </c>
      <c r="AU6" s="2">
        <v>0</v>
      </c>
      <c r="AV6" s="2">
        <v>0</v>
      </c>
      <c r="AW6" s="2">
        <v>0</v>
      </c>
    </row>
    <row r="7" spans="1:49" x14ac:dyDescent="0.45">
      <c r="A7" t="s">
        <v>6</v>
      </c>
      <c r="B7" t="s">
        <v>0</v>
      </c>
      <c r="C7">
        <v>92</v>
      </c>
      <c r="D7">
        <v>112</v>
      </c>
      <c r="E7" s="2">
        <f t="shared" si="0"/>
        <v>0.8214285714285714</v>
      </c>
      <c r="F7" s="2">
        <f t="shared" si="1"/>
        <v>1.2173913043478262</v>
      </c>
      <c r="G7" s="2"/>
      <c r="H7" s="14" t="s">
        <v>17</v>
      </c>
      <c r="I7" s="14">
        <v>5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5">
        <v>0.84615384615384615</v>
      </c>
      <c r="T7" s="14">
        <v>0</v>
      </c>
      <c r="U7" s="14">
        <v>0</v>
      </c>
      <c r="V7" s="14">
        <v>0</v>
      </c>
      <c r="W7" s="15">
        <v>1.0121951219512195</v>
      </c>
      <c r="X7" s="14">
        <v>0</v>
      </c>
      <c r="Y7" s="14">
        <v>0</v>
      </c>
      <c r="Z7" s="15">
        <v>2.1702127659574466</v>
      </c>
      <c r="AA7" s="14">
        <v>0</v>
      </c>
      <c r="AD7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1.1818181818181819</v>
      </c>
      <c r="AP7" s="2">
        <v>0</v>
      </c>
      <c r="AQ7" s="2">
        <v>0</v>
      </c>
      <c r="AR7" s="2">
        <v>0</v>
      </c>
      <c r="AS7" s="2">
        <v>0.98795180722891562</v>
      </c>
      <c r="AT7" s="2">
        <v>0</v>
      </c>
      <c r="AU7" s="2">
        <v>0</v>
      </c>
      <c r="AV7" s="2">
        <v>0.46078431372549017</v>
      </c>
      <c r="AW7" s="2">
        <v>0</v>
      </c>
    </row>
    <row r="8" spans="1:49" x14ac:dyDescent="0.45">
      <c r="A8" t="s">
        <v>2</v>
      </c>
      <c r="B8" t="s">
        <v>15</v>
      </c>
      <c r="C8">
        <v>80</v>
      </c>
      <c r="D8">
        <v>69</v>
      </c>
      <c r="E8" s="2">
        <f t="shared" si="0"/>
        <v>1.1594202898550725</v>
      </c>
      <c r="F8" s="2">
        <f t="shared" si="1"/>
        <v>0.86250000000000004</v>
      </c>
      <c r="G8" s="2"/>
      <c r="H8" s="14" t="s">
        <v>2</v>
      </c>
      <c r="I8" s="14">
        <v>6</v>
      </c>
      <c r="J8" s="14">
        <v>0</v>
      </c>
      <c r="K8" s="15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5">
        <v>1.1594202898550725</v>
      </c>
      <c r="U8" s="14">
        <v>0</v>
      </c>
      <c r="V8" s="14">
        <v>0</v>
      </c>
      <c r="W8" s="14">
        <v>0</v>
      </c>
      <c r="X8" s="15">
        <v>1.2933333333333332</v>
      </c>
      <c r="Y8" s="14">
        <v>0</v>
      </c>
      <c r="Z8" s="14">
        <v>0</v>
      </c>
      <c r="AA8" s="15">
        <v>3.25</v>
      </c>
      <c r="AD8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0.86250000000000004</v>
      </c>
      <c r="AQ8" s="2">
        <v>0</v>
      </c>
      <c r="AR8" s="2">
        <v>0</v>
      </c>
      <c r="AS8" s="2">
        <v>0</v>
      </c>
      <c r="AT8" s="2">
        <v>0.77319587628865982</v>
      </c>
      <c r="AU8" s="2">
        <v>0</v>
      </c>
      <c r="AV8" s="2">
        <v>0</v>
      </c>
      <c r="AW8" s="2">
        <v>0.30769230769230771</v>
      </c>
    </row>
    <row r="9" spans="1:49" x14ac:dyDescent="0.45">
      <c r="A9" t="s">
        <v>9</v>
      </c>
      <c r="B9" t="s">
        <v>10</v>
      </c>
      <c r="C9">
        <v>78</v>
      </c>
      <c r="D9">
        <v>58</v>
      </c>
      <c r="E9" s="2">
        <f t="shared" si="0"/>
        <v>1.3448275862068966</v>
      </c>
      <c r="F9" s="2">
        <f t="shared" si="1"/>
        <v>0.74358974358974361</v>
      </c>
      <c r="G9" s="2"/>
      <c r="H9" s="14" t="s">
        <v>5</v>
      </c>
      <c r="I9" s="14">
        <v>7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5">
        <v>0.75247524752475248</v>
      </c>
      <c r="S9" s="15">
        <v>0.71794871794871795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5">
        <v>1.4931506849315068</v>
      </c>
      <c r="Z9" s="14">
        <v>0</v>
      </c>
      <c r="AA9" s="14">
        <v>0</v>
      </c>
      <c r="AD9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1.3289473684210527</v>
      </c>
      <c r="AO9" s="2">
        <v>1.3928571428571428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0.66972477064220182</v>
      </c>
      <c r="AV9" s="2">
        <v>0</v>
      </c>
      <c r="AW9" s="2">
        <v>0</v>
      </c>
    </row>
    <row r="10" spans="1:49" x14ac:dyDescent="0.45">
      <c r="A10" t="s">
        <v>11</v>
      </c>
      <c r="B10" t="s">
        <v>17</v>
      </c>
      <c r="C10">
        <v>82</v>
      </c>
      <c r="D10">
        <v>83</v>
      </c>
      <c r="E10" s="2">
        <f t="shared" si="0"/>
        <v>0.98795180722891562</v>
      </c>
      <c r="F10" s="2">
        <f t="shared" si="1"/>
        <v>1.0121951219512195</v>
      </c>
      <c r="G10" s="2"/>
      <c r="H10" s="14" t="s">
        <v>14</v>
      </c>
      <c r="I10" s="14">
        <v>8</v>
      </c>
      <c r="J10" s="14">
        <v>0</v>
      </c>
      <c r="K10" s="15">
        <v>0.73195876288659789</v>
      </c>
      <c r="L10" s="15">
        <v>1.1833333333333333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5">
        <v>0.88235294117647056</v>
      </c>
      <c r="S10" s="15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D10">
        <v>1</v>
      </c>
      <c r="AF10" s="2">
        <v>0</v>
      </c>
      <c r="AG10" s="2">
        <v>1.3661971830985915</v>
      </c>
      <c r="AH10" s="2">
        <v>0.84507042253521125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1.1333333333333333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</row>
    <row r="11" spans="1:49" x14ac:dyDescent="0.45">
      <c r="A11" t="s">
        <v>16</v>
      </c>
      <c r="B11" t="s">
        <v>4</v>
      </c>
      <c r="C11">
        <v>80</v>
      </c>
      <c r="D11">
        <v>107</v>
      </c>
      <c r="E11" s="2">
        <f t="shared" si="0"/>
        <v>0.74766355140186913</v>
      </c>
      <c r="F11" s="2">
        <f t="shared" si="1"/>
        <v>1.3374999999999999</v>
      </c>
      <c r="G11" s="2"/>
      <c r="H11" s="14" t="s">
        <v>3</v>
      </c>
      <c r="I11" s="14">
        <v>9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5">
        <v>1.3289473684210527</v>
      </c>
      <c r="Q11" s="15">
        <v>1.1333333333333333</v>
      </c>
      <c r="R11" s="14">
        <v>0</v>
      </c>
      <c r="S11" s="15">
        <v>0</v>
      </c>
      <c r="T11" s="15">
        <v>0</v>
      </c>
      <c r="U11" s="15">
        <v>0</v>
      </c>
      <c r="V11" s="15">
        <v>1.0136986301369864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D11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0.75247524752475248</v>
      </c>
      <c r="AM11" s="2">
        <v>0.88235294117647056</v>
      </c>
      <c r="AN11" s="2">
        <v>0</v>
      </c>
      <c r="AO11" s="2">
        <v>0</v>
      </c>
      <c r="AP11" s="2">
        <v>0</v>
      </c>
      <c r="AQ11" s="2">
        <v>0</v>
      </c>
      <c r="AR11" s="2">
        <v>0.98648648648648651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</row>
    <row r="12" spans="1:49" x14ac:dyDescent="0.45">
      <c r="E12" s="2"/>
      <c r="F12" s="2"/>
      <c r="G12" s="2"/>
      <c r="H12" s="14" t="s">
        <v>13</v>
      </c>
      <c r="I12" s="14">
        <v>10</v>
      </c>
      <c r="J12" s="14">
        <v>0</v>
      </c>
      <c r="K12" s="15">
        <v>0</v>
      </c>
      <c r="L12" s="14">
        <v>0</v>
      </c>
      <c r="M12" s="15">
        <v>0.83333333333333337</v>
      </c>
      <c r="N12" s="15">
        <v>1.1818181818181819</v>
      </c>
      <c r="O12" s="15">
        <v>0</v>
      </c>
      <c r="P12" s="15">
        <v>1.3928571428571428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D12">
        <v>1</v>
      </c>
      <c r="AF12" s="2">
        <v>0</v>
      </c>
      <c r="AG12" s="2">
        <v>0</v>
      </c>
      <c r="AH12" s="2">
        <v>0</v>
      </c>
      <c r="AI12" s="2">
        <v>1.2</v>
      </c>
      <c r="AJ12" s="2">
        <v>0.84615384615384615</v>
      </c>
      <c r="AK12" s="2">
        <v>0</v>
      </c>
      <c r="AL12" s="2">
        <v>0.71794871794871795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r="13" spans="1:49" x14ac:dyDescent="0.45">
      <c r="A13" s="1" t="s">
        <v>19</v>
      </c>
      <c r="E13" s="2"/>
      <c r="F13" s="2"/>
      <c r="G13" s="2"/>
      <c r="H13" s="14" t="s">
        <v>15</v>
      </c>
      <c r="I13" s="14">
        <v>11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5">
        <v>0.86250000000000004</v>
      </c>
      <c r="P13" s="14">
        <v>0</v>
      </c>
      <c r="Q13" s="14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0.46666666666666667</v>
      </c>
      <c r="W13" s="15">
        <v>0.95833333333333337</v>
      </c>
      <c r="X13" s="15">
        <v>0</v>
      </c>
      <c r="Y13" s="15">
        <v>0</v>
      </c>
      <c r="Z13" s="15">
        <v>0</v>
      </c>
      <c r="AA13" s="15">
        <v>0</v>
      </c>
      <c r="AD13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1.1594202898550725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2.1428571428571428</v>
      </c>
      <c r="AS13" s="2">
        <v>1.0434782608695652</v>
      </c>
      <c r="AT13" s="2">
        <v>0</v>
      </c>
      <c r="AU13" s="2">
        <v>0</v>
      </c>
      <c r="AV13" s="2">
        <v>0</v>
      </c>
      <c r="AW13" s="2">
        <v>0</v>
      </c>
    </row>
    <row r="14" spans="1:49" x14ac:dyDescent="0.45">
      <c r="A14" t="s">
        <v>14</v>
      </c>
      <c r="B14" t="s">
        <v>3</v>
      </c>
      <c r="C14">
        <v>90</v>
      </c>
      <c r="D14">
        <v>102</v>
      </c>
      <c r="E14" s="2">
        <f t="shared" si="0"/>
        <v>0.88235294117647056</v>
      </c>
      <c r="F14" s="2">
        <f t="shared" si="1"/>
        <v>1.1333333333333333</v>
      </c>
      <c r="G14" s="2"/>
      <c r="H14" s="14" t="s">
        <v>4</v>
      </c>
      <c r="I14" s="14">
        <v>12</v>
      </c>
      <c r="J14" s="14">
        <v>0</v>
      </c>
      <c r="K14" s="15">
        <v>0.84146341463414631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0.68674698795180722</v>
      </c>
      <c r="Z14" s="15">
        <v>1.3374999999999999</v>
      </c>
      <c r="AA14" s="15">
        <v>0</v>
      </c>
      <c r="AD14">
        <v>1</v>
      </c>
      <c r="AF14" s="2">
        <v>0</v>
      </c>
      <c r="AG14" s="2">
        <v>1.1884057971014492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1.4561403508771931</v>
      </c>
      <c r="AV14" s="2">
        <v>0.74766355140186913</v>
      </c>
      <c r="AW14" s="2">
        <v>0</v>
      </c>
    </row>
    <row r="15" spans="1:49" x14ac:dyDescent="0.45">
      <c r="A15" t="s">
        <v>0</v>
      </c>
      <c r="B15" t="s">
        <v>12</v>
      </c>
      <c r="C15">
        <v>107</v>
      </c>
      <c r="D15">
        <v>77</v>
      </c>
      <c r="E15" s="2">
        <f t="shared" si="0"/>
        <v>1.3896103896103895</v>
      </c>
      <c r="F15" s="2">
        <f t="shared" si="1"/>
        <v>0.71962616822429903</v>
      </c>
      <c r="G15" s="2"/>
      <c r="H15" s="14" t="s">
        <v>9</v>
      </c>
      <c r="I15" s="14">
        <v>13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5">
        <v>0.98648648648648651</v>
      </c>
      <c r="S15" s="15">
        <v>0</v>
      </c>
      <c r="T15" s="15">
        <v>2.1428571428571428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1.3448275862068966</v>
      </c>
      <c r="AD15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1.0136986301369864</v>
      </c>
      <c r="AO15" s="2">
        <v>0</v>
      </c>
      <c r="AP15" s="2">
        <v>0.46666666666666667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0.74358974358974361</v>
      </c>
    </row>
    <row r="16" spans="1:49" x14ac:dyDescent="0.45">
      <c r="A16" t="s">
        <v>7</v>
      </c>
      <c r="B16" t="s">
        <v>11</v>
      </c>
      <c r="C16">
        <v>100</v>
      </c>
      <c r="D16">
        <v>58</v>
      </c>
      <c r="E16" s="2">
        <f t="shared" si="0"/>
        <v>1.7241379310344827</v>
      </c>
      <c r="F16" s="2">
        <f t="shared" si="1"/>
        <v>0.57999999999999996</v>
      </c>
      <c r="G16" s="2"/>
      <c r="H16" s="14" t="s">
        <v>11</v>
      </c>
      <c r="I16" s="14">
        <v>14</v>
      </c>
      <c r="J16" s="14">
        <v>0</v>
      </c>
      <c r="K16" s="15">
        <v>0</v>
      </c>
      <c r="L16" s="14">
        <v>0</v>
      </c>
      <c r="M16" s="15">
        <v>0.57999999999999996</v>
      </c>
      <c r="N16" s="15">
        <v>0.98795180722891562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1.0434782608695652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D16">
        <v>1</v>
      </c>
      <c r="AF16" s="2">
        <v>0</v>
      </c>
      <c r="AG16" s="2">
        <v>0</v>
      </c>
      <c r="AH16" s="2">
        <v>0</v>
      </c>
      <c r="AI16" s="2">
        <v>1.7241379310344827</v>
      </c>
      <c r="AJ16" s="2">
        <v>1.0121951219512195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0.95833333333333337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</row>
    <row r="17" spans="1:49" x14ac:dyDescent="0.45">
      <c r="A17" t="s">
        <v>8</v>
      </c>
      <c r="B17" t="s">
        <v>2</v>
      </c>
      <c r="C17">
        <v>75</v>
      </c>
      <c r="D17">
        <v>97</v>
      </c>
      <c r="E17" s="2">
        <f t="shared" si="0"/>
        <v>0.77319587628865982</v>
      </c>
      <c r="F17" s="2">
        <f t="shared" si="1"/>
        <v>1.2933333333333332</v>
      </c>
      <c r="G17" s="2"/>
      <c r="H17" s="14" t="s">
        <v>8</v>
      </c>
      <c r="I17" s="14">
        <v>15</v>
      </c>
      <c r="J17" s="15">
        <v>0.52173913043478259</v>
      </c>
      <c r="K17" s="15">
        <v>0.70707070707070707</v>
      </c>
      <c r="L17" s="15">
        <v>0</v>
      </c>
      <c r="M17" s="15">
        <v>0</v>
      </c>
      <c r="N17" s="15">
        <v>0</v>
      </c>
      <c r="O17" s="15">
        <v>0.77319587628865982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D17">
        <v>1</v>
      </c>
      <c r="AF17" s="2">
        <v>1.9166666666666667</v>
      </c>
      <c r="AG17" s="2">
        <v>1.4142857142857144</v>
      </c>
      <c r="AH17" s="2">
        <v>0</v>
      </c>
      <c r="AI17" s="2">
        <v>0</v>
      </c>
      <c r="AJ17" s="2">
        <v>0</v>
      </c>
      <c r="AK17" s="2">
        <v>1.2933333333333332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</row>
    <row r="18" spans="1:49" x14ac:dyDescent="0.45">
      <c r="A18" t="s">
        <v>4</v>
      </c>
      <c r="B18" t="s">
        <v>1</v>
      </c>
      <c r="C18">
        <v>69</v>
      </c>
      <c r="D18">
        <v>82</v>
      </c>
      <c r="E18" s="2">
        <f t="shared" si="0"/>
        <v>0.84146341463414631</v>
      </c>
      <c r="F18" s="2">
        <f t="shared" si="1"/>
        <v>1.1884057971014492</v>
      </c>
      <c r="G18" s="2"/>
      <c r="H18" s="14" t="s">
        <v>6</v>
      </c>
      <c r="I18" s="14">
        <v>16</v>
      </c>
      <c r="J18" s="14">
        <v>0</v>
      </c>
      <c r="K18" s="15">
        <v>0</v>
      </c>
      <c r="L18" s="15">
        <v>0.8214285714285714</v>
      </c>
      <c r="M18" s="14">
        <v>0</v>
      </c>
      <c r="N18" s="14">
        <v>0</v>
      </c>
      <c r="O18" s="15">
        <v>0</v>
      </c>
      <c r="P18" s="15">
        <v>0.66972477064220182</v>
      </c>
      <c r="Q18" s="15">
        <v>0</v>
      </c>
      <c r="R18" s="15">
        <v>0</v>
      </c>
      <c r="S18" s="15">
        <v>0</v>
      </c>
      <c r="T18" s="15">
        <v>0</v>
      </c>
      <c r="U18" s="15">
        <v>1.4561403508771931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D18">
        <v>1</v>
      </c>
      <c r="AF18" s="2">
        <v>0</v>
      </c>
      <c r="AG18" s="2">
        <v>0</v>
      </c>
      <c r="AH18" s="2">
        <v>1.2173913043478262</v>
      </c>
      <c r="AI18" s="2">
        <v>0</v>
      </c>
      <c r="AJ18" s="2">
        <v>0</v>
      </c>
      <c r="AK18" s="2">
        <v>0</v>
      </c>
      <c r="AL18" s="2">
        <v>1.4931506849315068</v>
      </c>
      <c r="AM18" s="2">
        <v>0</v>
      </c>
      <c r="AN18" s="2">
        <v>0</v>
      </c>
      <c r="AO18" s="2">
        <v>0</v>
      </c>
      <c r="AP18" s="2">
        <v>0</v>
      </c>
      <c r="AQ18" s="2">
        <v>0.68674698795180722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 spans="1:49" x14ac:dyDescent="0.45">
      <c r="A19" t="s">
        <v>15</v>
      </c>
      <c r="B19" t="s">
        <v>9</v>
      </c>
      <c r="C19">
        <v>56</v>
      </c>
      <c r="D19">
        <v>120</v>
      </c>
      <c r="E19" s="2">
        <f t="shared" si="0"/>
        <v>0.46666666666666667</v>
      </c>
      <c r="F19" s="2">
        <f t="shared" si="1"/>
        <v>2.1428571428571428</v>
      </c>
      <c r="G19" s="2"/>
      <c r="H19" s="14" t="s">
        <v>16</v>
      </c>
      <c r="I19" s="14">
        <v>17</v>
      </c>
      <c r="J19" s="14">
        <v>0</v>
      </c>
      <c r="K19" s="15">
        <v>0</v>
      </c>
      <c r="L19" s="14">
        <v>0</v>
      </c>
      <c r="M19" s="14">
        <v>0</v>
      </c>
      <c r="N19" s="15">
        <v>0.46078431372549017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0.74766355140186913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0.79729729729729726</v>
      </c>
      <c r="AD19">
        <v>1</v>
      </c>
      <c r="AF19" s="2">
        <v>0</v>
      </c>
      <c r="AG19" s="2">
        <v>0</v>
      </c>
      <c r="AH19" s="2">
        <v>0</v>
      </c>
      <c r="AI19" s="2">
        <v>0</v>
      </c>
      <c r="AJ19" s="2">
        <v>2.1702127659574466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1.3374999999999999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1.2542372881355932</v>
      </c>
    </row>
    <row r="20" spans="1:49" x14ac:dyDescent="0.45">
      <c r="A20" t="s">
        <v>20</v>
      </c>
      <c r="B20" t="s">
        <v>16</v>
      </c>
      <c r="C20">
        <v>74</v>
      </c>
      <c r="D20">
        <v>59</v>
      </c>
      <c r="E20" s="2">
        <f t="shared" si="0"/>
        <v>1.2542372881355932</v>
      </c>
      <c r="F20" s="2">
        <f t="shared" si="1"/>
        <v>0.79729729729729726</v>
      </c>
      <c r="G20" s="2"/>
      <c r="H20" s="14" t="s">
        <v>10</v>
      </c>
      <c r="I20" s="14">
        <v>18</v>
      </c>
      <c r="J20" s="14">
        <v>0</v>
      </c>
      <c r="K20" s="15">
        <v>0</v>
      </c>
      <c r="L20" s="14">
        <v>0</v>
      </c>
      <c r="M20" s="14">
        <v>0</v>
      </c>
      <c r="N20" s="15">
        <v>0</v>
      </c>
      <c r="O20" s="15">
        <v>0.30769230769230771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0.74358974358974361</v>
      </c>
      <c r="W20" s="15">
        <v>0</v>
      </c>
      <c r="X20" s="15">
        <v>0</v>
      </c>
      <c r="Y20" s="15">
        <v>0</v>
      </c>
      <c r="Z20" s="15">
        <v>1.2542372881355932</v>
      </c>
      <c r="AA20" s="15">
        <v>0</v>
      </c>
      <c r="AD20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3.25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1.3448275862068966</v>
      </c>
      <c r="AS20" s="2">
        <v>0</v>
      </c>
      <c r="AT20" s="2">
        <v>0</v>
      </c>
      <c r="AU20" s="2">
        <v>0</v>
      </c>
      <c r="AV20" s="2">
        <v>0.79729729729729726</v>
      </c>
      <c r="AW20" s="2">
        <v>0</v>
      </c>
    </row>
    <row r="21" spans="1:49" x14ac:dyDescent="0.45">
      <c r="A21" t="s">
        <v>21</v>
      </c>
      <c r="B21" t="s">
        <v>13</v>
      </c>
      <c r="C21">
        <v>55</v>
      </c>
      <c r="D21">
        <v>65</v>
      </c>
      <c r="E21" s="2">
        <f t="shared" si="0"/>
        <v>0.84615384615384615</v>
      </c>
      <c r="F21" s="2">
        <f t="shared" si="1"/>
        <v>1.1818181818181819</v>
      </c>
      <c r="G21" s="2"/>
    </row>
    <row r="22" spans="1:49" x14ac:dyDescent="0.45">
      <c r="A22" t="s">
        <v>5</v>
      </c>
      <c r="B22" t="s">
        <v>6</v>
      </c>
      <c r="C22">
        <v>109</v>
      </c>
      <c r="D22">
        <v>73</v>
      </c>
      <c r="E22" s="2">
        <f t="shared" si="0"/>
        <v>1.4931506849315068</v>
      </c>
      <c r="F22" s="2">
        <f t="shared" si="1"/>
        <v>0.66972477064220182</v>
      </c>
      <c r="G22" s="2"/>
    </row>
    <row r="23" spans="1:49" x14ac:dyDescent="0.45">
      <c r="E23" s="2"/>
      <c r="F23" s="2"/>
      <c r="G23" s="2"/>
    </row>
    <row r="24" spans="1:49" x14ac:dyDescent="0.45">
      <c r="A24" s="1" t="s">
        <v>22</v>
      </c>
      <c r="E24" s="2"/>
      <c r="F24" s="2"/>
      <c r="G24" s="2"/>
    </row>
    <row r="25" spans="1:49" x14ac:dyDescent="0.45">
      <c r="A25" t="s">
        <v>14</v>
      </c>
      <c r="B25" t="s">
        <v>0</v>
      </c>
      <c r="C25">
        <v>71</v>
      </c>
      <c r="D25">
        <v>60</v>
      </c>
      <c r="E25" s="2">
        <f t="shared" si="0"/>
        <v>1.1833333333333333</v>
      </c>
      <c r="F25" s="2">
        <f t="shared" si="1"/>
        <v>0.84507042253521125</v>
      </c>
      <c r="G25" s="2"/>
      <c r="U25" t="s">
        <v>57</v>
      </c>
      <c r="V25">
        <f>analysis!B1</f>
        <v>1</v>
      </c>
      <c r="Y25" t="s">
        <v>57</v>
      </c>
      <c r="Z25">
        <f>analysis!B1</f>
        <v>1</v>
      </c>
      <c r="AC25" t="s">
        <v>57</v>
      </c>
      <c r="AD25">
        <f>analysis!B2</f>
        <v>0.1</v>
      </c>
      <c r="AN25" t="s">
        <v>57</v>
      </c>
      <c r="AO25">
        <f>analysis!B1</f>
        <v>1</v>
      </c>
      <c r="AR25" t="s">
        <v>57</v>
      </c>
      <c r="AS25">
        <f>analysis!$B$3</f>
        <v>0.1</v>
      </c>
    </row>
    <row r="26" spans="1:49" x14ac:dyDescent="0.45">
      <c r="A26" t="s">
        <v>1</v>
      </c>
      <c r="B26" t="s">
        <v>8</v>
      </c>
      <c r="C26">
        <v>99</v>
      </c>
      <c r="D26">
        <v>70</v>
      </c>
      <c r="E26" s="2">
        <f t="shared" si="0"/>
        <v>1.4142857142857144</v>
      </c>
      <c r="F26" s="2">
        <f t="shared" si="1"/>
        <v>0.70707070707070707</v>
      </c>
      <c r="G26" s="2"/>
      <c r="I26" t="s">
        <v>49</v>
      </c>
      <c r="J26" s="2" cm="1">
        <f t="array" ref="J26:J43">MMULT(J3:AA20,AD3:AD20)</f>
        <v>3.7791499777481086</v>
      </c>
      <c r="L26" t="s">
        <v>51</v>
      </c>
      <c r="M26" s="2" cm="1">
        <f t="array" ref="M26:M43">MMULT(_xlfn.ANCHORARRAY(AF3),AD3:AD20)</f>
        <v>2.7863495200451722</v>
      </c>
      <c r="O26" t="s">
        <v>54</v>
      </c>
      <c r="P26" s="2" cm="1">
        <f t="array" ref="P26:P43">MMULT(_xlfn.ANCHORARRAY(J47),AD3:AD20)</f>
        <v>10.663250968913831</v>
      </c>
      <c r="R26" t="s">
        <v>55</v>
      </c>
      <c r="S26" s="2" cm="1">
        <f t="array" ref="S26:S43">MMULT(_xlfn.ANCHORARRAY(AF47),AD3:AD20)</f>
        <v>8.4351754456723409</v>
      </c>
      <c r="U26" t="s">
        <v>56</v>
      </c>
      <c r="V26" s="2">
        <f t="shared" ref="V26:V43" si="2">J26-M26*$V$25</f>
        <v>0.99280045770293635</v>
      </c>
      <c r="W26">
        <f>_xlfn.RANK.AVG(V26,$V$26:$V$43,0)</f>
        <v>6</v>
      </c>
      <c r="X26">
        <v>1</v>
      </c>
      <c r="Y26" t="s">
        <v>58</v>
      </c>
      <c r="Z26" s="2">
        <f>P26-S26*$Z$25</f>
        <v>2.2280755232414897</v>
      </c>
      <c r="AA26">
        <f>_xlfn.RANK.AVG(Z26,$Z$26:$Z$43,0)</f>
        <v>7</v>
      </c>
      <c r="AB26">
        <v>1</v>
      </c>
      <c r="AC26" t="s">
        <v>59</v>
      </c>
      <c r="AD26" s="2">
        <f t="shared" ref="AD26:AD43" si="3">V26+Z26*$AD$25</f>
        <v>1.2156080100270854</v>
      </c>
      <c r="AE26">
        <f>_xlfn.RANK.AVG(AD26,$AD$26:$AD$43,0)</f>
        <v>7</v>
      </c>
      <c r="AH26" t="s">
        <v>78</v>
      </c>
      <c r="AI26" cm="1">
        <f t="array" ref="AI26:AI43">MMULT(_xlfn.ANCHORARRAY(J47),AD3:AD20)</f>
        <v>10.663250968913831</v>
      </c>
      <c r="AK26" t="s">
        <v>79</v>
      </c>
      <c r="AL26" cm="1">
        <f t="array" ref="AL26:AL43">MMULT(_xlfn.ANCHORARRAY(AF47),AD3:AD20)</f>
        <v>8.4351754456723409</v>
      </c>
      <c r="AN26" t="s">
        <v>80</v>
      </c>
      <c r="AO26">
        <f>AI26-AL26*$AO$25</f>
        <v>2.2280755232414897</v>
      </c>
      <c r="AP26">
        <f>_xlfn.RANK.AVG(AO26,$AO$26:$AO$43,0)</f>
        <v>7</v>
      </c>
      <c r="AR26" t="s">
        <v>151</v>
      </c>
      <c r="AS26" s="2">
        <f>AD26+$AS$25*AO26</f>
        <v>1.4384155623512345</v>
      </c>
      <c r="AT26">
        <f>_xlfn.RANK.AVG(AS26,$AS$26:$AS$43,0)</f>
        <v>8</v>
      </c>
    </row>
    <row r="27" spans="1:49" x14ac:dyDescent="0.45">
      <c r="A27" t="s">
        <v>11</v>
      </c>
      <c r="B27" t="s">
        <v>15</v>
      </c>
      <c r="C27">
        <v>96</v>
      </c>
      <c r="D27">
        <v>92</v>
      </c>
      <c r="E27" s="2">
        <f t="shared" si="0"/>
        <v>1.0434782608695652</v>
      </c>
      <c r="F27" s="2">
        <f t="shared" si="1"/>
        <v>0.95833333333333337</v>
      </c>
      <c r="G27" s="2"/>
      <c r="J27" s="2">
        <v>3.9688886944857549</v>
      </c>
      <c r="M27" s="2">
        <v>2.2804928845914514</v>
      </c>
      <c r="P27" s="2">
        <v>10.059169705585234</v>
      </c>
      <c r="S27" s="2">
        <v>8.5722272921285043</v>
      </c>
      <c r="V27" s="2">
        <f t="shared" si="2"/>
        <v>1.6883958098943035</v>
      </c>
      <c r="W27">
        <f t="shared" ref="W27:W43" si="4">_xlfn.RANK.AVG(V27,$V$26:$V$43,0)</f>
        <v>3</v>
      </c>
      <c r="X27">
        <v>2</v>
      </c>
      <c r="Z27" s="2">
        <f t="shared" ref="Z27:Z43" si="5">P27-S27*$Z$25</f>
        <v>1.4869424134567293</v>
      </c>
      <c r="AA27">
        <f t="shared" ref="AA27:AA43" si="6">_xlfn.RANK.AVG(Z27,$Z$26:$Z$43,0)</f>
        <v>9</v>
      </c>
      <c r="AB27">
        <v>2</v>
      </c>
      <c r="AD27" s="2">
        <f t="shared" si="3"/>
        <v>1.8370900512399764</v>
      </c>
      <c r="AE27">
        <f t="shared" ref="AE27:AE43" si="7">_xlfn.RANK.AVG(AD27,$AD$26:$AD$43,0)</f>
        <v>3</v>
      </c>
      <c r="AI27">
        <v>10.059169705585234</v>
      </c>
      <c r="AL27">
        <v>8.5722272921285043</v>
      </c>
      <c r="AO27">
        <f t="shared" ref="AO27:AO43" si="8">AI27-AL27*$AO$25</f>
        <v>1.4869424134567293</v>
      </c>
      <c r="AP27">
        <f t="shared" ref="AP27:AP43" si="9">_xlfn.RANK.AVG(AO27,$AO$26:$AO$43,0)</f>
        <v>9</v>
      </c>
      <c r="AS27" s="2">
        <f t="shared" ref="AS27:AS43" si="10">AD27+$AS$25*AO27</f>
        <v>1.9857842925856493</v>
      </c>
      <c r="AT27">
        <f t="shared" ref="AT27:AT43" si="11">_xlfn.RANK.AVG(AS27,$AS$26:$AS$43,0)</f>
        <v>4</v>
      </c>
    </row>
    <row r="28" spans="1:49" x14ac:dyDescent="0.45">
      <c r="A28" t="s">
        <v>6</v>
      </c>
      <c r="B28" t="s">
        <v>4</v>
      </c>
      <c r="C28">
        <v>83</v>
      </c>
      <c r="D28">
        <v>57</v>
      </c>
      <c r="E28" s="2">
        <f t="shared" si="0"/>
        <v>1.4561403508771931</v>
      </c>
      <c r="F28" s="2">
        <f t="shared" si="1"/>
        <v>0.68674698795180722</v>
      </c>
      <c r="G28" s="2"/>
      <c r="J28" s="2">
        <v>3.4520721164934267</v>
      </c>
      <c r="M28" s="2">
        <v>2.724388072986204</v>
      </c>
      <c r="P28" s="2">
        <v>11.203762859984804</v>
      </c>
      <c r="S28" s="2">
        <v>8.7535380375185081</v>
      </c>
      <c r="V28" s="2">
        <f t="shared" si="2"/>
        <v>0.72768404350722271</v>
      </c>
      <c r="W28">
        <f t="shared" si="4"/>
        <v>8</v>
      </c>
      <c r="X28">
        <v>3</v>
      </c>
      <c r="Z28" s="2">
        <f t="shared" si="5"/>
        <v>2.4502248224662964</v>
      </c>
      <c r="AA28">
        <f t="shared" si="6"/>
        <v>6</v>
      </c>
      <c r="AB28">
        <v>3</v>
      </c>
      <c r="AD28" s="2">
        <f t="shared" si="3"/>
        <v>0.9727065257538523</v>
      </c>
      <c r="AE28">
        <f t="shared" si="7"/>
        <v>9</v>
      </c>
      <c r="AI28">
        <v>11.203762859984804</v>
      </c>
      <c r="AL28">
        <v>8.7535380375185081</v>
      </c>
      <c r="AO28">
        <f t="shared" si="8"/>
        <v>2.4502248224662964</v>
      </c>
      <c r="AP28">
        <f t="shared" si="9"/>
        <v>6</v>
      </c>
      <c r="AS28" s="2">
        <f t="shared" si="10"/>
        <v>1.2177290080004819</v>
      </c>
      <c r="AT28">
        <f t="shared" si="11"/>
        <v>9</v>
      </c>
    </row>
    <row r="29" spans="1:49" x14ac:dyDescent="0.45">
      <c r="A29" t="s">
        <v>2</v>
      </c>
      <c r="B29" t="s">
        <v>20</v>
      </c>
      <c r="C29">
        <v>156</v>
      </c>
      <c r="D29">
        <v>48</v>
      </c>
      <c r="E29" s="2">
        <f t="shared" si="0"/>
        <v>3.25</v>
      </c>
      <c r="F29" s="2">
        <f t="shared" si="1"/>
        <v>0.30769230769230771</v>
      </c>
      <c r="G29" s="2"/>
      <c r="J29" s="2">
        <v>3.7991379310344828</v>
      </c>
      <c r="M29" s="2">
        <v>2.5561904761904763</v>
      </c>
      <c r="P29" s="2">
        <v>11.898832254792538</v>
      </c>
      <c r="S29" s="2">
        <v>7.6307247589640408</v>
      </c>
      <c r="V29" s="2">
        <f t="shared" si="2"/>
        <v>1.2429474548440065</v>
      </c>
      <c r="W29">
        <f t="shared" si="4"/>
        <v>5</v>
      </c>
      <c r="X29">
        <v>4</v>
      </c>
      <c r="Z29" s="2">
        <f t="shared" si="5"/>
        <v>4.268107495828497</v>
      </c>
      <c r="AA29">
        <f t="shared" si="6"/>
        <v>2</v>
      </c>
      <c r="AB29">
        <v>4</v>
      </c>
      <c r="AD29" s="2">
        <f t="shared" si="3"/>
        <v>1.6697582044268562</v>
      </c>
      <c r="AE29">
        <f t="shared" si="7"/>
        <v>4</v>
      </c>
      <c r="AI29">
        <v>11.898832254792538</v>
      </c>
      <c r="AL29">
        <v>7.6307247589640408</v>
      </c>
      <c r="AO29">
        <f t="shared" si="8"/>
        <v>4.268107495828497</v>
      </c>
      <c r="AP29">
        <f t="shared" si="9"/>
        <v>2</v>
      </c>
      <c r="AS29" s="2">
        <f t="shared" si="10"/>
        <v>2.0965689540097059</v>
      </c>
      <c r="AT29">
        <f t="shared" si="11"/>
        <v>3</v>
      </c>
    </row>
    <row r="30" spans="1:49" x14ac:dyDescent="0.45">
      <c r="A30" t="s">
        <v>7</v>
      </c>
      <c r="B30" t="s">
        <v>12</v>
      </c>
      <c r="C30">
        <v>91</v>
      </c>
      <c r="D30">
        <v>104</v>
      </c>
      <c r="E30" s="2">
        <f t="shared" si="0"/>
        <v>0.875</v>
      </c>
      <c r="F30" s="2">
        <f t="shared" si="1"/>
        <v>1.1428571428571428</v>
      </c>
      <c r="G30" s="2"/>
      <c r="J30" s="2">
        <v>4.0285617340625119</v>
      </c>
      <c r="M30" s="2">
        <v>2.6305543027725879</v>
      </c>
      <c r="P30" s="2">
        <v>9.8798701666970405</v>
      </c>
      <c r="S30" s="2">
        <v>9.1110508878088083</v>
      </c>
      <c r="V30" s="2">
        <f t="shared" si="2"/>
        <v>1.398007431289924</v>
      </c>
      <c r="W30">
        <f t="shared" si="4"/>
        <v>4</v>
      </c>
      <c r="X30">
        <v>5</v>
      </c>
      <c r="Z30" s="2">
        <f t="shared" si="5"/>
        <v>0.7688192788882322</v>
      </c>
      <c r="AA30">
        <f t="shared" si="6"/>
        <v>10</v>
      </c>
      <c r="AB30">
        <v>5</v>
      </c>
      <c r="AD30" s="2">
        <f t="shared" si="3"/>
        <v>1.4748893591787473</v>
      </c>
      <c r="AE30">
        <f t="shared" si="7"/>
        <v>5</v>
      </c>
      <c r="AI30">
        <v>9.8798701666970405</v>
      </c>
      <c r="AL30">
        <v>9.1110508878088083</v>
      </c>
      <c r="AO30">
        <f t="shared" si="8"/>
        <v>0.7688192788882322</v>
      </c>
      <c r="AP30">
        <f t="shared" si="9"/>
        <v>10</v>
      </c>
      <c r="AS30" s="2">
        <f t="shared" si="10"/>
        <v>1.5517712870675706</v>
      </c>
      <c r="AT30">
        <f t="shared" si="11"/>
        <v>6</v>
      </c>
    </row>
    <row r="31" spans="1:49" x14ac:dyDescent="0.45">
      <c r="A31" t="s">
        <v>3</v>
      </c>
      <c r="B31" t="s">
        <v>9</v>
      </c>
      <c r="C31">
        <v>74</v>
      </c>
      <c r="D31">
        <v>73</v>
      </c>
      <c r="E31" s="2">
        <f t="shared" si="0"/>
        <v>1.0136986301369864</v>
      </c>
      <c r="F31" s="2">
        <f t="shared" si="1"/>
        <v>0.98648648648648651</v>
      </c>
      <c r="G31" s="2"/>
      <c r="J31" s="2">
        <v>5.7027536231884053</v>
      </c>
      <c r="M31" s="2">
        <v>1.9433881839809677</v>
      </c>
      <c r="P31" s="2">
        <v>12.73437248932459</v>
      </c>
      <c r="S31" s="2">
        <v>8.9828082795510831</v>
      </c>
      <c r="V31" s="2">
        <f t="shared" si="2"/>
        <v>3.7593654392074374</v>
      </c>
      <c r="W31">
        <f t="shared" si="4"/>
        <v>1</v>
      </c>
      <c r="X31">
        <v>6</v>
      </c>
      <c r="Z31" s="2">
        <f t="shared" si="5"/>
        <v>3.7515642097735071</v>
      </c>
      <c r="AA31">
        <f t="shared" si="6"/>
        <v>4</v>
      </c>
      <c r="AB31">
        <v>6</v>
      </c>
      <c r="AD31" s="2">
        <f t="shared" si="3"/>
        <v>4.1345218601847877</v>
      </c>
      <c r="AE31">
        <f t="shared" si="7"/>
        <v>1</v>
      </c>
      <c r="AI31">
        <v>12.73437248932459</v>
      </c>
      <c r="AL31">
        <v>8.9828082795510831</v>
      </c>
      <c r="AO31">
        <f t="shared" si="8"/>
        <v>3.7515642097735071</v>
      </c>
      <c r="AP31">
        <f t="shared" si="9"/>
        <v>4</v>
      </c>
      <c r="AS31" s="2">
        <f t="shared" si="10"/>
        <v>4.5096782811621381</v>
      </c>
      <c r="AT31">
        <f t="shared" si="11"/>
        <v>1</v>
      </c>
    </row>
    <row r="32" spans="1:49" x14ac:dyDescent="0.45">
      <c r="A32" t="s">
        <v>13</v>
      </c>
      <c r="B32" t="s">
        <v>5</v>
      </c>
      <c r="C32">
        <v>117</v>
      </c>
      <c r="D32">
        <v>84</v>
      </c>
      <c r="E32" s="2">
        <f t="shared" si="0"/>
        <v>1.3928571428571428</v>
      </c>
      <c r="F32" s="2">
        <f t="shared" si="1"/>
        <v>0.71794871794871795</v>
      </c>
      <c r="G32" s="2"/>
      <c r="J32" s="2">
        <v>2.9635746504049774</v>
      </c>
      <c r="M32" s="2">
        <v>3.3915292819203975</v>
      </c>
      <c r="P32" s="2">
        <v>9.4631174512508949</v>
      </c>
      <c r="S32" s="2">
        <v>9.6088378204755998</v>
      </c>
      <c r="V32" s="2">
        <f t="shared" si="2"/>
        <v>-0.42795463151542013</v>
      </c>
      <c r="W32">
        <f t="shared" si="4"/>
        <v>10</v>
      </c>
      <c r="X32">
        <v>7</v>
      </c>
      <c r="Z32" s="2">
        <f t="shared" si="5"/>
        <v>-0.14572036922470488</v>
      </c>
      <c r="AA32">
        <f t="shared" si="6"/>
        <v>11</v>
      </c>
      <c r="AB32">
        <v>7</v>
      </c>
      <c r="AD32" s="2">
        <f t="shared" si="3"/>
        <v>-0.44252666843789062</v>
      </c>
      <c r="AE32">
        <f t="shared" si="7"/>
        <v>11</v>
      </c>
      <c r="AI32">
        <v>9.4631174512508949</v>
      </c>
      <c r="AL32">
        <v>9.6088378204755998</v>
      </c>
      <c r="AO32">
        <f t="shared" si="8"/>
        <v>-0.14572036922470488</v>
      </c>
      <c r="AP32">
        <f t="shared" si="9"/>
        <v>11</v>
      </c>
      <c r="AS32" s="2">
        <f t="shared" si="10"/>
        <v>-0.45709870536036112</v>
      </c>
      <c r="AT32">
        <f t="shared" si="11"/>
        <v>11</v>
      </c>
    </row>
    <row r="33" spans="1:49" x14ac:dyDescent="0.45">
      <c r="A33" t="s">
        <v>16</v>
      </c>
      <c r="B33" t="s">
        <v>21</v>
      </c>
      <c r="C33">
        <v>47</v>
      </c>
      <c r="D33">
        <v>102</v>
      </c>
      <c r="E33" s="2">
        <f t="shared" si="0"/>
        <v>0.46078431372549017</v>
      </c>
      <c r="F33" s="2">
        <f t="shared" si="1"/>
        <v>2.1702127659574466</v>
      </c>
      <c r="G33" s="2"/>
      <c r="J33" s="2">
        <v>2.7976450373964017</v>
      </c>
      <c r="M33" s="2">
        <v>3.3446009389671363</v>
      </c>
      <c r="P33" s="2">
        <v>10.057055450330596</v>
      </c>
      <c r="S33" s="2">
        <v>8.3887260335396334</v>
      </c>
      <c r="V33" s="2">
        <f t="shared" si="2"/>
        <v>-0.54695590157073459</v>
      </c>
      <c r="W33">
        <f t="shared" si="4"/>
        <v>13</v>
      </c>
      <c r="X33">
        <v>8</v>
      </c>
      <c r="Z33" s="2">
        <f t="shared" si="5"/>
        <v>1.6683294167909626</v>
      </c>
      <c r="AA33">
        <f t="shared" si="6"/>
        <v>8</v>
      </c>
      <c r="AB33">
        <v>8</v>
      </c>
      <c r="AD33" s="2">
        <f t="shared" si="3"/>
        <v>-0.38012295989163836</v>
      </c>
      <c r="AE33">
        <f t="shared" si="7"/>
        <v>10</v>
      </c>
      <c r="AI33">
        <v>10.057055450330596</v>
      </c>
      <c r="AL33">
        <v>8.3887260335396334</v>
      </c>
      <c r="AO33">
        <f t="shared" si="8"/>
        <v>1.6683294167909626</v>
      </c>
      <c r="AP33">
        <f t="shared" si="9"/>
        <v>8</v>
      </c>
      <c r="AS33" s="2">
        <f t="shared" si="10"/>
        <v>-0.21329001821254209</v>
      </c>
      <c r="AT33">
        <f t="shared" si="11"/>
        <v>10</v>
      </c>
    </row>
    <row r="34" spans="1:49" x14ac:dyDescent="0.45">
      <c r="E34" s="2"/>
      <c r="F34" s="2"/>
      <c r="G34" s="2"/>
      <c r="J34" s="2">
        <v>3.4759793318913723</v>
      </c>
      <c r="M34" s="2">
        <v>2.6213146751877097</v>
      </c>
      <c r="P34" s="2">
        <v>11.644560340692861</v>
      </c>
      <c r="S34" s="2">
        <v>7.6970619053613278</v>
      </c>
      <c r="V34" s="2">
        <f t="shared" si="2"/>
        <v>0.85466465670366265</v>
      </c>
      <c r="W34">
        <f t="shared" si="4"/>
        <v>7</v>
      </c>
      <c r="X34">
        <v>9</v>
      </c>
      <c r="Z34" s="2">
        <f t="shared" si="5"/>
        <v>3.947498435331533</v>
      </c>
      <c r="AA34">
        <f t="shared" si="6"/>
        <v>3</v>
      </c>
      <c r="AB34">
        <v>9</v>
      </c>
      <c r="AD34" s="2">
        <f t="shared" si="3"/>
        <v>1.249414500236816</v>
      </c>
      <c r="AE34">
        <f t="shared" si="7"/>
        <v>6</v>
      </c>
      <c r="AI34">
        <v>11.644560340692861</v>
      </c>
      <c r="AL34">
        <v>7.6970619053613278</v>
      </c>
      <c r="AO34">
        <f t="shared" si="8"/>
        <v>3.947498435331533</v>
      </c>
      <c r="AP34">
        <f t="shared" si="9"/>
        <v>3</v>
      </c>
      <c r="AS34" s="2">
        <f t="shared" si="10"/>
        <v>1.6441643437699693</v>
      </c>
      <c r="AT34">
        <f t="shared" si="11"/>
        <v>5</v>
      </c>
    </row>
    <row r="35" spans="1:49" x14ac:dyDescent="0.45">
      <c r="A35" s="1" t="s">
        <v>23</v>
      </c>
      <c r="E35" s="2"/>
      <c r="F35" s="2"/>
      <c r="G35" s="2"/>
      <c r="J35" s="2">
        <v>3.4080086580086579</v>
      </c>
      <c r="M35" s="2">
        <v>2.7641025641025641</v>
      </c>
      <c r="P35" s="2">
        <v>12.054811899961061</v>
      </c>
      <c r="S35" s="2">
        <v>7.7282263120764316</v>
      </c>
      <c r="V35" s="2">
        <f t="shared" si="2"/>
        <v>0.64390609390609388</v>
      </c>
      <c r="W35">
        <f t="shared" si="4"/>
        <v>9</v>
      </c>
      <c r="X35">
        <v>10</v>
      </c>
      <c r="Z35" s="2">
        <f t="shared" si="5"/>
        <v>4.3265855878846295</v>
      </c>
      <c r="AA35">
        <f t="shared" si="6"/>
        <v>1</v>
      </c>
      <c r="AB35">
        <v>10</v>
      </c>
      <c r="AD35" s="2">
        <f t="shared" si="3"/>
        <v>1.0765646526945569</v>
      </c>
      <c r="AE35">
        <f t="shared" si="7"/>
        <v>8</v>
      </c>
      <c r="AI35">
        <v>12.054811899961061</v>
      </c>
      <c r="AL35">
        <v>7.7282263120764316</v>
      </c>
      <c r="AO35">
        <f t="shared" si="8"/>
        <v>4.3265855878846295</v>
      </c>
      <c r="AP35">
        <f t="shared" si="9"/>
        <v>1</v>
      </c>
      <c r="AS35" s="2">
        <f t="shared" si="10"/>
        <v>1.50922321148302</v>
      </c>
      <c r="AT35">
        <f t="shared" si="11"/>
        <v>7</v>
      </c>
    </row>
    <row r="36" spans="1:49" x14ac:dyDescent="0.45">
      <c r="A36" t="s">
        <v>15</v>
      </c>
      <c r="B36" t="s">
        <v>1</v>
      </c>
      <c r="C36">
        <v>36</v>
      </c>
      <c r="D36">
        <v>68</v>
      </c>
      <c r="E36" s="2">
        <f t="shared" si="0"/>
        <v>0.52941176470588236</v>
      </c>
      <c r="F36" s="2">
        <f t="shared" si="1"/>
        <v>1.8888888888888888</v>
      </c>
      <c r="G36" s="2"/>
      <c r="J36" s="2">
        <v>2.2875000000000001</v>
      </c>
      <c r="M36" s="2">
        <v>4.3457556935817809</v>
      </c>
      <c r="P36" s="2">
        <v>9.5091920491846231</v>
      </c>
      <c r="S36" s="2">
        <v>10.874125690561701</v>
      </c>
      <c r="V36" s="2">
        <f t="shared" si="2"/>
        <v>-2.0582556935817808</v>
      </c>
      <c r="W36">
        <f t="shared" si="4"/>
        <v>15</v>
      </c>
      <c r="X36">
        <v>11</v>
      </c>
      <c r="Z36" s="2">
        <f t="shared" si="5"/>
        <v>-1.3649336413770783</v>
      </c>
      <c r="AA36">
        <f t="shared" si="6"/>
        <v>12</v>
      </c>
      <c r="AB36">
        <v>11</v>
      </c>
      <c r="AD36" s="2">
        <f t="shared" si="3"/>
        <v>-2.1947490577194886</v>
      </c>
      <c r="AE36">
        <f t="shared" si="7"/>
        <v>15</v>
      </c>
      <c r="AI36">
        <v>9.5091920491846231</v>
      </c>
      <c r="AL36">
        <v>10.874125690561701</v>
      </c>
      <c r="AO36">
        <f t="shared" si="8"/>
        <v>-1.3649336413770783</v>
      </c>
      <c r="AP36">
        <f t="shared" si="9"/>
        <v>12</v>
      </c>
      <c r="AS36" s="2">
        <f t="shared" si="10"/>
        <v>-2.3312424218571963</v>
      </c>
      <c r="AT36">
        <f t="shared" si="11"/>
        <v>15</v>
      </c>
    </row>
    <row r="37" spans="1:49" x14ac:dyDescent="0.45">
      <c r="A37" t="s">
        <v>12</v>
      </c>
      <c r="B37" t="s">
        <v>2</v>
      </c>
      <c r="C37">
        <v>80</v>
      </c>
      <c r="D37">
        <v>70</v>
      </c>
      <c r="E37" s="2">
        <f t="shared" si="0"/>
        <v>1.1428571428571428</v>
      </c>
      <c r="F37" s="2">
        <f t="shared" si="1"/>
        <v>0.875</v>
      </c>
      <c r="G37" s="2"/>
      <c r="J37" s="2">
        <v>2.8657104025859534</v>
      </c>
      <c r="M37" s="2">
        <v>3.3922096993805115</v>
      </c>
      <c r="P37" s="2">
        <v>8.0464038541491956</v>
      </c>
      <c r="S37" s="2">
        <v>11.217417016675185</v>
      </c>
      <c r="V37" s="2">
        <f t="shared" si="2"/>
        <v>-0.52649929679455809</v>
      </c>
      <c r="W37">
        <f t="shared" si="4"/>
        <v>12</v>
      </c>
      <c r="X37">
        <v>12</v>
      </c>
      <c r="Z37" s="2">
        <f t="shared" si="5"/>
        <v>-3.1710131625259894</v>
      </c>
      <c r="AA37">
        <f t="shared" si="6"/>
        <v>16</v>
      </c>
      <c r="AB37">
        <v>12</v>
      </c>
      <c r="AD37" s="2">
        <f t="shared" si="3"/>
        <v>-0.84360061304715706</v>
      </c>
      <c r="AE37">
        <f t="shared" si="7"/>
        <v>13</v>
      </c>
      <c r="AI37">
        <v>8.0464038541491956</v>
      </c>
      <c r="AL37">
        <v>11.217417016675185</v>
      </c>
      <c r="AO37">
        <f t="shared" si="8"/>
        <v>-3.1710131625259894</v>
      </c>
      <c r="AP37">
        <f t="shared" si="9"/>
        <v>16</v>
      </c>
      <c r="AS37" s="2">
        <f t="shared" si="10"/>
        <v>-1.160701929299756</v>
      </c>
      <c r="AT37">
        <f t="shared" si="11"/>
        <v>13</v>
      </c>
    </row>
    <row r="38" spans="1:49" x14ac:dyDescent="0.45">
      <c r="A38" t="s">
        <v>0</v>
      </c>
      <c r="B38" t="s">
        <v>10</v>
      </c>
      <c r="C38">
        <v>86</v>
      </c>
      <c r="D38">
        <v>75</v>
      </c>
      <c r="E38" s="2">
        <f t="shared" si="0"/>
        <v>1.1466666666666667</v>
      </c>
      <c r="F38" s="2">
        <f t="shared" si="1"/>
        <v>0.87209302325581395</v>
      </c>
      <c r="G38" s="2"/>
      <c r="J38" s="2">
        <v>4.474171215550526</v>
      </c>
      <c r="M38" s="2">
        <v>2.2239550403933968</v>
      </c>
      <c r="P38" s="2">
        <v>11.431318360685228</v>
      </c>
      <c r="S38" s="2">
        <v>8.6947711785960191</v>
      </c>
      <c r="V38" s="2">
        <f t="shared" si="2"/>
        <v>2.2502161751571292</v>
      </c>
      <c r="W38">
        <f t="shared" si="4"/>
        <v>2</v>
      </c>
      <c r="X38">
        <v>13</v>
      </c>
      <c r="Z38" s="2">
        <f t="shared" si="5"/>
        <v>2.7365471820892093</v>
      </c>
      <c r="AA38">
        <f t="shared" si="6"/>
        <v>5</v>
      </c>
      <c r="AB38">
        <v>13</v>
      </c>
      <c r="AD38" s="2">
        <f t="shared" si="3"/>
        <v>2.5238708933660501</v>
      </c>
      <c r="AE38">
        <f t="shared" si="7"/>
        <v>2</v>
      </c>
      <c r="AI38">
        <v>11.431318360685228</v>
      </c>
      <c r="AL38">
        <v>8.6947711785960191</v>
      </c>
      <c r="AO38">
        <f t="shared" si="8"/>
        <v>2.7365471820892093</v>
      </c>
      <c r="AP38">
        <f t="shared" si="9"/>
        <v>5</v>
      </c>
      <c r="AS38" s="2">
        <f t="shared" si="10"/>
        <v>2.7975256115749709</v>
      </c>
      <c r="AT38">
        <f t="shared" si="11"/>
        <v>2</v>
      </c>
    </row>
    <row r="39" spans="1:49" x14ac:dyDescent="0.45">
      <c r="A39" t="s">
        <v>7</v>
      </c>
      <c r="B39" t="s">
        <v>16</v>
      </c>
      <c r="C39">
        <v>74</v>
      </c>
      <c r="D39">
        <v>87</v>
      </c>
      <c r="E39" s="2">
        <f t="shared" si="0"/>
        <v>0.85057471264367812</v>
      </c>
      <c r="F39" s="2">
        <f t="shared" si="1"/>
        <v>1.1756756756756757</v>
      </c>
      <c r="G39" s="2"/>
      <c r="J39" s="2">
        <v>2.611430068098481</v>
      </c>
      <c r="M39" s="2">
        <v>3.6946663863190357</v>
      </c>
      <c r="P39" s="2">
        <v>8.5704813674394433</v>
      </c>
      <c r="S39" s="2">
        <v>11.234541731925841</v>
      </c>
      <c r="V39" s="2">
        <f t="shared" si="2"/>
        <v>-1.0832363182205547</v>
      </c>
      <c r="W39">
        <f t="shared" si="4"/>
        <v>14</v>
      </c>
      <c r="X39">
        <v>14</v>
      </c>
      <c r="Z39" s="2">
        <f t="shared" si="5"/>
        <v>-2.6640603644863976</v>
      </c>
      <c r="AA39">
        <f t="shared" si="6"/>
        <v>15</v>
      </c>
      <c r="AB39">
        <v>14</v>
      </c>
      <c r="AD39" s="2">
        <f t="shared" si="3"/>
        <v>-1.3496423546691945</v>
      </c>
      <c r="AE39">
        <f t="shared" si="7"/>
        <v>14</v>
      </c>
      <c r="AI39">
        <v>8.5704813674394433</v>
      </c>
      <c r="AL39">
        <v>11.234541731925841</v>
      </c>
      <c r="AO39">
        <f t="shared" si="8"/>
        <v>-2.6640603644863976</v>
      </c>
      <c r="AP39">
        <f t="shared" si="9"/>
        <v>15</v>
      </c>
      <c r="AS39" s="2">
        <f t="shared" si="10"/>
        <v>-1.6160483911178343</v>
      </c>
      <c r="AT39">
        <f t="shared" si="11"/>
        <v>14</v>
      </c>
    </row>
    <row r="40" spans="1:49" x14ac:dyDescent="0.45">
      <c r="A40" t="s">
        <v>21</v>
      </c>
      <c r="B40" t="s">
        <v>6</v>
      </c>
      <c r="C40">
        <v>88</v>
      </c>
      <c r="D40">
        <v>54</v>
      </c>
      <c r="E40" s="2">
        <f t="shared" si="0"/>
        <v>1.6296296296296295</v>
      </c>
      <c r="F40" s="2">
        <f t="shared" si="1"/>
        <v>0.61363636363636365</v>
      </c>
      <c r="G40" s="2"/>
      <c r="J40" s="2">
        <v>2.0020057137941496</v>
      </c>
      <c r="M40" s="2">
        <v>4.6242857142857146</v>
      </c>
      <c r="P40" s="2">
        <v>9.1873609436073949</v>
      </c>
      <c r="S40" s="2">
        <v>11.079220472909876</v>
      </c>
      <c r="V40" s="2">
        <f t="shared" si="2"/>
        <v>-2.622280000491565</v>
      </c>
      <c r="W40">
        <f t="shared" si="4"/>
        <v>16</v>
      </c>
      <c r="X40">
        <v>15</v>
      </c>
      <c r="Z40" s="2">
        <f t="shared" si="5"/>
        <v>-1.8918595293024811</v>
      </c>
      <c r="AA40">
        <f t="shared" si="6"/>
        <v>14</v>
      </c>
      <c r="AB40">
        <v>15</v>
      </c>
      <c r="AD40" s="2">
        <f t="shared" si="3"/>
        <v>-2.8114659534218132</v>
      </c>
      <c r="AE40">
        <f t="shared" si="7"/>
        <v>16</v>
      </c>
      <c r="AI40">
        <v>9.1873609436073949</v>
      </c>
      <c r="AL40">
        <v>11.079220472909876</v>
      </c>
      <c r="AO40">
        <f t="shared" si="8"/>
        <v>-1.8918595293024811</v>
      </c>
      <c r="AP40">
        <f t="shared" si="9"/>
        <v>14</v>
      </c>
      <c r="AS40" s="2">
        <f t="shared" si="10"/>
        <v>-3.0006519063520614</v>
      </c>
      <c r="AT40">
        <f t="shared" si="11"/>
        <v>16</v>
      </c>
    </row>
    <row r="41" spans="1:49" x14ac:dyDescent="0.45">
      <c r="A41" t="s">
        <v>5</v>
      </c>
      <c r="B41" t="s">
        <v>14</v>
      </c>
      <c r="C41">
        <v>99</v>
      </c>
      <c r="D41">
        <v>61</v>
      </c>
      <c r="E41" s="2">
        <f t="shared" si="0"/>
        <v>1.6229508196721312</v>
      </c>
      <c r="F41" s="2">
        <f t="shared" si="1"/>
        <v>0.61616161616161613</v>
      </c>
      <c r="G41" s="2"/>
      <c r="J41" s="2">
        <v>2.9472936929479663</v>
      </c>
      <c r="M41" s="2">
        <v>3.3972889772311405</v>
      </c>
      <c r="P41" s="2">
        <v>8.99328657127705</v>
      </c>
      <c r="S41" s="2">
        <v>10.710300413537508</v>
      </c>
      <c r="V41" s="2">
        <f t="shared" si="2"/>
        <v>-0.44999528428317426</v>
      </c>
      <c r="W41">
        <f t="shared" si="4"/>
        <v>11</v>
      </c>
      <c r="X41">
        <v>16</v>
      </c>
      <c r="Z41" s="2">
        <f t="shared" si="5"/>
        <v>-1.7170138422604584</v>
      </c>
      <c r="AA41">
        <f t="shared" si="6"/>
        <v>13</v>
      </c>
      <c r="AB41">
        <v>16</v>
      </c>
      <c r="AD41" s="2">
        <f t="shared" si="3"/>
        <v>-0.62169666850922012</v>
      </c>
      <c r="AE41">
        <f t="shared" si="7"/>
        <v>12</v>
      </c>
      <c r="AI41">
        <v>8.99328657127705</v>
      </c>
      <c r="AL41">
        <v>10.710300413537508</v>
      </c>
      <c r="AO41">
        <f t="shared" si="8"/>
        <v>-1.7170138422604584</v>
      </c>
      <c r="AP41">
        <f t="shared" si="9"/>
        <v>13</v>
      </c>
      <c r="AS41" s="2">
        <f t="shared" si="10"/>
        <v>-0.79339805273526598</v>
      </c>
      <c r="AT41">
        <f t="shared" si="11"/>
        <v>12</v>
      </c>
    </row>
    <row r="42" spans="1:49" x14ac:dyDescent="0.45">
      <c r="A42" t="s">
        <v>8</v>
      </c>
      <c r="B42" t="s">
        <v>11</v>
      </c>
      <c r="C42">
        <v>103</v>
      </c>
      <c r="D42">
        <v>99</v>
      </c>
      <c r="E42" s="2">
        <f t="shared" si="0"/>
        <v>1.0404040404040404</v>
      </c>
      <c r="F42" s="2">
        <f t="shared" si="1"/>
        <v>0.96116504854368934</v>
      </c>
      <c r="G42" s="2"/>
      <c r="J42" s="2">
        <v>2.0057451624246565</v>
      </c>
      <c r="M42" s="2">
        <v>4.76195005409304</v>
      </c>
      <c r="P42" s="2">
        <v>5.8370696090017979</v>
      </c>
      <c r="S42" s="2">
        <v>17.008947093517545</v>
      </c>
      <c r="V42" s="2">
        <f t="shared" si="2"/>
        <v>-2.7562048916683834</v>
      </c>
      <c r="W42">
        <f t="shared" si="4"/>
        <v>17</v>
      </c>
      <c r="X42">
        <v>17</v>
      </c>
      <c r="Z42" s="2">
        <f t="shared" si="5"/>
        <v>-11.171877484515747</v>
      </c>
      <c r="AA42">
        <f t="shared" si="6"/>
        <v>18</v>
      </c>
      <c r="AB42">
        <v>17</v>
      </c>
      <c r="AD42" s="2">
        <f t="shared" si="3"/>
        <v>-3.8733926401199579</v>
      </c>
      <c r="AE42">
        <f t="shared" si="7"/>
        <v>18</v>
      </c>
      <c r="AI42">
        <v>5.8370696090017979</v>
      </c>
      <c r="AL42">
        <v>17.008947093517545</v>
      </c>
      <c r="AO42">
        <f t="shared" si="8"/>
        <v>-11.171877484515747</v>
      </c>
      <c r="AP42">
        <f t="shared" si="9"/>
        <v>18</v>
      </c>
      <c r="AS42" s="2">
        <f t="shared" si="10"/>
        <v>-4.9905803885715327</v>
      </c>
      <c r="AT42">
        <f t="shared" si="11"/>
        <v>18</v>
      </c>
    </row>
    <row r="43" spans="1:49" x14ac:dyDescent="0.45">
      <c r="A43" t="s">
        <v>9</v>
      </c>
      <c r="B43" t="s">
        <v>13</v>
      </c>
      <c r="C43">
        <v>73</v>
      </c>
      <c r="D43">
        <v>142</v>
      </c>
      <c r="E43" s="2">
        <f t="shared" si="0"/>
        <v>0.5140845070422535</v>
      </c>
      <c r="F43" s="2">
        <f t="shared" si="1"/>
        <v>1.9452054794520548</v>
      </c>
      <c r="G43" s="2"/>
      <c r="J43" s="2">
        <v>2.3055193394176445</v>
      </c>
      <c r="M43" s="2">
        <v>5.3921248835041942</v>
      </c>
      <c r="P43" s="2">
        <v>7.5973216226779225</v>
      </c>
      <c r="S43" s="2">
        <v>13.103537594736157</v>
      </c>
      <c r="V43" s="2">
        <f t="shared" si="2"/>
        <v>-3.0866055440865496</v>
      </c>
      <c r="W43">
        <f t="shared" si="4"/>
        <v>18</v>
      </c>
      <c r="X43">
        <v>18</v>
      </c>
      <c r="Z43" s="2">
        <f t="shared" si="5"/>
        <v>-5.506215972058234</v>
      </c>
      <c r="AA43">
        <f t="shared" si="6"/>
        <v>17</v>
      </c>
      <c r="AB43">
        <v>18</v>
      </c>
      <c r="AD43" s="2">
        <f t="shared" si="3"/>
        <v>-3.6372271412923731</v>
      </c>
      <c r="AE43">
        <f t="shared" si="7"/>
        <v>17</v>
      </c>
      <c r="AI43">
        <v>7.5973216226779225</v>
      </c>
      <c r="AL43">
        <v>13.103537594736157</v>
      </c>
      <c r="AO43">
        <f t="shared" si="8"/>
        <v>-5.506215972058234</v>
      </c>
      <c r="AP43">
        <f t="shared" si="9"/>
        <v>17</v>
      </c>
      <c r="AS43" s="2">
        <f t="shared" si="10"/>
        <v>-4.1878487384981966</v>
      </c>
      <c r="AT43">
        <f t="shared" si="11"/>
        <v>17</v>
      </c>
    </row>
    <row r="44" spans="1:49" x14ac:dyDescent="0.45">
      <c r="A44" t="s">
        <v>4</v>
      </c>
      <c r="B44" t="s">
        <v>3</v>
      </c>
      <c r="C44">
        <v>92</v>
      </c>
      <c r="D44">
        <v>62</v>
      </c>
      <c r="E44" s="2">
        <f t="shared" si="0"/>
        <v>1.4838709677419355</v>
      </c>
      <c r="F44" s="2">
        <f t="shared" si="1"/>
        <v>0.67391304347826086</v>
      </c>
      <c r="G44" s="2"/>
    </row>
    <row r="45" spans="1:49" x14ac:dyDescent="0.45">
      <c r="E45" s="2" t="e">
        <f t="shared" si="0"/>
        <v>#DIV/0!</v>
      </c>
      <c r="F45" s="2" t="e">
        <f t="shared" si="1"/>
        <v>#DIV/0!</v>
      </c>
      <c r="G45" s="2"/>
    </row>
    <row r="46" spans="1:49" ht="23.25" x14ac:dyDescent="0.7">
      <c r="A46" s="1" t="s">
        <v>24</v>
      </c>
      <c r="E46" s="2" t="e">
        <f t="shared" si="0"/>
        <v>#DIV/0!</v>
      </c>
      <c r="F46" s="2" t="e">
        <f t="shared" si="1"/>
        <v>#DIV/0!</v>
      </c>
      <c r="G46" s="2"/>
      <c r="H46" s="4" t="s">
        <v>52</v>
      </c>
      <c r="AF46" s="4" t="s">
        <v>53</v>
      </c>
    </row>
    <row r="47" spans="1:49" x14ac:dyDescent="0.45">
      <c r="A47" t="s">
        <v>2</v>
      </c>
      <c r="B47" t="s">
        <v>7</v>
      </c>
      <c r="C47">
        <v>98</v>
      </c>
      <c r="D47">
        <v>91</v>
      </c>
      <c r="E47" s="2">
        <f t="shared" si="0"/>
        <v>1.0769230769230769</v>
      </c>
      <c r="F47" s="2">
        <f t="shared" si="1"/>
        <v>0.9285714285714286</v>
      </c>
      <c r="G47" s="2"/>
      <c r="J47" s="2" cm="1">
        <f t="array" ref="J47:AA64">MMULT(J3:AA20,J3:AA20)</f>
        <v>3</v>
      </c>
      <c r="K47" s="2">
        <v>1.3552188552188553</v>
      </c>
      <c r="L47" s="2">
        <v>0</v>
      </c>
      <c r="M47" s="2">
        <v>0</v>
      </c>
      <c r="N47" s="2">
        <v>0</v>
      </c>
      <c r="O47" s="2">
        <v>1.481958762886598</v>
      </c>
      <c r="P47" s="2">
        <v>0</v>
      </c>
      <c r="Q47" s="2">
        <v>0.60813479004870341</v>
      </c>
      <c r="R47" s="2">
        <v>0</v>
      </c>
      <c r="S47" s="2">
        <v>1.3714285714285712</v>
      </c>
      <c r="T47" s="2">
        <v>0</v>
      </c>
      <c r="U47" s="2">
        <v>0</v>
      </c>
      <c r="V47" s="2">
        <v>0</v>
      </c>
      <c r="W47" s="2">
        <v>1.9704433497536944</v>
      </c>
      <c r="X47" s="2">
        <v>0</v>
      </c>
      <c r="Y47" s="2">
        <v>0.8760666395774076</v>
      </c>
      <c r="Z47" s="2">
        <v>0</v>
      </c>
      <c r="AA47" s="2">
        <v>0</v>
      </c>
      <c r="AF47" s="2" cm="1">
        <f t="array" ref="AF47:AW64">TRANSPOSE(_xlfn.ANCHORARRAY(J47))</f>
        <v>3</v>
      </c>
      <c r="AG47" s="2">
        <v>0.73788819875776401</v>
      </c>
      <c r="AH47" s="2">
        <v>0</v>
      </c>
      <c r="AI47" s="2">
        <v>0</v>
      </c>
      <c r="AJ47" s="2">
        <v>0</v>
      </c>
      <c r="AK47" s="2">
        <v>0.6747826086956521</v>
      </c>
      <c r="AL47" s="2">
        <v>0</v>
      </c>
      <c r="AM47" s="2">
        <v>1.6443722943722943</v>
      </c>
      <c r="AN47" s="2">
        <v>0</v>
      </c>
      <c r="AO47" s="2">
        <v>0.72916666666666674</v>
      </c>
      <c r="AP47" s="2">
        <v>0</v>
      </c>
      <c r="AQ47" s="2">
        <v>0</v>
      </c>
      <c r="AR47" s="2">
        <v>0</v>
      </c>
      <c r="AS47" s="2">
        <v>0.50749999999999995</v>
      </c>
      <c r="AT47" s="2">
        <v>0</v>
      </c>
      <c r="AU47" s="2">
        <v>1.1414656771799627</v>
      </c>
      <c r="AV47" s="2">
        <v>0</v>
      </c>
      <c r="AW47" s="2">
        <v>0</v>
      </c>
    </row>
    <row r="48" spans="1:49" x14ac:dyDescent="0.45">
      <c r="A48" t="s">
        <v>10</v>
      </c>
      <c r="B48" t="s">
        <v>14</v>
      </c>
      <c r="C48">
        <v>71</v>
      </c>
      <c r="D48">
        <v>139</v>
      </c>
      <c r="E48" s="2">
        <f t="shared" si="0"/>
        <v>0.51079136690647486</v>
      </c>
      <c r="F48" s="2">
        <f t="shared" si="1"/>
        <v>1.9577464788732395</v>
      </c>
      <c r="G48" s="2"/>
      <c r="J48" s="2">
        <v>0.73788819875776401</v>
      </c>
      <c r="K48" s="2">
        <v>3</v>
      </c>
      <c r="L48" s="2">
        <v>1.6166666666666667</v>
      </c>
      <c r="M48" s="2">
        <v>0</v>
      </c>
      <c r="N48" s="2">
        <v>0</v>
      </c>
      <c r="O48" s="2">
        <v>1.0935198821796761</v>
      </c>
      <c r="P48" s="2">
        <v>0</v>
      </c>
      <c r="Q48" s="2">
        <v>0</v>
      </c>
      <c r="R48" s="2">
        <v>1.2054681027340513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0.81613410162388678</v>
      </c>
      <c r="Z48" s="2">
        <v>1.5894927536231882</v>
      </c>
      <c r="AA48" s="2">
        <v>0</v>
      </c>
      <c r="AF48" s="2">
        <v>1.3552188552188553</v>
      </c>
      <c r="AG48" s="2">
        <v>3</v>
      </c>
      <c r="AH48" s="2">
        <v>0.61855670103092775</v>
      </c>
      <c r="AI48" s="2">
        <v>0</v>
      </c>
      <c r="AJ48" s="2">
        <v>0</v>
      </c>
      <c r="AK48" s="2">
        <v>0.91447811447811445</v>
      </c>
      <c r="AL48" s="2">
        <v>0</v>
      </c>
      <c r="AM48" s="2">
        <v>0</v>
      </c>
      <c r="AN48" s="2">
        <v>0.82955326460481094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1.2252888318356867</v>
      </c>
      <c r="AV48" s="2">
        <v>0.62913152496010938</v>
      </c>
      <c r="AW48" s="2">
        <v>0</v>
      </c>
    </row>
    <row r="49" spans="1:49" x14ac:dyDescent="0.45">
      <c r="A49" t="s">
        <v>16</v>
      </c>
      <c r="B49" t="s">
        <v>0</v>
      </c>
      <c r="C49">
        <v>58</v>
      </c>
      <c r="D49">
        <v>121</v>
      </c>
      <c r="E49" s="2">
        <f t="shared" si="0"/>
        <v>0.47933884297520662</v>
      </c>
      <c r="F49" s="2">
        <f t="shared" si="1"/>
        <v>2.0862068965517242</v>
      </c>
      <c r="G49" s="2"/>
      <c r="J49" s="2">
        <v>0</v>
      </c>
      <c r="K49" s="2">
        <v>0.61855670103092775</v>
      </c>
      <c r="L49" s="2">
        <v>3</v>
      </c>
      <c r="M49" s="2">
        <v>1.5881261595547307</v>
      </c>
      <c r="N49" s="2">
        <v>0</v>
      </c>
      <c r="O49" s="2">
        <v>0</v>
      </c>
      <c r="P49" s="2">
        <v>0.81531711208615876</v>
      </c>
      <c r="Q49" s="2">
        <v>0</v>
      </c>
      <c r="R49" s="2">
        <v>0.74565037282518642</v>
      </c>
      <c r="S49" s="2">
        <v>0</v>
      </c>
      <c r="T49" s="2">
        <v>0</v>
      </c>
      <c r="U49" s="2">
        <v>1.7726926010678874</v>
      </c>
      <c r="V49" s="2">
        <v>0</v>
      </c>
      <c r="W49" s="2">
        <v>0</v>
      </c>
      <c r="X49" s="2">
        <v>2.6634199134199132</v>
      </c>
      <c r="Y49" s="2">
        <v>0</v>
      </c>
      <c r="Z49" s="2">
        <v>0</v>
      </c>
      <c r="AA49" s="2">
        <v>0</v>
      </c>
      <c r="AF49" s="2">
        <v>0</v>
      </c>
      <c r="AG49" s="2">
        <v>1.6166666666666667</v>
      </c>
      <c r="AH49" s="2">
        <v>3</v>
      </c>
      <c r="AI49" s="2">
        <v>0.62967289719626163</v>
      </c>
      <c r="AJ49" s="2">
        <v>0</v>
      </c>
      <c r="AK49" s="2">
        <v>0</v>
      </c>
      <c r="AL49" s="2">
        <v>1.2265166340508806</v>
      </c>
      <c r="AM49" s="2">
        <v>0</v>
      </c>
      <c r="AN49" s="2">
        <v>1.3411111111111111</v>
      </c>
      <c r="AO49" s="2">
        <v>0</v>
      </c>
      <c r="AP49" s="2">
        <v>0</v>
      </c>
      <c r="AQ49" s="2">
        <v>0.56411359724612731</v>
      </c>
      <c r="AR49" s="2">
        <v>0</v>
      </c>
      <c r="AS49" s="2">
        <v>0</v>
      </c>
      <c r="AT49" s="2">
        <v>0.37545713124746033</v>
      </c>
      <c r="AU49" s="2">
        <v>0</v>
      </c>
      <c r="AV49" s="2">
        <v>0</v>
      </c>
      <c r="AW49" s="2">
        <v>0</v>
      </c>
    </row>
    <row r="50" spans="1:49" x14ac:dyDescent="0.45">
      <c r="A50" t="s">
        <v>13</v>
      </c>
      <c r="B50" t="s">
        <v>4</v>
      </c>
      <c r="C50">
        <v>87</v>
      </c>
      <c r="D50">
        <v>61</v>
      </c>
      <c r="E50" s="2">
        <f t="shared" si="0"/>
        <v>1.4262295081967213</v>
      </c>
      <c r="F50" s="2">
        <f t="shared" si="1"/>
        <v>0.70114942528735635</v>
      </c>
      <c r="G50" s="2"/>
      <c r="J50" s="2">
        <v>0</v>
      </c>
      <c r="K50" s="2">
        <v>0</v>
      </c>
      <c r="L50" s="2">
        <v>0.62967289719626163</v>
      </c>
      <c r="M50" s="2">
        <v>3</v>
      </c>
      <c r="N50" s="2">
        <v>3.1215470030592591</v>
      </c>
      <c r="O50" s="2">
        <v>0</v>
      </c>
      <c r="P50" s="2">
        <v>1.6714285714285713</v>
      </c>
      <c r="Q50" s="2">
        <v>0</v>
      </c>
      <c r="R50" s="2">
        <v>0</v>
      </c>
      <c r="S50" s="2">
        <v>0</v>
      </c>
      <c r="T50" s="2">
        <v>1.7991004497751122</v>
      </c>
      <c r="U50" s="2">
        <v>0</v>
      </c>
      <c r="V50" s="2">
        <v>0</v>
      </c>
      <c r="W50" s="2">
        <v>0</v>
      </c>
      <c r="X50" s="2">
        <v>1.6770833333333335</v>
      </c>
      <c r="Y50" s="2">
        <v>0</v>
      </c>
      <c r="Z50" s="2">
        <v>0</v>
      </c>
      <c r="AA50" s="2">
        <v>0</v>
      </c>
      <c r="AF50" s="2">
        <v>0</v>
      </c>
      <c r="AG50" s="2">
        <v>0</v>
      </c>
      <c r="AH50" s="2">
        <v>1.5881261595547307</v>
      </c>
      <c r="AI50" s="2">
        <v>3</v>
      </c>
      <c r="AJ50" s="2">
        <v>1.2922013758599125</v>
      </c>
      <c r="AK50" s="2">
        <v>0</v>
      </c>
      <c r="AL50" s="2">
        <v>0.59829059829059827</v>
      </c>
      <c r="AM50" s="2">
        <v>0</v>
      </c>
      <c r="AN50" s="2">
        <v>0</v>
      </c>
      <c r="AO50" s="2">
        <v>0</v>
      </c>
      <c r="AP50" s="2">
        <v>0.55583333333333329</v>
      </c>
      <c r="AQ50" s="2">
        <v>0</v>
      </c>
      <c r="AR50" s="2">
        <v>0</v>
      </c>
      <c r="AS50" s="2">
        <v>0</v>
      </c>
      <c r="AT50" s="2">
        <v>0.59627329192546574</v>
      </c>
      <c r="AU50" s="2">
        <v>0</v>
      </c>
      <c r="AV50" s="2">
        <v>0</v>
      </c>
      <c r="AW50" s="2">
        <v>0</v>
      </c>
    </row>
    <row r="51" spans="1:49" x14ac:dyDescent="0.45">
      <c r="A51" t="s">
        <v>11</v>
      </c>
      <c r="B51" t="s">
        <v>5</v>
      </c>
      <c r="C51">
        <v>101</v>
      </c>
      <c r="D51">
        <v>82</v>
      </c>
      <c r="E51" s="2">
        <f t="shared" si="0"/>
        <v>1.2317073170731707</v>
      </c>
      <c r="F51" s="2">
        <f t="shared" si="1"/>
        <v>0.81188118811881194</v>
      </c>
      <c r="G51" s="2"/>
      <c r="J51" s="2">
        <v>0</v>
      </c>
      <c r="K51" s="2">
        <v>0</v>
      </c>
      <c r="L51" s="2">
        <v>0</v>
      </c>
      <c r="M51" s="2">
        <v>1.2922013758599125</v>
      </c>
      <c r="N51" s="2">
        <v>3</v>
      </c>
      <c r="O51" s="2">
        <v>0</v>
      </c>
      <c r="P51" s="2">
        <v>1.1785714285714286</v>
      </c>
      <c r="Q51" s="2">
        <v>0</v>
      </c>
      <c r="R51" s="2">
        <v>0</v>
      </c>
      <c r="S51" s="2">
        <v>0</v>
      </c>
      <c r="T51" s="2">
        <v>1.056203605514316</v>
      </c>
      <c r="U51" s="2">
        <v>1.622588983893418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1.7303047728579641</v>
      </c>
      <c r="AF51" s="2">
        <v>0</v>
      </c>
      <c r="AG51" s="2">
        <v>0</v>
      </c>
      <c r="AH51" s="2">
        <v>0</v>
      </c>
      <c r="AI51" s="2">
        <v>3.1215470030592591</v>
      </c>
      <c r="AJ51" s="2">
        <v>3</v>
      </c>
      <c r="AK51" s="2">
        <v>0</v>
      </c>
      <c r="AL51" s="2">
        <v>0.84848484848484851</v>
      </c>
      <c r="AM51" s="2">
        <v>0</v>
      </c>
      <c r="AN51" s="2">
        <v>0</v>
      </c>
      <c r="AO51" s="2">
        <v>0</v>
      </c>
      <c r="AP51" s="2">
        <v>0.94678714859437751</v>
      </c>
      <c r="AQ51" s="2">
        <v>0.61629901960784306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0.57793286806247923</v>
      </c>
    </row>
    <row r="52" spans="1:49" x14ac:dyDescent="0.45">
      <c r="A52" t="s">
        <v>1</v>
      </c>
      <c r="B52" t="s">
        <v>6</v>
      </c>
      <c r="C52">
        <v>120</v>
      </c>
      <c r="D52">
        <v>53</v>
      </c>
      <c r="E52" s="2">
        <f t="shared" si="0"/>
        <v>2.2641509433962264</v>
      </c>
      <c r="F52" s="2">
        <f t="shared" si="1"/>
        <v>0.44166666666666665</v>
      </c>
      <c r="G52" s="2"/>
      <c r="J52" s="2">
        <v>0.6747826086956521</v>
      </c>
      <c r="K52" s="2">
        <v>0.91447811447811445</v>
      </c>
      <c r="L52" s="2">
        <v>0</v>
      </c>
      <c r="M52" s="2">
        <v>0</v>
      </c>
      <c r="N52" s="2">
        <v>0</v>
      </c>
      <c r="O52" s="2">
        <v>3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2.9577294685990343</v>
      </c>
      <c r="W52" s="2">
        <v>1.1111111111111112</v>
      </c>
      <c r="X52" s="2">
        <v>0</v>
      </c>
      <c r="Y52" s="2">
        <v>0</v>
      </c>
      <c r="Z52" s="2">
        <v>4.0762711864406782</v>
      </c>
      <c r="AA52" s="2">
        <v>0</v>
      </c>
      <c r="AF52" s="2">
        <v>1.481958762886598</v>
      </c>
      <c r="AG52" s="2">
        <v>1.0935198821796761</v>
      </c>
      <c r="AH52" s="2">
        <v>0</v>
      </c>
      <c r="AI52" s="2">
        <v>0</v>
      </c>
      <c r="AJ52" s="2">
        <v>0</v>
      </c>
      <c r="AK52" s="2">
        <v>3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2.2620073891625618</v>
      </c>
      <c r="AS52" s="2">
        <v>0.9</v>
      </c>
      <c r="AT52" s="2">
        <v>0</v>
      </c>
      <c r="AU52" s="2">
        <v>0</v>
      </c>
      <c r="AV52" s="2">
        <v>0.24532224532224534</v>
      </c>
      <c r="AW52" s="2">
        <v>0</v>
      </c>
    </row>
    <row r="53" spans="1:49" x14ac:dyDescent="0.45">
      <c r="A53" t="s">
        <v>3</v>
      </c>
      <c r="B53" t="s">
        <v>15</v>
      </c>
      <c r="C53">
        <v>94</v>
      </c>
      <c r="D53">
        <v>91</v>
      </c>
      <c r="E53" s="2">
        <f t="shared" si="0"/>
        <v>1.0329670329670331</v>
      </c>
      <c r="F53" s="2">
        <f t="shared" si="1"/>
        <v>0.96808510638297873</v>
      </c>
      <c r="G53" s="2"/>
      <c r="J53" s="2">
        <v>0</v>
      </c>
      <c r="K53" s="2">
        <v>0</v>
      </c>
      <c r="L53" s="2">
        <v>1.2265166340508806</v>
      </c>
      <c r="M53" s="2">
        <v>0.59829059829059827</v>
      </c>
      <c r="N53" s="2">
        <v>0.84848484848484851</v>
      </c>
      <c r="O53" s="2">
        <v>0</v>
      </c>
      <c r="P53" s="2">
        <v>3</v>
      </c>
      <c r="Q53" s="2">
        <v>0.85280528052805282</v>
      </c>
      <c r="R53" s="2">
        <v>0</v>
      </c>
      <c r="S53" s="2">
        <v>0</v>
      </c>
      <c r="T53" s="2">
        <v>0</v>
      </c>
      <c r="U53" s="2">
        <v>2.1742369622686857</v>
      </c>
      <c r="V53" s="2">
        <v>0.76278312762783129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F53" s="2">
        <v>0</v>
      </c>
      <c r="AG53" s="2">
        <v>0</v>
      </c>
      <c r="AH53" s="2">
        <v>0.81531711208615876</v>
      </c>
      <c r="AI53" s="2">
        <v>1.6714285714285713</v>
      </c>
      <c r="AJ53" s="2">
        <v>1.1785714285714286</v>
      </c>
      <c r="AK53" s="2">
        <v>0</v>
      </c>
      <c r="AL53" s="2">
        <v>3</v>
      </c>
      <c r="AM53" s="2">
        <v>1.1726006191950464</v>
      </c>
      <c r="AN53" s="2">
        <v>0</v>
      </c>
      <c r="AO53" s="2">
        <v>0</v>
      </c>
      <c r="AP53" s="2">
        <v>0</v>
      </c>
      <c r="AQ53" s="2">
        <v>0.45993146899524701</v>
      </c>
      <c r="AR53" s="2">
        <v>1.3109886201991465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 x14ac:dyDescent="0.45">
      <c r="A54" t="s">
        <v>8</v>
      </c>
      <c r="B54" t="s">
        <v>21</v>
      </c>
      <c r="C54">
        <v>59</v>
      </c>
      <c r="D54">
        <v>107</v>
      </c>
      <c r="E54" s="2">
        <f t="shared" si="0"/>
        <v>0.55140186915887845</v>
      </c>
      <c r="F54" s="2">
        <f t="shared" si="1"/>
        <v>1.8135593220338984</v>
      </c>
      <c r="G54" s="2"/>
      <c r="J54" s="2">
        <v>1.6443722943722943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1.1726006191950464</v>
      </c>
      <c r="Q54" s="2">
        <v>3</v>
      </c>
      <c r="R54" s="2">
        <v>0</v>
      </c>
      <c r="S54" s="2">
        <v>0</v>
      </c>
      <c r="T54" s="2">
        <v>0</v>
      </c>
      <c r="U54" s="2">
        <v>0.86986403705363802</v>
      </c>
      <c r="V54" s="2">
        <v>0.89443996776792911</v>
      </c>
      <c r="W54" s="2">
        <v>0</v>
      </c>
      <c r="X54" s="2">
        <v>1.03519882179676</v>
      </c>
      <c r="Y54" s="2">
        <v>1.4405797101449276</v>
      </c>
      <c r="Z54" s="2">
        <v>0</v>
      </c>
      <c r="AA54" s="2">
        <v>0</v>
      </c>
      <c r="AF54" s="2">
        <v>0.60813479004870341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0.85280528052805282</v>
      </c>
      <c r="AM54" s="2">
        <v>3</v>
      </c>
      <c r="AN54" s="2">
        <v>0</v>
      </c>
      <c r="AO54" s="2">
        <v>0</v>
      </c>
      <c r="AP54" s="2">
        <v>0</v>
      </c>
      <c r="AQ54" s="2">
        <v>1.1496049467536928</v>
      </c>
      <c r="AR54" s="2">
        <v>1.1180180180180179</v>
      </c>
      <c r="AS54" s="2">
        <v>0</v>
      </c>
      <c r="AT54" s="2">
        <v>0.96599800825152937</v>
      </c>
      <c r="AU54" s="2">
        <v>0.69416498993963782</v>
      </c>
      <c r="AV54" s="2">
        <v>0</v>
      </c>
      <c r="AW54" s="2">
        <v>0</v>
      </c>
    </row>
    <row r="55" spans="1:49" x14ac:dyDescent="0.45">
      <c r="A55" t="s">
        <v>9</v>
      </c>
      <c r="B55" t="s">
        <v>12</v>
      </c>
      <c r="C55">
        <v>92</v>
      </c>
      <c r="D55">
        <v>80</v>
      </c>
      <c r="E55" s="2">
        <f t="shared" si="0"/>
        <v>1.1499999999999999</v>
      </c>
      <c r="F55" s="2">
        <f t="shared" si="1"/>
        <v>0.86956521739130432</v>
      </c>
      <c r="G55" s="2"/>
      <c r="J55" s="2">
        <v>0</v>
      </c>
      <c r="K55" s="2">
        <v>0.82955326460481094</v>
      </c>
      <c r="L55" s="2">
        <v>1.3411111111111111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</v>
      </c>
      <c r="S55" s="2">
        <v>0.95411605937921729</v>
      </c>
      <c r="T55" s="2">
        <v>2.1722113502935421</v>
      </c>
      <c r="U55" s="2">
        <v>0</v>
      </c>
      <c r="V55" s="2">
        <v>0</v>
      </c>
      <c r="W55" s="2">
        <v>0</v>
      </c>
      <c r="X55" s="2">
        <v>0</v>
      </c>
      <c r="Y55" s="2">
        <v>1.9843186733958182</v>
      </c>
      <c r="Z55" s="2">
        <v>0</v>
      </c>
      <c r="AA55" s="2">
        <v>1.3632498819083609</v>
      </c>
      <c r="AF55" s="2">
        <v>0</v>
      </c>
      <c r="AG55" s="2">
        <v>1.2054681027340513</v>
      </c>
      <c r="AH55" s="2">
        <v>0.74565037282518642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</v>
      </c>
      <c r="AO55" s="2">
        <v>1.048090523338048</v>
      </c>
      <c r="AP55" s="2">
        <v>0.46036036036036038</v>
      </c>
      <c r="AQ55" s="2">
        <v>0</v>
      </c>
      <c r="AR55" s="2">
        <v>0</v>
      </c>
      <c r="AS55" s="2">
        <v>0</v>
      </c>
      <c r="AT55" s="2">
        <v>0</v>
      </c>
      <c r="AU55" s="2">
        <v>0.50395131256244885</v>
      </c>
      <c r="AV55" s="2">
        <v>0</v>
      </c>
      <c r="AW55" s="2">
        <v>0.73354123354123357</v>
      </c>
    </row>
    <row r="56" spans="1:49" x14ac:dyDescent="0.45">
      <c r="E56" s="2" t="e">
        <f t="shared" si="0"/>
        <v>#DIV/0!</v>
      </c>
      <c r="F56" s="2" t="e">
        <f t="shared" si="1"/>
        <v>#DIV/0!</v>
      </c>
      <c r="G56" s="2"/>
      <c r="J56" s="2">
        <v>0.72916666666666674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1.048090523338048</v>
      </c>
      <c r="S56" s="2">
        <v>3</v>
      </c>
      <c r="T56" s="2">
        <v>0</v>
      </c>
      <c r="U56" s="2">
        <v>0</v>
      </c>
      <c r="V56" s="2">
        <v>0</v>
      </c>
      <c r="W56" s="2">
        <v>2.6330122078650255</v>
      </c>
      <c r="X56" s="2">
        <v>0</v>
      </c>
      <c r="Y56" s="2">
        <v>2.0797455968688845</v>
      </c>
      <c r="Z56" s="2">
        <v>2.5647969052224369</v>
      </c>
      <c r="AA56" s="2">
        <v>0</v>
      </c>
      <c r="AF56" s="2">
        <v>1.3714285714285712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0.95411605937921729</v>
      </c>
      <c r="AO56" s="2">
        <v>3</v>
      </c>
      <c r="AP56" s="2">
        <v>0</v>
      </c>
      <c r="AQ56" s="2">
        <v>0</v>
      </c>
      <c r="AR56" s="2">
        <v>0</v>
      </c>
      <c r="AS56" s="2">
        <v>1.5319592215013902</v>
      </c>
      <c r="AT56" s="2">
        <v>0</v>
      </c>
      <c r="AU56" s="2">
        <v>0.48082804046106797</v>
      </c>
      <c r="AV56" s="2">
        <v>0.38989441930618396</v>
      </c>
      <c r="AW56" s="2">
        <v>0</v>
      </c>
    </row>
    <row r="57" spans="1:49" x14ac:dyDescent="0.45">
      <c r="A57" s="1" t="s">
        <v>25</v>
      </c>
      <c r="E57" s="2" t="e">
        <f t="shared" si="0"/>
        <v>#DIV/0!</v>
      </c>
      <c r="F57" s="2" t="e">
        <f t="shared" si="1"/>
        <v>#DIV/0!</v>
      </c>
      <c r="G57" s="2"/>
      <c r="J57" s="2">
        <v>0</v>
      </c>
      <c r="K57" s="2">
        <v>0</v>
      </c>
      <c r="L57" s="2">
        <v>0</v>
      </c>
      <c r="M57" s="2">
        <v>0.55583333333333329</v>
      </c>
      <c r="N57" s="2">
        <v>0.94678714859437751</v>
      </c>
      <c r="O57" s="2">
        <v>0</v>
      </c>
      <c r="P57" s="2">
        <v>0</v>
      </c>
      <c r="Q57" s="2">
        <v>0</v>
      </c>
      <c r="R57" s="2">
        <v>0.46036036036036038</v>
      </c>
      <c r="S57" s="2">
        <v>0</v>
      </c>
      <c r="T57" s="2">
        <v>3</v>
      </c>
      <c r="U57" s="2">
        <v>0</v>
      </c>
      <c r="V57" s="2">
        <v>0</v>
      </c>
      <c r="W57" s="2">
        <v>0</v>
      </c>
      <c r="X57" s="2">
        <v>1.1154999999999999</v>
      </c>
      <c r="Y57" s="2">
        <v>0</v>
      </c>
      <c r="Z57" s="2">
        <v>0</v>
      </c>
      <c r="AA57" s="2">
        <v>3.430711206896552</v>
      </c>
      <c r="AF57" s="2">
        <v>0</v>
      </c>
      <c r="AG57" s="2">
        <v>0</v>
      </c>
      <c r="AH57" s="2">
        <v>0</v>
      </c>
      <c r="AI57" s="2">
        <v>1.7991004497751122</v>
      </c>
      <c r="AJ57" s="2">
        <v>1.056203605514316</v>
      </c>
      <c r="AK57" s="2">
        <v>0</v>
      </c>
      <c r="AL57" s="2">
        <v>0</v>
      </c>
      <c r="AM57" s="2">
        <v>0</v>
      </c>
      <c r="AN57" s="2">
        <v>2.1722113502935421</v>
      </c>
      <c r="AO57" s="2">
        <v>0</v>
      </c>
      <c r="AP57" s="2">
        <v>3</v>
      </c>
      <c r="AQ57" s="2">
        <v>0</v>
      </c>
      <c r="AR57" s="2">
        <v>0</v>
      </c>
      <c r="AS57" s="2">
        <v>0</v>
      </c>
      <c r="AT57" s="2">
        <v>0.89645898700134474</v>
      </c>
      <c r="AU57" s="2">
        <v>0</v>
      </c>
      <c r="AV57" s="2">
        <v>0</v>
      </c>
      <c r="AW57" s="2">
        <v>1.950151297977385</v>
      </c>
    </row>
    <row r="58" spans="1:49" x14ac:dyDescent="0.45">
      <c r="A58" t="s">
        <v>6</v>
      </c>
      <c r="B58" t="s">
        <v>13</v>
      </c>
      <c r="C58">
        <v>60</v>
      </c>
      <c r="D58">
        <v>77</v>
      </c>
      <c r="E58" s="2">
        <f t="shared" si="0"/>
        <v>0.77922077922077926</v>
      </c>
      <c r="F58" s="2">
        <f t="shared" si="1"/>
        <v>1.2833333333333334</v>
      </c>
      <c r="G58" s="2"/>
      <c r="J58" s="2">
        <v>0</v>
      </c>
      <c r="K58" s="2">
        <v>0</v>
      </c>
      <c r="L58" s="2">
        <v>0.56411359724612731</v>
      </c>
      <c r="M58" s="2">
        <v>0</v>
      </c>
      <c r="N58" s="2">
        <v>0.61629901960784306</v>
      </c>
      <c r="O58" s="2">
        <v>0</v>
      </c>
      <c r="P58" s="2">
        <v>0.45993146899524701</v>
      </c>
      <c r="Q58" s="2">
        <v>1.1496049467536928</v>
      </c>
      <c r="R58" s="2">
        <v>0</v>
      </c>
      <c r="S58" s="2">
        <v>0</v>
      </c>
      <c r="T58" s="2">
        <v>0</v>
      </c>
      <c r="U58" s="2">
        <v>3</v>
      </c>
      <c r="V58" s="2">
        <v>0</v>
      </c>
      <c r="W58" s="2">
        <v>0</v>
      </c>
      <c r="X58" s="2">
        <v>1.19006968641115</v>
      </c>
      <c r="Y58" s="2">
        <v>0</v>
      </c>
      <c r="Z58" s="2">
        <v>0</v>
      </c>
      <c r="AA58" s="2">
        <v>1.066385135135135</v>
      </c>
      <c r="AF58" s="2">
        <v>0</v>
      </c>
      <c r="AG58" s="2">
        <v>0</v>
      </c>
      <c r="AH58" s="2">
        <v>1.7726926010678874</v>
      </c>
      <c r="AI58" s="2">
        <v>0</v>
      </c>
      <c r="AJ58" s="2">
        <v>1.622588983893418</v>
      </c>
      <c r="AK58" s="2">
        <v>0</v>
      </c>
      <c r="AL58" s="2">
        <v>2.1742369622686857</v>
      </c>
      <c r="AM58" s="2">
        <v>0.86986403705363802</v>
      </c>
      <c r="AN58" s="2">
        <v>0</v>
      </c>
      <c r="AO58" s="2">
        <v>0</v>
      </c>
      <c r="AP58" s="2">
        <v>0</v>
      </c>
      <c r="AQ58" s="2">
        <v>3</v>
      </c>
      <c r="AR58" s="2">
        <v>0</v>
      </c>
      <c r="AS58" s="2">
        <v>0</v>
      </c>
      <c r="AT58" s="2">
        <v>0.840286927243449</v>
      </c>
      <c r="AU58" s="2">
        <v>0</v>
      </c>
      <c r="AV58" s="2">
        <v>0</v>
      </c>
      <c r="AW58" s="2">
        <v>0.93774750514810701</v>
      </c>
    </row>
    <row r="59" spans="1:49" x14ac:dyDescent="0.45">
      <c r="A59" t="s">
        <v>14</v>
      </c>
      <c r="B59" t="s">
        <v>11</v>
      </c>
      <c r="C59">
        <v>62</v>
      </c>
      <c r="D59">
        <v>63</v>
      </c>
      <c r="E59" s="2">
        <f t="shared" si="0"/>
        <v>0.98412698412698407</v>
      </c>
      <c r="F59" s="2">
        <f t="shared" si="1"/>
        <v>1.0161290322580645</v>
      </c>
      <c r="G59" s="2"/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2.2620073891625618</v>
      </c>
      <c r="P59" s="2">
        <v>1.3109886201991465</v>
      </c>
      <c r="Q59" s="2">
        <v>1.1180180180180179</v>
      </c>
      <c r="R59" s="2">
        <v>0</v>
      </c>
      <c r="S59" s="2">
        <v>0</v>
      </c>
      <c r="T59" s="2">
        <v>0</v>
      </c>
      <c r="U59" s="2">
        <v>0</v>
      </c>
      <c r="V59" s="2">
        <v>3</v>
      </c>
      <c r="W59" s="2">
        <v>2.0535714285714284</v>
      </c>
      <c r="X59" s="2">
        <v>0</v>
      </c>
      <c r="Y59" s="2">
        <v>0</v>
      </c>
      <c r="Z59" s="2">
        <v>1.6867329047340736</v>
      </c>
      <c r="AA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2.9577294685990343</v>
      </c>
      <c r="AL59" s="2">
        <v>0.76278312762783129</v>
      </c>
      <c r="AM59" s="2">
        <v>0.89443996776792911</v>
      </c>
      <c r="AN59" s="2">
        <v>0</v>
      </c>
      <c r="AO59" s="2">
        <v>0</v>
      </c>
      <c r="AP59" s="2">
        <v>0</v>
      </c>
      <c r="AQ59" s="2">
        <v>0</v>
      </c>
      <c r="AR59" s="2">
        <v>3</v>
      </c>
      <c r="AS59" s="2">
        <v>0.48695652173913045</v>
      </c>
      <c r="AT59" s="2">
        <v>0</v>
      </c>
      <c r="AU59" s="2">
        <v>0</v>
      </c>
      <c r="AV59" s="2">
        <v>0.5928620928620929</v>
      </c>
      <c r="AW59" s="2">
        <v>0</v>
      </c>
    </row>
    <row r="60" spans="1:49" x14ac:dyDescent="0.45">
      <c r="A60" t="s">
        <v>15</v>
      </c>
      <c r="B60" t="s">
        <v>16</v>
      </c>
      <c r="C60">
        <v>117</v>
      </c>
      <c r="D60">
        <v>33</v>
      </c>
      <c r="E60" s="2">
        <f t="shared" si="0"/>
        <v>3.5454545454545454</v>
      </c>
      <c r="F60" s="2">
        <f t="shared" si="1"/>
        <v>0.28205128205128205</v>
      </c>
      <c r="G60" s="2"/>
      <c r="J60" s="2">
        <v>0.50749999999999995</v>
      </c>
      <c r="K60" s="2">
        <v>0</v>
      </c>
      <c r="L60" s="2">
        <v>0</v>
      </c>
      <c r="M60" s="2">
        <v>0</v>
      </c>
      <c r="N60" s="2">
        <v>0</v>
      </c>
      <c r="O60" s="2">
        <v>0.9</v>
      </c>
      <c r="P60" s="2">
        <v>0</v>
      </c>
      <c r="Q60" s="2">
        <v>0</v>
      </c>
      <c r="R60" s="2">
        <v>0</v>
      </c>
      <c r="S60" s="2">
        <v>1.5319592215013902</v>
      </c>
      <c r="T60" s="2">
        <v>0</v>
      </c>
      <c r="U60" s="2">
        <v>0</v>
      </c>
      <c r="V60" s="2">
        <v>0.48695652173913045</v>
      </c>
      <c r="W60" s="2">
        <v>3</v>
      </c>
      <c r="X60" s="2">
        <v>0</v>
      </c>
      <c r="Y60" s="2">
        <v>0</v>
      </c>
      <c r="Z60" s="2">
        <v>2.1440656241989231</v>
      </c>
      <c r="AA60" s="2">
        <v>0</v>
      </c>
      <c r="AF60" s="2">
        <v>1.9704433497536944</v>
      </c>
      <c r="AG60" s="2">
        <v>0</v>
      </c>
      <c r="AH60" s="2">
        <v>0</v>
      </c>
      <c r="AI60" s="2">
        <v>0</v>
      </c>
      <c r="AJ60" s="2">
        <v>0</v>
      </c>
      <c r="AK60" s="2">
        <v>1.1111111111111112</v>
      </c>
      <c r="AL60" s="2">
        <v>0</v>
      </c>
      <c r="AM60" s="2">
        <v>0</v>
      </c>
      <c r="AN60" s="2">
        <v>0</v>
      </c>
      <c r="AO60" s="2">
        <v>2.6330122078650255</v>
      </c>
      <c r="AP60" s="2">
        <v>0</v>
      </c>
      <c r="AQ60" s="2">
        <v>0</v>
      </c>
      <c r="AR60" s="2">
        <v>2.0535714285714284</v>
      </c>
      <c r="AS60" s="2">
        <v>3</v>
      </c>
      <c r="AT60" s="2">
        <v>0</v>
      </c>
      <c r="AU60" s="2">
        <v>0</v>
      </c>
      <c r="AV60" s="2">
        <v>0.46640363462458151</v>
      </c>
      <c r="AW60" s="2">
        <v>0</v>
      </c>
    </row>
    <row r="61" spans="1:49" x14ac:dyDescent="0.45">
      <c r="A61" t="s">
        <v>17</v>
      </c>
      <c r="B61" t="s">
        <v>3</v>
      </c>
      <c r="C61">
        <v>97</v>
      </c>
      <c r="D61">
        <v>62</v>
      </c>
      <c r="E61" s="2">
        <f t="shared" si="0"/>
        <v>1.564516129032258</v>
      </c>
      <c r="F61" s="2">
        <f t="shared" si="1"/>
        <v>0.63917525773195871</v>
      </c>
      <c r="G61" s="2"/>
      <c r="J61" s="2">
        <v>0</v>
      </c>
      <c r="K61" s="2">
        <v>0</v>
      </c>
      <c r="L61" s="2">
        <v>0.37545713124746033</v>
      </c>
      <c r="M61" s="2">
        <v>0.59627329192546574</v>
      </c>
      <c r="N61" s="2">
        <v>0</v>
      </c>
      <c r="O61" s="2">
        <v>0</v>
      </c>
      <c r="P61" s="2">
        <v>0</v>
      </c>
      <c r="Q61" s="2">
        <v>0.96599800825152937</v>
      </c>
      <c r="R61" s="2">
        <v>0</v>
      </c>
      <c r="S61" s="2">
        <v>0</v>
      </c>
      <c r="T61" s="2">
        <v>0.89645898700134474</v>
      </c>
      <c r="U61" s="2">
        <v>0.840286927243449</v>
      </c>
      <c r="V61" s="2">
        <v>0</v>
      </c>
      <c r="W61" s="2">
        <v>0</v>
      </c>
      <c r="X61" s="2">
        <v>3</v>
      </c>
      <c r="Y61" s="2">
        <v>0</v>
      </c>
      <c r="Z61" s="2">
        <v>0</v>
      </c>
      <c r="AA61" s="2">
        <v>2.5128865979381443</v>
      </c>
      <c r="AF61" s="2">
        <v>0</v>
      </c>
      <c r="AG61" s="2">
        <v>0</v>
      </c>
      <c r="AH61" s="2">
        <v>2.6634199134199132</v>
      </c>
      <c r="AI61" s="2">
        <v>1.6770833333333335</v>
      </c>
      <c r="AJ61" s="2">
        <v>0</v>
      </c>
      <c r="AK61" s="2">
        <v>0</v>
      </c>
      <c r="AL61" s="2">
        <v>0</v>
      </c>
      <c r="AM61" s="2">
        <v>1.03519882179676</v>
      </c>
      <c r="AN61" s="2">
        <v>0</v>
      </c>
      <c r="AO61" s="2">
        <v>0</v>
      </c>
      <c r="AP61" s="2">
        <v>1.1154999999999999</v>
      </c>
      <c r="AQ61" s="2">
        <v>1.19006968641115</v>
      </c>
      <c r="AR61" s="2">
        <v>0</v>
      </c>
      <c r="AS61" s="2">
        <v>0</v>
      </c>
      <c r="AT61" s="2">
        <v>3</v>
      </c>
      <c r="AU61" s="2">
        <v>0</v>
      </c>
      <c r="AV61" s="2">
        <v>0</v>
      </c>
      <c r="AW61" s="2">
        <v>0.39794871794871794</v>
      </c>
    </row>
    <row r="62" spans="1:49" x14ac:dyDescent="0.45">
      <c r="A62" t="s">
        <v>10</v>
      </c>
      <c r="B62" t="s">
        <v>12</v>
      </c>
      <c r="C62">
        <v>61</v>
      </c>
      <c r="D62">
        <v>121</v>
      </c>
      <c r="E62" s="2">
        <f t="shared" si="0"/>
        <v>0.50413223140495866</v>
      </c>
      <c r="F62" s="2">
        <f t="shared" si="1"/>
        <v>1.9836065573770492</v>
      </c>
      <c r="G62" s="2"/>
      <c r="J62" s="2">
        <v>1.1414656771799627</v>
      </c>
      <c r="K62" s="2">
        <v>1.2252888318356867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0.69416498993963782</v>
      </c>
      <c r="R62" s="2">
        <v>0.50395131256244885</v>
      </c>
      <c r="S62" s="2">
        <v>0.48082804046106797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3</v>
      </c>
      <c r="Z62" s="2">
        <v>1.9475877192982456</v>
      </c>
      <c r="AA62" s="2">
        <v>0</v>
      </c>
      <c r="AF62" s="2">
        <v>0.8760666395774076</v>
      </c>
      <c r="AG62" s="2">
        <v>0.81613410162388678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1.4405797101449276</v>
      </c>
      <c r="AN62" s="2">
        <v>1.9843186733958182</v>
      </c>
      <c r="AO62" s="2">
        <v>2.0797455968688845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3</v>
      </c>
      <c r="AV62" s="2">
        <v>0.5134556919265848</v>
      </c>
      <c r="AW62" s="2">
        <v>0</v>
      </c>
    </row>
    <row r="63" spans="1:49" x14ac:dyDescent="0.45">
      <c r="A63" t="s">
        <v>4</v>
      </c>
      <c r="B63" t="s">
        <v>2</v>
      </c>
      <c r="C63">
        <v>80</v>
      </c>
      <c r="D63">
        <v>132</v>
      </c>
      <c r="E63" s="2">
        <f t="shared" si="0"/>
        <v>0.60606060606060608</v>
      </c>
      <c r="F63" s="2">
        <f t="shared" si="1"/>
        <v>1.65</v>
      </c>
      <c r="G63" s="2"/>
      <c r="J63" s="2">
        <v>0</v>
      </c>
      <c r="K63" s="2">
        <v>0.62913152496010938</v>
      </c>
      <c r="L63" s="2">
        <v>0</v>
      </c>
      <c r="M63" s="2">
        <v>0</v>
      </c>
      <c r="N63" s="2">
        <v>0</v>
      </c>
      <c r="O63" s="2">
        <v>0.24532224532224534</v>
      </c>
      <c r="P63" s="2">
        <v>0</v>
      </c>
      <c r="Q63" s="2">
        <v>0</v>
      </c>
      <c r="R63" s="2">
        <v>0</v>
      </c>
      <c r="S63" s="2">
        <v>0.38989441930618396</v>
      </c>
      <c r="T63" s="2">
        <v>0</v>
      </c>
      <c r="U63" s="2">
        <v>0</v>
      </c>
      <c r="V63" s="2">
        <v>0.5928620928620929</v>
      </c>
      <c r="W63" s="2">
        <v>0.46640363462458151</v>
      </c>
      <c r="X63" s="2">
        <v>0</v>
      </c>
      <c r="Y63" s="2">
        <v>0.5134556919265848</v>
      </c>
      <c r="Z63" s="2">
        <v>2.9999999999999996</v>
      </c>
      <c r="AA63" s="2">
        <v>0</v>
      </c>
      <c r="AF63" s="2">
        <v>0</v>
      </c>
      <c r="AG63" s="2">
        <v>1.5894927536231882</v>
      </c>
      <c r="AH63" s="2">
        <v>0</v>
      </c>
      <c r="AI63" s="2">
        <v>0</v>
      </c>
      <c r="AJ63" s="2">
        <v>0</v>
      </c>
      <c r="AK63" s="2">
        <v>4.0762711864406782</v>
      </c>
      <c r="AL63" s="2">
        <v>0</v>
      </c>
      <c r="AM63" s="2">
        <v>0</v>
      </c>
      <c r="AN63" s="2">
        <v>0</v>
      </c>
      <c r="AO63" s="2">
        <v>2.5647969052224369</v>
      </c>
      <c r="AP63" s="2">
        <v>0</v>
      </c>
      <c r="AQ63" s="2">
        <v>0</v>
      </c>
      <c r="AR63" s="2">
        <v>1.6867329047340736</v>
      </c>
      <c r="AS63" s="2">
        <v>2.1440656241989231</v>
      </c>
      <c r="AT63" s="2">
        <v>0</v>
      </c>
      <c r="AU63" s="2">
        <v>1.9475877192982456</v>
      </c>
      <c r="AV63" s="2">
        <v>2.9999999999999996</v>
      </c>
      <c r="AW63" s="2">
        <v>0</v>
      </c>
    </row>
    <row r="64" spans="1:49" x14ac:dyDescent="0.45">
      <c r="A64" t="s">
        <v>5</v>
      </c>
      <c r="B64" t="s">
        <v>1</v>
      </c>
      <c r="C64">
        <v>54</v>
      </c>
      <c r="D64">
        <v>76</v>
      </c>
      <c r="E64" s="2">
        <f t="shared" si="0"/>
        <v>0.71052631578947367</v>
      </c>
      <c r="F64" s="2">
        <f t="shared" si="1"/>
        <v>1.4074074074074074</v>
      </c>
      <c r="G64" s="2"/>
      <c r="J64" s="2">
        <v>0</v>
      </c>
      <c r="K64" s="2">
        <v>0</v>
      </c>
      <c r="L64" s="2">
        <v>0</v>
      </c>
      <c r="M64" s="2">
        <v>0</v>
      </c>
      <c r="N64" s="2">
        <v>0.57793286806247923</v>
      </c>
      <c r="O64" s="2">
        <v>0</v>
      </c>
      <c r="P64" s="2">
        <v>0</v>
      </c>
      <c r="Q64" s="2">
        <v>0</v>
      </c>
      <c r="R64" s="2">
        <v>0.73354123354123357</v>
      </c>
      <c r="S64" s="2">
        <v>0</v>
      </c>
      <c r="T64" s="2">
        <v>1.950151297977385</v>
      </c>
      <c r="U64" s="2">
        <v>0.93774750514810701</v>
      </c>
      <c r="V64" s="2">
        <v>0</v>
      </c>
      <c r="W64" s="2">
        <v>0</v>
      </c>
      <c r="X64" s="2">
        <v>0.39794871794871794</v>
      </c>
      <c r="Y64" s="2">
        <v>0</v>
      </c>
      <c r="Z64" s="2">
        <v>0</v>
      </c>
      <c r="AA64" s="2">
        <v>3</v>
      </c>
      <c r="AF64" s="2">
        <v>0</v>
      </c>
      <c r="AG64" s="2">
        <v>0</v>
      </c>
      <c r="AH64" s="2">
        <v>0</v>
      </c>
      <c r="AI64" s="2">
        <v>0</v>
      </c>
      <c r="AJ64" s="2">
        <v>1.7303047728579641</v>
      </c>
      <c r="AK64" s="2">
        <v>0</v>
      </c>
      <c r="AL64" s="2">
        <v>0</v>
      </c>
      <c r="AM64" s="2">
        <v>0</v>
      </c>
      <c r="AN64" s="2">
        <v>1.3632498819083609</v>
      </c>
      <c r="AO64" s="2">
        <v>0</v>
      </c>
      <c r="AP64" s="2">
        <v>3.430711206896552</v>
      </c>
      <c r="AQ64" s="2">
        <v>1.066385135135135</v>
      </c>
      <c r="AR64" s="2">
        <v>0</v>
      </c>
      <c r="AS64" s="2">
        <v>0</v>
      </c>
      <c r="AT64" s="2">
        <v>2.5128865979381443</v>
      </c>
      <c r="AU64" s="2">
        <v>0</v>
      </c>
      <c r="AV64" s="2">
        <v>0</v>
      </c>
      <c r="AW64" s="2">
        <v>3</v>
      </c>
    </row>
    <row r="65" spans="1:7" x14ac:dyDescent="0.45">
      <c r="A65" t="s">
        <v>9</v>
      </c>
      <c r="B65" t="s">
        <v>0</v>
      </c>
      <c r="C65">
        <v>68</v>
      </c>
      <c r="D65">
        <v>109</v>
      </c>
      <c r="E65" s="2">
        <f t="shared" si="0"/>
        <v>0.62385321100917435</v>
      </c>
      <c r="F65" s="2">
        <f t="shared" si="1"/>
        <v>1.6029411764705883</v>
      </c>
      <c r="G65" s="2"/>
    </row>
    <row r="66" spans="1:7" x14ac:dyDescent="0.45">
      <c r="A66" t="s">
        <v>8</v>
      </c>
      <c r="B66" t="s">
        <v>7</v>
      </c>
      <c r="C66">
        <v>82</v>
      </c>
      <c r="D66">
        <v>93</v>
      </c>
      <c r="E66" s="2">
        <f t="shared" si="0"/>
        <v>0.88172043010752688</v>
      </c>
      <c r="F66" s="2">
        <f t="shared" si="1"/>
        <v>1.1341463414634145</v>
      </c>
      <c r="G66" s="2"/>
    </row>
    <row r="67" spans="1:7" x14ac:dyDescent="0.45">
      <c r="E67" s="2" t="e">
        <f t="shared" si="0"/>
        <v>#DIV/0!</v>
      </c>
      <c r="F67" s="2" t="e">
        <f t="shared" si="1"/>
        <v>#DIV/0!</v>
      </c>
      <c r="G67" s="2"/>
    </row>
    <row r="68" spans="1:7" x14ac:dyDescent="0.45">
      <c r="A68" s="1" t="s">
        <v>26</v>
      </c>
      <c r="E68" s="2" t="e">
        <f t="shared" ref="E68:E131" si="12">C68/D68</f>
        <v>#DIV/0!</v>
      </c>
      <c r="F68" s="2" t="e">
        <f t="shared" ref="F68:F131" si="13">D68/C68</f>
        <v>#DIV/0!</v>
      </c>
      <c r="G68" s="2"/>
    </row>
    <row r="69" spans="1:7" x14ac:dyDescent="0.45">
      <c r="A69" t="s">
        <v>16</v>
      </c>
      <c r="B69" t="s">
        <v>5</v>
      </c>
      <c r="C69">
        <v>56</v>
      </c>
      <c r="D69">
        <v>165</v>
      </c>
      <c r="E69" s="2">
        <f t="shared" si="12"/>
        <v>0.33939393939393941</v>
      </c>
      <c r="F69" s="2">
        <f t="shared" si="13"/>
        <v>2.9464285714285716</v>
      </c>
      <c r="G69" s="2"/>
    </row>
    <row r="70" spans="1:7" x14ac:dyDescent="0.45">
      <c r="A70" t="s">
        <v>11</v>
      </c>
      <c r="B70" t="s">
        <v>6</v>
      </c>
      <c r="C70">
        <v>54</v>
      </c>
      <c r="D70">
        <v>113</v>
      </c>
      <c r="E70" s="2">
        <f t="shared" si="12"/>
        <v>0.47787610619469029</v>
      </c>
      <c r="F70" s="2">
        <f t="shared" si="13"/>
        <v>2.0925925925925926</v>
      </c>
      <c r="G70" s="2"/>
    </row>
    <row r="71" spans="1:7" x14ac:dyDescent="0.45">
      <c r="A71" t="s">
        <v>12</v>
      </c>
      <c r="B71" t="s">
        <v>17</v>
      </c>
      <c r="C71">
        <v>66</v>
      </c>
      <c r="D71">
        <v>69</v>
      </c>
      <c r="E71" s="2">
        <f t="shared" si="12"/>
        <v>0.95652173913043481</v>
      </c>
      <c r="F71" s="2">
        <f t="shared" si="13"/>
        <v>1.0454545454545454</v>
      </c>
      <c r="G71" s="2"/>
    </row>
    <row r="72" spans="1:7" x14ac:dyDescent="0.45">
      <c r="A72" t="s">
        <v>1</v>
      </c>
      <c r="B72" t="s">
        <v>9</v>
      </c>
      <c r="C72">
        <v>91</v>
      </c>
      <c r="D72">
        <v>81</v>
      </c>
      <c r="E72" s="2">
        <f t="shared" si="12"/>
        <v>1.1234567901234569</v>
      </c>
      <c r="F72" s="2">
        <f t="shared" si="13"/>
        <v>0.89010989010989006</v>
      </c>
      <c r="G72" s="2"/>
    </row>
    <row r="73" spans="1:7" x14ac:dyDescent="0.45">
      <c r="A73" t="s">
        <v>13</v>
      </c>
      <c r="B73" t="s">
        <v>15</v>
      </c>
      <c r="C73">
        <v>42</v>
      </c>
      <c r="D73">
        <v>43</v>
      </c>
      <c r="E73" s="2">
        <f t="shared" si="12"/>
        <v>0.97674418604651159</v>
      </c>
      <c r="F73" s="2">
        <f t="shared" si="13"/>
        <v>1.0238095238095237</v>
      </c>
      <c r="G73" s="2"/>
    </row>
    <row r="74" spans="1:7" x14ac:dyDescent="0.45">
      <c r="A74" t="s">
        <v>3</v>
      </c>
      <c r="B74" t="s">
        <v>10</v>
      </c>
      <c r="C74">
        <v>114</v>
      </c>
      <c r="D74">
        <v>64</v>
      </c>
      <c r="E74" s="2">
        <f t="shared" si="12"/>
        <v>1.78125</v>
      </c>
      <c r="F74" s="2">
        <f t="shared" si="13"/>
        <v>0.56140350877192979</v>
      </c>
      <c r="G74" s="2"/>
    </row>
    <row r="75" spans="1:7" x14ac:dyDescent="0.45">
      <c r="A75" t="s">
        <v>7</v>
      </c>
      <c r="B75" t="s">
        <v>4</v>
      </c>
      <c r="C75">
        <v>115</v>
      </c>
      <c r="D75">
        <v>90</v>
      </c>
      <c r="E75" s="2">
        <f t="shared" si="12"/>
        <v>1.2777777777777777</v>
      </c>
      <c r="F75" s="2">
        <f t="shared" si="13"/>
        <v>0.78260869565217395</v>
      </c>
      <c r="G75" s="2"/>
    </row>
    <row r="76" spans="1:7" x14ac:dyDescent="0.45">
      <c r="A76" t="s">
        <v>14</v>
      </c>
      <c r="B76" t="s">
        <v>8</v>
      </c>
      <c r="C76">
        <v>103</v>
      </c>
      <c r="D76">
        <v>71</v>
      </c>
      <c r="E76" s="2">
        <f t="shared" si="12"/>
        <v>1.4507042253521127</v>
      </c>
      <c r="F76" s="2">
        <f t="shared" si="13"/>
        <v>0.68932038834951459</v>
      </c>
      <c r="G76" s="2"/>
    </row>
    <row r="77" spans="1:7" x14ac:dyDescent="0.45">
      <c r="A77" t="s">
        <v>0</v>
      </c>
      <c r="B77" t="s">
        <v>2</v>
      </c>
      <c r="C77">
        <v>89</v>
      </c>
      <c r="D77">
        <v>113</v>
      </c>
      <c r="E77" s="2">
        <f t="shared" si="12"/>
        <v>0.78761061946902655</v>
      </c>
      <c r="F77" s="2">
        <f t="shared" si="13"/>
        <v>1.2696629213483146</v>
      </c>
      <c r="G77" s="2"/>
    </row>
    <row r="78" spans="1:7" x14ac:dyDescent="0.45">
      <c r="E78" s="2" t="e">
        <f t="shared" si="12"/>
        <v>#DIV/0!</v>
      </c>
      <c r="F78" s="2" t="e">
        <f t="shared" si="13"/>
        <v>#DIV/0!</v>
      </c>
      <c r="G78" s="2"/>
    </row>
    <row r="79" spans="1:7" x14ac:dyDescent="0.45">
      <c r="A79" s="1" t="s">
        <v>27</v>
      </c>
      <c r="E79" s="2" t="e">
        <f t="shared" si="12"/>
        <v>#DIV/0!</v>
      </c>
      <c r="F79" s="2" t="e">
        <f t="shared" si="13"/>
        <v>#DIV/0!</v>
      </c>
      <c r="G79" s="2"/>
    </row>
    <row r="80" spans="1:7" x14ac:dyDescent="0.45">
      <c r="A80" t="s">
        <v>17</v>
      </c>
      <c r="B80" t="s">
        <v>10</v>
      </c>
      <c r="C80">
        <v>102</v>
      </c>
      <c r="D80">
        <v>24</v>
      </c>
      <c r="E80" s="2">
        <f t="shared" si="12"/>
        <v>4.25</v>
      </c>
      <c r="F80" s="2">
        <f t="shared" si="13"/>
        <v>0.23529411764705882</v>
      </c>
      <c r="G80" s="2"/>
    </row>
    <row r="81" spans="1:7" x14ac:dyDescent="0.45">
      <c r="A81" t="s">
        <v>15</v>
      </c>
      <c r="B81" t="s">
        <v>14</v>
      </c>
      <c r="C81">
        <v>86</v>
      </c>
      <c r="D81">
        <v>69</v>
      </c>
      <c r="E81" s="2">
        <f t="shared" si="12"/>
        <v>1.2463768115942029</v>
      </c>
      <c r="F81" s="2">
        <f t="shared" si="13"/>
        <v>0.80232558139534882</v>
      </c>
      <c r="G81" s="2"/>
    </row>
    <row r="82" spans="1:7" x14ac:dyDescent="0.45">
      <c r="A82" t="s">
        <v>0</v>
      </c>
      <c r="B82" t="s">
        <v>4</v>
      </c>
      <c r="C82">
        <v>61</v>
      </c>
      <c r="D82">
        <v>75</v>
      </c>
      <c r="E82" s="2">
        <f t="shared" si="12"/>
        <v>0.81333333333333335</v>
      </c>
      <c r="F82" s="2">
        <f t="shared" si="13"/>
        <v>1.2295081967213115</v>
      </c>
      <c r="G82" s="2"/>
    </row>
    <row r="83" spans="1:7" x14ac:dyDescent="0.45">
      <c r="A83" t="s">
        <v>5</v>
      </c>
      <c r="B83" t="s">
        <v>7</v>
      </c>
      <c r="C83">
        <v>113</v>
      </c>
      <c r="D83">
        <v>86</v>
      </c>
      <c r="E83" s="2">
        <f t="shared" si="12"/>
        <v>1.3139534883720929</v>
      </c>
      <c r="F83" s="2">
        <f t="shared" si="13"/>
        <v>0.76106194690265483</v>
      </c>
      <c r="G83" s="2"/>
    </row>
    <row r="84" spans="1:7" x14ac:dyDescent="0.45">
      <c r="A84" t="s">
        <v>6</v>
      </c>
      <c r="B84" t="s">
        <v>12</v>
      </c>
      <c r="C84">
        <v>35</v>
      </c>
      <c r="D84">
        <v>88</v>
      </c>
      <c r="E84" s="2">
        <f t="shared" si="12"/>
        <v>0.39772727272727271</v>
      </c>
      <c r="F84" s="2">
        <f t="shared" si="13"/>
        <v>2.5142857142857142</v>
      </c>
      <c r="G84" s="2"/>
    </row>
    <row r="85" spans="1:7" x14ac:dyDescent="0.45">
      <c r="A85" t="s">
        <v>8</v>
      </c>
      <c r="B85" t="s">
        <v>9</v>
      </c>
      <c r="C85">
        <v>108</v>
      </c>
      <c r="D85">
        <v>81</v>
      </c>
      <c r="E85" s="2">
        <f t="shared" si="12"/>
        <v>1.3333333333333333</v>
      </c>
      <c r="F85" s="2">
        <f t="shared" si="13"/>
        <v>0.75</v>
      </c>
      <c r="G85" s="2"/>
    </row>
    <row r="86" spans="1:7" x14ac:dyDescent="0.45">
      <c r="A86" t="s">
        <v>2</v>
      </c>
      <c r="B86" t="s">
        <v>16</v>
      </c>
      <c r="C86">
        <v>105</v>
      </c>
      <c r="D86">
        <v>30</v>
      </c>
      <c r="E86" s="2">
        <f t="shared" si="12"/>
        <v>3.5</v>
      </c>
      <c r="F86" s="2">
        <f t="shared" si="13"/>
        <v>0.2857142857142857</v>
      </c>
      <c r="G86" s="2"/>
    </row>
    <row r="87" spans="1:7" x14ac:dyDescent="0.45">
      <c r="A87" t="s">
        <v>1</v>
      </c>
      <c r="B87" t="s">
        <v>13</v>
      </c>
      <c r="C87">
        <v>93</v>
      </c>
      <c r="D87">
        <v>55</v>
      </c>
      <c r="E87" s="2">
        <f t="shared" si="12"/>
        <v>1.6909090909090909</v>
      </c>
      <c r="F87" s="2">
        <f t="shared" si="13"/>
        <v>0.59139784946236562</v>
      </c>
      <c r="G87" s="2"/>
    </row>
    <row r="88" spans="1:7" x14ac:dyDescent="0.45">
      <c r="A88" t="s">
        <v>3</v>
      </c>
      <c r="B88" t="s">
        <v>11</v>
      </c>
      <c r="C88">
        <v>116</v>
      </c>
      <c r="D88">
        <v>68</v>
      </c>
      <c r="E88" s="2">
        <f t="shared" si="12"/>
        <v>1.7058823529411764</v>
      </c>
      <c r="F88" s="2">
        <f t="shared" si="13"/>
        <v>0.58620689655172409</v>
      </c>
      <c r="G88" s="2"/>
    </row>
    <row r="89" spans="1:7" x14ac:dyDescent="0.45">
      <c r="E89" s="2" t="e">
        <f t="shared" si="12"/>
        <v>#DIV/0!</v>
      </c>
      <c r="F89" s="2" t="e">
        <f t="shared" si="13"/>
        <v>#DIV/0!</v>
      </c>
      <c r="G89" s="2"/>
    </row>
    <row r="90" spans="1:7" x14ac:dyDescent="0.45">
      <c r="A90" s="1" t="s">
        <v>28</v>
      </c>
      <c r="E90" s="2" t="e">
        <f t="shared" si="12"/>
        <v>#DIV/0!</v>
      </c>
      <c r="F90" s="2" t="e">
        <f t="shared" si="13"/>
        <v>#DIV/0!</v>
      </c>
      <c r="G90" s="2"/>
    </row>
    <row r="91" spans="1:7" x14ac:dyDescent="0.45">
      <c r="A91" t="s">
        <v>7</v>
      </c>
      <c r="B91" t="s">
        <v>14</v>
      </c>
      <c r="C91">
        <v>51</v>
      </c>
      <c r="D91">
        <v>99</v>
      </c>
      <c r="E91" s="2">
        <f t="shared" si="12"/>
        <v>0.51515151515151514</v>
      </c>
      <c r="F91" s="2">
        <f t="shared" si="13"/>
        <v>1.9411764705882353</v>
      </c>
      <c r="G91" s="2"/>
    </row>
    <row r="92" spans="1:7" x14ac:dyDescent="0.45">
      <c r="A92" t="s">
        <v>9</v>
      </c>
      <c r="B92" t="s">
        <v>5</v>
      </c>
      <c r="C92">
        <v>94</v>
      </c>
      <c r="D92">
        <v>117</v>
      </c>
      <c r="E92" s="2">
        <f t="shared" si="12"/>
        <v>0.80341880341880345</v>
      </c>
      <c r="F92" s="2">
        <f t="shared" si="13"/>
        <v>1.2446808510638299</v>
      </c>
      <c r="G92" s="2"/>
    </row>
    <row r="93" spans="1:7" x14ac:dyDescent="0.45">
      <c r="A93" t="s">
        <v>10</v>
      </c>
      <c r="B93" t="s">
        <v>15</v>
      </c>
      <c r="C93">
        <v>46</v>
      </c>
      <c r="D93">
        <v>115</v>
      </c>
      <c r="E93" s="2">
        <f t="shared" si="12"/>
        <v>0.4</v>
      </c>
      <c r="F93" s="2">
        <f t="shared" si="13"/>
        <v>2.5</v>
      </c>
      <c r="G93" s="2"/>
    </row>
    <row r="94" spans="1:7" x14ac:dyDescent="0.45">
      <c r="A94" t="s">
        <v>13</v>
      </c>
      <c r="B94" t="s">
        <v>12</v>
      </c>
      <c r="C94">
        <v>90</v>
      </c>
      <c r="D94">
        <v>80</v>
      </c>
      <c r="E94" s="2">
        <f t="shared" si="12"/>
        <v>1.125</v>
      </c>
      <c r="F94" s="2">
        <f t="shared" si="13"/>
        <v>0.88888888888888884</v>
      </c>
      <c r="G94" s="2"/>
    </row>
    <row r="95" spans="1:7" x14ac:dyDescent="0.45">
      <c r="A95" t="s">
        <v>11</v>
      </c>
      <c r="B95" t="s">
        <v>2</v>
      </c>
      <c r="C95">
        <v>66</v>
      </c>
      <c r="D95">
        <v>102</v>
      </c>
      <c r="E95" s="2">
        <f t="shared" si="12"/>
        <v>0.6470588235294118</v>
      </c>
      <c r="F95" s="2">
        <f t="shared" si="13"/>
        <v>1.5454545454545454</v>
      </c>
      <c r="G95" s="2"/>
    </row>
    <row r="96" spans="1:7" x14ac:dyDescent="0.45">
      <c r="A96" t="s">
        <v>0</v>
      </c>
      <c r="B96" t="s">
        <v>8</v>
      </c>
      <c r="C96">
        <v>105</v>
      </c>
      <c r="D96">
        <v>47</v>
      </c>
      <c r="E96" s="2">
        <f t="shared" si="12"/>
        <v>2.2340425531914891</v>
      </c>
      <c r="F96" s="2">
        <f t="shared" si="13"/>
        <v>0.44761904761904764</v>
      </c>
      <c r="G96" s="2"/>
    </row>
    <row r="97" spans="1:7" x14ac:dyDescent="0.45">
      <c r="A97" t="s">
        <v>4</v>
      </c>
      <c r="B97" t="s">
        <v>17</v>
      </c>
      <c r="C97">
        <v>69</v>
      </c>
      <c r="D97">
        <v>33</v>
      </c>
      <c r="E97" s="2">
        <f t="shared" si="12"/>
        <v>2.0909090909090908</v>
      </c>
      <c r="F97" s="2">
        <f t="shared" si="13"/>
        <v>0.47826086956521741</v>
      </c>
      <c r="G97" s="2"/>
    </row>
    <row r="98" spans="1:7" x14ac:dyDescent="0.45">
      <c r="A98" t="s">
        <v>16</v>
      </c>
      <c r="B98" t="s">
        <v>1</v>
      </c>
      <c r="C98">
        <v>38</v>
      </c>
      <c r="D98">
        <v>112</v>
      </c>
      <c r="E98" s="2">
        <f t="shared" si="12"/>
        <v>0.3392857142857143</v>
      </c>
      <c r="F98" s="2">
        <f t="shared" si="13"/>
        <v>2.9473684210526314</v>
      </c>
      <c r="G98" s="2"/>
    </row>
    <row r="99" spans="1:7" x14ac:dyDescent="0.45">
      <c r="A99" t="s">
        <v>6</v>
      </c>
      <c r="B99" t="s">
        <v>3</v>
      </c>
      <c r="C99">
        <v>75</v>
      </c>
      <c r="D99">
        <v>105</v>
      </c>
      <c r="E99" s="2">
        <f t="shared" si="12"/>
        <v>0.7142857142857143</v>
      </c>
      <c r="F99" s="2">
        <f t="shared" si="13"/>
        <v>1.4</v>
      </c>
      <c r="G99" s="2"/>
    </row>
    <row r="100" spans="1:7" x14ac:dyDescent="0.45">
      <c r="E100" s="2" t="e">
        <f t="shared" si="12"/>
        <v>#DIV/0!</v>
      </c>
      <c r="F100" s="2" t="e">
        <f t="shared" si="13"/>
        <v>#DIV/0!</v>
      </c>
      <c r="G100" s="2"/>
    </row>
    <row r="101" spans="1:7" x14ac:dyDescent="0.45">
      <c r="A101" s="1" t="s">
        <v>29</v>
      </c>
      <c r="E101" s="2" t="e">
        <f t="shared" si="12"/>
        <v>#DIV/0!</v>
      </c>
      <c r="F101" s="2" t="e">
        <f t="shared" si="13"/>
        <v>#DIV/0!</v>
      </c>
      <c r="G101" s="2"/>
    </row>
    <row r="102" spans="1:7" x14ac:dyDescent="0.45">
      <c r="A102" t="s">
        <v>3</v>
      </c>
      <c r="B102" t="s">
        <v>0</v>
      </c>
      <c r="C102">
        <v>102</v>
      </c>
      <c r="D102">
        <v>87</v>
      </c>
      <c r="E102" s="2">
        <f t="shared" si="12"/>
        <v>1.1724137931034482</v>
      </c>
      <c r="F102" s="2">
        <f t="shared" si="13"/>
        <v>0.8529411764705882</v>
      </c>
      <c r="G102" s="2"/>
    </row>
    <row r="103" spans="1:7" x14ac:dyDescent="0.45">
      <c r="A103" t="s">
        <v>14</v>
      </c>
      <c r="B103" t="s">
        <v>4</v>
      </c>
      <c r="C103">
        <v>106</v>
      </c>
      <c r="D103">
        <v>87</v>
      </c>
      <c r="E103" s="2">
        <f t="shared" si="12"/>
        <v>1.2183908045977012</v>
      </c>
      <c r="F103" s="2">
        <f t="shared" si="13"/>
        <v>0.82075471698113212</v>
      </c>
      <c r="G103" s="2"/>
    </row>
    <row r="104" spans="1:7" x14ac:dyDescent="0.45">
      <c r="A104" t="s">
        <v>12</v>
      </c>
      <c r="B104" t="s">
        <v>15</v>
      </c>
      <c r="C104">
        <v>82</v>
      </c>
      <c r="D104">
        <v>47</v>
      </c>
      <c r="E104" s="2">
        <f t="shared" si="12"/>
        <v>1.7446808510638299</v>
      </c>
      <c r="F104" s="2">
        <f t="shared" si="13"/>
        <v>0.57317073170731703</v>
      </c>
      <c r="G104" s="2"/>
    </row>
    <row r="105" spans="1:7" x14ac:dyDescent="0.45">
      <c r="A105" t="s">
        <v>10</v>
      </c>
      <c r="B105" t="s">
        <v>1</v>
      </c>
      <c r="C105">
        <v>53</v>
      </c>
      <c r="D105">
        <v>100</v>
      </c>
      <c r="E105" s="2">
        <f t="shared" si="12"/>
        <v>0.53</v>
      </c>
      <c r="F105" s="2">
        <f t="shared" si="13"/>
        <v>1.8867924528301887</v>
      </c>
      <c r="G105" s="2"/>
    </row>
    <row r="106" spans="1:7" x14ac:dyDescent="0.45">
      <c r="A106" t="s">
        <v>11</v>
      </c>
      <c r="B106" t="s">
        <v>13</v>
      </c>
      <c r="C106">
        <v>69</v>
      </c>
      <c r="D106">
        <v>90</v>
      </c>
      <c r="E106" s="2">
        <f t="shared" si="12"/>
        <v>0.76666666666666672</v>
      </c>
      <c r="F106" s="2">
        <f t="shared" si="13"/>
        <v>1.3043478260869565</v>
      </c>
      <c r="G106" s="2"/>
    </row>
    <row r="107" spans="1:7" x14ac:dyDescent="0.45">
      <c r="A107" t="s">
        <v>5</v>
      </c>
      <c r="B107" t="s">
        <v>8</v>
      </c>
      <c r="C107">
        <v>80</v>
      </c>
      <c r="D107">
        <v>48</v>
      </c>
      <c r="E107" s="2">
        <f t="shared" si="12"/>
        <v>1.6666666666666667</v>
      </c>
      <c r="F107" s="2">
        <f t="shared" si="13"/>
        <v>0.6</v>
      </c>
      <c r="G107" s="2"/>
    </row>
    <row r="108" spans="1:7" x14ac:dyDescent="0.45">
      <c r="A108" t="s">
        <v>6</v>
      </c>
      <c r="B108" t="s">
        <v>16</v>
      </c>
      <c r="C108">
        <v>138</v>
      </c>
      <c r="D108">
        <v>86</v>
      </c>
      <c r="E108" s="2">
        <f t="shared" si="12"/>
        <v>1.6046511627906976</v>
      </c>
      <c r="F108" s="2">
        <f t="shared" si="13"/>
        <v>0.62318840579710144</v>
      </c>
      <c r="G108" s="2"/>
    </row>
    <row r="109" spans="1:7" x14ac:dyDescent="0.45">
      <c r="A109" t="s">
        <v>17</v>
      </c>
      <c r="B109" t="s">
        <v>7</v>
      </c>
      <c r="C109">
        <v>44</v>
      </c>
      <c r="D109">
        <v>80</v>
      </c>
      <c r="E109" s="2">
        <f t="shared" si="12"/>
        <v>0.55000000000000004</v>
      </c>
      <c r="F109" s="2">
        <f t="shared" si="13"/>
        <v>1.8181818181818181</v>
      </c>
      <c r="G109" s="2"/>
    </row>
    <row r="110" spans="1:7" x14ac:dyDescent="0.45">
      <c r="A110" t="s">
        <v>9</v>
      </c>
      <c r="B110" t="s">
        <v>2</v>
      </c>
      <c r="C110">
        <v>117</v>
      </c>
      <c r="D110">
        <v>112</v>
      </c>
      <c r="E110" s="2">
        <f t="shared" si="12"/>
        <v>1.0446428571428572</v>
      </c>
      <c r="F110" s="2">
        <f t="shared" si="13"/>
        <v>0.95726495726495731</v>
      </c>
      <c r="G110" s="2"/>
    </row>
    <row r="111" spans="1:7" x14ac:dyDescent="0.45">
      <c r="E111" s="2" t="e">
        <f t="shared" si="12"/>
        <v>#DIV/0!</v>
      </c>
      <c r="F111" s="2" t="e">
        <f t="shared" si="13"/>
        <v>#DIV/0!</v>
      </c>
      <c r="G111" s="2"/>
    </row>
    <row r="112" spans="1:7" x14ac:dyDescent="0.45">
      <c r="A112" s="1" t="s">
        <v>30</v>
      </c>
      <c r="E112" s="2" t="e">
        <f t="shared" si="12"/>
        <v>#DIV/0!</v>
      </c>
      <c r="F112" s="2" t="e">
        <f t="shared" si="13"/>
        <v>#DIV/0!</v>
      </c>
      <c r="G112" s="2"/>
    </row>
    <row r="113" spans="1:7" x14ac:dyDescent="0.45">
      <c r="A113" t="s">
        <v>0</v>
      </c>
      <c r="B113" t="s">
        <v>5</v>
      </c>
      <c r="C113">
        <v>106</v>
      </c>
      <c r="D113">
        <v>100</v>
      </c>
      <c r="E113" s="2">
        <f t="shared" si="12"/>
        <v>1.06</v>
      </c>
      <c r="F113" s="2">
        <f t="shared" si="13"/>
        <v>0.94339622641509435</v>
      </c>
      <c r="G113" s="2"/>
    </row>
    <row r="114" spans="1:7" x14ac:dyDescent="0.45">
      <c r="A114" t="s">
        <v>2</v>
      </c>
      <c r="B114" t="s">
        <v>6</v>
      </c>
      <c r="C114">
        <v>110</v>
      </c>
      <c r="D114">
        <v>96</v>
      </c>
      <c r="E114" s="2">
        <f t="shared" si="12"/>
        <v>1.1458333333333333</v>
      </c>
      <c r="F114" s="2">
        <f t="shared" si="13"/>
        <v>0.87272727272727268</v>
      </c>
      <c r="G114" s="2"/>
    </row>
    <row r="115" spans="1:7" x14ac:dyDescent="0.45">
      <c r="A115" t="s">
        <v>12</v>
      </c>
      <c r="B115" t="s">
        <v>11</v>
      </c>
      <c r="C115">
        <v>97</v>
      </c>
      <c r="D115">
        <v>55</v>
      </c>
      <c r="E115" s="2">
        <f t="shared" si="12"/>
        <v>1.7636363636363637</v>
      </c>
      <c r="F115" s="2">
        <f t="shared" si="13"/>
        <v>0.5670103092783505</v>
      </c>
      <c r="G115" s="2"/>
    </row>
    <row r="116" spans="1:7" x14ac:dyDescent="0.45">
      <c r="A116" t="s">
        <v>1</v>
      </c>
      <c r="B116" t="s">
        <v>17</v>
      </c>
      <c r="C116">
        <v>56</v>
      </c>
      <c r="D116">
        <v>94</v>
      </c>
      <c r="E116" s="2">
        <f t="shared" si="12"/>
        <v>0.5957446808510638</v>
      </c>
      <c r="F116" s="2">
        <f t="shared" si="13"/>
        <v>1.6785714285714286</v>
      </c>
      <c r="G116" s="2"/>
    </row>
    <row r="117" spans="1:7" x14ac:dyDescent="0.45">
      <c r="A117" t="s">
        <v>16</v>
      </c>
      <c r="B117" t="s">
        <v>14</v>
      </c>
      <c r="C117">
        <v>60</v>
      </c>
      <c r="D117">
        <v>161</v>
      </c>
      <c r="E117" s="2">
        <f t="shared" si="12"/>
        <v>0.37267080745341613</v>
      </c>
      <c r="F117" s="2">
        <f t="shared" si="13"/>
        <v>2.6833333333333331</v>
      </c>
      <c r="G117" s="2"/>
    </row>
    <row r="118" spans="1:7" x14ac:dyDescent="0.45">
      <c r="A118" t="s">
        <v>4</v>
      </c>
      <c r="B118" t="s">
        <v>9</v>
      </c>
      <c r="C118">
        <v>121</v>
      </c>
      <c r="D118">
        <v>54</v>
      </c>
      <c r="E118" s="2">
        <f t="shared" si="12"/>
        <v>2.2407407407407409</v>
      </c>
      <c r="F118" s="2">
        <f t="shared" si="13"/>
        <v>0.4462809917355372</v>
      </c>
      <c r="G118" s="2"/>
    </row>
    <row r="119" spans="1:7" x14ac:dyDescent="0.45">
      <c r="A119" t="s">
        <v>13</v>
      </c>
      <c r="B119" t="s">
        <v>10</v>
      </c>
      <c r="C119">
        <v>103</v>
      </c>
      <c r="D119">
        <v>50</v>
      </c>
      <c r="E119" s="2">
        <f t="shared" si="12"/>
        <v>2.06</v>
      </c>
      <c r="F119" s="2">
        <f t="shared" si="13"/>
        <v>0.4854368932038835</v>
      </c>
      <c r="G119" s="2"/>
    </row>
    <row r="120" spans="1:7" x14ac:dyDescent="0.45">
      <c r="A120" t="s">
        <v>7</v>
      </c>
      <c r="B120" t="s">
        <v>3</v>
      </c>
      <c r="C120">
        <v>79</v>
      </c>
      <c r="D120">
        <v>75</v>
      </c>
      <c r="E120" s="2">
        <f t="shared" si="12"/>
        <v>1.0533333333333332</v>
      </c>
      <c r="F120" s="2">
        <f t="shared" si="13"/>
        <v>0.94936708860759489</v>
      </c>
      <c r="G120" s="2"/>
    </row>
    <row r="121" spans="1:7" x14ac:dyDescent="0.45">
      <c r="A121" t="s">
        <v>15</v>
      </c>
      <c r="B121" t="s">
        <v>8</v>
      </c>
      <c r="C121">
        <v>66</v>
      </c>
      <c r="D121">
        <v>50</v>
      </c>
      <c r="E121" s="2">
        <f t="shared" si="12"/>
        <v>1.32</v>
      </c>
      <c r="F121" s="2">
        <f t="shared" si="13"/>
        <v>0.75757575757575757</v>
      </c>
      <c r="G121" s="2"/>
    </row>
    <row r="122" spans="1:7" x14ac:dyDescent="0.45">
      <c r="E122" s="2" t="e">
        <f t="shared" si="12"/>
        <v>#DIV/0!</v>
      </c>
      <c r="F122" s="2" t="e">
        <f t="shared" si="13"/>
        <v>#DIV/0!</v>
      </c>
      <c r="G122" s="2"/>
    </row>
    <row r="123" spans="1:7" x14ac:dyDescent="0.45">
      <c r="A123" s="1" t="s">
        <v>31</v>
      </c>
      <c r="E123" s="2" t="e">
        <f t="shared" si="12"/>
        <v>#DIV/0!</v>
      </c>
      <c r="F123" s="2" t="e">
        <f t="shared" si="13"/>
        <v>#DIV/0!</v>
      </c>
      <c r="G123" s="2"/>
    </row>
    <row r="124" spans="1:7" x14ac:dyDescent="0.45">
      <c r="A124" t="s">
        <v>14</v>
      </c>
      <c r="B124" t="s">
        <v>12</v>
      </c>
      <c r="C124">
        <v>70</v>
      </c>
      <c r="D124">
        <v>83</v>
      </c>
      <c r="E124" s="2">
        <f t="shared" si="12"/>
        <v>0.84337349397590367</v>
      </c>
      <c r="F124" s="2">
        <f t="shared" si="13"/>
        <v>1.1857142857142857</v>
      </c>
      <c r="G124" s="2"/>
    </row>
    <row r="125" spans="1:7" x14ac:dyDescent="0.45">
      <c r="A125" t="s">
        <v>11</v>
      </c>
      <c r="B125" t="s">
        <v>16</v>
      </c>
      <c r="C125">
        <v>88</v>
      </c>
      <c r="D125">
        <v>57</v>
      </c>
      <c r="E125" s="2">
        <f t="shared" si="12"/>
        <v>1.5438596491228069</v>
      </c>
      <c r="F125" s="2">
        <f t="shared" si="13"/>
        <v>0.64772727272727271</v>
      </c>
      <c r="G125" s="2"/>
    </row>
    <row r="126" spans="1:7" x14ac:dyDescent="0.45">
      <c r="A126" t="s">
        <v>4</v>
      </c>
      <c r="B126" t="s">
        <v>10</v>
      </c>
      <c r="C126">
        <v>109</v>
      </c>
      <c r="D126">
        <v>47</v>
      </c>
      <c r="E126" s="2">
        <f t="shared" si="12"/>
        <v>2.3191489361702127</v>
      </c>
      <c r="F126" s="2">
        <f t="shared" si="13"/>
        <v>0.43119266055045874</v>
      </c>
      <c r="G126" s="2"/>
    </row>
    <row r="127" spans="1:7" x14ac:dyDescent="0.45">
      <c r="A127" t="s">
        <v>1</v>
      </c>
      <c r="B127" t="s">
        <v>0</v>
      </c>
      <c r="C127">
        <v>61</v>
      </c>
      <c r="D127">
        <v>73</v>
      </c>
      <c r="E127" s="2">
        <f t="shared" si="12"/>
        <v>0.83561643835616439</v>
      </c>
      <c r="F127" s="2">
        <f t="shared" si="13"/>
        <v>1.1967213114754098</v>
      </c>
      <c r="G127" s="2"/>
    </row>
    <row r="128" spans="1:7" x14ac:dyDescent="0.45">
      <c r="A128" t="s">
        <v>9</v>
      </c>
      <c r="B128" t="s">
        <v>7</v>
      </c>
      <c r="C128">
        <v>68</v>
      </c>
      <c r="D128">
        <v>72</v>
      </c>
      <c r="E128" s="2">
        <f t="shared" si="12"/>
        <v>0.94444444444444442</v>
      </c>
      <c r="F128" s="2">
        <f t="shared" si="13"/>
        <v>1.0588235294117647</v>
      </c>
      <c r="G128" s="2"/>
    </row>
    <row r="129" spans="1:7" x14ac:dyDescent="0.45">
      <c r="A129" t="s">
        <v>17</v>
      </c>
      <c r="B129" t="s">
        <v>2</v>
      </c>
      <c r="C129">
        <v>99</v>
      </c>
      <c r="D129">
        <v>85</v>
      </c>
      <c r="E129" s="2">
        <f t="shared" si="12"/>
        <v>1.1647058823529413</v>
      </c>
      <c r="F129" s="2">
        <f t="shared" si="13"/>
        <v>0.85858585858585856</v>
      </c>
      <c r="G129" s="2"/>
    </row>
    <row r="130" spans="1:7" x14ac:dyDescent="0.45">
      <c r="E130" s="2" t="e">
        <f t="shared" si="12"/>
        <v>#DIV/0!</v>
      </c>
      <c r="F130" s="2" t="e">
        <f t="shared" si="13"/>
        <v>#DIV/0!</v>
      </c>
      <c r="G130" s="2"/>
    </row>
    <row r="131" spans="1:7" x14ac:dyDescent="0.45">
      <c r="A131" s="1" t="s">
        <v>32</v>
      </c>
      <c r="E131" s="2" t="e">
        <f t="shared" si="12"/>
        <v>#DIV/0!</v>
      </c>
      <c r="F131" s="2" t="e">
        <f t="shared" si="13"/>
        <v>#DIV/0!</v>
      </c>
      <c r="G131" s="2"/>
    </row>
    <row r="132" spans="1:7" x14ac:dyDescent="0.45">
      <c r="A132" t="s">
        <v>5</v>
      </c>
      <c r="B132" t="s">
        <v>15</v>
      </c>
      <c r="C132">
        <v>77</v>
      </c>
      <c r="D132">
        <v>65</v>
      </c>
      <c r="E132" s="2">
        <f t="shared" ref="E132:E195" si="14">C132/D132</f>
        <v>1.1846153846153846</v>
      </c>
      <c r="F132" s="2">
        <f t="shared" ref="F132:F195" si="15">D132/C132</f>
        <v>0.8441558441558441</v>
      </c>
      <c r="G132" s="2"/>
    </row>
    <row r="133" spans="1:7" x14ac:dyDescent="0.45">
      <c r="A133" t="s">
        <v>8</v>
      </c>
      <c r="B133" t="s">
        <v>3</v>
      </c>
      <c r="C133">
        <v>54</v>
      </c>
      <c r="D133">
        <v>80</v>
      </c>
      <c r="E133" s="2">
        <f t="shared" si="14"/>
        <v>0.67500000000000004</v>
      </c>
      <c r="F133" s="2">
        <f t="shared" si="15"/>
        <v>1.4814814814814814</v>
      </c>
      <c r="G133" s="2"/>
    </row>
    <row r="134" spans="1:7" x14ac:dyDescent="0.45">
      <c r="A134" t="s">
        <v>17</v>
      </c>
      <c r="B134" t="s">
        <v>9</v>
      </c>
      <c r="C134">
        <v>95</v>
      </c>
      <c r="D134">
        <v>82</v>
      </c>
      <c r="E134" s="2">
        <f t="shared" si="14"/>
        <v>1.1585365853658536</v>
      </c>
      <c r="F134" s="2">
        <f t="shared" si="15"/>
        <v>0.86315789473684212</v>
      </c>
      <c r="G134" s="2"/>
    </row>
    <row r="135" spans="1:7" x14ac:dyDescent="0.45">
      <c r="A135" t="s">
        <v>2</v>
      </c>
      <c r="B135" t="s">
        <v>13</v>
      </c>
      <c r="C135">
        <v>78</v>
      </c>
      <c r="D135">
        <v>57</v>
      </c>
      <c r="E135" s="2">
        <f t="shared" si="14"/>
        <v>1.368421052631579</v>
      </c>
      <c r="F135" s="2">
        <f t="shared" si="15"/>
        <v>0.73076923076923073</v>
      </c>
      <c r="G135" s="2"/>
    </row>
    <row r="136" spans="1:7" x14ac:dyDescent="0.45">
      <c r="A136" t="s">
        <v>10</v>
      </c>
      <c r="B136" t="s">
        <v>6</v>
      </c>
      <c r="C136">
        <v>53</v>
      </c>
      <c r="D136">
        <v>102</v>
      </c>
      <c r="E136" s="2">
        <f t="shared" si="14"/>
        <v>0.51960784313725494</v>
      </c>
      <c r="F136" s="2">
        <f t="shared" si="15"/>
        <v>1.9245283018867925</v>
      </c>
      <c r="G136" s="2"/>
    </row>
    <row r="137" spans="1:7" x14ac:dyDescent="0.45">
      <c r="A137" t="s">
        <v>7</v>
      </c>
      <c r="B137" t="s">
        <v>1</v>
      </c>
      <c r="C137">
        <v>82</v>
      </c>
      <c r="D137">
        <v>56</v>
      </c>
      <c r="E137" s="2">
        <f t="shared" si="14"/>
        <v>1.4642857142857142</v>
      </c>
      <c r="F137" s="2">
        <f t="shared" si="15"/>
        <v>0.68292682926829273</v>
      </c>
      <c r="G137" s="2"/>
    </row>
    <row r="138" spans="1:7" x14ac:dyDescent="0.45">
      <c r="E138" s="2" t="e">
        <f t="shared" si="14"/>
        <v>#DIV/0!</v>
      </c>
      <c r="F138" s="2" t="e">
        <f t="shared" si="15"/>
        <v>#DIV/0!</v>
      </c>
      <c r="G138" s="2"/>
    </row>
    <row r="139" spans="1:7" x14ac:dyDescent="0.45">
      <c r="A139" s="1" t="s">
        <v>33</v>
      </c>
      <c r="E139" s="2" t="e">
        <f t="shared" si="14"/>
        <v>#DIV/0!</v>
      </c>
      <c r="F139" s="2" t="e">
        <f t="shared" si="15"/>
        <v>#DIV/0!</v>
      </c>
      <c r="G139" s="2"/>
    </row>
    <row r="140" spans="1:7" x14ac:dyDescent="0.45">
      <c r="A140" t="s">
        <v>5</v>
      </c>
      <c r="B140" t="s">
        <v>3</v>
      </c>
      <c r="C140">
        <v>81</v>
      </c>
      <c r="D140">
        <v>66</v>
      </c>
      <c r="E140" s="2">
        <f t="shared" si="14"/>
        <v>1.2272727272727273</v>
      </c>
      <c r="F140" s="2">
        <f t="shared" si="15"/>
        <v>0.81481481481481477</v>
      </c>
      <c r="G140" s="2"/>
    </row>
    <row r="141" spans="1:7" x14ac:dyDescent="0.45">
      <c r="A141" t="s">
        <v>13</v>
      </c>
      <c r="B141" t="s">
        <v>8</v>
      </c>
      <c r="C141">
        <v>72</v>
      </c>
      <c r="D141">
        <v>107</v>
      </c>
      <c r="E141" s="2">
        <f t="shared" si="14"/>
        <v>0.67289719626168221</v>
      </c>
      <c r="F141" s="2">
        <f t="shared" si="15"/>
        <v>1.4861111111111112</v>
      </c>
      <c r="G141" s="2"/>
    </row>
    <row r="142" spans="1:7" x14ac:dyDescent="0.45">
      <c r="A142" t="s">
        <v>15</v>
      </c>
      <c r="B142" t="s">
        <v>0</v>
      </c>
      <c r="C142">
        <v>82</v>
      </c>
      <c r="D142">
        <v>59</v>
      </c>
      <c r="E142" s="2">
        <f t="shared" si="14"/>
        <v>1.3898305084745763</v>
      </c>
      <c r="F142" s="2">
        <f t="shared" si="15"/>
        <v>0.71951219512195119</v>
      </c>
      <c r="G142" s="2"/>
    </row>
    <row r="143" spans="1:7" x14ac:dyDescent="0.45">
      <c r="A143" t="s">
        <v>16</v>
      </c>
      <c r="B143" t="s">
        <v>12</v>
      </c>
      <c r="C143">
        <v>63</v>
      </c>
      <c r="D143">
        <v>81</v>
      </c>
      <c r="E143" s="2">
        <f t="shared" si="14"/>
        <v>0.77777777777777779</v>
      </c>
      <c r="F143" s="2">
        <f t="shared" si="15"/>
        <v>1.2857142857142858</v>
      </c>
      <c r="G143" s="2"/>
    </row>
    <row r="144" spans="1:7" x14ac:dyDescent="0.45">
      <c r="A144" t="s">
        <v>6</v>
      </c>
      <c r="B144" t="s">
        <v>14</v>
      </c>
      <c r="C144">
        <v>105</v>
      </c>
      <c r="D144">
        <v>125</v>
      </c>
      <c r="E144" s="2">
        <f t="shared" si="14"/>
        <v>0.84</v>
      </c>
      <c r="F144" s="2">
        <f t="shared" si="15"/>
        <v>1.1904761904761905</v>
      </c>
      <c r="G144" s="2"/>
    </row>
    <row r="145" spans="1:7" x14ac:dyDescent="0.45">
      <c r="A145" t="s">
        <v>4</v>
      </c>
      <c r="B145" t="s">
        <v>11</v>
      </c>
      <c r="C145">
        <v>116</v>
      </c>
      <c r="D145">
        <v>73</v>
      </c>
      <c r="E145" s="2">
        <f t="shared" si="14"/>
        <v>1.5890410958904109</v>
      </c>
      <c r="F145" s="2">
        <f t="shared" si="15"/>
        <v>0.62931034482758619</v>
      </c>
      <c r="G145" s="2"/>
    </row>
    <row r="146" spans="1:7" x14ac:dyDescent="0.45">
      <c r="E146" s="2" t="e">
        <f t="shared" si="14"/>
        <v>#DIV/0!</v>
      </c>
      <c r="F146" s="2" t="e">
        <f t="shared" si="15"/>
        <v>#DIV/0!</v>
      </c>
      <c r="G146" s="2"/>
    </row>
    <row r="147" spans="1:7" x14ac:dyDescent="0.45">
      <c r="A147" s="1" t="s">
        <v>34</v>
      </c>
      <c r="E147" s="2" t="e">
        <f t="shared" si="14"/>
        <v>#DIV/0!</v>
      </c>
      <c r="F147" s="2" t="e">
        <f t="shared" si="15"/>
        <v>#DIV/0!</v>
      </c>
      <c r="G147" s="2"/>
    </row>
    <row r="148" spans="1:7" x14ac:dyDescent="0.45">
      <c r="A148" t="s">
        <v>1</v>
      </c>
      <c r="B148" t="s">
        <v>2</v>
      </c>
      <c r="C148">
        <v>117</v>
      </c>
      <c r="D148">
        <v>53</v>
      </c>
      <c r="E148" s="2">
        <f t="shared" si="14"/>
        <v>2.2075471698113209</v>
      </c>
      <c r="F148" s="2">
        <f t="shared" si="15"/>
        <v>0.45299145299145299</v>
      </c>
      <c r="G148" s="2"/>
    </row>
    <row r="149" spans="1:7" x14ac:dyDescent="0.45">
      <c r="A149" t="s">
        <v>16</v>
      </c>
      <c r="B149" t="s">
        <v>8</v>
      </c>
      <c r="C149">
        <v>107</v>
      </c>
      <c r="D149">
        <v>97</v>
      </c>
      <c r="E149" s="2">
        <f t="shared" si="14"/>
        <v>1.1030927835051547</v>
      </c>
      <c r="F149" s="2">
        <f t="shared" si="15"/>
        <v>0.90654205607476634</v>
      </c>
      <c r="G149" s="2"/>
    </row>
    <row r="150" spans="1:7" x14ac:dyDescent="0.45">
      <c r="A150" t="s">
        <v>14</v>
      </c>
      <c r="B150" t="s">
        <v>9</v>
      </c>
      <c r="C150">
        <v>125</v>
      </c>
      <c r="D150">
        <v>83</v>
      </c>
      <c r="E150" s="2">
        <f t="shared" si="14"/>
        <v>1.5060240963855422</v>
      </c>
      <c r="F150" s="2">
        <f t="shared" si="15"/>
        <v>0.66400000000000003</v>
      </c>
      <c r="G150" s="2"/>
    </row>
    <row r="151" spans="1:7" x14ac:dyDescent="0.45">
      <c r="A151" t="s">
        <v>3</v>
      </c>
      <c r="B151" t="s">
        <v>17</v>
      </c>
      <c r="C151">
        <v>81</v>
      </c>
      <c r="D151">
        <v>50</v>
      </c>
      <c r="E151" s="2">
        <f t="shared" si="14"/>
        <v>1.62</v>
      </c>
      <c r="F151" s="2">
        <f t="shared" si="15"/>
        <v>0.61728395061728392</v>
      </c>
      <c r="G151" s="2"/>
    </row>
    <row r="152" spans="1:7" x14ac:dyDescent="0.45">
      <c r="A152" t="s">
        <v>12</v>
      </c>
      <c r="B152" t="s">
        <v>5</v>
      </c>
      <c r="C152">
        <v>89</v>
      </c>
      <c r="D152">
        <v>86</v>
      </c>
      <c r="E152" s="2">
        <f t="shared" si="14"/>
        <v>1.0348837209302326</v>
      </c>
      <c r="F152" s="2">
        <f t="shared" si="15"/>
        <v>0.9662921348314607</v>
      </c>
      <c r="G152" s="2"/>
    </row>
    <row r="153" spans="1:7" x14ac:dyDescent="0.45">
      <c r="A153" t="s">
        <v>0</v>
      </c>
      <c r="B153" t="s">
        <v>13</v>
      </c>
      <c r="C153">
        <v>83</v>
      </c>
      <c r="D153">
        <v>32</v>
      </c>
      <c r="E153" s="2">
        <f t="shared" si="14"/>
        <v>2.59375</v>
      </c>
      <c r="F153" s="2">
        <f t="shared" si="15"/>
        <v>0.38554216867469882</v>
      </c>
      <c r="G153" s="2"/>
    </row>
    <row r="154" spans="1:7" x14ac:dyDescent="0.45">
      <c r="A154" t="s">
        <v>10</v>
      </c>
      <c r="B154" t="s">
        <v>11</v>
      </c>
      <c r="C154">
        <v>58</v>
      </c>
      <c r="D154">
        <v>115</v>
      </c>
      <c r="E154" s="2">
        <f t="shared" si="14"/>
        <v>0.5043478260869565</v>
      </c>
      <c r="F154" s="2">
        <f t="shared" si="15"/>
        <v>1.9827586206896552</v>
      </c>
      <c r="G154" s="2"/>
    </row>
    <row r="155" spans="1:7" x14ac:dyDescent="0.45">
      <c r="A155" t="s">
        <v>7</v>
      </c>
      <c r="B155" t="s">
        <v>6</v>
      </c>
      <c r="C155">
        <v>88</v>
      </c>
      <c r="D155">
        <v>77</v>
      </c>
      <c r="E155" s="2">
        <f t="shared" si="14"/>
        <v>1.1428571428571428</v>
      </c>
      <c r="F155" s="2">
        <f t="shared" si="15"/>
        <v>0.875</v>
      </c>
      <c r="G155" s="2"/>
    </row>
    <row r="156" spans="1:7" x14ac:dyDescent="0.45">
      <c r="A156" t="s">
        <v>15</v>
      </c>
      <c r="B156" t="s">
        <v>4</v>
      </c>
      <c r="C156">
        <v>93</v>
      </c>
      <c r="D156">
        <v>91</v>
      </c>
      <c r="E156" s="2">
        <f t="shared" si="14"/>
        <v>1.0219780219780219</v>
      </c>
      <c r="F156" s="2">
        <f t="shared" si="15"/>
        <v>0.978494623655914</v>
      </c>
      <c r="G156" s="2"/>
    </row>
    <row r="157" spans="1:7" x14ac:dyDescent="0.45">
      <c r="E157" s="2" t="e">
        <f t="shared" si="14"/>
        <v>#DIV/0!</v>
      </c>
      <c r="F157" s="2" t="e">
        <f t="shared" si="15"/>
        <v>#DIV/0!</v>
      </c>
      <c r="G157" s="2"/>
    </row>
    <row r="158" spans="1:7" x14ac:dyDescent="0.45">
      <c r="A158" s="1" t="s">
        <v>35</v>
      </c>
      <c r="E158" s="2" t="e">
        <f t="shared" si="14"/>
        <v>#DIV/0!</v>
      </c>
      <c r="F158" s="2" t="e">
        <f t="shared" si="15"/>
        <v>#DIV/0!</v>
      </c>
      <c r="G158" s="2"/>
    </row>
    <row r="159" spans="1:7" x14ac:dyDescent="0.45">
      <c r="A159" t="s">
        <v>2</v>
      </c>
      <c r="B159" t="s">
        <v>14</v>
      </c>
      <c r="C159">
        <v>108</v>
      </c>
      <c r="D159">
        <v>67</v>
      </c>
      <c r="E159" s="2">
        <f t="shared" si="14"/>
        <v>1.6119402985074627</v>
      </c>
      <c r="F159" s="2">
        <f t="shared" si="15"/>
        <v>0.62037037037037035</v>
      </c>
      <c r="G159" s="2"/>
    </row>
    <row r="160" spans="1:7" x14ac:dyDescent="0.45">
      <c r="A160" t="s">
        <v>3</v>
      </c>
      <c r="B160" t="s">
        <v>13</v>
      </c>
      <c r="C160">
        <v>78</v>
      </c>
      <c r="D160">
        <v>93</v>
      </c>
      <c r="E160" s="2">
        <f t="shared" si="14"/>
        <v>0.83870967741935487</v>
      </c>
      <c r="F160" s="2">
        <f t="shared" si="15"/>
        <v>1.1923076923076923</v>
      </c>
      <c r="G160" s="2"/>
    </row>
    <row r="161" spans="1:7" x14ac:dyDescent="0.45">
      <c r="A161" t="s">
        <v>8</v>
      </c>
      <c r="B161" t="s">
        <v>0</v>
      </c>
      <c r="C161">
        <v>95</v>
      </c>
      <c r="D161">
        <v>86</v>
      </c>
      <c r="E161" s="2">
        <f t="shared" si="14"/>
        <v>1.1046511627906976</v>
      </c>
      <c r="F161" s="2">
        <f t="shared" si="15"/>
        <v>0.90526315789473688</v>
      </c>
      <c r="G161" s="2"/>
    </row>
    <row r="162" spans="1:7" x14ac:dyDescent="0.45">
      <c r="A162" t="s">
        <v>11</v>
      </c>
      <c r="B162" t="s">
        <v>1</v>
      </c>
      <c r="C162">
        <v>65</v>
      </c>
      <c r="D162">
        <v>94</v>
      </c>
      <c r="E162" s="2">
        <f t="shared" si="14"/>
        <v>0.69148936170212771</v>
      </c>
      <c r="F162" s="2">
        <f t="shared" si="15"/>
        <v>1.4461538461538461</v>
      </c>
      <c r="G162" s="2"/>
    </row>
    <row r="163" spans="1:7" x14ac:dyDescent="0.45">
      <c r="A163" t="s">
        <v>4</v>
      </c>
      <c r="B163" t="s">
        <v>7</v>
      </c>
      <c r="C163">
        <v>62</v>
      </c>
      <c r="D163">
        <v>67</v>
      </c>
      <c r="E163" s="2">
        <f t="shared" si="14"/>
        <v>0.92537313432835822</v>
      </c>
      <c r="F163" s="2">
        <f t="shared" si="15"/>
        <v>1.0806451612903225</v>
      </c>
      <c r="G163" s="2"/>
    </row>
    <row r="164" spans="1:7" x14ac:dyDescent="0.45">
      <c r="A164" t="s">
        <v>12</v>
      </c>
      <c r="B164" t="s">
        <v>10</v>
      </c>
      <c r="C164">
        <v>144</v>
      </c>
      <c r="D164">
        <v>32</v>
      </c>
      <c r="E164" s="2">
        <f t="shared" si="14"/>
        <v>4.5</v>
      </c>
      <c r="F164" s="2">
        <f t="shared" si="15"/>
        <v>0.22222222222222221</v>
      </c>
      <c r="G164" s="2"/>
    </row>
    <row r="165" spans="1:7" x14ac:dyDescent="0.45">
      <c r="A165" t="s">
        <v>5</v>
      </c>
      <c r="B165" t="s">
        <v>16</v>
      </c>
      <c r="C165">
        <v>128</v>
      </c>
      <c r="D165">
        <v>93</v>
      </c>
      <c r="E165" s="2">
        <f t="shared" si="14"/>
        <v>1.3763440860215055</v>
      </c>
      <c r="F165" s="2">
        <f t="shared" si="15"/>
        <v>0.7265625</v>
      </c>
      <c r="G165" s="2"/>
    </row>
    <row r="166" spans="1:7" x14ac:dyDescent="0.45">
      <c r="A166" t="s">
        <v>17</v>
      </c>
      <c r="B166" t="s">
        <v>15</v>
      </c>
      <c r="C166">
        <v>99</v>
      </c>
      <c r="D166">
        <v>91</v>
      </c>
      <c r="E166" s="2">
        <f t="shared" si="14"/>
        <v>1.0879120879120878</v>
      </c>
      <c r="F166" s="2">
        <f t="shared" si="15"/>
        <v>0.91919191919191923</v>
      </c>
      <c r="G166" s="2"/>
    </row>
    <row r="167" spans="1:7" x14ac:dyDescent="0.45">
      <c r="A167" t="s">
        <v>6</v>
      </c>
      <c r="B167" t="s">
        <v>9</v>
      </c>
      <c r="C167">
        <v>72</v>
      </c>
      <c r="D167">
        <v>50</v>
      </c>
      <c r="E167" s="2">
        <f t="shared" si="14"/>
        <v>1.44</v>
      </c>
      <c r="F167" s="2">
        <f t="shared" si="15"/>
        <v>0.69444444444444442</v>
      </c>
      <c r="G167" s="2"/>
    </row>
    <row r="168" spans="1:7" x14ac:dyDescent="0.45">
      <c r="E168" s="2" t="e">
        <f t="shared" si="14"/>
        <v>#DIV/0!</v>
      </c>
      <c r="F168" s="2" t="e">
        <f t="shared" si="15"/>
        <v>#DIV/0!</v>
      </c>
      <c r="G168" s="2"/>
    </row>
    <row r="169" spans="1:7" x14ac:dyDescent="0.45">
      <c r="A169" s="1" t="s">
        <v>36</v>
      </c>
      <c r="E169" s="2" t="e">
        <f t="shared" si="14"/>
        <v>#DIV/0!</v>
      </c>
      <c r="F169" s="2" t="e">
        <f t="shared" si="15"/>
        <v>#DIV/0!</v>
      </c>
      <c r="G169" s="2"/>
    </row>
    <row r="170" spans="1:7" x14ac:dyDescent="0.45">
      <c r="A170" t="s">
        <v>12</v>
      </c>
      <c r="B170" t="s">
        <v>1</v>
      </c>
      <c r="C170">
        <v>91</v>
      </c>
      <c r="D170">
        <v>63</v>
      </c>
      <c r="E170" s="2">
        <f t="shared" si="14"/>
        <v>1.4444444444444444</v>
      </c>
      <c r="F170" s="2">
        <f t="shared" si="15"/>
        <v>0.69230769230769229</v>
      </c>
      <c r="G170" s="2"/>
    </row>
    <row r="171" spans="1:7" x14ac:dyDescent="0.45">
      <c r="A171" t="s">
        <v>0</v>
      </c>
      <c r="B171" t="s">
        <v>14</v>
      </c>
      <c r="C171">
        <v>120</v>
      </c>
      <c r="D171">
        <v>67</v>
      </c>
      <c r="E171" s="2">
        <f t="shared" si="14"/>
        <v>1.791044776119403</v>
      </c>
      <c r="F171" s="2">
        <f t="shared" si="15"/>
        <v>0.55833333333333335</v>
      </c>
      <c r="G171" s="2"/>
    </row>
    <row r="172" spans="1:7" x14ac:dyDescent="0.45">
      <c r="A172" t="s">
        <v>7</v>
      </c>
      <c r="B172" t="s">
        <v>10</v>
      </c>
      <c r="C172">
        <v>88</v>
      </c>
      <c r="D172">
        <v>81</v>
      </c>
      <c r="E172" s="2">
        <f t="shared" si="14"/>
        <v>1.0864197530864197</v>
      </c>
      <c r="F172" s="2">
        <f t="shared" si="15"/>
        <v>0.92045454545454541</v>
      </c>
      <c r="G172" s="2"/>
    </row>
    <row r="173" spans="1:7" x14ac:dyDescent="0.45">
      <c r="A173" t="s">
        <v>4</v>
      </c>
      <c r="B173" t="s">
        <v>5</v>
      </c>
      <c r="C173">
        <v>94</v>
      </c>
      <c r="D173">
        <v>92</v>
      </c>
      <c r="E173" s="2">
        <f t="shared" si="14"/>
        <v>1.0217391304347827</v>
      </c>
      <c r="F173" s="2">
        <f t="shared" si="15"/>
        <v>0.97872340425531912</v>
      </c>
      <c r="G173" s="2"/>
    </row>
    <row r="174" spans="1:7" x14ac:dyDescent="0.45">
      <c r="A174" t="s">
        <v>15</v>
      </c>
      <c r="B174" t="s">
        <v>6</v>
      </c>
      <c r="C174">
        <v>84</v>
      </c>
      <c r="D174">
        <v>29</v>
      </c>
      <c r="E174" s="2">
        <f t="shared" si="14"/>
        <v>2.896551724137931</v>
      </c>
      <c r="F174" s="2">
        <f t="shared" si="15"/>
        <v>0.34523809523809523</v>
      </c>
      <c r="G174" s="2"/>
    </row>
    <row r="175" spans="1:7" x14ac:dyDescent="0.45">
      <c r="A175" t="s">
        <v>13</v>
      </c>
      <c r="B175" t="s">
        <v>17</v>
      </c>
      <c r="C175">
        <v>70</v>
      </c>
      <c r="D175">
        <v>111</v>
      </c>
      <c r="E175" s="2">
        <f t="shared" si="14"/>
        <v>0.63063063063063063</v>
      </c>
      <c r="F175" s="2">
        <f t="shared" si="15"/>
        <v>1.5857142857142856</v>
      </c>
      <c r="G175" s="2"/>
    </row>
    <row r="176" spans="1:7" x14ac:dyDescent="0.45">
      <c r="A176" t="s">
        <v>2</v>
      </c>
      <c r="B176" t="s">
        <v>8</v>
      </c>
      <c r="C176">
        <v>90</v>
      </c>
      <c r="D176">
        <v>100</v>
      </c>
      <c r="E176" s="2">
        <f t="shared" si="14"/>
        <v>0.9</v>
      </c>
      <c r="F176" s="2">
        <f t="shared" si="15"/>
        <v>1.1111111111111112</v>
      </c>
      <c r="G176" s="2"/>
    </row>
    <row r="177" spans="1:7" x14ac:dyDescent="0.45">
      <c r="A177" t="s">
        <v>16</v>
      </c>
      <c r="B177" t="s">
        <v>3</v>
      </c>
      <c r="C177">
        <v>53</v>
      </c>
      <c r="D177">
        <v>116</v>
      </c>
      <c r="E177" s="2">
        <f t="shared" si="14"/>
        <v>0.45689655172413796</v>
      </c>
      <c r="F177" s="2">
        <f t="shared" si="15"/>
        <v>2.1886792452830188</v>
      </c>
      <c r="G177" s="2"/>
    </row>
    <row r="178" spans="1:7" x14ac:dyDescent="0.45">
      <c r="A178" t="s">
        <v>9</v>
      </c>
      <c r="B178" t="s">
        <v>11</v>
      </c>
      <c r="C178">
        <v>86</v>
      </c>
      <c r="D178">
        <v>54</v>
      </c>
      <c r="E178" s="2">
        <f t="shared" si="14"/>
        <v>1.5925925925925926</v>
      </c>
      <c r="F178" s="2">
        <f t="shared" si="15"/>
        <v>0.62790697674418605</v>
      </c>
      <c r="G178" s="2"/>
    </row>
    <row r="179" spans="1:7" x14ac:dyDescent="0.45">
      <c r="E179" s="2" t="e">
        <f t="shared" si="14"/>
        <v>#DIV/0!</v>
      </c>
      <c r="F179" s="2" t="e">
        <f t="shared" si="15"/>
        <v>#DIV/0!</v>
      </c>
      <c r="G179" s="2"/>
    </row>
    <row r="180" spans="1:7" x14ac:dyDescent="0.45">
      <c r="A180" s="1" t="s">
        <v>37</v>
      </c>
      <c r="E180" s="2" t="e">
        <f t="shared" si="14"/>
        <v>#DIV/0!</v>
      </c>
      <c r="F180" s="2" t="e">
        <f t="shared" si="15"/>
        <v>#DIV/0!</v>
      </c>
      <c r="G180" s="2"/>
    </row>
    <row r="181" spans="1:7" x14ac:dyDescent="0.45">
      <c r="A181" t="s">
        <v>14</v>
      </c>
      <c r="B181" t="s">
        <v>13</v>
      </c>
      <c r="C181">
        <v>84</v>
      </c>
      <c r="D181">
        <v>56</v>
      </c>
      <c r="E181" s="2">
        <f t="shared" si="14"/>
        <v>1.5</v>
      </c>
      <c r="F181" s="2">
        <f t="shared" si="15"/>
        <v>0.66666666666666663</v>
      </c>
      <c r="G181" s="2"/>
    </row>
    <row r="182" spans="1:7" x14ac:dyDescent="0.45">
      <c r="A182" t="s">
        <v>11</v>
      </c>
      <c r="B182" t="s">
        <v>7</v>
      </c>
      <c r="C182">
        <v>86</v>
      </c>
      <c r="D182">
        <v>91</v>
      </c>
      <c r="E182" s="2">
        <f t="shared" si="14"/>
        <v>0.94505494505494503</v>
      </c>
      <c r="F182" s="2">
        <f t="shared" si="15"/>
        <v>1.058139534883721</v>
      </c>
      <c r="G182" s="2"/>
    </row>
    <row r="183" spans="1:7" x14ac:dyDescent="0.45">
      <c r="A183" t="s">
        <v>6</v>
      </c>
      <c r="B183" t="s">
        <v>2</v>
      </c>
      <c r="C183">
        <v>59</v>
      </c>
      <c r="D183">
        <v>99</v>
      </c>
      <c r="E183" s="2">
        <f t="shared" si="14"/>
        <v>0.59595959595959591</v>
      </c>
      <c r="F183" s="2">
        <f t="shared" si="15"/>
        <v>1.6779661016949152</v>
      </c>
      <c r="G183" s="2"/>
    </row>
    <row r="184" spans="1:7" x14ac:dyDescent="0.45">
      <c r="A184" t="s">
        <v>10</v>
      </c>
      <c r="B184" t="s">
        <v>5</v>
      </c>
      <c r="C184">
        <v>92</v>
      </c>
      <c r="D184">
        <v>88</v>
      </c>
      <c r="E184" s="2">
        <f t="shared" si="14"/>
        <v>1.0454545454545454</v>
      </c>
      <c r="F184" s="2">
        <f t="shared" si="15"/>
        <v>0.95652173913043481</v>
      </c>
      <c r="G184" s="2"/>
    </row>
    <row r="185" spans="1:7" x14ac:dyDescent="0.45">
      <c r="A185" t="s">
        <v>17</v>
      </c>
      <c r="B185" t="s">
        <v>0</v>
      </c>
      <c r="C185">
        <v>65</v>
      </c>
      <c r="D185">
        <v>82</v>
      </c>
      <c r="E185" s="2">
        <f t="shared" si="14"/>
        <v>0.79268292682926833</v>
      </c>
      <c r="F185" s="2">
        <f t="shared" si="15"/>
        <v>1.2615384615384615</v>
      </c>
      <c r="G185" s="2"/>
    </row>
    <row r="186" spans="1:7" x14ac:dyDescent="0.45">
      <c r="A186" t="s">
        <v>3</v>
      </c>
      <c r="B186" t="s">
        <v>12</v>
      </c>
      <c r="C186">
        <v>55</v>
      </c>
      <c r="D186">
        <v>85</v>
      </c>
      <c r="E186" s="2">
        <f t="shared" si="14"/>
        <v>0.6470588235294118</v>
      </c>
      <c r="F186" s="2">
        <f t="shared" si="15"/>
        <v>1.5454545454545454</v>
      </c>
      <c r="G186" s="2"/>
    </row>
    <row r="187" spans="1:7" x14ac:dyDescent="0.45">
      <c r="A187" t="s">
        <v>9</v>
      </c>
      <c r="B187" t="s">
        <v>16</v>
      </c>
      <c r="C187">
        <v>102</v>
      </c>
      <c r="D187">
        <v>77</v>
      </c>
      <c r="E187" s="2">
        <f t="shared" si="14"/>
        <v>1.3246753246753247</v>
      </c>
      <c r="F187" s="2">
        <f t="shared" si="15"/>
        <v>0.75490196078431371</v>
      </c>
      <c r="G187" s="2"/>
    </row>
    <row r="188" spans="1:7" x14ac:dyDescent="0.45">
      <c r="A188" t="s">
        <v>1</v>
      </c>
      <c r="B188" t="s">
        <v>15</v>
      </c>
      <c r="C188">
        <v>83</v>
      </c>
      <c r="D188">
        <v>69</v>
      </c>
      <c r="E188" s="2">
        <f t="shared" si="14"/>
        <v>1.2028985507246377</v>
      </c>
      <c r="F188" s="2">
        <f t="shared" si="15"/>
        <v>0.83132530120481929</v>
      </c>
      <c r="G188" s="2"/>
    </row>
    <row r="189" spans="1:7" x14ac:dyDescent="0.45">
      <c r="A189" t="s">
        <v>8</v>
      </c>
      <c r="B189" t="s">
        <v>4</v>
      </c>
      <c r="C189">
        <v>103</v>
      </c>
      <c r="D189">
        <v>55</v>
      </c>
      <c r="E189" s="2">
        <f t="shared" si="14"/>
        <v>1.8727272727272728</v>
      </c>
      <c r="F189" s="2">
        <f t="shared" si="15"/>
        <v>0.53398058252427183</v>
      </c>
      <c r="G189" s="2"/>
    </row>
    <row r="190" spans="1:7" x14ac:dyDescent="0.45">
      <c r="E190" s="2" t="e">
        <f t="shared" si="14"/>
        <v>#DIV/0!</v>
      </c>
      <c r="F190" s="2" t="e">
        <f t="shared" si="15"/>
        <v>#DIV/0!</v>
      </c>
      <c r="G190" s="2"/>
    </row>
    <row r="191" spans="1:7" x14ac:dyDescent="0.45">
      <c r="A191" s="1" t="s">
        <v>38</v>
      </c>
      <c r="E191" s="2" t="e">
        <f t="shared" si="14"/>
        <v>#DIV/0!</v>
      </c>
      <c r="F191" s="2" t="e">
        <f t="shared" si="15"/>
        <v>#DIV/0!</v>
      </c>
      <c r="G191" s="2"/>
    </row>
    <row r="192" spans="1:7" x14ac:dyDescent="0.45">
      <c r="A192" t="s">
        <v>5</v>
      </c>
      <c r="B192" t="s">
        <v>17</v>
      </c>
      <c r="C192">
        <v>52</v>
      </c>
      <c r="D192">
        <v>55</v>
      </c>
      <c r="E192" s="2">
        <f t="shared" si="14"/>
        <v>0.94545454545454544</v>
      </c>
      <c r="F192" s="2">
        <f t="shared" si="15"/>
        <v>1.0576923076923077</v>
      </c>
      <c r="G192" s="2"/>
    </row>
    <row r="193" spans="1:7" x14ac:dyDescent="0.45">
      <c r="A193" t="s">
        <v>10</v>
      </c>
      <c r="B193" t="s">
        <v>9</v>
      </c>
      <c r="C193">
        <v>75</v>
      </c>
      <c r="D193">
        <v>121</v>
      </c>
      <c r="E193" s="2">
        <f t="shared" si="14"/>
        <v>0.6198347107438017</v>
      </c>
      <c r="F193" s="2">
        <f t="shared" si="15"/>
        <v>1.6133333333333333</v>
      </c>
      <c r="G193" s="2"/>
    </row>
    <row r="194" spans="1:7" x14ac:dyDescent="0.45">
      <c r="A194" t="s">
        <v>0</v>
      </c>
      <c r="B194" t="s">
        <v>11</v>
      </c>
      <c r="C194">
        <v>118</v>
      </c>
      <c r="D194">
        <v>85</v>
      </c>
      <c r="E194" s="2">
        <f t="shared" si="14"/>
        <v>1.388235294117647</v>
      </c>
      <c r="F194" s="2">
        <f t="shared" si="15"/>
        <v>0.72033898305084743</v>
      </c>
      <c r="G194" s="2"/>
    </row>
    <row r="195" spans="1:7" x14ac:dyDescent="0.45">
      <c r="A195" t="s">
        <v>15</v>
      </c>
      <c r="B195" t="s">
        <v>12</v>
      </c>
      <c r="C195">
        <v>94</v>
      </c>
      <c r="D195">
        <v>106</v>
      </c>
      <c r="E195" s="2">
        <f t="shared" si="14"/>
        <v>0.8867924528301887</v>
      </c>
      <c r="F195" s="2">
        <f t="shared" si="15"/>
        <v>1.1276595744680851</v>
      </c>
      <c r="G195" s="2"/>
    </row>
    <row r="196" spans="1:7" x14ac:dyDescent="0.45">
      <c r="A196" t="s">
        <v>2</v>
      </c>
      <c r="B196" t="s">
        <v>4</v>
      </c>
      <c r="C196">
        <v>110</v>
      </c>
      <c r="D196">
        <v>93</v>
      </c>
      <c r="E196" s="2">
        <f t="shared" ref="E196:E244" si="16">C196/D196</f>
        <v>1.1827956989247312</v>
      </c>
      <c r="F196" s="2">
        <f t="shared" ref="F196:F244" si="17">D196/C196</f>
        <v>0.84545454545454546</v>
      </c>
      <c r="G196" s="2"/>
    </row>
    <row r="197" spans="1:7" x14ac:dyDescent="0.45">
      <c r="A197" t="s">
        <v>14</v>
      </c>
      <c r="B197" t="s">
        <v>1</v>
      </c>
      <c r="C197">
        <v>110</v>
      </c>
      <c r="D197">
        <v>100</v>
      </c>
      <c r="E197" s="2">
        <f t="shared" si="16"/>
        <v>1.1000000000000001</v>
      </c>
      <c r="F197" s="2">
        <f t="shared" si="17"/>
        <v>0.90909090909090906</v>
      </c>
      <c r="G197" s="2"/>
    </row>
    <row r="198" spans="1:7" x14ac:dyDescent="0.45">
      <c r="A198" t="s">
        <v>3</v>
      </c>
      <c r="B198" t="s">
        <v>6</v>
      </c>
      <c r="C198">
        <v>90</v>
      </c>
      <c r="D198">
        <v>54</v>
      </c>
      <c r="E198" s="2">
        <f t="shared" si="16"/>
        <v>1.6666666666666667</v>
      </c>
      <c r="F198" s="2">
        <f t="shared" si="17"/>
        <v>0.6</v>
      </c>
      <c r="G198" s="2"/>
    </row>
    <row r="199" spans="1:7" x14ac:dyDescent="0.45">
      <c r="A199" t="s">
        <v>16</v>
      </c>
      <c r="B199" t="s">
        <v>13</v>
      </c>
      <c r="C199">
        <v>62</v>
      </c>
      <c r="D199">
        <v>90</v>
      </c>
      <c r="E199" s="2">
        <f t="shared" si="16"/>
        <v>0.68888888888888888</v>
      </c>
      <c r="F199" s="2">
        <f t="shared" si="17"/>
        <v>1.4516129032258065</v>
      </c>
      <c r="G199" s="2"/>
    </row>
    <row r="200" spans="1:7" x14ac:dyDescent="0.45">
      <c r="A200" t="s">
        <v>7</v>
      </c>
      <c r="B200" t="s">
        <v>8</v>
      </c>
      <c r="C200">
        <v>80</v>
      </c>
      <c r="D200">
        <v>76</v>
      </c>
      <c r="E200" s="2">
        <f t="shared" si="16"/>
        <v>1.0526315789473684</v>
      </c>
      <c r="F200" s="2">
        <f t="shared" si="17"/>
        <v>0.95</v>
      </c>
      <c r="G200" s="2"/>
    </row>
    <row r="201" spans="1:7" x14ac:dyDescent="0.45">
      <c r="E201" s="2" t="e">
        <f t="shared" si="16"/>
        <v>#DIV/0!</v>
      </c>
      <c r="F201" s="2" t="e">
        <f t="shared" si="17"/>
        <v>#DIV/0!</v>
      </c>
      <c r="G201" s="2"/>
    </row>
    <row r="202" spans="1:7" x14ac:dyDescent="0.45">
      <c r="A202" s="1" t="s">
        <v>39</v>
      </c>
      <c r="E202" s="2" t="e">
        <f t="shared" si="16"/>
        <v>#DIV/0!</v>
      </c>
      <c r="F202" s="2" t="e">
        <f t="shared" si="17"/>
        <v>#DIV/0!</v>
      </c>
      <c r="G202" s="2"/>
    </row>
    <row r="203" spans="1:7" x14ac:dyDescent="0.45">
      <c r="A203" t="s">
        <v>17</v>
      </c>
      <c r="B203" t="s">
        <v>1</v>
      </c>
      <c r="C203">
        <v>39</v>
      </c>
      <c r="D203">
        <v>85</v>
      </c>
      <c r="E203" s="2">
        <f t="shared" si="16"/>
        <v>0.45882352941176469</v>
      </c>
      <c r="F203" s="2">
        <f t="shared" si="17"/>
        <v>2.1794871794871793</v>
      </c>
      <c r="G203" s="2"/>
    </row>
    <row r="204" spans="1:7" x14ac:dyDescent="0.45">
      <c r="A204" t="s">
        <v>7</v>
      </c>
      <c r="B204" t="s">
        <v>15</v>
      </c>
      <c r="C204">
        <v>88</v>
      </c>
      <c r="D204">
        <v>82</v>
      </c>
      <c r="E204" s="2">
        <f t="shared" si="16"/>
        <v>1.0731707317073171</v>
      </c>
      <c r="F204" s="2">
        <f t="shared" si="17"/>
        <v>0.93181818181818177</v>
      </c>
      <c r="G204" s="2"/>
    </row>
    <row r="205" spans="1:7" x14ac:dyDescent="0.45">
      <c r="A205" t="s">
        <v>0</v>
      </c>
      <c r="B205" t="s">
        <v>6</v>
      </c>
      <c r="C205">
        <v>112</v>
      </c>
      <c r="D205">
        <v>39</v>
      </c>
      <c r="E205" s="2">
        <f t="shared" si="16"/>
        <v>2.8717948717948718</v>
      </c>
      <c r="F205" s="2">
        <f t="shared" si="17"/>
        <v>0.3482142857142857</v>
      </c>
      <c r="G205" s="2"/>
    </row>
    <row r="206" spans="1:7" x14ac:dyDescent="0.45">
      <c r="A206" t="s">
        <v>13</v>
      </c>
      <c r="B206" t="s">
        <v>9</v>
      </c>
      <c r="C206">
        <v>75</v>
      </c>
      <c r="D206">
        <v>63</v>
      </c>
      <c r="E206" s="2">
        <f t="shared" si="16"/>
        <v>1.1904761904761905</v>
      </c>
      <c r="F206" s="2">
        <f t="shared" si="17"/>
        <v>0.84</v>
      </c>
      <c r="G206" s="2"/>
    </row>
    <row r="207" spans="1:7" x14ac:dyDescent="0.45">
      <c r="A207" t="s">
        <v>11</v>
      </c>
      <c r="B207" t="s">
        <v>3</v>
      </c>
      <c r="C207">
        <v>84</v>
      </c>
      <c r="D207">
        <v>55</v>
      </c>
      <c r="E207" s="2">
        <f t="shared" si="16"/>
        <v>1.5272727272727273</v>
      </c>
      <c r="F207" s="2">
        <f t="shared" si="17"/>
        <v>0.65476190476190477</v>
      </c>
      <c r="G207" s="2"/>
    </row>
    <row r="208" spans="1:7" x14ac:dyDescent="0.45">
      <c r="A208" t="s">
        <v>12</v>
      </c>
      <c r="B208" t="s">
        <v>14</v>
      </c>
      <c r="C208">
        <v>94</v>
      </c>
      <c r="D208">
        <v>66</v>
      </c>
      <c r="E208" s="2">
        <f t="shared" si="16"/>
        <v>1.4242424242424243</v>
      </c>
      <c r="F208" s="2">
        <f t="shared" si="17"/>
        <v>0.7021276595744681</v>
      </c>
      <c r="G208" s="2"/>
    </row>
    <row r="209" spans="1:7" x14ac:dyDescent="0.45">
      <c r="A209" t="s">
        <v>4</v>
      </c>
      <c r="B209" t="s">
        <v>16</v>
      </c>
      <c r="C209">
        <v>107</v>
      </c>
      <c r="D209">
        <v>104</v>
      </c>
      <c r="E209" s="2">
        <f t="shared" si="16"/>
        <v>1.0288461538461537</v>
      </c>
      <c r="F209" s="2">
        <f t="shared" si="17"/>
        <v>0.9719626168224299</v>
      </c>
      <c r="G209" s="2"/>
    </row>
    <row r="210" spans="1:7" x14ac:dyDescent="0.45">
      <c r="A210" t="s">
        <v>5</v>
      </c>
      <c r="B210" t="s">
        <v>2</v>
      </c>
      <c r="C210">
        <v>104</v>
      </c>
      <c r="D210">
        <v>97</v>
      </c>
      <c r="E210" s="2">
        <f t="shared" si="16"/>
        <v>1.0721649484536082</v>
      </c>
      <c r="F210" s="2">
        <f t="shared" si="17"/>
        <v>0.93269230769230771</v>
      </c>
      <c r="G210" s="2"/>
    </row>
    <row r="211" spans="1:7" x14ac:dyDescent="0.45">
      <c r="A211" t="s">
        <v>8</v>
      </c>
      <c r="B211" t="s">
        <v>10</v>
      </c>
      <c r="C211">
        <v>114</v>
      </c>
      <c r="D211">
        <v>66</v>
      </c>
      <c r="E211" s="2">
        <f t="shared" si="16"/>
        <v>1.7272727272727273</v>
      </c>
      <c r="F211" s="2">
        <f t="shared" si="17"/>
        <v>0.57894736842105265</v>
      </c>
      <c r="G211" s="2"/>
    </row>
    <row r="212" spans="1:7" x14ac:dyDescent="0.45">
      <c r="E212" s="2" t="e">
        <f t="shared" si="16"/>
        <v>#DIV/0!</v>
      </c>
      <c r="F212" s="2" t="e">
        <f t="shared" si="17"/>
        <v>#DIV/0!</v>
      </c>
      <c r="G212" s="2"/>
    </row>
    <row r="213" spans="1:7" x14ac:dyDescent="0.45">
      <c r="A213" s="1" t="s">
        <v>40</v>
      </c>
      <c r="E213" s="2" t="e">
        <f t="shared" si="16"/>
        <v>#DIV/0!</v>
      </c>
      <c r="F213" s="2" t="e">
        <f t="shared" si="17"/>
        <v>#DIV/0!</v>
      </c>
      <c r="G213" s="2"/>
    </row>
    <row r="214" spans="1:7" x14ac:dyDescent="0.45">
      <c r="A214" t="s">
        <v>1</v>
      </c>
      <c r="B214" t="s">
        <v>7</v>
      </c>
      <c r="C214">
        <v>89</v>
      </c>
      <c r="D214">
        <v>96</v>
      </c>
      <c r="E214" s="2">
        <f t="shared" si="16"/>
        <v>0.92708333333333337</v>
      </c>
      <c r="F214" s="2">
        <f t="shared" si="17"/>
        <v>1.0786516853932584</v>
      </c>
      <c r="G214" s="2"/>
    </row>
    <row r="215" spans="1:7" x14ac:dyDescent="0.45">
      <c r="A215" t="s">
        <v>9</v>
      </c>
      <c r="B215" t="s">
        <v>4</v>
      </c>
      <c r="C215">
        <v>70</v>
      </c>
      <c r="D215">
        <v>63</v>
      </c>
      <c r="E215" s="2">
        <f t="shared" si="16"/>
        <v>1.1111111111111112</v>
      </c>
      <c r="F215" s="2">
        <f t="shared" si="17"/>
        <v>0.9</v>
      </c>
      <c r="G215" s="2"/>
    </row>
    <row r="216" spans="1:7" x14ac:dyDescent="0.45">
      <c r="A216" t="s">
        <v>6</v>
      </c>
      <c r="B216" t="s">
        <v>8</v>
      </c>
      <c r="C216">
        <v>96</v>
      </c>
      <c r="D216">
        <v>69</v>
      </c>
      <c r="E216" s="2">
        <f t="shared" si="16"/>
        <v>1.3913043478260869</v>
      </c>
      <c r="F216" s="2">
        <f t="shared" si="17"/>
        <v>0.71875</v>
      </c>
      <c r="G216" s="2"/>
    </row>
    <row r="217" spans="1:7" x14ac:dyDescent="0.45">
      <c r="A217" t="s">
        <v>14</v>
      </c>
      <c r="B217" t="s">
        <v>17</v>
      </c>
      <c r="C217">
        <v>78</v>
      </c>
      <c r="D217">
        <v>95</v>
      </c>
      <c r="E217" s="2">
        <f t="shared" si="16"/>
        <v>0.82105263157894737</v>
      </c>
      <c r="F217" s="2">
        <f t="shared" si="17"/>
        <v>1.2179487179487178</v>
      </c>
      <c r="G217" s="2"/>
    </row>
    <row r="218" spans="1:7" x14ac:dyDescent="0.45">
      <c r="A218" t="s">
        <v>15</v>
      </c>
      <c r="B218" t="s">
        <v>5</v>
      </c>
      <c r="C218">
        <v>71</v>
      </c>
      <c r="D218">
        <v>109</v>
      </c>
      <c r="E218" s="2">
        <f t="shared" si="16"/>
        <v>0.65137614678899081</v>
      </c>
      <c r="F218" s="2">
        <f t="shared" si="17"/>
        <v>1.5352112676056338</v>
      </c>
      <c r="G218" s="2"/>
    </row>
    <row r="219" spans="1:7" x14ac:dyDescent="0.45">
      <c r="A219" t="s">
        <v>12</v>
      </c>
      <c r="B219" t="s">
        <v>13</v>
      </c>
      <c r="C219">
        <v>110</v>
      </c>
      <c r="D219">
        <v>65</v>
      </c>
      <c r="E219" s="2">
        <f t="shared" si="16"/>
        <v>1.6923076923076923</v>
      </c>
      <c r="F219" s="2">
        <f t="shared" si="17"/>
        <v>0.59090909090909094</v>
      </c>
      <c r="G219" s="2"/>
    </row>
    <row r="220" spans="1:7" x14ac:dyDescent="0.45">
      <c r="A220" t="s">
        <v>10</v>
      </c>
      <c r="B220" t="s">
        <v>0</v>
      </c>
      <c r="C220">
        <v>88</v>
      </c>
      <c r="D220">
        <v>126</v>
      </c>
      <c r="E220" s="2">
        <f t="shared" si="16"/>
        <v>0.69841269841269837</v>
      </c>
      <c r="F220" s="2">
        <f t="shared" si="17"/>
        <v>1.4318181818181819</v>
      </c>
      <c r="G220" s="2"/>
    </row>
    <row r="221" spans="1:7" x14ac:dyDescent="0.45">
      <c r="A221" t="s">
        <v>16</v>
      </c>
      <c r="B221" t="s">
        <v>11</v>
      </c>
      <c r="C221">
        <v>86</v>
      </c>
      <c r="D221">
        <v>102</v>
      </c>
      <c r="E221" s="2">
        <f t="shared" si="16"/>
        <v>0.84313725490196079</v>
      </c>
      <c r="F221" s="2">
        <f t="shared" si="17"/>
        <v>1.1860465116279071</v>
      </c>
      <c r="G221" s="2"/>
    </row>
    <row r="222" spans="1:7" x14ac:dyDescent="0.45">
      <c r="A222" t="s">
        <v>2</v>
      </c>
      <c r="B222" t="s">
        <v>3</v>
      </c>
      <c r="C222">
        <v>114</v>
      </c>
      <c r="D222">
        <v>81</v>
      </c>
      <c r="E222" s="2">
        <f t="shared" si="16"/>
        <v>1.4074074074074074</v>
      </c>
      <c r="F222" s="2">
        <f t="shared" si="17"/>
        <v>0.71052631578947367</v>
      </c>
      <c r="G222" s="2"/>
    </row>
    <row r="223" spans="1:7" x14ac:dyDescent="0.45">
      <c r="E223" s="2" t="e">
        <f t="shared" si="16"/>
        <v>#DIV/0!</v>
      </c>
      <c r="F223" s="2" t="e">
        <f t="shared" si="17"/>
        <v>#DIV/0!</v>
      </c>
      <c r="G223" s="2"/>
    </row>
    <row r="224" spans="1:7" x14ac:dyDescent="0.45">
      <c r="A224" s="1" t="s">
        <v>41</v>
      </c>
      <c r="E224" s="2" t="e">
        <f t="shared" si="16"/>
        <v>#DIV/0!</v>
      </c>
      <c r="F224" s="2" t="e">
        <f t="shared" si="17"/>
        <v>#DIV/0!</v>
      </c>
      <c r="G224" s="2"/>
    </row>
    <row r="225" spans="1:7" x14ac:dyDescent="0.45">
      <c r="A225" t="s">
        <v>13</v>
      </c>
      <c r="B225" t="s">
        <v>2</v>
      </c>
      <c r="C225">
        <v>66</v>
      </c>
      <c r="D225">
        <v>81</v>
      </c>
      <c r="E225" s="2">
        <f t="shared" si="16"/>
        <v>0.81481481481481477</v>
      </c>
      <c r="F225" s="2">
        <f t="shared" si="17"/>
        <v>1.2272727272727273</v>
      </c>
      <c r="G225" s="2"/>
    </row>
    <row r="226" spans="1:7" x14ac:dyDescent="0.45">
      <c r="A226" t="s">
        <v>11</v>
      </c>
      <c r="B226" t="s">
        <v>10</v>
      </c>
      <c r="C226">
        <v>103</v>
      </c>
      <c r="D226">
        <v>74</v>
      </c>
      <c r="E226" s="2">
        <f t="shared" si="16"/>
        <v>1.3918918918918919</v>
      </c>
      <c r="F226" s="2">
        <f t="shared" si="17"/>
        <v>0.71844660194174759</v>
      </c>
      <c r="G226" s="2"/>
    </row>
    <row r="227" spans="1:7" x14ac:dyDescent="0.45">
      <c r="A227" t="s">
        <v>14</v>
      </c>
      <c r="B227" t="s">
        <v>6</v>
      </c>
      <c r="C227">
        <v>62</v>
      </c>
      <c r="D227">
        <v>57</v>
      </c>
      <c r="E227" s="2">
        <f t="shared" si="16"/>
        <v>1.0877192982456141</v>
      </c>
      <c r="F227" s="2">
        <f t="shared" si="17"/>
        <v>0.91935483870967738</v>
      </c>
      <c r="G227" s="2"/>
    </row>
    <row r="228" spans="1:7" x14ac:dyDescent="0.45">
      <c r="A228" t="s">
        <v>4</v>
      </c>
      <c r="B228" t="s">
        <v>12</v>
      </c>
      <c r="C228">
        <v>59</v>
      </c>
      <c r="D228">
        <v>119</v>
      </c>
      <c r="E228" s="2">
        <f t="shared" si="16"/>
        <v>0.49579831932773111</v>
      </c>
      <c r="F228" s="2">
        <f t="shared" si="17"/>
        <v>2.0169491525423728</v>
      </c>
      <c r="G228" s="2"/>
    </row>
    <row r="229" spans="1:7" x14ac:dyDescent="0.45">
      <c r="A229" t="s">
        <v>17</v>
      </c>
      <c r="B229" t="s">
        <v>16</v>
      </c>
      <c r="C229">
        <v>71</v>
      </c>
      <c r="D229">
        <v>47</v>
      </c>
      <c r="E229" s="2">
        <f t="shared" si="16"/>
        <v>1.5106382978723405</v>
      </c>
      <c r="F229" s="2">
        <f t="shared" si="17"/>
        <v>0.6619718309859155</v>
      </c>
      <c r="G229" s="2"/>
    </row>
    <row r="230" spans="1:7" x14ac:dyDescent="0.45">
      <c r="A230" t="s">
        <v>1</v>
      </c>
      <c r="B230" t="s">
        <v>3</v>
      </c>
      <c r="C230">
        <v>79</v>
      </c>
      <c r="D230">
        <v>74</v>
      </c>
      <c r="E230" s="2">
        <f t="shared" si="16"/>
        <v>1.0675675675675675</v>
      </c>
      <c r="F230" s="2">
        <f t="shared" si="17"/>
        <v>0.93670886075949367</v>
      </c>
      <c r="G230" s="2"/>
    </row>
    <row r="231" spans="1:7" x14ac:dyDescent="0.45">
      <c r="A231" t="s">
        <v>5</v>
      </c>
      <c r="B231" t="s">
        <v>9</v>
      </c>
      <c r="C231">
        <v>128</v>
      </c>
      <c r="D231">
        <v>67</v>
      </c>
      <c r="E231" s="2">
        <f t="shared" si="16"/>
        <v>1.9104477611940298</v>
      </c>
      <c r="F231" s="2">
        <f t="shared" si="17"/>
        <v>0.5234375</v>
      </c>
      <c r="G231" s="2"/>
    </row>
    <row r="232" spans="1:7" x14ac:dyDescent="0.45">
      <c r="A232" t="s">
        <v>0</v>
      </c>
      <c r="B232" t="s">
        <v>7</v>
      </c>
      <c r="C232">
        <v>77</v>
      </c>
      <c r="D232">
        <v>50</v>
      </c>
      <c r="E232" s="2">
        <f t="shared" si="16"/>
        <v>1.54</v>
      </c>
      <c r="F232" s="2">
        <f t="shared" si="17"/>
        <v>0.64935064935064934</v>
      </c>
      <c r="G232" s="2"/>
    </row>
    <row r="233" spans="1:7" x14ac:dyDescent="0.45">
      <c r="A233" t="s">
        <v>8</v>
      </c>
      <c r="B233" t="s">
        <v>15</v>
      </c>
      <c r="C233">
        <v>62</v>
      </c>
      <c r="D233">
        <v>146</v>
      </c>
      <c r="E233" s="2">
        <f t="shared" si="16"/>
        <v>0.42465753424657532</v>
      </c>
      <c r="F233" s="2">
        <f t="shared" si="17"/>
        <v>2.3548387096774195</v>
      </c>
      <c r="G233" s="2"/>
    </row>
    <row r="234" spans="1:7" x14ac:dyDescent="0.45">
      <c r="E234" s="2" t="e">
        <f t="shared" si="16"/>
        <v>#DIV/0!</v>
      </c>
      <c r="F234" s="2" t="e">
        <f t="shared" si="17"/>
        <v>#DIV/0!</v>
      </c>
      <c r="G234" s="2"/>
    </row>
    <row r="235" spans="1:7" x14ac:dyDescent="0.45">
      <c r="A235" s="1" t="s">
        <v>42</v>
      </c>
      <c r="E235" s="2" t="e">
        <f t="shared" si="16"/>
        <v>#DIV/0!</v>
      </c>
      <c r="F235" s="2" t="e">
        <f t="shared" si="17"/>
        <v>#DIV/0!</v>
      </c>
      <c r="G235" s="2"/>
    </row>
    <row r="236" spans="1:7" x14ac:dyDescent="0.45">
      <c r="A236" t="s">
        <v>2</v>
      </c>
      <c r="B236" t="s">
        <v>1</v>
      </c>
      <c r="C236">
        <v>57</v>
      </c>
      <c r="D236">
        <v>115</v>
      </c>
      <c r="E236" s="2">
        <f t="shared" si="16"/>
        <v>0.4956521739130435</v>
      </c>
      <c r="F236" s="2">
        <f t="shared" si="17"/>
        <v>2.0175438596491229</v>
      </c>
      <c r="G236" s="2"/>
    </row>
    <row r="237" spans="1:7" x14ac:dyDescent="0.45">
      <c r="A237" t="s">
        <v>6</v>
      </c>
      <c r="B237" t="s">
        <v>17</v>
      </c>
      <c r="C237">
        <v>69</v>
      </c>
      <c r="D237">
        <v>89</v>
      </c>
      <c r="E237" s="2">
        <f t="shared" si="16"/>
        <v>0.7752808988764045</v>
      </c>
      <c r="F237" s="2">
        <f t="shared" si="17"/>
        <v>1.2898550724637681</v>
      </c>
      <c r="G237" s="2"/>
    </row>
    <row r="238" spans="1:7" x14ac:dyDescent="0.45">
      <c r="A238" t="s">
        <v>10</v>
      </c>
      <c r="B238" t="s">
        <v>4</v>
      </c>
      <c r="C238">
        <v>47</v>
      </c>
      <c r="D238">
        <v>114</v>
      </c>
      <c r="E238" s="2">
        <f t="shared" si="16"/>
        <v>0.41228070175438597</v>
      </c>
      <c r="F238" s="2">
        <f t="shared" si="17"/>
        <v>2.4255319148936172</v>
      </c>
      <c r="G238" s="2"/>
    </row>
    <row r="239" spans="1:7" x14ac:dyDescent="0.45">
      <c r="A239" t="s">
        <v>12</v>
      </c>
      <c r="B239" t="s">
        <v>16</v>
      </c>
      <c r="C239">
        <v>131</v>
      </c>
      <c r="D239">
        <v>46</v>
      </c>
      <c r="E239" s="2">
        <f t="shared" si="16"/>
        <v>2.847826086956522</v>
      </c>
      <c r="F239" s="2">
        <f t="shared" si="17"/>
        <v>0.35114503816793891</v>
      </c>
      <c r="G239" s="2"/>
    </row>
    <row r="240" spans="1:7" x14ac:dyDescent="0.45">
      <c r="A240" t="s">
        <v>15</v>
      </c>
      <c r="B240" t="s">
        <v>11</v>
      </c>
      <c r="C240">
        <v>111</v>
      </c>
      <c r="D240">
        <v>55</v>
      </c>
      <c r="E240" s="2">
        <f t="shared" si="16"/>
        <v>2.0181818181818181</v>
      </c>
      <c r="F240" s="2">
        <f t="shared" si="17"/>
        <v>0.49549549549549549</v>
      </c>
      <c r="G240" s="2"/>
    </row>
    <row r="241" spans="1:7" x14ac:dyDescent="0.45">
      <c r="A241" t="s">
        <v>8</v>
      </c>
      <c r="B241" t="s">
        <v>5</v>
      </c>
      <c r="C241">
        <v>75</v>
      </c>
      <c r="D241">
        <v>141</v>
      </c>
      <c r="E241" s="2">
        <f t="shared" si="16"/>
        <v>0.53191489361702127</v>
      </c>
      <c r="F241" s="2">
        <f t="shared" si="17"/>
        <v>1.88</v>
      </c>
      <c r="G241" s="2"/>
    </row>
    <row r="242" spans="1:7" x14ac:dyDescent="0.45">
      <c r="A242" t="s">
        <v>9</v>
      </c>
      <c r="B242" t="s">
        <v>14</v>
      </c>
      <c r="C242">
        <v>64</v>
      </c>
      <c r="D242">
        <v>87</v>
      </c>
      <c r="E242" s="2">
        <f t="shared" si="16"/>
        <v>0.73563218390804597</v>
      </c>
      <c r="F242" s="2">
        <f t="shared" si="17"/>
        <v>1.359375</v>
      </c>
      <c r="G242" s="2"/>
    </row>
    <row r="243" spans="1:7" x14ac:dyDescent="0.45">
      <c r="A243" t="s">
        <v>3</v>
      </c>
      <c r="B243" t="s">
        <v>7</v>
      </c>
      <c r="C243">
        <v>74</v>
      </c>
      <c r="D243">
        <v>75</v>
      </c>
      <c r="E243" s="2">
        <f t="shared" si="16"/>
        <v>0.98666666666666669</v>
      </c>
      <c r="F243" s="2">
        <f t="shared" si="17"/>
        <v>1.0135135135135136</v>
      </c>
      <c r="G243" s="2"/>
    </row>
    <row r="244" spans="1:7" x14ac:dyDescent="0.45">
      <c r="A244" t="s">
        <v>13</v>
      </c>
      <c r="B244" t="s">
        <v>0</v>
      </c>
      <c r="C244">
        <v>74</v>
      </c>
      <c r="D244">
        <v>88</v>
      </c>
      <c r="E244" s="2">
        <f t="shared" si="16"/>
        <v>0.84090909090909094</v>
      </c>
      <c r="F244" s="2">
        <f t="shared" si="17"/>
        <v>1.1891891891891893</v>
      </c>
      <c r="G244" s="2"/>
    </row>
  </sheetData>
  <conditionalFormatting sqref="J3:AA20">
    <cfRule type="cellIs" dxfId="88" priority="9" operator="notEqual">
      <formula>0</formula>
    </cfRule>
  </conditionalFormatting>
  <conditionalFormatting sqref="V26:V43">
    <cfRule type="top10" dxfId="87" priority="6" rank="3"/>
    <cfRule type="top10" dxfId="86" priority="8" rank="10"/>
  </conditionalFormatting>
  <conditionalFormatting sqref="Z26:Z43">
    <cfRule type="top10" dxfId="85" priority="5" rank="3"/>
    <cfRule type="top10" dxfId="84" priority="7" rank="10"/>
  </conditionalFormatting>
  <conditionalFormatting sqref="AD26:AD43">
    <cfRule type="top10" dxfId="83" priority="3" rank="3"/>
    <cfRule type="top10" dxfId="82" priority="4" bottom="1" rank="10"/>
  </conditionalFormatting>
  <conditionalFormatting sqref="AI26:AI43">
    <cfRule type="top10" dxfId="81" priority="2" rank="3"/>
  </conditionalFormatting>
  <conditionalFormatting sqref="AO26:AO43">
    <cfRule type="top10" dxfId="80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6EC8-82D5-400F-A5D5-0A20E756C1F3}">
  <dimension ref="A1:AW244"/>
  <sheetViews>
    <sheetView topLeftCell="P2" zoomScale="55" zoomScaleNormal="55" workbookViewId="0">
      <selection activeCell="AS26" sqref="AS26:AS43"/>
    </sheetView>
  </sheetViews>
  <sheetFormatPr defaultRowHeight="14.25" x14ac:dyDescent="0.45"/>
  <cols>
    <col min="1" max="1" width="15.33203125" customWidth="1"/>
    <col min="2" max="2" width="16.33203125" customWidth="1"/>
    <col min="5" max="5" width="13.53125" customWidth="1"/>
    <col min="6" max="7" width="12.06640625" customWidth="1"/>
    <col min="8" max="8" width="11.86328125" customWidth="1"/>
    <col min="9" max="9" width="9.1328125" bestFit="1" customWidth="1"/>
    <col min="10" max="10" width="11.3984375" bestFit="1" customWidth="1"/>
    <col min="11" max="12" width="10.53125" bestFit="1" customWidth="1"/>
    <col min="13" max="13" width="11.06640625" bestFit="1" customWidth="1"/>
    <col min="14" max="15" width="10.53125" bestFit="1" customWidth="1"/>
    <col min="16" max="16" width="12.9296875" customWidth="1"/>
    <col min="17" max="17" width="12" customWidth="1"/>
    <col min="18" max="18" width="10.53125" bestFit="1" customWidth="1"/>
    <col min="19" max="19" width="13.06640625" customWidth="1"/>
    <col min="20" max="21" width="10.53125" bestFit="1" customWidth="1"/>
    <col min="22" max="22" width="14.73046875" customWidth="1"/>
    <col min="23" max="23" width="12.59765625" customWidth="1"/>
    <col min="24" max="25" width="10.53125" bestFit="1" customWidth="1"/>
    <col min="26" max="26" width="14.33203125" customWidth="1"/>
    <col min="27" max="27" width="11.3984375" bestFit="1" customWidth="1"/>
    <col min="29" max="29" width="13.86328125" customWidth="1"/>
    <col min="30" max="30" width="11.6640625" bestFit="1" customWidth="1"/>
    <col min="32" max="32" width="10.53125" bestFit="1" customWidth="1"/>
    <col min="33" max="33" width="11.06640625" bestFit="1" customWidth="1"/>
    <col min="34" max="34" width="11.3984375" bestFit="1" customWidth="1"/>
    <col min="35" max="36" width="10.53125" bestFit="1" customWidth="1"/>
    <col min="37" max="37" width="10.796875" bestFit="1" customWidth="1"/>
    <col min="38" max="39" width="10.53125" bestFit="1" customWidth="1"/>
    <col min="40" max="40" width="11.3984375" bestFit="1" customWidth="1"/>
    <col min="41" max="43" width="10.53125" bestFit="1" customWidth="1"/>
    <col min="44" max="44" width="11.3984375" bestFit="1" customWidth="1"/>
    <col min="45" max="45" width="10.53125" bestFit="1" customWidth="1"/>
  </cols>
  <sheetData>
    <row r="1" spans="1:49" ht="23.25" x14ac:dyDescent="0.7">
      <c r="H1" s="4" t="s">
        <v>60</v>
      </c>
      <c r="J1" t="s">
        <v>12</v>
      </c>
      <c r="K1" t="s">
        <v>1</v>
      </c>
      <c r="L1" t="s">
        <v>0</v>
      </c>
      <c r="M1" t="s">
        <v>7</v>
      </c>
      <c r="N1" t="s">
        <v>17</v>
      </c>
      <c r="O1" t="s">
        <v>2</v>
      </c>
      <c r="P1" t="s">
        <v>5</v>
      </c>
      <c r="Q1" t="s">
        <v>14</v>
      </c>
      <c r="R1" t="s">
        <v>3</v>
      </c>
      <c r="S1" t="s">
        <v>13</v>
      </c>
      <c r="T1" t="s">
        <v>15</v>
      </c>
      <c r="U1" t="s">
        <v>4</v>
      </c>
      <c r="V1" t="s">
        <v>9</v>
      </c>
      <c r="W1" t="s">
        <v>11</v>
      </c>
      <c r="X1" t="s">
        <v>8</v>
      </c>
      <c r="Y1" t="s">
        <v>6</v>
      </c>
      <c r="Z1" t="s">
        <v>16</v>
      </c>
      <c r="AA1" t="s">
        <v>10</v>
      </c>
      <c r="AD1">
        <v>1</v>
      </c>
    </row>
    <row r="2" spans="1:49" ht="23.25" x14ac:dyDescent="0.7">
      <c r="A2" s="1" t="s">
        <v>18</v>
      </c>
      <c r="E2" t="s">
        <v>44</v>
      </c>
      <c r="F2" t="s">
        <v>45</v>
      </c>
      <c r="H2" s="4" t="s">
        <v>61</v>
      </c>
      <c r="I2" t="s">
        <v>43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F2" s="4" t="s">
        <v>67</v>
      </c>
    </row>
    <row r="3" spans="1:49" x14ac:dyDescent="0.45">
      <c r="A3" t="s">
        <v>1</v>
      </c>
      <c r="B3" t="s">
        <v>14</v>
      </c>
      <c r="C3">
        <v>97</v>
      </c>
      <c r="D3">
        <v>71</v>
      </c>
      <c r="E3" s="2">
        <f>C3/D3</f>
        <v>1.3661971830985915</v>
      </c>
      <c r="F3" s="2">
        <f>D3/C3</f>
        <v>0.73195876288659789</v>
      </c>
      <c r="G3" s="2"/>
      <c r="H3" t="s">
        <v>12</v>
      </c>
      <c r="I3">
        <v>1</v>
      </c>
      <c r="J3">
        <v>0</v>
      </c>
      <c r="K3">
        <v>0</v>
      </c>
      <c r="L3" s="2">
        <v>0.71962616822429903</v>
      </c>
      <c r="M3" s="2">
        <v>1.1428571428571428</v>
      </c>
      <c r="N3" s="2">
        <v>0.95652173913043481</v>
      </c>
      <c r="O3" s="2">
        <v>1.1428571428571428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2">
        <v>0.86956521739130432</v>
      </c>
      <c r="W3">
        <v>0</v>
      </c>
      <c r="X3" s="2">
        <v>1.9166666666666667</v>
      </c>
      <c r="Y3">
        <v>0</v>
      </c>
      <c r="Z3">
        <v>0</v>
      </c>
      <c r="AA3" s="2">
        <v>1.9836065573770492</v>
      </c>
      <c r="AC3" s="2">
        <f>SUM(J3:AA20)</f>
        <v>140.43040606876778</v>
      </c>
      <c r="AD3">
        <v>1</v>
      </c>
      <c r="AF3" s="2" cm="1">
        <f t="array" ref="AF3:AW20">TRANSPOSE(J3:AA20)</f>
        <v>0</v>
      </c>
      <c r="AG3" s="2">
        <v>0</v>
      </c>
      <c r="AH3" s="2">
        <v>1.3896103896103895</v>
      </c>
      <c r="AI3" s="2">
        <v>0.875</v>
      </c>
      <c r="AJ3" s="2">
        <v>1.0454545454545454</v>
      </c>
      <c r="AK3" s="2">
        <v>0.875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1.1499999999999999</v>
      </c>
      <c r="AS3" s="2">
        <v>0</v>
      </c>
      <c r="AT3" s="2">
        <v>0.52173913043478259</v>
      </c>
      <c r="AU3" s="2">
        <v>0</v>
      </c>
      <c r="AV3" s="2">
        <v>0</v>
      </c>
      <c r="AW3" s="2">
        <v>0.50413223140495866</v>
      </c>
    </row>
    <row r="4" spans="1:49" x14ac:dyDescent="0.45">
      <c r="A4" t="s">
        <v>3</v>
      </c>
      <c r="B4" t="s">
        <v>5</v>
      </c>
      <c r="C4">
        <v>101</v>
      </c>
      <c r="D4">
        <v>76</v>
      </c>
      <c r="E4" s="2">
        <f t="shared" ref="E4:E66" si="0">C4/D4</f>
        <v>1.3289473684210527</v>
      </c>
      <c r="F4" s="2">
        <f t="shared" ref="F4:F66" si="1">D4/C4</f>
        <v>0.75247524752475248</v>
      </c>
      <c r="G4" s="2"/>
      <c r="H4" t="s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1.4074074074074074</v>
      </c>
      <c r="Q4" s="2">
        <v>1.3661971830985915</v>
      </c>
      <c r="R4">
        <v>0</v>
      </c>
      <c r="S4">
        <v>0</v>
      </c>
      <c r="T4" s="2">
        <v>1.8888888888888888</v>
      </c>
      <c r="U4" s="2">
        <v>1.1884057971014492</v>
      </c>
      <c r="V4" s="2">
        <v>1.1234567901234569</v>
      </c>
      <c r="W4">
        <v>0</v>
      </c>
      <c r="X4" s="2">
        <v>1.4142857142857144</v>
      </c>
      <c r="Y4" s="2">
        <v>2.2641509433962264</v>
      </c>
      <c r="Z4" s="2">
        <v>0</v>
      </c>
      <c r="AA4">
        <v>0</v>
      </c>
      <c r="AD4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0.71052631578947367</v>
      </c>
      <c r="AM4" s="2">
        <v>0.73195876288659789</v>
      </c>
      <c r="AN4" s="2">
        <v>0</v>
      </c>
      <c r="AO4" s="2">
        <v>0</v>
      </c>
      <c r="AP4" s="2">
        <v>0.52941176470588236</v>
      </c>
      <c r="AQ4" s="2">
        <v>0.84146341463414631</v>
      </c>
      <c r="AR4" s="2">
        <v>0.89010989010989006</v>
      </c>
      <c r="AS4" s="2">
        <v>0</v>
      </c>
      <c r="AT4" s="2">
        <v>0.70707070707070707</v>
      </c>
      <c r="AU4" s="2">
        <v>0.44166666666666665</v>
      </c>
      <c r="AV4" s="2">
        <v>0</v>
      </c>
      <c r="AW4" s="2">
        <v>0</v>
      </c>
    </row>
    <row r="5" spans="1:49" x14ac:dyDescent="0.45">
      <c r="A5" t="s">
        <v>13</v>
      </c>
      <c r="B5" t="s">
        <v>7</v>
      </c>
      <c r="C5">
        <v>85</v>
      </c>
      <c r="D5">
        <v>102</v>
      </c>
      <c r="E5" s="2">
        <f t="shared" si="0"/>
        <v>0.83333333333333337</v>
      </c>
      <c r="F5" s="2">
        <f t="shared" si="1"/>
        <v>1.2</v>
      </c>
      <c r="G5" s="2"/>
      <c r="H5" t="s">
        <v>0</v>
      </c>
      <c r="I5">
        <v>3</v>
      </c>
      <c r="J5" s="2">
        <v>1.3896103896103895</v>
      </c>
      <c r="K5">
        <v>0</v>
      </c>
      <c r="L5">
        <v>0</v>
      </c>
      <c r="M5">
        <v>0</v>
      </c>
      <c r="N5">
        <v>0</v>
      </c>
      <c r="O5" s="2">
        <v>0.78761061946902655</v>
      </c>
      <c r="P5">
        <v>0</v>
      </c>
      <c r="Q5" s="2">
        <v>0.84507042253521125</v>
      </c>
      <c r="R5">
        <v>0</v>
      </c>
      <c r="S5">
        <v>0</v>
      </c>
      <c r="T5">
        <v>0</v>
      </c>
      <c r="U5">
        <v>0</v>
      </c>
      <c r="V5" s="2">
        <v>1.6029411764705883</v>
      </c>
      <c r="W5">
        <v>0</v>
      </c>
      <c r="X5">
        <v>0</v>
      </c>
      <c r="Y5" s="2">
        <v>1.2173913043478262</v>
      </c>
      <c r="Z5" s="2">
        <v>2.0862068965517242</v>
      </c>
      <c r="AA5" s="2">
        <v>1.1466666666666667</v>
      </c>
      <c r="AD5">
        <v>1</v>
      </c>
      <c r="AF5" s="2">
        <v>0.71962616822429903</v>
      </c>
      <c r="AG5" s="2">
        <v>0</v>
      </c>
      <c r="AH5" s="2">
        <v>0</v>
      </c>
      <c r="AI5" s="2">
        <v>0</v>
      </c>
      <c r="AJ5" s="2">
        <v>0</v>
      </c>
      <c r="AK5" s="2">
        <v>1.2696629213483146</v>
      </c>
      <c r="AL5" s="2">
        <v>0</v>
      </c>
      <c r="AM5" s="2">
        <v>1.1833333333333333</v>
      </c>
      <c r="AN5" s="2">
        <v>0</v>
      </c>
      <c r="AO5" s="2">
        <v>0</v>
      </c>
      <c r="AP5" s="2">
        <v>0</v>
      </c>
      <c r="AQ5" s="2">
        <v>0</v>
      </c>
      <c r="AR5" s="2">
        <v>0.62385321100917435</v>
      </c>
      <c r="AS5" s="2">
        <v>0</v>
      </c>
      <c r="AT5" s="2">
        <v>0</v>
      </c>
      <c r="AU5" s="2">
        <v>0.8214285714285714</v>
      </c>
      <c r="AV5" s="2">
        <v>0.47933884297520662</v>
      </c>
      <c r="AW5" s="2">
        <v>0.87209302325581395</v>
      </c>
    </row>
    <row r="6" spans="1:49" x14ac:dyDescent="0.45">
      <c r="A6" t="s">
        <v>12</v>
      </c>
      <c r="B6" t="s">
        <v>8</v>
      </c>
      <c r="C6">
        <v>138</v>
      </c>
      <c r="D6">
        <v>72</v>
      </c>
      <c r="E6" s="2">
        <f t="shared" si="0"/>
        <v>1.9166666666666667</v>
      </c>
      <c r="F6" s="2">
        <f>D6/C6</f>
        <v>0.52173913043478259</v>
      </c>
      <c r="G6" s="2"/>
      <c r="H6" t="s">
        <v>7</v>
      </c>
      <c r="I6">
        <v>4</v>
      </c>
      <c r="J6" s="2">
        <v>0.875</v>
      </c>
      <c r="K6">
        <v>0</v>
      </c>
      <c r="L6">
        <v>0</v>
      </c>
      <c r="M6">
        <v>0</v>
      </c>
      <c r="N6">
        <v>0</v>
      </c>
      <c r="O6" s="2">
        <v>0.9285714285714286</v>
      </c>
      <c r="P6">
        <v>0</v>
      </c>
      <c r="Q6">
        <v>0</v>
      </c>
      <c r="R6">
        <v>0</v>
      </c>
      <c r="S6" s="2">
        <v>1.2</v>
      </c>
      <c r="T6">
        <v>0</v>
      </c>
      <c r="U6" s="2">
        <v>1.2777777777777777</v>
      </c>
      <c r="V6">
        <v>0</v>
      </c>
      <c r="W6" s="2">
        <v>1.7241379310344827</v>
      </c>
      <c r="X6" s="2">
        <v>1.1341463414634145</v>
      </c>
      <c r="Y6">
        <v>0</v>
      </c>
      <c r="Z6" s="2">
        <v>0.85057471264367812</v>
      </c>
      <c r="AA6">
        <v>0</v>
      </c>
      <c r="AD6">
        <v>1</v>
      </c>
      <c r="AF6" s="2">
        <v>1.1428571428571428</v>
      </c>
      <c r="AG6" s="2">
        <v>0</v>
      </c>
      <c r="AH6" s="2">
        <v>0</v>
      </c>
      <c r="AI6" s="2">
        <v>0</v>
      </c>
      <c r="AJ6" s="2">
        <v>0</v>
      </c>
      <c r="AK6" s="2">
        <v>1.0769230769230769</v>
      </c>
      <c r="AL6" s="2">
        <v>0</v>
      </c>
      <c r="AM6" s="2">
        <v>0</v>
      </c>
      <c r="AN6" s="2">
        <v>0</v>
      </c>
      <c r="AO6" s="2">
        <v>0.83333333333333337</v>
      </c>
      <c r="AP6" s="2">
        <v>0</v>
      </c>
      <c r="AQ6" s="2">
        <v>0.78260869565217395</v>
      </c>
      <c r="AR6" s="2">
        <v>0</v>
      </c>
      <c r="AS6" s="2">
        <v>0.57999999999999996</v>
      </c>
      <c r="AT6" s="2">
        <v>0.88172043010752688</v>
      </c>
      <c r="AU6" s="2">
        <v>0</v>
      </c>
      <c r="AV6" s="2">
        <v>1.1756756756756757</v>
      </c>
      <c r="AW6" s="2">
        <v>0</v>
      </c>
    </row>
    <row r="7" spans="1:49" x14ac:dyDescent="0.45">
      <c r="A7" t="s">
        <v>6</v>
      </c>
      <c r="B7" t="s">
        <v>0</v>
      </c>
      <c r="C7">
        <v>92</v>
      </c>
      <c r="D7">
        <v>112</v>
      </c>
      <c r="E7" s="2">
        <f t="shared" si="0"/>
        <v>0.8214285714285714</v>
      </c>
      <c r="F7" s="2">
        <f t="shared" si="1"/>
        <v>1.2173913043478262</v>
      </c>
      <c r="G7" s="2"/>
      <c r="H7" t="s">
        <v>17</v>
      </c>
      <c r="I7">
        <v>5</v>
      </c>
      <c r="J7" s="2">
        <v>1.0454545454545454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1.564516129032258</v>
      </c>
      <c r="S7" s="2">
        <v>0.84615384615384615</v>
      </c>
      <c r="T7">
        <v>0</v>
      </c>
      <c r="U7">
        <v>0</v>
      </c>
      <c r="V7" s="2">
        <v>0</v>
      </c>
      <c r="W7" s="2">
        <v>1.0121951219512195</v>
      </c>
      <c r="X7" s="2">
        <v>1.8135593220338984</v>
      </c>
      <c r="Y7" s="2">
        <v>1.6296296296296295</v>
      </c>
      <c r="Z7" s="2">
        <v>2.1702127659574466</v>
      </c>
      <c r="AA7">
        <v>0</v>
      </c>
      <c r="AD7">
        <v>1</v>
      </c>
      <c r="AF7" s="2">
        <v>0.95652173913043481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0.63917525773195871</v>
      </c>
      <c r="AO7" s="2">
        <v>1.1818181818181819</v>
      </c>
      <c r="AP7" s="2">
        <v>0</v>
      </c>
      <c r="AQ7" s="2">
        <v>0</v>
      </c>
      <c r="AR7" s="2">
        <v>0</v>
      </c>
      <c r="AS7" s="2">
        <v>0.98795180722891562</v>
      </c>
      <c r="AT7" s="2">
        <v>0.55140186915887845</v>
      </c>
      <c r="AU7" s="2">
        <v>0.61363636363636365</v>
      </c>
      <c r="AV7" s="2">
        <v>0.46078431372549017</v>
      </c>
      <c r="AW7" s="2">
        <v>0</v>
      </c>
    </row>
    <row r="8" spans="1:49" x14ac:dyDescent="0.45">
      <c r="A8" t="s">
        <v>2</v>
      </c>
      <c r="B8" t="s">
        <v>15</v>
      </c>
      <c r="C8">
        <v>80</v>
      </c>
      <c r="D8">
        <v>69</v>
      </c>
      <c r="E8" s="2">
        <f t="shared" si="0"/>
        <v>1.1594202898550725</v>
      </c>
      <c r="F8" s="2">
        <f t="shared" si="1"/>
        <v>0.86250000000000004</v>
      </c>
      <c r="G8" s="2"/>
      <c r="H8" t="s">
        <v>2</v>
      </c>
      <c r="I8">
        <v>6</v>
      </c>
      <c r="J8" s="2">
        <v>0.875</v>
      </c>
      <c r="K8" s="2">
        <v>0</v>
      </c>
      <c r="L8" s="2">
        <v>1.2696629213483146</v>
      </c>
      <c r="M8" s="2">
        <v>1.0769230769230769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1.1594202898550725</v>
      </c>
      <c r="U8" s="2">
        <v>1.65</v>
      </c>
      <c r="V8">
        <v>0</v>
      </c>
      <c r="W8">
        <v>0</v>
      </c>
      <c r="X8" s="2">
        <v>1.2933333333333332</v>
      </c>
      <c r="Y8">
        <v>0</v>
      </c>
      <c r="Z8">
        <v>0</v>
      </c>
      <c r="AA8" s="2">
        <v>3.25</v>
      </c>
      <c r="AD8">
        <v>1</v>
      </c>
      <c r="AF8" s="2">
        <v>1.1428571428571428</v>
      </c>
      <c r="AG8" s="2">
        <v>0</v>
      </c>
      <c r="AH8" s="2">
        <v>0.78761061946902655</v>
      </c>
      <c r="AI8" s="2">
        <v>0.9285714285714286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0.86250000000000004</v>
      </c>
      <c r="AQ8" s="2">
        <v>0.60606060606060608</v>
      </c>
      <c r="AR8" s="2">
        <v>0</v>
      </c>
      <c r="AS8" s="2">
        <v>0</v>
      </c>
      <c r="AT8" s="2">
        <v>0.77319587628865982</v>
      </c>
      <c r="AU8" s="2">
        <v>0</v>
      </c>
      <c r="AV8" s="2">
        <v>0</v>
      </c>
      <c r="AW8" s="2">
        <v>0.30769230769230771</v>
      </c>
    </row>
    <row r="9" spans="1:49" x14ac:dyDescent="0.45">
      <c r="A9" t="s">
        <v>9</v>
      </c>
      <c r="B9" t="s">
        <v>10</v>
      </c>
      <c r="C9">
        <v>78</v>
      </c>
      <c r="D9">
        <v>58</v>
      </c>
      <c r="E9" s="2">
        <f t="shared" si="0"/>
        <v>1.3448275862068966</v>
      </c>
      <c r="F9" s="2">
        <f t="shared" si="1"/>
        <v>0.74358974358974361</v>
      </c>
      <c r="G9" s="2"/>
      <c r="H9" t="s">
        <v>5</v>
      </c>
      <c r="I9">
        <v>7</v>
      </c>
      <c r="J9">
        <v>0</v>
      </c>
      <c r="K9" s="2">
        <v>0.71052631578947367</v>
      </c>
      <c r="L9">
        <v>0</v>
      </c>
      <c r="M9">
        <v>0</v>
      </c>
      <c r="N9">
        <v>0</v>
      </c>
      <c r="O9">
        <v>0</v>
      </c>
      <c r="P9">
        <v>0</v>
      </c>
      <c r="Q9" s="2">
        <v>1.6229508196721312</v>
      </c>
      <c r="R9" s="2">
        <v>0.75247524752475248</v>
      </c>
      <c r="S9" s="2">
        <v>0.71794871794871795</v>
      </c>
      <c r="T9">
        <v>0</v>
      </c>
      <c r="U9">
        <v>0</v>
      </c>
      <c r="V9">
        <v>0</v>
      </c>
      <c r="W9" s="2">
        <v>0.81188118811881194</v>
      </c>
      <c r="X9">
        <v>0</v>
      </c>
      <c r="Y9" s="2">
        <v>1.4931506849315068</v>
      </c>
      <c r="Z9" s="2">
        <v>2.9464285714285716</v>
      </c>
      <c r="AA9">
        <v>0</v>
      </c>
      <c r="AD9">
        <v>1</v>
      </c>
      <c r="AF9" s="2">
        <v>0</v>
      </c>
      <c r="AG9" s="2">
        <v>1.4074074074074074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0.61616161616161613</v>
      </c>
      <c r="AN9" s="2">
        <v>1.3289473684210527</v>
      </c>
      <c r="AO9" s="2">
        <v>1.3928571428571428</v>
      </c>
      <c r="AP9" s="2">
        <v>0</v>
      </c>
      <c r="AQ9" s="2">
        <v>0</v>
      </c>
      <c r="AR9" s="2">
        <v>0</v>
      </c>
      <c r="AS9" s="2">
        <v>1.2317073170731707</v>
      </c>
      <c r="AT9" s="2">
        <v>0</v>
      </c>
      <c r="AU9" s="2">
        <v>0.66972477064220182</v>
      </c>
      <c r="AV9" s="2">
        <v>0.33939393939393941</v>
      </c>
      <c r="AW9" s="2">
        <v>0</v>
      </c>
    </row>
    <row r="10" spans="1:49" x14ac:dyDescent="0.45">
      <c r="A10" t="s">
        <v>11</v>
      </c>
      <c r="B10" t="s">
        <v>17</v>
      </c>
      <c r="C10">
        <v>82</v>
      </c>
      <c r="D10">
        <v>83</v>
      </c>
      <c r="E10" s="2">
        <f t="shared" si="0"/>
        <v>0.98795180722891562</v>
      </c>
      <c r="F10" s="2">
        <f t="shared" si="1"/>
        <v>1.0121951219512195</v>
      </c>
      <c r="G10" s="2"/>
      <c r="H10" t="s">
        <v>14</v>
      </c>
      <c r="I10">
        <v>8</v>
      </c>
      <c r="J10">
        <v>0</v>
      </c>
      <c r="K10" s="2">
        <v>0.73195876288659789</v>
      </c>
      <c r="L10" s="2">
        <v>1.1833333333333333</v>
      </c>
      <c r="M10">
        <v>0</v>
      </c>
      <c r="N10">
        <v>0</v>
      </c>
      <c r="O10">
        <v>0</v>
      </c>
      <c r="P10" s="2">
        <v>0.61616161616161613</v>
      </c>
      <c r="Q10">
        <v>0</v>
      </c>
      <c r="R10" s="2">
        <v>0.88235294117647056</v>
      </c>
      <c r="S10" s="2">
        <v>0</v>
      </c>
      <c r="T10">
        <v>0</v>
      </c>
      <c r="U10">
        <v>0</v>
      </c>
      <c r="V10">
        <v>0</v>
      </c>
      <c r="W10" s="2">
        <v>0.98412698412698407</v>
      </c>
      <c r="X10" s="2">
        <v>1.4507042253521127</v>
      </c>
      <c r="Y10">
        <v>0</v>
      </c>
      <c r="Z10">
        <v>0</v>
      </c>
      <c r="AA10" s="2">
        <v>1.9577464788732395</v>
      </c>
      <c r="AD10">
        <v>1</v>
      </c>
      <c r="AF10" s="2">
        <v>0</v>
      </c>
      <c r="AG10" s="2">
        <v>1.3661971830985915</v>
      </c>
      <c r="AH10" s="2">
        <v>0.84507042253521125</v>
      </c>
      <c r="AI10" s="2">
        <v>0</v>
      </c>
      <c r="AJ10" s="2">
        <v>0</v>
      </c>
      <c r="AK10" s="2">
        <v>0</v>
      </c>
      <c r="AL10" s="2">
        <v>1.6229508196721312</v>
      </c>
      <c r="AM10" s="2">
        <v>0</v>
      </c>
      <c r="AN10" s="2">
        <v>1.1333333333333333</v>
      </c>
      <c r="AO10" s="2">
        <v>0</v>
      </c>
      <c r="AP10" s="2">
        <v>0</v>
      </c>
      <c r="AQ10" s="2">
        <v>0</v>
      </c>
      <c r="AR10" s="2">
        <v>0</v>
      </c>
      <c r="AS10" s="2">
        <v>1.0161290322580645</v>
      </c>
      <c r="AT10" s="2">
        <v>0.68932038834951459</v>
      </c>
      <c r="AU10" s="2">
        <v>0</v>
      </c>
      <c r="AV10" s="2">
        <v>0</v>
      </c>
      <c r="AW10" s="2">
        <v>0.51079136690647486</v>
      </c>
    </row>
    <row r="11" spans="1:49" x14ac:dyDescent="0.45">
      <c r="A11" t="s">
        <v>16</v>
      </c>
      <c r="B11" t="s">
        <v>4</v>
      </c>
      <c r="C11">
        <v>80</v>
      </c>
      <c r="D11">
        <v>107</v>
      </c>
      <c r="E11" s="2">
        <f t="shared" si="0"/>
        <v>0.74766355140186913</v>
      </c>
      <c r="F11" s="2">
        <f t="shared" si="1"/>
        <v>1.3374999999999999</v>
      </c>
      <c r="G11" s="2"/>
      <c r="H11" t="s">
        <v>3</v>
      </c>
      <c r="I11">
        <v>9</v>
      </c>
      <c r="J11">
        <v>0</v>
      </c>
      <c r="K11">
        <v>0</v>
      </c>
      <c r="L11">
        <v>0</v>
      </c>
      <c r="M11">
        <v>0</v>
      </c>
      <c r="N11" s="2">
        <v>0.63917525773195871</v>
      </c>
      <c r="O11">
        <v>0</v>
      </c>
      <c r="P11" s="2">
        <v>1.3289473684210527</v>
      </c>
      <c r="Q11" s="2">
        <v>1.1333333333333333</v>
      </c>
      <c r="R11">
        <v>0</v>
      </c>
      <c r="S11" s="2">
        <v>0</v>
      </c>
      <c r="T11" s="2">
        <v>1.0329670329670331</v>
      </c>
      <c r="U11" s="2">
        <v>0.67391304347826086</v>
      </c>
      <c r="V11" s="2">
        <v>1.0136986301369864</v>
      </c>
      <c r="W11" s="2">
        <v>0</v>
      </c>
      <c r="X11" s="2">
        <v>0</v>
      </c>
      <c r="Y11" s="2">
        <v>0</v>
      </c>
      <c r="Z11" s="2">
        <v>0</v>
      </c>
      <c r="AA11" s="2">
        <v>1.78125</v>
      </c>
      <c r="AD11">
        <v>1</v>
      </c>
      <c r="AF11" s="2">
        <v>0</v>
      </c>
      <c r="AG11" s="2">
        <v>0</v>
      </c>
      <c r="AH11" s="2">
        <v>0</v>
      </c>
      <c r="AI11" s="2">
        <v>0</v>
      </c>
      <c r="AJ11" s="2">
        <v>1.564516129032258</v>
      </c>
      <c r="AK11" s="2">
        <v>0</v>
      </c>
      <c r="AL11" s="2">
        <v>0.75247524752475248</v>
      </c>
      <c r="AM11" s="2">
        <v>0.88235294117647056</v>
      </c>
      <c r="AN11" s="2">
        <v>0</v>
      </c>
      <c r="AO11" s="2">
        <v>0</v>
      </c>
      <c r="AP11" s="2">
        <v>0.96808510638297873</v>
      </c>
      <c r="AQ11" s="2">
        <v>1.4838709677419355</v>
      </c>
      <c r="AR11" s="2">
        <v>0.98648648648648651</v>
      </c>
      <c r="AS11" s="2">
        <v>0</v>
      </c>
      <c r="AT11" s="2">
        <v>0</v>
      </c>
      <c r="AU11" s="2">
        <v>0</v>
      </c>
      <c r="AV11" s="2">
        <v>0</v>
      </c>
      <c r="AW11" s="2">
        <v>0.56140350877192979</v>
      </c>
    </row>
    <row r="12" spans="1:49" x14ac:dyDescent="0.45">
      <c r="E12" s="2"/>
      <c r="F12" s="2"/>
      <c r="G12" s="2"/>
      <c r="H12" t="s">
        <v>13</v>
      </c>
      <c r="I12">
        <v>10</v>
      </c>
      <c r="J12">
        <v>0</v>
      </c>
      <c r="K12" s="2">
        <v>0</v>
      </c>
      <c r="L12">
        <v>0</v>
      </c>
      <c r="M12" s="2">
        <v>0.83333333333333337</v>
      </c>
      <c r="N12" s="2">
        <v>1.1818181818181819</v>
      </c>
      <c r="O12" s="2">
        <v>0</v>
      </c>
      <c r="P12" s="2">
        <v>1.3928571428571428</v>
      </c>
      <c r="Q12" s="2">
        <v>0</v>
      </c>
      <c r="R12" s="2">
        <v>0</v>
      </c>
      <c r="S12" s="2">
        <v>0</v>
      </c>
      <c r="T12" s="2">
        <v>0.97674418604651159</v>
      </c>
      <c r="U12" s="2">
        <v>1.4262295081967213</v>
      </c>
      <c r="V12" s="2">
        <v>1.9452054794520548</v>
      </c>
      <c r="W12" s="2">
        <v>0</v>
      </c>
      <c r="X12" s="2">
        <v>0</v>
      </c>
      <c r="Y12" s="2">
        <v>1.2833333333333334</v>
      </c>
      <c r="Z12" s="2">
        <v>0</v>
      </c>
      <c r="AA12" s="2">
        <v>0</v>
      </c>
      <c r="AD12">
        <v>1</v>
      </c>
      <c r="AF12" s="2">
        <v>0</v>
      </c>
      <c r="AG12" s="2">
        <v>0</v>
      </c>
      <c r="AH12" s="2">
        <v>0</v>
      </c>
      <c r="AI12" s="2">
        <v>1.2</v>
      </c>
      <c r="AJ12" s="2">
        <v>0.84615384615384615</v>
      </c>
      <c r="AK12" s="2">
        <v>0</v>
      </c>
      <c r="AL12" s="2">
        <v>0.71794871794871795</v>
      </c>
      <c r="AM12" s="2">
        <v>0</v>
      </c>
      <c r="AN12" s="2">
        <v>0</v>
      </c>
      <c r="AO12" s="2">
        <v>0</v>
      </c>
      <c r="AP12" s="2">
        <v>1.0238095238095237</v>
      </c>
      <c r="AQ12" s="2">
        <v>0.70114942528735635</v>
      </c>
      <c r="AR12" s="2">
        <v>0.5140845070422535</v>
      </c>
      <c r="AS12" s="2">
        <v>0</v>
      </c>
      <c r="AT12" s="2">
        <v>0</v>
      </c>
      <c r="AU12" s="2">
        <v>0.77922077922077926</v>
      </c>
      <c r="AV12" s="2">
        <v>0</v>
      </c>
      <c r="AW12" s="2">
        <v>0</v>
      </c>
    </row>
    <row r="13" spans="1:49" x14ac:dyDescent="0.45">
      <c r="A13" s="1" t="s">
        <v>19</v>
      </c>
      <c r="E13" s="2"/>
      <c r="F13" s="2"/>
      <c r="G13" s="2"/>
      <c r="H13" t="s">
        <v>15</v>
      </c>
      <c r="I13">
        <v>11</v>
      </c>
      <c r="J13">
        <v>0</v>
      </c>
      <c r="K13" s="2">
        <v>0.52941176470588236</v>
      </c>
      <c r="L13">
        <v>0</v>
      </c>
      <c r="M13">
        <v>0</v>
      </c>
      <c r="N13">
        <v>0</v>
      </c>
      <c r="O13" s="2">
        <v>0.86250000000000004</v>
      </c>
      <c r="P13">
        <v>0</v>
      </c>
      <c r="Q13">
        <v>0</v>
      </c>
      <c r="R13" s="2">
        <v>0.96808510638297873</v>
      </c>
      <c r="S13" s="2">
        <v>1.0238095238095237</v>
      </c>
      <c r="T13" s="2">
        <v>0</v>
      </c>
      <c r="U13" s="2">
        <v>0</v>
      </c>
      <c r="V13" s="2">
        <v>0.46666666666666667</v>
      </c>
      <c r="W13" s="2">
        <v>0.95833333333333337</v>
      </c>
      <c r="X13" s="2">
        <v>0</v>
      </c>
      <c r="Y13" s="2">
        <v>0</v>
      </c>
      <c r="Z13" s="2">
        <v>3.5454545454545454</v>
      </c>
      <c r="AA13" s="2">
        <v>0</v>
      </c>
      <c r="AD13">
        <v>1</v>
      </c>
      <c r="AF13" s="2">
        <v>0</v>
      </c>
      <c r="AG13" s="2">
        <v>1.8888888888888888</v>
      </c>
      <c r="AH13" s="2">
        <v>0</v>
      </c>
      <c r="AI13" s="2">
        <v>0</v>
      </c>
      <c r="AJ13" s="2">
        <v>0</v>
      </c>
      <c r="AK13" s="2">
        <v>1.1594202898550725</v>
      </c>
      <c r="AL13" s="2">
        <v>0</v>
      </c>
      <c r="AM13" s="2">
        <v>0</v>
      </c>
      <c r="AN13" s="2">
        <v>1.0329670329670331</v>
      </c>
      <c r="AO13" s="2">
        <v>0.97674418604651159</v>
      </c>
      <c r="AP13" s="2">
        <v>0</v>
      </c>
      <c r="AQ13" s="2">
        <v>0</v>
      </c>
      <c r="AR13" s="2">
        <v>2.1428571428571428</v>
      </c>
      <c r="AS13" s="2">
        <v>1.0434782608695652</v>
      </c>
      <c r="AT13" s="2">
        <v>0</v>
      </c>
      <c r="AU13" s="2">
        <v>0</v>
      </c>
      <c r="AV13" s="2">
        <v>0.28205128205128205</v>
      </c>
      <c r="AW13" s="2">
        <v>0</v>
      </c>
    </row>
    <row r="14" spans="1:49" x14ac:dyDescent="0.45">
      <c r="A14" t="s">
        <v>14</v>
      </c>
      <c r="B14" t="s">
        <v>3</v>
      </c>
      <c r="C14">
        <v>90</v>
      </c>
      <c r="D14">
        <v>102</v>
      </c>
      <c r="E14" s="2">
        <f t="shared" si="0"/>
        <v>0.88235294117647056</v>
      </c>
      <c r="F14" s="2">
        <f t="shared" si="1"/>
        <v>1.1333333333333333</v>
      </c>
      <c r="G14" s="2"/>
      <c r="H14" t="s">
        <v>4</v>
      </c>
      <c r="I14">
        <v>12</v>
      </c>
      <c r="J14">
        <v>0</v>
      </c>
      <c r="K14" s="2">
        <v>0.84146341463414631</v>
      </c>
      <c r="L14">
        <v>0</v>
      </c>
      <c r="M14" s="2">
        <v>0.78260869565217395</v>
      </c>
      <c r="N14">
        <v>0</v>
      </c>
      <c r="O14" s="2">
        <v>0.60606060606060608</v>
      </c>
      <c r="P14">
        <v>0</v>
      </c>
      <c r="Q14">
        <v>0</v>
      </c>
      <c r="R14" s="2">
        <v>1.4838709677419355</v>
      </c>
      <c r="S14" s="2">
        <v>0.70114942528735635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0.68674698795180722</v>
      </c>
      <c r="Z14" s="2">
        <v>1.3374999999999999</v>
      </c>
      <c r="AA14" s="2">
        <v>0</v>
      </c>
      <c r="AD14">
        <v>1</v>
      </c>
      <c r="AF14" s="2">
        <v>0</v>
      </c>
      <c r="AG14" s="2">
        <v>1.1884057971014492</v>
      </c>
      <c r="AH14" s="2">
        <v>0</v>
      </c>
      <c r="AI14" s="2">
        <v>1.2777777777777777</v>
      </c>
      <c r="AJ14" s="2">
        <v>0</v>
      </c>
      <c r="AK14" s="2">
        <v>1.65</v>
      </c>
      <c r="AL14" s="2">
        <v>0</v>
      </c>
      <c r="AM14" s="2">
        <v>0</v>
      </c>
      <c r="AN14" s="2">
        <v>0.67391304347826086</v>
      </c>
      <c r="AO14" s="2">
        <v>1.4262295081967213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1.4561403508771931</v>
      </c>
      <c r="AV14" s="2">
        <v>0.74766355140186913</v>
      </c>
      <c r="AW14" s="2">
        <v>0</v>
      </c>
    </row>
    <row r="15" spans="1:49" x14ac:dyDescent="0.45">
      <c r="A15" t="s">
        <v>0</v>
      </c>
      <c r="B15" t="s">
        <v>12</v>
      </c>
      <c r="C15">
        <v>107</v>
      </c>
      <c r="D15">
        <v>77</v>
      </c>
      <c r="E15" s="2">
        <f t="shared" si="0"/>
        <v>1.3896103896103895</v>
      </c>
      <c r="F15" s="2">
        <f t="shared" si="1"/>
        <v>0.71962616822429903</v>
      </c>
      <c r="G15" s="2"/>
      <c r="H15" t="s">
        <v>9</v>
      </c>
      <c r="I15">
        <v>13</v>
      </c>
      <c r="J15" s="2">
        <v>1.1499999999999999</v>
      </c>
      <c r="K15" s="2">
        <v>0.89010989010989006</v>
      </c>
      <c r="L15" s="2">
        <v>0.62385321100917435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0.98648648648648651</v>
      </c>
      <c r="S15" s="2">
        <v>0.5140845070422535</v>
      </c>
      <c r="T15" s="2">
        <v>2.1428571428571428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1.3448275862068966</v>
      </c>
      <c r="AD15">
        <v>1</v>
      </c>
      <c r="AF15" s="2">
        <v>0.86956521739130432</v>
      </c>
      <c r="AG15" s="2">
        <v>1.1234567901234569</v>
      </c>
      <c r="AH15" s="2">
        <v>1.6029411764705883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1.0136986301369864</v>
      </c>
      <c r="AO15" s="2">
        <v>1.9452054794520548</v>
      </c>
      <c r="AP15" s="2">
        <v>0.46666666666666667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0.74358974358974361</v>
      </c>
    </row>
    <row r="16" spans="1:49" x14ac:dyDescent="0.45">
      <c r="A16" t="s">
        <v>7</v>
      </c>
      <c r="B16" t="s">
        <v>11</v>
      </c>
      <c r="C16">
        <v>100</v>
      </c>
      <c r="D16">
        <v>58</v>
      </c>
      <c r="E16" s="2">
        <f t="shared" si="0"/>
        <v>1.7241379310344827</v>
      </c>
      <c r="F16" s="2">
        <f t="shared" si="1"/>
        <v>0.57999999999999996</v>
      </c>
      <c r="G16" s="2"/>
      <c r="H16" t="s">
        <v>11</v>
      </c>
      <c r="I16">
        <v>14</v>
      </c>
      <c r="J16">
        <v>0</v>
      </c>
      <c r="K16" s="2">
        <v>0</v>
      </c>
      <c r="L16">
        <v>0</v>
      </c>
      <c r="M16" s="2">
        <v>0.57999999999999996</v>
      </c>
      <c r="N16" s="2">
        <v>0.98795180722891562</v>
      </c>
      <c r="O16" s="2">
        <v>0</v>
      </c>
      <c r="P16" s="2">
        <v>1.2317073170731707</v>
      </c>
      <c r="Q16" s="2">
        <v>1.0161290322580645</v>
      </c>
      <c r="R16" s="2">
        <v>0</v>
      </c>
      <c r="S16" s="2">
        <v>0</v>
      </c>
      <c r="T16" s="2">
        <v>1.0434782608695652</v>
      </c>
      <c r="U16" s="2">
        <v>0</v>
      </c>
      <c r="V16" s="2">
        <v>0</v>
      </c>
      <c r="W16" s="2">
        <v>0</v>
      </c>
      <c r="X16" s="2">
        <v>0.96116504854368934</v>
      </c>
      <c r="Y16" s="2">
        <v>0.47787610619469029</v>
      </c>
      <c r="Z16" s="2">
        <v>0</v>
      </c>
      <c r="AA16" s="2">
        <v>0</v>
      </c>
      <c r="AD16">
        <v>1</v>
      </c>
      <c r="AF16" s="2">
        <v>0</v>
      </c>
      <c r="AG16" s="2">
        <v>0</v>
      </c>
      <c r="AH16" s="2">
        <v>0</v>
      </c>
      <c r="AI16" s="2">
        <v>1.7241379310344827</v>
      </c>
      <c r="AJ16" s="2">
        <v>1.0121951219512195</v>
      </c>
      <c r="AK16" s="2">
        <v>0</v>
      </c>
      <c r="AL16" s="2">
        <v>0.81188118811881194</v>
      </c>
      <c r="AM16" s="2">
        <v>0.98412698412698407</v>
      </c>
      <c r="AN16" s="2">
        <v>0</v>
      </c>
      <c r="AO16" s="2">
        <v>0</v>
      </c>
      <c r="AP16" s="2">
        <v>0.95833333333333337</v>
      </c>
      <c r="AQ16" s="2">
        <v>0</v>
      </c>
      <c r="AR16" s="2">
        <v>0</v>
      </c>
      <c r="AS16" s="2">
        <v>0</v>
      </c>
      <c r="AT16" s="2">
        <v>1.0404040404040404</v>
      </c>
      <c r="AU16" s="2">
        <v>2.0925925925925926</v>
      </c>
      <c r="AV16" s="2">
        <v>0</v>
      </c>
      <c r="AW16" s="2">
        <v>0</v>
      </c>
    </row>
    <row r="17" spans="1:49" x14ac:dyDescent="0.45">
      <c r="A17" t="s">
        <v>8</v>
      </c>
      <c r="B17" t="s">
        <v>2</v>
      </c>
      <c r="C17">
        <v>75</v>
      </c>
      <c r="D17">
        <v>97</v>
      </c>
      <c r="E17" s="2">
        <f t="shared" si="0"/>
        <v>0.77319587628865982</v>
      </c>
      <c r="F17" s="2">
        <f t="shared" si="1"/>
        <v>1.2933333333333332</v>
      </c>
      <c r="G17" s="2"/>
      <c r="H17" t="s">
        <v>8</v>
      </c>
      <c r="I17">
        <v>15</v>
      </c>
      <c r="J17" s="2">
        <v>0.52173913043478259</v>
      </c>
      <c r="K17" s="2">
        <v>0.70707070707070707</v>
      </c>
      <c r="L17" s="2">
        <v>0</v>
      </c>
      <c r="M17" s="2">
        <v>0.88172043010752688</v>
      </c>
      <c r="N17" s="2">
        <v>0.55140186915887845</v>
      </c>
      <c r="O17" s="2">
        <v>0.77319587628865982</v>
      </c>
      <c r="P17" s="2">
        <v>0</v>
      </c>
      <c r="Q17" s="2">
        <v>0.68932038834951459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1.0404040404040404</v>
      </c>
      <c r="X17" s="2">
        <v>0</v>
      </c>
      <c r="Y17" s="2">
        <v>0</v>
      </c>
      <c r="Z17" s="2">
        <v>0</v>
      </c>
      <c r="AA17" s="2">
        <v>0</v>
      </c>
      <c r="AD17">
        <v>1</v>
      </c>
      <c r="AF17" s="2">
        <v>1.9166666666666667</v>
      </c>
      <c r="AG17" s="2">
        <v>1.4142857142857144</v>
      </c>
      <c r="AH17" s="2">
        <v>0</v>
      </c>
      <c r="AI17" s="2">
        <v>1.1341463414634145</v>
      </c>
      <c r="AJ17" s="2">
        <v>1.8135593220338984</v>
      </c>
      <c r="AK17" s="2">
        <v>1.2933333333333332</v>
      </c>
      <c r="AL17" s="2">
        <v>0</v>
      </c>
      <c r="AM17" s="2">
        <v>1.4507042253521127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0.96116504854368934</v>
      </c>
      <c r="AT17" s="2">
        <v>0</v>
      </c>
      <c r="AU17" s="2">
        <v>0</v>
      </c>
      <c r="AV17" s="2">
        <v>0</v>
      </c>
      <c r="AW17" s="2">
        <v>0</v>
      </c>
    </row>
    <row r="18" spans="1:49" x14ac:dyDescent="0.45">
      <c r="A18" t="s">
        <v>4</v>
      </c>
      <c r="B18" t="s">
        <v>1</v>
      </c>
      <c r="C18">
        <v>69</v>
      </c>
      <c r="D18">
        <v>82</v>
      </c>
      <c r="E18" s="2">
        <f t="shared" si="0"/>
        <v>0.84146341463414631</v>
      </c>
      <c r="F18" s="2">
        <f t="shared" si="1"/>
        <v>1.1884057971014492</v>
      </c>
      <c r="G18" s="2"/>
      <c r="H18" t="s">
        <v>6</v>
      </c>
      <c r="I18">
        <v>16</v>
      </c>
      <c r="J18">
        <v>0</v>
      </c>
      <c r="K18" s="2">
        <v>0.44166666666666665</v>
      </c>
      <c r="L18" s="2">
        <v>0.8214285714285714</v>
      </c>
      <c r="M18">
        <v>0</v>
      </c>
      <c r="N18" s="2">
        <v>0.61363636363636365</v>
      </c>
      <c r="O18" s="2">
        <v>0</v>
      </c>
      <c r="P18" s="2">
        <v>0.66972477064220182</v>
      </c>
      <c r="Q18" s="2">
        <v>0</v>
      </c>
      <c r="R18" s="2">
        <v>0</v>
      </c>
      <c r="S18" s="2">
        <v>0.77922077922077926</v>
      </c>
      <c r="T18" s="2">
        <v>0</v>
      </c>
      <c r="U18" s="2">
        <v>1.4561403508771931</v>
      </c>
      <c r="V18" s="2">
        <v>0</v>
      </c>
      <c r="W18" s="2">
        <v>2.0925925925925926</v>
      </c>
      <c r="X18" s="2">
        <v>0</v>
      </c>
      <c r="Y18" s="2">
        <v>0</v>
      </c>
      <c r="Z18" s="2">
        <v>0</v>
      </c>
      <c r="AA18" s="2">
        <v>0</v>
      </c>
      <c r="AD18">
        <v>1</v>
      </c>
      <c r="AF18" s="2">
        <v>0</v>
      </c>
      <c r="AG18" s="2">
        <v>2.2641509433962264</v>
      </c>
      <c r="AH18" s="2">
        <v>1.2173913043478262</v>
      </c>
      <c r="AI18" s="2">
        <v>0</v>
      </c>
      <c r="AJ18" s="2">
        <v>1.6296296296296295</v>
      </c>
      <c r="AK18" s="2">
        <v>0</v>
      </c>
      <c r="AL18" s="2">
        <v>1.4931506849315068</v>
      </c>
      <c r="AM18" s="2">
        <v>0</v>
      </c>
      <c r="AN18" s="2">
        <v>0</v>
      </c>
      <c r="AO18" s="2">
        <v>1.2833333333333334</v>
      </c>
      <c r="AP18" s="2">
        <v>0</v>
      </c>
      <c r="AQ18" s="2">
        <v>0.68674698795180722</v>
      </c>
      <c r="AR18" s="2">
        <v>0</v>
      </c>
      <c r="AS18" s="2">
        <v>0.47787610619469029</v>
      </c>
      <c r="AT18" s="2">
        <v>0</v>
      </c>
      <c r="AU18" s="2">
        <v>0</v>
      </c>
      <c r="AV18" s="2">
        <v>0</v>
      </c>
      <c r="AW18" s="2">
        <v>0</v>
      </c>
    </row>
    <row r="19" spans="1:49" x14ac:dyDescent="0.45">
      <c r="A19" t="s">
        <v>15</v>
      </c>
      <c r="B19" t="s">
        <v>9</v>
      </c>
      <c r="C19">
        <v>56</v>
      </c>
      <c r="D19">
        <v>120</v>
      </c>
      <c r="E19" s="2">
        <f t="shared" si="0"/>
        <v>0.46666666666666667</v>
      </c>
      <c r="F19" s="2">
        <f t="shared" si="1"/>
        <v>2.1428571428571428</v>
      </c>
      <c r="G19" s="2"/>
      <c r="H19" t="s">
        <v>16</v>
      </c>
      <c r="I19">
        <v>17</v>
      </c>
      <c r="J19">
        <v>0</v>
      </c>
      <c r="K19" s="2">
        <v>0</v>
      </c>
      <c r="L19" s="2">
        <v>0.47933884297520662</v>
      </c>
      <c r="M19" s="2">
        <v>1.1756756756756757</v>
      </c>
      <c r="N19" s="2">
        <v>0.46078431372549017</v>
      </c>
      <c r="O19" s="2">
        <v>0</v>
      </c>
      <c r="P19" s="2">
        <v>0.33939393939393941</v>
      </c>
      <c r="Q19" s="2">
        <v>0</v>
      </c>
      <c r="R19" s="2">
        <v>0</v>
      </c>
      <c r="S19" s="2">
        <v>0</v>
      </c>
      <c r="T19" s="2">
        <v>0.28205128205128205</v>
      </c>
      <c r="U19" s="2">
        <v>0.74766355140186913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0.79729729729729726</v>
      </c>
      <c r="AD19">
        <v>1</v>
      </c>
      <c r="AF19" s="2">
        <v>0</v>
      </c>
      <c r="AG19" s="2">
        <v>0</v>
      </c>
      <c r="AH19" s="2">
        <v>2.0862068965517242</v>
      </c>
      <c r="AI19" s="2">
        <v>0.85057471264367812</v>
      </c>
      <c r="AJ19" s="2">
        <v>2.1702127659574466</v>
      </c>
      <c r="AK19" s="2">
        <v>0</v>
      </c>
      <c r="AL19" s="2">
        <v>2.9464285714285716</v>
      </c>
      <c r="AM19" s="2">
        <v>0</v>
      </c>
      <c r="AN19" s="2">
        <v>0</v>
      </c>
      <c r="AO19" s="2">
        <v>0</v>
      </c>
      <c r="AP19" s="2">
        <v>3.5454545454545454</v>
      </c>
      <c r="AQ19" s="2">
        <v>1.3374999999999999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1.2542372881355932</v>
      </c>
    </row>
    <row r="20" spans="1:49" x14ac:dyDescent="0.45">
      <c r="A20" t="s">
        <v>20</v>
      </c>
      <c r="B20" t="s">
        <v>16</v>
      </c>
      <c r="C20">
        <v>74</v>
      </c>
      <c r="D20">
        <v>59</v>
      </c>
      <c r="E20" s="2">
        <f t="shared" si="0"/>
        <v>1.2542372881355932</v>
      </c>
      <c r="F20" s="2">
        <f t="shared" si="1"/>
        <v>0.79729729729729726</v>
      </c>
      <c r="G20" s="2"/>
      <c r="H20" t="s">
        <v>10</v>
      </c>
      <c r="I20">
        <v>18</v>
      </c>
      <c r="J20" s="2">
        <v>0.50413223140495866</v>
      </c>
      <c r="K20" s="2">
        <v>0</v>
      </c>
      <c r="L20" s="2">
        <v>0.87209302325581395</v>
      </c>
      <c r="M20">
        <v>0</v>
      </c>
      <c r="N20" s="2">
        <v>0</v>
      </c>
      <c r="O20" s="2">
        <v>0.30769230769230771</v>
      </c>
      <c r="P20" s="2">
        <v>0</v>
      </c>
      <c r="Q20" s="2">
        <v>0.51079136690647486</v>
      </c>
      <c r="R20" s="2">
        <v>0.56140350877192979</v>
      </c>
      <c r="S20" s="2">
        <v>0</v>
      </c>
      <c r="T20" s="2">
        <v>0</v>
      </c>
      <c r="U20" s="2">
        <v>0</v>
      </c>
      <c r="V20" s="2">
        <v>0.74358974358974361</v>
      </c>
      <c r="W20" s="2">
        <v>0</v>
      </c>
      <c r="X20" s="2">
        <v>0</v>
      </c>
      <c r="Y20" s="2">
        <v>0</v>
      </c>
      <c r="Z20" s="2">
        <v>1.2542372881355932</v>
      </c>
      <c r="AA20" s="2">
        <v>0</v>
      </c>
      <c r="AD20">
        <v>1</v>
      </c>
      <c r="AF20" s="2">
        <v>1.9836065573770492</v>
      </c>
      <c r="AG20" s="2">
        <v>0</v>
      </c>
      <c r="AH20" s="2">
        <v>1.1466666666666667</v>
      </c>
      <c r="AI20" s="2">
        <v>0</v>
      </c>
      <c r="AJ20" s="2">
        <v>0</v>
      </c>
      <c r="AK20" s="2">
        <v>3.25</v>
      </c>
      <c r="AL20" s="2">
        <v>0</v>
      </c>
      <c r="AM20" s="2">
        <v>1.9577464788732395</v>
      </c>
      <c r="AN20" s="2">
        <v>1.78125</v>
      </c>
      <c r="AO20" s="2">
        <v>0</v>
      </c>
      <c r="AP20" s="2">
        <v>0</v>
      </c>
      <c r="AQ20" s="2">
        <v>0</v>
      </c>
      <c r="AR20" s="2">
        <v>1.3448275862068966</v>
      </c>
      <c r="AS20" s="2">
        <v>0</v>
      </c>
      <c r="AT20" s="2">
        <v>0</v>
      </c>
      <c r="AU20" s="2">
        <v>0</v>
      </c>
      <c r="AV20" s="2">
        <v>0.79729729729729726</v>
      </c>
      <c r="AW20" s="2">
        <v>0</v>
      </c>
    </row>
    <row r="21" spans="1:49" x14ac:dyDescent="0.45">
      <c r="A21" t="s">
        <v>21</v>
      </c>
      <c r="B21" t="s">
        <v>13</v>
      </c>
      <c r="C21">
        <v>55</v>
      </c>
      <c r="D21">
        <v>65</v>
      </c>
      <c r="E21" s="2">
        <f t="shared" si="0"/>
        <v>0.84615384615384615</v>
      </c>
      <c r="F21" s="2">
        <f t="shared" si="1"/>
        <v>1.1818181818181819</v>
      </c>
      <c r="G21" s="2"/>
    </row>
    <row r="22" spans="1:49" x14ac:dyDescent="0.45">
      <c r="A22" t="s">
        <v>5</v>
      </c>
      <c r="B22" t="s">
        <v>6</v>
      </c>
      <c r="C22">
        <v>109</v>
      </c>
      <c r="D22">
        <v>73</v>
      </c>
      <c r="E22" s="2">
        <f t="shared" si="0"/>
        <v>1.4931506849315068</v>
      </c>
      <c r="F22" s="2">
        <f t="shared" si="1"/>
        <v>0.66972477064220182</v>
      </c>
      <c r="G22" s="2"/>
    </row>
    <row r="23" spans="1:49" x14ac:dyDescent="0.45">
      <c r="E23" s="2"/>
      <c r="F23" s="2"/>
      <c r="G23" s="2"/>
    </row>
    <row r="24" spans="1:49" x14ac:dyDescent="0.45">
      <c r="A24" s="1" t="s">
        <v>22</v>
      </c>
      <c r="E24" s="2"/>
      <c r="F24" s="2"/>
      <c r="G24" s="2"/>
    </row>
    <row r="25" spans="1:49" x14ac:dyDescent="0.45">
      <c r="A25" t="s">
        <v>14</v>
      </c>
      <c r="B25" t="s">
        <v>0</v>
      </c>
      <c r="C25">
        <v>71</v>
      </c>
      <c r="D25">
        <v>60</v>
      </c>
      <c r="E25" s="2">
        <f t="shared" si="0"/>
        <v>1.1833333333333333</v>
      </c>
      <c r="F25" s="2">
        <f t="shared" si="1"/>
        <v>0.84507042253521125</v>
      </c>
      <c r="G25" s="2"/>
      <c r="U25" t="s">
        <v>57</v>
      </c>
      <c r="V25">
        <f>analysis!B1</f>
        <v>1</v>
      </c>
      <c r="Y25" t="s">
        <v>57</v>
      </c>
      <c r="Z25">
        <f>analysis!B1</f>
        <v>1</v>
      </c>
      <c r="AC25" t="s">
        <v>57</v>
      </c>
      <c r="AD25">
        <f>analysis!B2</f>
        <v>0.1</v>
      </c>
      <c r="AN25" t="s">
        <v>57</v>
      </c>
      <c r="AO25">
        <f>analysis!B1</f>
        <v>1</v>
      </c>
      <c r="AR25" t="s">
        <v>57</v>
      </c>
      <c r="AS25">
        <f>analysis!$B$3</f>
        <v>0.1</v>
      </c>
    </row>
    <row r="26" spans="1:49" x14ac:dyDescent="0.45">
      <c r="A26" t="s">
        <v>1</v>
      </c>
      <c r="B26" t="s">
        <v>8</v>
      </c>
      <c r="C26">
        <v>99</v>
      </c>
      <c r="D26">
        <v>70</v>
      </c>
      <c r="E26" s="2">
        <f t="shared" si="0"/>
        <v>1.4142857142857144</v>
      </c>
      <c r="F26" s="2">
        <f t="shared" si="1"/>
        <v>0.70707070707070707</v>
      </c>
      <c r="G26" s="2"/>
      <c r="I26" t="s">
        <v>49</v>
      </c>
      <c r="J26" s="2" cm="1">
        <f t="array" ref="J26:J43">MMULT(J3:AA20,AD3:AD20)</f>
        <v>8.7317006345040404</v>
      </c>
      <c r="L26" t="s">
        <v>51</v>
      </c>
      <c r="M26" s="2" cm="1">
        <f t="array" ref="M26:M43">MMULT(_xlfn.ANCHORARRAY(AF3),AD3:AD20)</f>
        <v>6.3609362969046757</v>
      </c>
      <c r="O26" t="s">
        <v>54</v>
      </c>
      <c r="P26" s="2" cm="1">
        <f t="array" ref="P26:P43">MMULT(_xlfn.ANCHORARRAY(J47),AD3:AD20)</f>
        <v>63.374326538002173</v>
      </c>
      <c r="R26" t="s">
        <v>55</v>
      </c>
      <c r="S26" s="2" cm="1">
        <f t="array" ref="S26:S43">MMULT(_xlfn.ANCHORARRAY(AF47),AD3:AD20)</f>
        <v>44.648032362412607</v>
      </c>
      <c r="U26" t="s">
        <v>56</v>
      </c>
      <c r="V26" s="2">
        <f>J26-M26*$V$25</f>
        <v>2.3707643375993648</v>
      </c>
      <c r="W26">
        <f>_xlfn.RANK.AVG(V26,$V$26:$V$43,0)</f>
        <v>6</v>
      </c>
      <c r="X26">
        <v>1</v>
      </c>
      <c r="Y26" t="s">
        <v>58</v>
      </c>
      <c r="Z26" s="2">
        <f>P26-S26*$Z$25</f>
        <v>18.726294175589565</v>
      </c>
      <c r="AA26">
        <f>_xlfn.RANK.AVG(Z26,$Z$26:$Z$43,0)</f>
        <v>5</v>
      </c>
      <c r="AB26">
        <v>1</v>
      </c>
      <c r="AC26" t="s">
        <v>59</v>
      </c>
      <c r="AD26" s="2">
        <f t="shared" ref="AD26:AD43" si="2">V26+Z26*$AD$25</f>
        <v>4.243393755158321</v>
      </c>
      <c r="AE26">
        <f>_xlfn.RANK.AVG(AD26,$AD$26:$AD$43,0)</f>
        <v>6</v>
      </c>
      <c r="AH26" t="s">
        <v>78</v>
      </c>
      <c r="AI26" cm="1">
        <f t="array" ref="AI26:AI43">MMULT(_xlfn.ANCHORARRAY(I92),AD3:AD20)</f>
        <v>460.68576049905442</v>
      </c>
      <c r="AK26" t="s">
        <v>79</v>
      </c>
      <c r="AL26" cm="1">
        <f t="array" ref="AL26:AL43">MMULT(_xlfn.ANCHORARRAY(AF92),AD3:AD20)</f>
        <v>335.0234442821536</v>
      </c>
      <c r="AN26" t="s">
        <v>80</v>
      </c>
      <c r="AO26">
        <f>AI26-AL26*$AO$25</f>
        <v>125.66231621690082</v>
      </c>
      <c r="AP26">
        <f>_xlfn.RANK.AVG(AO26,$AO$26:$AO$43,0)</f>
        <v>5</v>
      </c>
      <c r="AR26" t="s">
        <v>151</v>
      </c>
      <c r="AS26" s="2">
        <f>AD26+$AS$25*AO26</f>
        <v>16.809625376848402</v>
      </c>
      <c r="AT26">
        <f>_xlfn.RANK.AVG(AS26,$AS$26:$AS$43,0)</f>
        <v>5</v>
      </c>
    </row>
    <row r="27" spans="1:49" x14ac:dyDescent="0.45">
      <c r="A27" t="s">
        <v>11</v>
      </c>
      <c r="B27" t="s">
        <v>15</v>
      </c>
      <c r="C27">
        <v>96</v>
      </c>
      <c r="D27">
        <v>92</v>
      </c>
      <c r="E27" s="2">
        <f t="shared" si="0"/>
        <v>1.0434782608695652</v>
      </c>
      <c r="F27" s="2">
        <f t="shared" si="1"/>
        <v>0.95833333333333337</v>
      </c>
      <c r="G27" s="2"/>
      <c r="J27" s="2">
        <v>10.652792724301735</v>
      </c>
      <c r="M27" s="2">
        <v>4.8522075218633631</v>
      </c>
      <c r="P27" s="2">
        <v>78.308750608395542</v>
      </c>
      <c r="S27" s="2">
        <v>39.79052883160373</v>
      </c>
      <c r="V27" s="2">
        <f t="shared" ref="V27:V43" si="3">J27-M27*$V$25</f>
        <v>5.8005852024383717</v>
      </c>
      <c r="W27">
        <f t="shared" ref="W27:W43" si="4">_xlfn.RANK.AVG(V27,$V$26:$V$43,0)</f>
        <v>1</v>
      </c>
      <c r="X27">
        <v>2</v>
      </c>
      <c r="Z27" s="2">
        <f t="shared" ref="Z27:Z43" si="5">P27-S27*$Z$25</f>
        <v>38.518221776791812</v>
      </c>
      <c r="AA27">
        <f t="shared" ref="AA27:AA43" si="6">_xlfn.RANK.AVG(Z27,$Z$26:$Z$43,0)</f>
        <v>1</v>
      </c>
      <c r="AB27">
        <v>2</v>
      </c>
      <c r="AD27" s="2">
        <f t="shared" si="2"/>
        <v>9.6524073801175536</v>
      </c>
      <c r="AE27">
        <f t="shared" ref="AE27:AE43" si="7">_xlfn.RANK.AVG(AD27,$AD$26:$AD$43,0)</f>
        <v>1</v>
      </c>
      <c r="AI27">
        <v>578.63897310332732</v>
      </c>
      <c r="AL27">
        <v>270.21081819016013</v>
      </c>
      <c r="AO27">
        <f t="shared" ref="AO27:AO43" si="8">AI27-AL27*$AO$25</f>
        <v>308.42815491316719</v>
      </c>
      <c r="AP27">
        <f t="shared" ref="AP27:AP43" si="9">_xlfn.RANK.AVG(AO27,$AO$26:$AO$43,0)</f>
        <v>1</v>
      </c>
      <c r="AS27" s="2">
        <f t="shared" ref="AS27:AS43" si="10">AD27+$AS$25*AO27</f>
        <v>40.495222871434272</v>
      </c>
      <c r="AT27">
        <f t="shared" ref="AT27:AT43" si="11">_xlfn.RANK.AVG(AS27,$AS$26:$AS$43,0)</f>
        <v>1</v>
      </c>
    </row>
    <row r="28" spans="1:49" x14ac:dyDescent="0.45">
      <c r="A28" t="s">
        <v>6</v>
      </c>
      <c r="B28" t="s">
        <v>4</v>
      </c>
      <c r="C28">
        <v>83</v>
      </c>
      <c r="D28">
        <v>57</v>
      </c>
      <c r="E28" s="2">
        <f t="shared" si="0"/>
        <v>1.4561403508771931</v>
      </c>
      <c r="F28" s="2">
        <f t="shared" si="1"/>
        <v>0.68674698795180722</v>
      </c>
      <c r="G28" s="2"/>
      <c r="J28" s="2">
        <v>9.0754974756514333</v>
      </c>
      <c r="M28" s="2">
        <v>5.9693360715747126</v>
      </c>
      <c r="P28" s="2">
        <v>62.078721656249598</v>
      </c>
      <c r="S28" s="2">
        <v>49.720561542540672</v>
      </c>
      <c r="V28" s="2">
        <f t="shared" si="3"/>
        <v>3.1061614040767207</v>
      </c>
      <c r="W28">
        <f t="shared" si="4"/>
        <v>5</v>
      </c>
      <c r="X28">
        <v>3</v>
      </c>
      <c r="Z28" s="2">
        <f t="shared" si="5"/>
        <v>12.358160113708927</v>
      </c>
      <c r="AA28">
        <f t="shared" si="6"/>
        <v>6</v>
      </c>
      <c r="AB28">
        <v>3</v>
      </c>
      <c r="AD28" s="2">
        <f t="shared" si="2"/>
        <v>4.3419774154476132</v>
      </c>
      <c r="AE28">
        <f t="shared" si="7"/>
        <v>5</v>
      </c>
      <c r="AI28">
        <v>461.03402450527585</v>
      </c>
      <c r="AL28">
        <v>351.81801432417399</v>
      </c>
      <c r="AO28">
        <f t="shared" si="8"/>
        <v>109.21601018110186</v>
      </c>
      <c r="AP28">
        <f t="shared" si="9"/>
        <v>6</v>
      </c>
      <c r="AS28" s="2">
        <f t="shared" si="10"/>
        <v>15.2635784335578</v>
      </c>
      <c r="AT28">
        <f t="shared" si="11"/>
        <v>6</v>
      </c>
    </row>
    <row r="29" spans="1:49" x14ac:dyDescent="0.45">
      <c r="A29" t="s">
        <v>2</v>
      </c>
      <c r="B29" t="s">
        <v>20</v>
      </c>
      <c r="C29">
        <v>156</v>
      </c>
      <c r="D29">
        <v>48</v>
      </c>
      <c r="E29" s="2">
        <f t="shared" si="0"/>
        <v>3.25</v>
      </c>
      <c r="F29" s="2">
        <f t="shared" si="1"/>
        <v>0.30769230769230771</v>
      </c>
      <c r="G29" s="2"/>
      <c r="J29" s="2">
        <v>7.9902081914907814</v>
      </c>
      <c r="M29" s="2">
        <v>6.4731183545489293</v>
      </c>
      <c r="P29" s="2">
        <v>56.894000140341483</v>
      </c>
      <c r="S29" s="2">
        <v>54.99073679771918</v>
      </c>
      <c r="V29" s="2">
        <f t="shared" si="3"/>
        <v>1.5170898369418522</v>
      </c>
      <c r="W29">
        <f t="shared" si="4"/>
        <v>8</v>
      </c>
      <c r="X29">
        <v>4</v>
      </c>
      <c r="Z29" s="2">
        <f t="shared" si="5"/>
        <v>1.9032633426223029</v>
      </c>
      <c r="AA29">
        <f t="shared" si="6"/>
        <v>9</v>
      </c>
      <c r="AB29">
        <v>4</v>
      </c>
      <c r="AD29" s="2">
        <f t="shared" si="2"/>
        <v>1.7074161712040825</v>
      </c>
      <c r="AE29">
        <f t="shared" si="7"/>
        <v>8</v>
      </c>
      <c r="AI29">
        <v>436.54454341282076</v>
      </c>
      <c r="AL29">
        <v>398.14699164960848</v>
      </c>
      <c r="AO29">
        <f t="shared" si="8"/>
        <v>38.397551763212277</v>
      </c>
      <c r="AP29">
        <f t="shared" si="9"/>
        <v>9</v>
      </c>
      <c r="AS29" s="2">
        <f t="shared" si="10"/>
        <v>5.5471713475253104</v>
      </c>
      <c r="AT29">
        <f t="shared" si="11"/>
        <v>9</v>
      </c>
    </row>
    <row r="30" spans="1:49" x14ac:dyDescent="0.45">
      <c r="A30" t="s">
        <v>7</v>
      </c>
      <c r="B30" t="s">
        <v>12</v>
      </c>
      <c r="C30">
        <v>91</v>
      </c>
      <c r="D30">
        <v>104</v>
      </c>
      <c r="E30" s="2">
        <f t="shared" si="0"/>
        <v>0.875</v>
      </c>
      <c r="F30" s="2">
        <f t="shared" si="1"/>
        <v>1.1428571428571428</v>
      </c>
      <c r="G30" s="2"/>
      <c r="J30" s="2">
        <v>10.081721360212843</v>
      </c>
      <c r="M30" s="2">
        <v>5.391289532430223</v>
      </c>
      <c r="P30" s="2">
        <v>64.910803829680532</v>
      </c>
      <c r="S30" s="2">
        <v>43.63813565605281</v>
      </c>
      <c r="V30" s="2">
        <f t="shared" si="3"/>
        <v>4.6904318277826196</v>
      </c>
      <c r="W30">
        <f t="shared" si="4"/>
        <v>3</v>
      </c>
      <c r="X30">
        <v>5</v>
      </c>
      <c r="Z30" s="2">
        <f t="shared" si="5"/>
        <v>21.272668173627721</v>
      </c>
      <c r="AA30">
        <f t="shared" si="6"/>
        <v>4</v>
      </c>
      <c r="AB30">
        <v>5</v>
      </c>
      <c r="AD30" s="2">
        <f t="shared" si="2"/>
        <v>6.8176986451453914</v>
      </c>
      <c r="AE30">
        <f t="shared" si="7"/>
        <v>3</v>
      </c>
      <c r="AI30">
        <v>506.70642579053191</v>
      </c>
      <c r="AL30">
        <v>312.06987551141873</v>
      </c>
      <c r="AO30">
        <f t="shared" si="8"/>
        <v>194.63655027911318</v>
      </c>
      <c r="AP30">
        <f t="shared" si="9"/>
        <v>4</v>
      </c>
      <c r="AS30" s="2">
        <f t="shared" si="10"/>
        <v>26.28135367305671</v>
      </c>
      <c r="AT30">
        <f t="shared" si="11"/>
        <v>4</v>
      </c>
    </row>
    <row r="31" spans="1:49" x14ac:dyDescent="0.45">
      <c r="A31" t="s">
        <v>3</v>
      </c>
      <c r="B31" t="s">
        <v>9</v>
      </c>
      <c r="C31">
        <v>74</v>
      </c>
      <c r="D31">
        <v>73</v>
      </c>
      <c r="E31" s="2">
        <f t="shared" si="0"/>
        <v>1.0136986301369864</v>
      </c>
      <c r="F31" s="2">
        <f t="shared" si="1"/>
        <v>0.98648648648648651</v>
      </c>
      <c r="G31" s="2"/>
      <c r="J31" s="2">
        <v>10.574339621459796</v>
      </c>
      <c r="M31" s="2">
        <v>5.4084879809391717</v>
      </c>
      <c r="P31" s="2">
        <v>70.209189186688178</v>
      </c>
      <c r="S31" s="2">
        <v>41.931258620197717</v>
      </c>
      <c r="V31" s="2">
        <f t="shared" si="3"/>
        <v>5.1658516405206241</v>
      </c>
      <c r="W31">
        <f t="shared" si="4"/>
        <v>2</v>
      </c>
      <c r="X31">
        <v>6</v>
      </c>
      <c r="Z31" s="2">
        <f t="shared" si="5"/>
        <v>28.277930566490461</v>
      </c>
      <c r="AA31">
        <f t="shared" si="6"/>
        <v>3</v>
      </c>
      <c r="AB31">
        <v>6</v>
      </c>
      <c r="AD31" s="2">
        <f t="shared" si="2"/>
        <v>7.9936446971696702</v>
      </c>
      <c r="AE31">
        <f t="shared" si="7"/>
        <v>2</v>
      </c>
      <c r="AI31">
        <v>513.98413795337137</v>
      </c>
      <c r="AL31">
        <v>301.89567051269984</v>
      </c>
      <c r="AO31">
        <f t="shared" si="8"/>
        <v>212.08846744067154</v>
      </c>
      <c r="AP31">
        <f t="shared" si="9"/>
        <v>3</v>
      </c>
      <c r="AS31" s="2">
        <f t="shared" si="10"/>
        <v>29.202491441236827</v>
      </c>
      <c r="AT31">
        <f t="shared" si="11"/>
        <v>2</v>
      </c>
    </row>
    <row r="32" spans="1:49" x14ac:dyDescent="0.45">
      <c r="A32" t="s">
        <v>13</v>
      </c>
      <c r="B32" t="s">
        <v>5</v>
      </c>
      <c r="C32">
        <v>117</v>
      </c>
      <c r="D32">
        <v>84</v>
      </c>
      <c r="E32" s="2">
        <f t="shared" si="0"/>
        <v>1.3928571428571428</v>
      </c>
      <c r="F32" s="2">
        <f t="shared" si="1"/>
        <v>0.71794871794871795</v>
      </c>
      <c r="G32" s="2"/>
      <c r="J32" s="2">
        <v>9.055361545413966</v>
      </c>
      <c r="M32" s="2">
        <v>6.9861995619565311</v>
      </c>
      <c r="P32" s="2">
        <v>60.444882026329722</v>
      </c>
      <c r="S32" s="2">
        <v>50.377349082495023</v>
      </c>
      <c r="V32" s="2">
        <f t="shared" si="3"/>
        <v>2.0691619834574349</v>
      </c>
      <c r="W32">
        <f t="shared" si="4"/>
        <v>7</v>
      </c>
      <c r="X32">
        <v>7</v>
      </c>
      <c r="Z32" s="2">
        <f t="shared" si="5"/>
        <v>10.067532943834699</v>
      </c>
      <c r="AA32">
        <f t="shared" si="6"/>
        <v>7</v>
      </c>
      <c r="AB32">
        <v>7</v>
      </c>
      <c r="AD32" s="2">
        <f t="shared" si="2"/>
        <v>3.0759152778409051</v>
      </c>
      <c r="AE32">
        <f t="shared" si="7"/>
        <v>7</v>
      </c>
      <c r="AI32">
        <v>454.68682459601666</v>
      </c>
      <c r="AL32">
        <v>377.55798302101198</v>
      </c>
      <c r="AO32">
        <f t="shared" si="8"/>
        <v>77.128841575004685</v>
      </c>
      <c r="AP32">
        <f t="shared" si="9"/>
        <v>7</v>
      </c>
      <c r="AS32" s="2">
        <f t="shared" si="10"/>
        <v>10.788799435341375</v>
      </c>
      <c r="AT32">
        <f t="shared" si="11"/>
        <v>7</v>
      </c>
    </row>
    <row r="33" spans="1:49" x14ac:dyDescent="0.45">
      <c r="A33" t="s">
        <v>16</v>
      </c>
      <c r="B33" t="s">
        <v>21</v>
      </c>
      <c r="C33">
        <v>47</v>
      </c>
      <c r="D33">
        <v>102</v>
      </c>
      <c r="E33" s="2">
        <f t="shared" si="0"/>
        <v>0.46078431372549017</v>
      </c>
      <c r="F33" s="2">
        <f t="shared" si="1"/>
        <v>2.1702127659574466</v>
      </c>
      <c r="G33" s="2"/>
      <c r="J33" s="2">
        <v>7.8063843419103538</v>
      </c>
      <c r="M33" s="2">
        <v>7.1837925461533212</v>
      </c>
      <c r="P33" s="2">
        <v>53.823106410200509</v>
      </c>
      <c r="S33" s="2">
        <v>53.078778213656172</v>
      </c>
      <c r="V33" s="2">
        <f t="shared" si="3"/>
        <v>0.62259179575703261</v>
      </c>
      <c r="W33">
        <f t="shared" si="4"/>
        <v>9</v>
      </c>
      <c r="X33">
        <v>8</v>
      </c>
      <c r="Z33" s="2">
        <f t="shared" si="5"/>
        <v>0.74432819654433757</v>
      </c>
      <c r="AA33">
        <f t="shared" si="6"/>
        <v>11</v>
      </c>
      <c r="AB33">
        <v>8</v>
      </c>
      <c r="AD33" s="2">
        <f t="shared" si="2"/>
        <v>0.69702461541146632</v>
      </c>
      <c r="AE33">
        <f t="shared" si="7"/>
        <v>10</v>
      </c>
      <c r="AI33">
        <v>401.03089676982074</v>
      </c>
      <c r="AL33">
        <v>395.19799220814053</v>
      </c>
      <c r="AO33">
        <f t="shared" si="8"/>
        <v>5.8329045616802091</v>
      </c>
      <c r="AP33">
        <f t="shared" si="9"/>
        <v>10</v>
      </c>
      <c r="AS33" s="2">
        <f t="shared" si="10"/>
        <v>1.2803150715794871</v>
      </c>
      <c r="AT33">
        <f t="shared" si="11"/>
        <v>10</v>
      </c>
    </row>
    <row r="34" spans="1:49" x14ac:dyDescent="0.45">
      <c r="E34" s="2"/>
      <c r="F34" s="2"/>
      <c r="G34" s="2"/>
      <c r="J34" s="2">
        <v>7.6032846660686246</v>
      </c>
      <c r="M34" s="2">
        <v>7.1991903871168121</v>
      </c>
      <c r="P34" s="2">
        <v>56.519591605736103</v>
      </c>
      <c r="S34" s="2">
        <v>55.322795902216164</v>
      </c>
      <c r="V34" s="2">
        <f t="shared" si="3"/>
        <v>0.40409427895181249</v>
      </c>
      <c r="W34">
        <f t="shared" si="4"/>
        <v>10</v>
      </c>
      <c r="X34">
        <v>9</v>
      </c>
      <c r="Z34" s="2">
        <f t="shared" si="5"/>
        <v>1.196795703519939</v>
      </c>
      <c r="AA34">
        <f t="shared" si="6"/>
        <v>10</v>
      </c>
      <c r="AB34">
        <v>9</v>
      </c>
      <c r="AD34" s="2">
        <f t="shared" si="2"/>
        <v>0.52377384930380644</v>
      </c>
      <c r="AE34">
        <f t="shared" si="7"/>
        <v>11</v>
      </c>
      <c r="AI34">
        <v>398.93841711332846</v>
      </c>
      <c r="AL34">
        <v>397.72251189276881</v>
      </c>
      <c r="AO34">
        <f t="shared" si="8"/>
        <v>1.2159052205596481</v>
      </c>
      <c r="AP34">
        <f t="shared" si="9"/>
        <v>11</v>
      </c>
      <c r="AS34" s="2">
        <f t="shared" si="10"/>
        <v>0.64536437135977121</v>
      </c>
      <c r="AT34">
        <f t="shared" si="11"/>
        <v>11</v>
      </c>
    </row>
    <row r="35" spans="1:49" x14ac:dyDescent="0.45">
      <c r="A35" s="1" t="s">
        <v>23</v>
      </c>
      <c r="E35" s="2"/>
      <c r="F35" s="2"/>
      <c r="G35" s="2"/>
      <c r="J35" s="2">
        <v>9.0395211650372786</v>
      </c>
      <c r="M35" s="2">
        <v>5.7823667994624763</v>
      </c>
      <c r="P35" s="2">
        <v>72.23742928739928</v>
      </c>
      <c r="S35" s="2">
        <v>43.024175204006134</v>
      </c>
      <c r="V35" s="2">
        <f t="shared" si="3"/>
        <v>3.2571543655748023</v>
      </c>
      <c r="W35">
        <f t="shared" si="4"/>
        <v>4</v>
      </c>
      <c r="X35">
        <v>10</v>
      </c>
      <c r="Z35" s="2">
        <f t="shared" si="5"/>
        <v>29.213254083393146</v>
      </c>
      <c r="AA35">
        <f t="shared" si="6"/>
        <v>2</v>
      </c>
      <c r="AB35">
        <v>10</v>
      </c>
      <c r="AD35" s="2">
        <f t="shared" si="2"/>
        <v>6.1784797739141171</v>
      </c>
      <c r="AE35">
        <f t="shared" si="7"/>
        <v>4</v>
      </c>
      <c r="AI35">
        <v>523.24396047253356</v>
      </c>
      <c r="AL35">
        <v>310.12124647540105</v>
      </c>
      <c r="AO35">
        <f t="shared" si="8"/>
        <v>213.12271399713251</v>
      </c>
      <c r="AP35">
        <f t="shared" si="9"/>
        <v>2</v>
      </c>
      <c r="AS35" s="2">
        <f t="shared" si="10"/>
        <v>27.49075117362737</v>
      </c>
      <c r="AT35">
        <f t="shared" si="11"/>
        <v>3</v>
      </c>
    </row>
    <row r="36" spans="1:49" x14ac:dyDescent="0.45">
      <c r="A36" t="s">
        <v>15</v>
      </c>
      <c r="B36" t="s">
        <v>1</v>
      </c>
      <c r="C36">
        <v>36</v>
      </c>
      <c r="D36">
        <v>68</v>
      </c>
      <c r="E36" s="2">
        <f t="shared" si="0"/>
        <v>0.52941176470588236</v>
      </c>
      <c r="F36" s="2">
        <f t="shared" si="1"/>
        <v>1.8888888888888888</v>
      </c>
      <c r="G36" s="2"/>
      <c r="J36" s="2">
        <v>8.3542609403529298</v>
      </c>
      <c r="M36" s="2">
        <v>8.5264070835354957</v>
      </c>
      <c r="P36" s="2">
        <v>56.164732600251597</v>
      </c>
      <c r="S36" s="2">
        <v>58.161056367125077</v>
      </c>
      <c r="V36" s="2">
        <f t="shared" si="3"/>
        <v>-0.17214614318256594</v>
      </c>
      <c r="W36">
        <f t="shared" si="4"/>
        <v>12</v>
      </c>
      <c r="X36">
        <v>11</v>
      </c>
      <c r="Z36" s="2">
        <f t="shared" si="5"/>
        <v>-1.9963237668734806</v>
      </c>
      <c r="AA36">
        <f t="shared" si="6"/>
        <v>13</v>
      </c>
      <c r="AB36">
        <v>11</v>
      </c>
      <c r="AD36" s="2">
        <f t="shared" si="2"/>
        <v>-0.371778519869914</v>
      </c>
      <c r="AE36">
        <f t="shared" si="7"/>
        <v>12</v>
      </c>
      <c r="AI36">
        <v>422.94116663679239</v>
      </c>
      <c r="AL36">
        <v>434.76763871626321</v>
      </c>
      <c r="AO36">
        <f t="shared" si="8"/>
        <v>-11.826472079470818</v>
      </c>
      <c r="AP36">
        <f t="shared" si="9"/>
        <v>12</v>
      </c>
      <c r="AS36" s="2">
        <f t="shared" si="10"/>
        <v>-1.5544257278169957</v>
      </c>
      <c r="AT36">
        <f t="shared" si="11"/>
        <v>12</v>
      </c>
    </row>
    <row r="37" spans="1:49" x14ac:dyDescent="0.45">
      <c r="A37" t="s">
        <v>12</v>
      </c>
      <c r="B37" t="s">
        <v>2</v>
      </c>
      <c r="C37">
        <v>80</v>
      </c>
      <c r="D37">
        <v>70</v>
      </c>
      <c r="E37" s="2">
        <f t="shared" si="0"/>
        <v>1.1428571428571428</v>
      </c>
      <c r="F37" s="2">
        <f t="shared" si="1"/>
        <v>0.875</v>
      </c>
      <c r="G37" s="2"/>
      <c r="J37" s="2">
        <v>6.4394000973280257</v>
      </c>
      <c r="M37" s="2">
        <v>8.4201300288332703</v>
      </c>
      <c r="P37" s="2">
        <v>49.694610360633177</v>
      </c>
      <c r="S37" s="2">
        <v>59.851408111153859</v>
      </c>
      <c r="V37" s="2">
        <f t="shared" si="3"/>
        <v>-1.9807299315052447</v>
      </c>
      <c r="W37">
        <f t="shared" si="4"/>
        <v>13</v>
      </c>
      <c r="X37">
        <v>12</v>
      </c>
      <c r="Z37" s="2">
        <f t="shared" si="5"/>
        <v>-10.156797750520681</v>
      </c>
      <c r="AA37">
        <f t="shared" si="6"/>
        <v>14</v>
      </c>
      <c r="AB37">
        <v>12</v>
      </c>
      <c r="AD37" s="2">
        <f t="shared" si="2"/>
        <v>-2.996409706557313</v>
      </c>
      <c r="AE37">
        <f t="shared" si="7"/>
        <v>14</v>
      </c>
      <c r="AI37">
        <v>367.94700049632155</v>
      </c>
      <c r="AL37">
        <v>445.25910233618629</v>
      </c>
      <c r="AO37">
        <f t="shared" si="8"/>
        <v>-77.312101839864738</v>
      </c>
      <c r="AP37">
        <f t="shared" si="9"/>
        <v>14</v>
      </c>
      <c r="AS37" s="2">
        <f t="shared" si="10"/>
        <v>-10.727619890543787</v>
      </c>
      <c r="AT37">
        <f t="shared" si="11"/>
        <v>14</v>
      </c>
    </row>
    <row r="38" spans="1:49" x14ac:dyDescent="0.45">
      <c r="A38" t="s">
        <v>0</v>
      </c>
      <c r="B38" t="s">
        <v>10</v>
      </c>
      <c r="C38">
        <v>86</v>
      </c>
      <c r="D38">
        <v>75</v>
      </c>
      <c r="E38" s="2">
        <f t="shared" si="0"/>
        <v>1.1466666666666667</v>
      </c>
      <c r="F38" s="2">
        <f t="shared" si="1"/>
        <v>0.87209302325581395</v>
      </c>
      <c r="G38" s="2"/>
      <c r="J38" s="2">
        <v>7.6522188237118431</v>
      </c>
      <c r="M38" s="2">
        <v>7.7651237038308007</v>
      </c>
      <c r="P38" s="2">
        <v>61.628222161989392</v>
      </c>
      <c r="S38" s="2">
        <v>52.193127271591813</v>
      </c>
      <c r="V38" s="2">
        <f t="shared" si="3"/>
        <v>-0.11290488011895761</v>
      </c>
      <c r="W38">
        <f t="shared" si="4"/>
        <v>11</v>
      </c>
      <c r="X38">
        <v>13</v>
      </c>
      <c r="Z38" s="2">
        <f t="shared" si="5"/>
        <v>9.4350948903975791</v>
      </c>
      <c r="AA38">
        <f t="shared" si="6"/>
        <v>8</v>
      </c>
      <c r="AB38">
        <v>13</v>
      </c>
      <c r="AD38" s="2">
        <f t="shared" si="2"/>
        <v>0.83060460892080035</v>
      </c>
      <c r="AE38">
        <f t="shared" si="7"/>
        <v>9</v>
      </c>
      <c r="AI38">
        <v>441.47411567184906</v>
      </c>
      <c r="AL38">
        <v>393.85390661064667</v>
      </c>
      <c r="AO38">
        <f t="shared" si="8"/>
        <v>47.620209061202388</v>
      </c>
      <c r="AP38">
        <f t="shared" si="9"/>
        <v>8</v>
      </c>
      <c r="AS38" s="2">
        <f t="shared" si="10"/>
        <v>5.5926255150410391</v>
      </c>
      <c r="AT38">
        <f t="shared" si="11"/>
        <v>8</v>
      </c>
    </row>
    <row r="39" spans="1:49" x14ac:dyDescent="0.45">
      <c r="A39" t="s">
        <v>7</v>
      </c>
      <c r="B39" t="s">
        <v>16</v>
      </c>
      <c r="C39">
        <v>74</v>
      </c>
      <c r="D39">
        <v>87</v>
      </c>
      <c r="E39" s="2">
        <f t="shared" si="0"/>
        <v>0.85057471264367812</v>
      </c>
      <c r="F39" s="2">
        <f t="shared" si="1"/>
        <v>1.1756756756756757</v>
      </c>
      <c r="G39" s="2"/>
      <c r="J39" s="2">
        <v>6.2983075721680954</v>
      </c>
      <c r="M39" s="2">
        <v>8.6236711915614634</v>
      </c>
      <c r="P39" s="2">
        <v>50.647306083336659</v>
      </c>
      <c r="S39" s="2">
        <v>66.860434989406826</v>
      </c>
      <c r="V39" s="2">
        <f t="shared" si="3"/>
        <v>-2.325363619393368</v>
      </c>
      <c r="W39">
        <f t="shared" si="4"/>
        <v>15</v>
      </c>
      <c r="X39">
        <v>14</v>
      </c>
      <c r="Z39" s="2">
        <f t="shared" si="5"/>
        <v>-16.213128906070168</v>
      </c>
      <c r="AA39">
        <f t="shared" si="6"/>
        <v>15</v>
      </c>
      <c r="AB39">
        <v>14</v>
      </c>
      <c r="AD39" s="2">
        <f t="shared" si="2"/>
        <v>-3.9466765100003851</v>
      </c>
      <c r="AE39">
        <f t="shared" si="7"/>
        <v>15</v>
      </c>
      <c r="AI39">
        <v>353.74842688898701</v>
      </c>
      <c r="AL39">
        <v>466.89769739611916</v>
      </c>
      <c r="AO39">
        <f t="shared" si="8"/>
        <v>-113.14927050713214</v>
      </c>
      <c r="AP39">
        <f t="shared" si="9"/>
        <v>15</v>
      </c>
      <c r="AS39" s="2">
        <f t="shared" si="10"/>
        <v>-15.261603560713601</v>
      </c>
      <c r="AT39">
        <f t="shared" si="11"/>
        <v>15</v>
      </c>
    </row>
    <row r="40" spans="1:49" x14ac:dyDescent="0.45">
      <c r="A40" t="s">
        <v>21</v>
      </c>
      <c r="B40" t="s">
        <v>6</v>
      </c>
      <c r="C40">
        <v>88</v>
      </c>
      <c r="D40">
        <v>54</v>
      </c>
      <c r="E40" s="2">
        <f t="shared" si="0"/>
        <v>1.6296296296296295</v>
      </c>
      <c r="F40" s="2">
        <f t="shared" si="1"/>
        <v>0.61363636363636365</v>
      </c>
      <c r="G40" s="2"/>
      <c r="J40" s="2">
        <v>5.1648524418141095</v>
      </c>
      <c r="M40" s="2">
        <v>9.9838606516788282</v>
      </c>
      <c r="P40" s="2">
        <v>44.80207770747375</v>
      </c>
      <c r="S40" s="2">
        <v>61.87839656788325</v>
      </c>
      <c r="V40" s="2">
        <f t="shared" si="3"/>
        <v>-4.8190082098647187</v>
      </c>
      <c r="W40">
        <f t="shared" si="4"/>
        <v>16</v>
      </c>
      <c r="X40">
        <v>15</v>
      </c>
      <c r="Z40" s="2">
        <f t="shared" si="5"/>
        <v>-17.076318860409501</v>
      </c>
      <c r="AA40">
        <f t="shared" si="6"/>
        <v>16</v>
      </c>
      <c r="AB40">
        <v>15</v>
      </c>
      <c r="AD40" s="2">
        <f t="shared" si="2"/>
        <v>-6.5266400959056687</v>
      </c>
      <c r="AE40">
        <f t="shared" si="7"/>
        <v>16</v>
      </c>
      <c r="AI40">
        <v>318.47171257115787</v>
      </c>
      <c r="AL40">
        <v>478.85507807587351</v>
      </c>
      <c r="AO40">
        <f t="shared" si="8"/>
        <v>-160.38336550471564</v>
      </c>
      <c r="AP40">
        <f t="shared" si="9"/>
        <v>16</v>
      </c>
      <c r="AS40" s="2">
        <f t="shared" si="10"/>
        <v>-22.564976646377236</v>
      </c>
      <c r="AT40">
        <f t="shared" si="11"/>
        <v>16</v>
      </c>
    </row>
    <row r="41" spans="1:49" x14ac:dyDescent="0.45">
      <c r="A41" t="s">
        <v>5</v>
      </c>
      <c r="B41" t="s">
        <v>14</v>
      </c>
      <c r="C41">
        <v>99</v>
      </c>
      <c r="D41">
        <v>61</v>
      </c>
      <c r="E41" s="2">
        <f t="shared" si="0"/>
        <v>1.6229508196721312</v>
      </c>
      <c r="F41" s="2">
        <f t="shared" si="1"/>
        <v>0.61616161616161613</v>
      </c>
      <c r="G41" s="2"/>
      <c r="J41" s="2">
        <v>6.874410095064369</v>
      </c>
      <c r="M41" s="2">
        <v>9.0522789897850195</v>
      </c>
      <c r="P41" s="2">
        <v>54.011211962975601</v>
      </c>
      <c r="S41" s="2">
        <v>54.794651294310739</v>
      </c>
      <c r="V41" s="2">
        <f t="shared" si="3"/>
        <v>-2.1778688947206506</v>
      </c>
      <c r="W41">
        <f t="shared" si="4"/>
        <v>14</v>
      </c>
      <c r="X41">
        <v>16</v>
      </c>
      <c r="Z41" s="2">
        <f t="shared" si="5"/>
        <v>-0.78343933133513843</v>
      </c>
      <c r="AA41">
        <f t="shared" si="6"/>
        <v>12</v>
      </c>
      <c r="AB41">
        <v>16</v>
      </c>
      <c r="AD41" s="2">
        <f t="shared" si="2"/>
        <v>-2.2562128278541644</v>
      </c>
      <c r="AE41">
        <f t="shared" si="7"/>
        <v>13</v>
      </c>
      <c r="AI41">
        <v>400.52807572281449</v>
      </c>
      <c r="AL41">
        <v>425.2242515506569</v>
      </c>
      <c r="AO41">
        <f t="shared" si="8"/>
        <v>-24.69617582784241</v>
      </c>
      <c r="AP41">
        <f t="shared" si="9"/>
        <v>13</v>
      </c>
      <c r="AS41" s="2">
        <f t="shared" si="10"/>
        <v>-4.7258304106384053</v>
      </c>
      <c r="AT41">
        <f t="shared" si="11"/>
        <v>13</v>
      </c>
    </row>
    <row r="42" spans="1:49" x14ac:dyDescent="0.45">
      <c r="A42" t="s">
        <v>8</v>
      </c>
      <c r="B42" t="s">
        <v>11</v>
      </c>
      <c r="C42">
        <v>103</v>
      </c>
      <c r="D42">
        <v>99</v>
      </c>
      <c r="E42" s="2">
        <f t="shared" si="0"/>
        <v>1.0404040404040404</v>
      </c>
      <c r="F42" s="2">
        <f t="shared" si="1"/>
        <v>0.96116504854368934</v>
      </c>
      <c r="G42" s="2"/>
      <c r="J42" s="2">
        <v>4.2822049025207605</v>
      </c>
      <c r="M42" s="2">
        <v>14.190614780171559</v>
      </c>
      <c r="P42" s="2">
        <v>32.424103604630503</v>
      </c>
      <c r="S42" s="2">
        <v>107.11433518710101</v>
      </c>
      <c r="V42" s="2">
        <f t="shared" si="3"/>
        <v>-9.9084098776507989</v>
      </c>
      <c r="W42">
        <f t="shared" si="4"/>
        <v>18</v>
      </c>
      <c r="X42">
        <v>17</v>
      </c>
      <c r="Z42" s="2">
        <f t="shared" si="5"/>
        <v>-74.690231582470503</v>
      </c>
      <c r="AA42">
        <f t="shared" si="6"/>
        <v>18</v>
      </c>
      <c r="AB42">
        <v>17</v>
      </c>
      <c r="AD42" s="2">
        <f t="shared" si="2"/>
        <v>-17.377433035897852</v>
      </c>
      <c r="AE42">
        <f t="shared" si="7"/>
        <v>18</v>
      </c>
      <c r="AI42">
        <v>227.88180314560555</v>
      </c>
      <c r="AL42">
        <v>787.36576004998403</v>
      </c>
      <c r="AO42">
        <f t="shared" si="8"/>
        <v>-559.48395690437849</v>
      </c>
      <c r="AP42">
        <f t="shared" si="9"/>
        <v>18</v>
      </c>
      <c r="AS42" s="2">
        <f t="shared" si="10"/>
        <v>-73.3258287263357</v>
      </c>
      <c r="AT42">
        <f t="shared" si="11"/>
        <v>18</v>
      </c>
    </row>
    <row r="43" spans="1:49" x14ac:dyDescent="0.45">
      <c r="A43" t="s">
        <v>9</v>
      </c>
      <c r="B43" t="s">
        <v>13</v>
      </c>
      <c r="C43">
        <v>73</v>
      </c>
      <c r="D43">
        <v>142</v>
      </c>
      <c r="E43" s="2">
        <f t="shared" si="0"/>
        <v>0.5140845070422535</v>
      </c>
      <c r="F43" s="2">
        <f t="shared" si="1"/>
        <v>1.9452054794520548</v>
      </c>
      <c r="G43" s="2"/>
      <c r="J43" s="2">
        <v>4.7539394697568218</v>
      </c>
      <c r="M43" s="2">
        <v>12.261394586421149</v>
      </c>
      <c r="P43" s="2">
        <v>34.887209631892652</v>
      </c>
      <c r="S43" s="2">
        <v>85.684513400733678</v>
      </c>
      <c r="V43" s="2">
        <f t="shared" si="3"/>
        <v>-7.5074551166643273</v>
      </c>
      <c r="W43">
        <f t="shared" si="4"/>
        <v>17</v>
      </c>
      <c r="X43">
        <v>18</v>
      </c>
      <c r="Z43" s="2">
        <f t="shared" si="5"/>
        <v>-50.797303768841026</v>
      </c>
      <c r="AA43">
        <f t="shared" si="6"/>
        <v>17</v>
      </c>
      <c r="AB43">
        <v>18</v>
      </c>
      <c r="AD43" s="2">
        <f t="shared" si="2"/>
        <v>-12.58718549354843</v>
      </c>
      <c r="AE43">
        <f t="shared" si="7"/>
        <v>17</v>
      </c>
      <c r="AI43">
        <v>253.40659696936274</v>
      </c>
      <c r="AL43">
        <v>639.90487951570492</v>
      </c>
      <c r="AO43">
        <f t="shared" si="8"/>
        <v>-386.49828254634218</v>
      </c>
      <c r="AP43">
        <f t="shared" si="9"/>
        <v>17</v>
      </c>
      <c r="AS43" s="2">
        <f t="shared" si="10"/>
        <v>-51.237013748182655</v>
      </c>
      <c r="AT43">
        <f t="shared" si="11"/>
        <v>17</v>
      </c>
    </row>
    <row r="44" spans="1:49" x14ac:dyDescent="0.45">
      <c r="A44" t="s">
        <v>4</v>
      </c>
      <c r="B44" t="s">
        <v>3</v>
      </c>
      <c r="C44">
        <v>92</v>
      </c>
      <c r="D44">
        <v>62</v>
      </c>
      <c r="E44" s="2">
        <f t="shared" si="0"/>
        <v>1.4838709677419355</v>
      </c>
      <c r="F44" s="2">
        <f t="shared" si="1"/>
        <v>0.67391304347826086</v>
      </c>
      <c r="G44" s="2"/>
    </row>
    <row r="45" spans="1:49" x14ac:dyDescent="0.45">
      <c r="E45" s="2"/>
      <c r="F45" s="2"/>
      <c r="G45" s="2"/>
    </row>
    <row r="46" spans="1:49" ht="23.25" x14ac:dyDescent="0.7">
      <c r="A46" s="1" t="s">
        <v>24</v>
      </c>
      <c r="E46" s="2"/>
      <c r="F46" s="2"/>
      <c r="G46" s="2"/>
      <c r="H46" s="4" t="s">
        <v>66</v>
      </c>
      <c r="AF46" s="4" t="s">
        <v>68</v>
      </c>
    </row>
    <row r="47" spans="1:49" x14ac:dyDescent="0.45">
      <c r="A47" t="s">
        <v>2</v>
      </c>
      <c r="B47" t="s">
        <v>7</v>
      </c>
      <c r="C47">
        <v>98</v>
      </c>
      <c r="D47">
        <v>91</v>
      </c>
      <c r="E47" s="2">
        <f t="shared" si="0"/>
        <v>1.0769230769230769</v>
      </c>
      <c r="F47" s="2">
        <f t="shared" si="1"/>
        <v>0.9285714285714286</v>
      </c>
      <c r="G47" s="2"/>
      <c r="J47" s="2" cm="1">
        <f t="array" ref="J47:AA64">MMULT(J3:AA20,J3:AA20)</f>
        <v>7</v>
      </c>
      <c r="K47" s="2">
        <v>2.1292274553144117</v>
      </c>
      <c r="L47" s="2">
        <v>3.7234138313082519</v>
      </c>
      <c r="M47" s="2">
        <v>2.9207333884753242</v>
      </c>
      <c r="N47" s="2">
        <v>1.0568535825545171</v>
      </c>
      <c r="O47" s="2">
        <v>3.7203089440167165</v>
      </c>
      <c r="P47" s="2">
        <v>0</v>
      </c>
      <c r="Q47" s="2">
        <v>2.9425413058992094</v>
      </c>
      <c r="R47" s="2">
        <v>3.4679117060492404</v>
      </c>
      <c r="S47" s="2">
        <v>2.6278231260472533</v>
      </c>
      <c r="T47" s="2">
        <v>3.1884057971014492</v>
      </c>
      <c r="U47" s="2">
        <v>3.3460317460317457</v>
      </c>
      <c r="V47" s="2">
        <v>2.6285079080954135</v>
      </c>
      <c r="W47" s="2">
        <v>4.9327377322495618</v>
      </c>
      <c r="X47" s="2">
        <v>4.508971402210074</v>
      </c>
      <c r="Y47" s="2">
        <v>2.4348428070492272</v>
      </c>
      <c r="Z47" s="2">
        <v>7.0371434593963711</v>
      </c>
      <c r="AA47" s="2">
        <v>5.7088723462033997</v>
      </c>
      <c r="AF47" s="2" cm="1">
        <f t="array" ref="AF47:AW64">TRANSPOSE(_xlfn.ANCHORARRAY(J47))</f>
        <v>7</v>
      </c>
      <c r="AG47" s="2">
        <v>2.0298635073997393</v>
      </c>
      <c r="AH47" s="2">
        <v>3.1106132703209273</v>
      </c>
      <c r="AI47" s="2">
        <v>1.404228525980912</v>
      </c>
      <c r="AJ47" s="2">
        <v>0.94620486366986001</v>
      </c>
      <c r="AK47" s="2">
        <v>5.0198568398781571</v>
      </c>
      <c r="AL47" s="2">
        <v>0</v>
      </c>
      <c r="AM47" s="2">
        <v>3.3882245563451372</v>
      </c>
      <c r="AN47" s="2">
        <v>2.7319676403855739</v>
      </c>
      <c r="AO47" s="2">
        <v>4.2016901581191739</v>
      </c>
      <c r="AP47" s="2">
        <v>1.2913541666666668</v>
      </c>
      <c r="AQ47" s="2">
        <v>1.2150856389986826</v>
      </c>
      <c r="AR47" s="2">
        <v>1.5448838354995784</v>
      </c>
      <c r="AS47" s="2">
        <v>2.0418361241889929</v>
      </c>
      <c r="AT47" s="2">
        <v>2.0245173585809457</v>
      </c>
      <c r="AU47" s="2">
        <v>1.7829946027997974</v>
      </c>
      <c r="AV47" s="2">
        <v>2.5784827733964826</v>
      </c>
      <c r="AW47" s="2">
        <v>2.3362285001819885</v>
      </c>
    </row>
    <row r="48" spans="1:49" x14ac:dyDescent="0.45">
      <c r="A48" t="s">
        <v>10</v>
      </c>
      <c r="B48" t="s">
        <v>14</v>
      </c>
      <c r="C48">
        <v>71</v>
      </c>
      <c r="D48">
        <v>139</v>
      </c>
      <c r="E48" s="2">
        <f t="shared" si="0"/>
        <v>0.51079136690647486</v>
      </c>
      <c r="F48" s="2">
        <f t="shared" si="1"/>
        <v>1.9577464788732395</v>
      </c>
      <c r="G48" s="2"/>
      <c r="J48" s="2">
        <v>2.0298635073997393</v>
      </c>
      <c r="K48" s="2">
        <v>7</v>
      </c>
      <c r="L48" s="2">
        <v>4.1773770675478596</v>
      </c>
      <c r="M48" s="2">
        <v>2.1770613190699781</v>
      </c>
      <c r="N48" s="2">
        <v>2.1692051380113453</v>
      </c>
      <c r="O48" s="2">
        <v>3.4429324864835849</v>
      </c>
      <c r="P48" s="2">
        <v>2.3581562355988379</v>
      </c>
      <c r="Q48" s="2">
        <v>3.2590489832730798</v>
      </c>
      <c r="R48" s="2">
        <v>6.9648283427600663</v>
      </c>
      <c r="S48" s="2">
        <v>6.1193840118085152</v>
      </c>
      <c r="T48" s="2">
        <v>2.4074074074074074</v>
      </c>
      <c r="U48" s="2">
        <v>3.296921549155909</v>
      </c>
      <c r="V48" s="2">
        <v>0.88148148148148142</v>
      </c>
      <c r="W48" s="2">
        <v>10.506718360894972</v>
      </c>
      <c r="X48" s="2">
        <v>1.9819480261852807</v>
      </c>
      <c r="Y48" s="2">
        <v>2.9176054359719332</v>
      </c>
      <c r="Z48" s="2">
        <v>12.433287847418283</v>
      </c>
      <c r="AA48" s="2">
        <v>4.1855234079272829</v>
      </c>
      <c r="AF48" s="2">
        <v>2.1292274553144117</v>
      </c>
      <c r="AG48" s="2">
        <v>7</v>
      </c>
      <c r="AH48" s="2">
        <v>2.5830316548920709</v>
      </c>
      <c r="AI48" s="2">
        <v>1.8771249076127123</v>
      </c>
      <c r="AJ48" s="2">
        <v>2.0020677585649338</v>
      </c>
      <c r="AK48" s="2">
        <v>2.9167034903124351</v>
      </c>
      <c r="AL48" s="2">
        <v>1.847407960037752</v>
      </c>
      <c r="AM48" s="2">
        <v>1.4635495054323817</v>
      </c>
      <c r="AN48" s="2">
        <v>3.7900465889807005</v>
      </c>
      <c r="AO48" s="2">
        <v>5.005133660467405</v>
      </c>
      <c r="AP48" s="2">
        <v>0.41538461538461535</v>
      </c>
      <c r="AQ48" s="2">
        <v>0.3033132530120482</v>
      </c>
      <c r="AR48" s="2">
        <v>1.134453781512605</v>
      </c>
      <c r="AS48" s="2">
        <v>3.0620282764229794</v>
      </c>
      <c r="AT48" s="2">
        <v>0.50455409868881995</v>
      </c>
      <c r="AU48" s="2">
        <v>1.7011459057130407</v>
      </c>
      <c r="AV48" s="2">
        <v>1.0196011172872868</v>
      </c>
      <c r="AW48" s="2">
        <v>1.0357548019675256</v>
      </c>
    </row>
    <row r="49" spans="1:49" x14ac:dyDescent="0.45">
      <c r="A49" t="s">
        <v>16</v>
      </c>
      <c r="B49" t="s">
        <v>0</v>
      </c>
      <c r="C49">
        <v>58</v>
      </c>
      <c r="D49">
        <v>121</v>
      </c>
      <c r="E49" s="2">
        <f t="shared" si="0"/>
        <v>0.47933884297520662</v>
      </c>
      <c r="F49" s="2">
        <f t="shared" si="1"/>
        <v>2.0862068965517242</v>
      </c>
      <c r="G49" s="2"/>
      <c r="J49" s="2">
        <v>3.1106132703209273</v>
      </c>
      <c r="K49" s="2">
        <v>2.5830316548920709</v>
      </c>
      <c r="L49" s="2">
        <v>7</v>
      </c>
      <c r="M49" s="2">
        <v>4.8890249139933086</v>
      </c>
      <c r="N49" s="2">
        <v>3.0375195328233513</v>
      </c>
      <c r="O49" s="2">
        <v>1.9409466723752435</v>
      </c>
      <c r="P49" s="2">
        <v>2.0440630464173286</v>
      </c>
      <c r="Q49" s="2">
        <v>0.58570743405275782</v>
      </c>
      <c r="R49" s="2">
        <v>2.970672872104652</v>
      </c>
      <c r="S49" s="2">
        <v>1.772663825314126</v>
      </c>
      <c r="T49" s="2">
        <v>4.9364630120941841</v>
      </c>
      <c r="U49" s="2">
        <v>4.6320309804267152</v>
      </c>
      <c r="V49" s="2">
        <v>2.0610064331803462</v>
      </c>
      <c r="W49" s="2">
        <v>3.379160632069389</v>
      </c>
      <c r="X49" s="2">
        <v>4.9080102139584465</v>
      </c>
      <c r="Y49" s="2">
        <v>0</v>
      </c>
      <c r="Z49" s="2">
        <v>1.4381920903954803</v>
      </c>
      <c r="AA49" s="2">
        <v>10.789615071831268</v>
      </c>
      <c r="AF49" s="2">
        <v>3.7234138313082519</v>
      </c>
      <c r="AG49" s="2">
        <v>4.1773770675478596</v>
      </c>
      <c r="AH49" s="2">
        <v>7</v>
      </c>
      <c r="AI49" s="2">
        <v>2.2163591084994292</v>
      </c>
      <c r="AJ49" s="2">
        <v>3.1312280634665348</v>
      </c>
      <c r="AK49" s="2">
        <v>3.4639752227776568</v>
      </c>
      <c r="AL49" s="2">
        <v>4.5593460996672324</v>
      </c>
      <c r="AM49" s="2">
        <v>1.707337045528988</v>
      </c>
      <c r="AN49" s="2">
        <v>3.5269259541920901</v>
      </c>
      <c r="AO49" s="2">
        <v>2.2676893510954717</v>
      </c>
      <c r="AP49" s="2">
        <v>3.0856898477732386</v>
      </c>
      <c r="AQ49" s="2">
        <v>1.9747219793305053</v>
      </c>
      <c r="AR49" s="2">
        <v>2.0003848488709353</v>
      </c>
      <c r="AS49" s="2">
        <v>1.5949604420700623</v>
      </c>
      <c r="AT49" s="2">
        <v>2.1728510591908492</v>
      </c>
      <c r="AU49" s="2">
        <v>0</v>
      </c>
      <c r="AV49" s="2">
        <v>0.69531741043368944</v>
      </c>
      <c r="AW49" s="2">
        <v>2.4229842107878907</v>
      </c>
    </row>
    <row r="50" spans="1:49" x14ac:dyDescent="0.45">
      <c r="A50" t="s">
        <v>13</v>
      </c>
      <c r="B50" t="s">
        <v>4</v>
      </c>
      <c r="C50">
        <v>87</v>
      </c>
      <c r="D50">
        <v>61</v>
      </c>
      <c r="E50" s="2">
        <f t="shared" si="0"/>
        <v>1.4262295081967213</v>
      </c>
      <c r="F50" s="2">
        <f t="shared" si="1"/>
        <v>0.70114942528735635</v>
      </c>
      <c r="G50" s="2"/>
      <c r="J50" s="2">
        <v>1.404228525980912</v>
      </c>
      <c r="K50" s="2">
        <v>1.8771249076127123</v>
      </c>
      <c r="L50" s="2">
        <v>2.2163591084994292</v>
      </c>
      <c r="M50" s="2">
        <v>7</v>
      </c>
      <c r="N50" s="2">
        <v>4.9758054226187927</v>
      </c>
      <c r="O50" s="2">
        <v>2.6513280487381565</v>
      </c>
      <c r="P50" s="2">
        <v>4.0837417792001469</v>
      </c>
      <c r="Q50" s="2">
        <v>2.5337368038842323</v>
      </c>
      <c r="R50" s="2">
        <v>1.8960573476702507</v>
      </c>
      <c r="S50" s="2">
        <v>0.89591315453384412</v>
      </c>
      <c r="T50" s="2">
        <v>4.2877037160779006</v>
      </c>
      <c r="U50" s="2">
        <v>3.8795619773667194</v>
      </c>
      <c r="V50" s="2">
        <v>3.0951161405598566</v>
      </c>
      <c r="W50" s="2">
        <v>1.179970436067997</v>
      </c>
      <c r="X50" s="2">
        <v>4.5352168324644895</v>
      </c>
      <c r="Y50" s="2">
        <v>3.2414343611859704</v>
      </c>
      <c r="Z50" s="2">
        <v>1.7090277777777776</v>
      </c>
      <c r="AA50" s="2">
        <v>5.4316738001022911</v>
      </c>
      <c r="AF50" s="2">
        <v>2.9207333884753242</v>
      </c>
      <c r="AG50" s="2">
        <v>2.1770613190699781</v>
      </c>
      <c r="AH50" s="2">
        <v>4.8890249139933086</v>
      </c>
      <c r="AI50" s="2">
        <v>7</v>
      </c>
      <c r="AJ50" s="2">
        <v>6.6375252360913484</v>
      </c>
      <c r="AK50" s="2">
        <v>3.431662770765155</v>
      </c>
      <c r="AL50" s="2">
        <v>4.5332260889439109</v>
      </c>
      <c r="AM50" s="2">
        <v>1.8499092043299221</v>
      </c>
      <c r="AN50" s="2">
        <v>0.52741020793950855</v>
      </c>
      <c r="AO50" s="2">
        <v>1.1161796151104777</v>
      </c>
      <c r="AP50" s="2">
        <v>6.5061587586587581</v>
      </c>
      <c r="AQ50" s="2">
        <v>2.8094380566363322</v>
      </c>
      <c r="AR50" s="2">
        <v>1.7426894701542586</v>
      </c>
      <c r="AS50" s="2">
        <v>0.84747886000626371</v>
      </c>
      <c r="AT50" s="2">
        <v>2.0323801175168272</v>
      </c>
      <c r="AU50" s="2">
        <v>3.0026424537408518</v>
      </c>
      <c r="AV50" s="2">
        <v>0.58512799674928895</v>
      </c>
      <c r="AW50" s="2">
        <v>2.38208833953767</v>
      </c>
    </row>
    <row r="51" spans="1:49" x14ac:dyDescent="0.45">
      <c r="A51" t="s">
        <v>11</v>
      </c>
      <c r="B51" t="s">
        <v>5</v>
      </c>
      <c r="C51">
        <v>101</v>
      </c>
      <c r="D51">
        <v>82</v>
      </c>
      <c r="E51" s="2">
        <f t="shared" si="0"/>
        <v>1.2317073170731707</v>
      </c>
      <c r="F51" s="2">
        <f t="shared" si="1"/>
        <v>0.81188118811881194</v>
      </c>
      <c r="G51" s="2"/>
      <c r="J51" s="2">
        <v>0.94620486366986001</v>
      </c>
      <c r="K51" s="2">
        <v>2.0020677585649338</v>
      </c>
      <c r="L51" s="2">
        <v>3.1312280634665348</v>
      </c>
      <c r="M51" s="2">
        <v>6.6375252360913484</v>
      </c>
      <c r="N51" s="2">
        <v>7</v>
      </c>
      <c r="O51" s="2">
        <v>2.5970417840066626</v>
      </c>
      <c r="P51" s="2">
        <v>6.3324195490109823</v>
      </c>
      <c r="Q51" s="2">
        <v>4.0517625454538084</v>
      </c>
      <c r="R51" s="2">
        <v>0</v>
      </c>
      <c r="S51" s="2">
        <v>1.2698412698412698</v>
      </c>
      <c r="T51" s="2">
        <v>4.1108843320438559</v>
      </c>
      <c r="U51" s="2">
        <v>6.256715854527898</v>
      </c>
      <c r="V51" s="2">
        <v>4.1409818639160214</v>
      </c>
      <c r="W51" s="2">
        <v>5.2969853377888532</v>
      </c>
      <c r="X51" s="2">
        <v>2.9766744523138082</v>
      </c>
      <c r="Y51" s="2">
        <v>1.5696012994847446</v>
      </c>
      <c r="Z51" s="2">
        <v>0</v>
      </c>
      <c r="AA51" s="2">
        <v>6.5908696194999532</v>
      </c>
      <c r="AF51" s="2">
        <v>1.0568535825545171</v>
      </c>
      <c r="AG51" s="2">
        <v>2.1692051380113453</v>
      </c>
      <c r="AH51" s="2">
        <v>3.0375195328233513</v>
      </c>
      <c r="AI51" s="2">
        <v>4.9758054226187927</v>
      </c>
      <c r="AJ51" s="2">
        <v>7</v>
      </c>
      <c r="AK51" s="2">
        <v>1.5501029391846133</v>
      </c>
      <c r="AL51" s="2">
        <v>4.4054675197049473</v>
      </c>
      <c r="AM51" s="2">
        <v>2.3361692225538566</v>
      </c>
      <c r="AN51" s="2">
        <v>0</v>
      </c>
      <c r="AO51" s="2">
        <v>0.78750000000000009</v>
      </c>
      <c r="AP51" s="2">
        <v>4.4092097455020909</v>
      </c>
      <c r="AQ51" s="2">
        <v>2.814796691256205</v>
      </c>
      <c r="AR51" s="2">
        <v>2.3380921716626668</v>
      </c>
      <c r="AS51" s="2">
        <v>0.82323036041118891</v>
      </c>
      <c r="AT51" s="2">
        <v>1.5269238723813165</v>
      </c>
      <c r="AU51" s="2">
        <v>2.988277918179342</v>
      </c>
      <c r="AV51" s="2">
        <v>0</v>
      </c>
      <c r="AW51" s="2">
        <v>1.4189815392085814</v>
      </c>
    </row>
    <row r="52" spans="1:49" x14ac:dyDescent="0.45">
      <c r="A52" t="s">
        <v>1</v>
      </c>
      <c r="B52" t="s">
        <v>6</v>
      </c>
      <c r="C52">
        <v>120</v>
      </c>
      <c r="D52">
        <v>53</v>
      </c>
      <c r="E52" s="2">
        <f t="shared" si="0"/>
        <v>2.2641509433962264</v>
      </c>
      <c r="F52" s="2">
        <f t="shared" si="1"/>
        <v>0.44166666666666665</v>
      </c>
      <c r="G52" s="2"/>
      <c r="J52" s="2">
        <v>5.0198568398781571</v>
      </c>
      <c r="K52" s="2">
        <v>2.9167034903124351</v>
      </c>
      <c r="L52" s="2">
        <v>3.4639752227776568</v>
      </c>
      <c r="M52" s="2">
        <v>3.431662770765155</v>
      </c>
      <c r="N52" s="2">
        <v>1.5501029391846133</v>
      </c>
      <c r="O52" s="2">
        <v>7</v>
      </c>
      <c r="P52" s="2">
        <v>0</v>
      </c>
      <c r="Q52" s="2">
        <v>3.6245475594658596</v>
      </c>
      <c r="R52" s="2">
        <v>5.3953660149298965</v>
      </c>
      <c r="S52" s="2">
        <v>3.6362297788834521</v>
      </c>
      <c r="T52" s="2">
        <v>0</v>
      </c>
      <c r="U52" s="2">
        <v>1.3760683760683758</v>
      </c>
      <c r="V52" s="2">
        <v>5.7537940106835768</v>
      </c>
      <c r="W52" s="2">
        <v>4.313464262429779</v>
      </c>
      <c r="X52" s="2">
        <v>2.8984717010631647</v>
      </c>
      <c r="Y52" s="2">
        <v>2.6788091300227777</v>
      </c>
      <c r="Z52" s="2">
        <v>13.958601202705626</v>
      </c>
      <c r="AA52" s="2">
        <v>3.1915358875176523</v>
      </c>
      <c r="AF52" s="2">
        <v>3.7203089440167165</v>
      </c>
      <c r="AG52" s="2">
        <v>3.4429324864835849</v>
      </c>
      <c r="AH52" s="2">
        <v>1.9409466723752435</v>
      </c>
      <c r="AI52" s="2">
        <v>2.6513280487381565</v>
      </c>
      <c r="AJ52" s="2">
        <v>2.5970417840066626</v>
      </c>
      <c r="AK52" s="2">
        <v>7</v>
      </c>
      <c r="AL52" s="2">
        <v>0</v>
      </c>
      <c r="AM52" s="2">
        <v>2.6560679564227998</v>
      </c>
      <c r="AN52" s="2">
        <v>1.8474431365735715</v>
      </c>
      <c r="AO52" s="2">
        <v>2.4806329043938655</v>
      </c>
      <c r="AP52" s="2">
        <v>0</v>
      </c>
      <c r="AQ52" s="2">
        <v>0.72670807453416153</v>
      </c>
      <c r="AR52" s="2">
        <v>4.0676465174289529</v>
      </c>
      <c r="AS52" s="2">
        <v>2.1817402805381989</v>
      </c>
      <c r="AT52" s="2">
        <v>1.4150136913110263</v>
      </c>
      <c r="AU52" s="2">
        <v>1.5294751695543498</v>
      </c>
      <c r="AV52" s="2">
        <v>2.410952105933629</v>
      </c>
      <c r="AW52" s="2">
        <v>1.263020847886795</v>
      </c>
    </row>
    <row r="53" spans="1:49" x14ac:dyDescent="0.45">
      <c r="A53" t="s">
        <v>3</v>
      </c>
      <c r="B53" t="s">
        <v>15</v>
      </c>
      <c r="C53">
        <v>94</v>
      </c>
      <c r="D53">
        <v>91</v>
      </c>
      <c r="E53" s="2">
        <f t="shared" si="0"/>
        <v>1.0329670329670331</v>
      </c>
      <c r="F53" s="2">
        <f t="shared" si="1"/>
        <v>0.96808510638297873</v>
      </c>
      <c r="G53" s="2"/>
      <c r="J53" s="2">
        <v>0</v>
      </c>
      <c r="K53" s="2">
        <v>1.847407960037752</v>
      </c>
      <c r="L53" s="2">
        <v>4.5593460996672324</v>
      </c>
      <c r="M53" s="2">
        <v>4.5332260889439109</v>
      </c>
      <c r="N53" s="2">
        <v>4.4054675197049473</v>
      </c>
      <c r="O53" s="2">
        <v>0</v>
      </c>
      <c r="P53" s="2">
        <v>7</v>
      </c>
      <c r="Q53" s="2">
        <v>2.6485003776687481</v>
      </c>
      <c r="R53" s="2">
        <v>1.4320154291224687</v>
      </c>
      <c r="S53" s="2">
        <v>1.1634940402063689</v>
      </c>
      <c r="T53" s="2">
        <v>4.4988639493655187</v>
      </c>
      <c r="U53" s="2">
        <v>6.7526303357241826</v>
      </c>
      <c r="V53" s="2">
        <v>2.9575865217823427</v>
      </c>
      <c r="W53" s="2">
        <v>4.7217457584625784</v>
      </c>
      <c r="X53" s="2">
        <v>4.1396606512720746</v>
      </c>
      <c r="Y53" s="2">
        <v>2.9180849704410403</v>
      </c>
      <c r="Z53" s="2">
        <v>0</v>
      </c>
      <c r="AA53" s="2">
        <v>6.8668523239305541</v>
      </c>
      <c r="AF53" s="2">
        <v>0</v>
      </c>
      <c r="AG53" s="2">
        <v>2.3581562355988379</v>
      </c>
      <c r="AH53" s="2">
        <v>2.0440630464173286</v>
      </c>
      <c r="AI53" s="2">
        <v>4.0837417792001469</v>
      </c>
      <c r="AJ53" s="2">
        <v>6.3324195490109823</v>
      </c>
      <c r="AK53" s="2">
        <v>0</v>
      </c>
      <c r="AL53" s="2">
        <v>7</v>
      </c>
      <c r="AM53" s="2">
        <v>3.4149212112767651</v>
      </c>
      <c r="AN53" s="2">
        <v>0.69831649831649822</v>
      </c>
      <c r="AO53" s="2">
        <v>0.85948012232415905</v>
      </c>
      <c r="AP53" s="2">
        <v>5.8413445658999814</v>
      </c>
      <c r="AQ53" s="2">
        <v>5.0467401086317905</v>
      </c>
      <c r="AR53" s="2">
        <v>3.279782150612395</v>
      </c>
      <c r="AS53" s="2">
        <v>0.94614517236149553</v>
      </c>
      <c r="AT53" s="2">
        <v>2.7013425845088435</v>
      </c>
      <c r="AU53" s="2">
        <v>4.2844097744213885</v>
      </c>
      <c r="AV53" s="2">
        <v>0</v>
      </c>
      <c r="AW53" s="2">
        <v>1.4864862839144064</v>
      </c>
    </row>
    <row r="54" spans="1:49" x14ac:dyDescent="0.45">
      <c r="A54" t="s">
        <v>8</v>
      </c>
      <c r="B54" t="s">
        <v>21</v>
      </c>
      <c r="C54">
        <v>59</v>
      </c>
      <c r="D54">
        <v>107</v>
      </c>
      <c r="E54" s="2">
        <f t="shared" si="0"/>
        <v>0.55140186915887845</v>
      </c>
      <c r="F54" s="2">
        <f t="shared" si="1"/>
        <v>1.8135593220338984</v>
      </c>
      <c r="G54" s="2"/>
      <c r="J54" s="2">
        <v>3.3882245563451372</v>
      </c>
      <c r="K54" s="2">
        <v>1.4635495054323817</v>
      </c>
      <c r="L54" s="2">
        <v>1.707337045528988</v>
      </c>
      <c r="M54" s="2">
        <v>1.8499092043299221</v>
      </c>
      <c r="N54" s="2">
        <v>2.3361692225538566</v>
      </c>
      <c r="O54" s="2">
        <v>2.6560679564227998</v>
      </c>
      <c r="P54" s="2">
        <v>3.4149212112767651</v>
      </c>
      <c r="Q54" s="2">
        <v>7</v>
      </c>
      <c r="R54" s="2">
        <v>1.562732107161791</v>
      </c>
      <c r="S54" s="2">
        <v>0.44237244237244233</v>
      </c>
      <c r="T54" s="2">
        <v>3.3209453878897808</v>
      </c>
      <c r="U54" s="2">
        <v>1.464493193063868</v>
      </c>
      <c r="V54" s="2">
        <v>5.0693379377525147</v>
      </c>
      <c r="W54" s="2">
        <v>2.0095685624900521</v>
      </c>
      <c r="X54" s="2">
        <v>1.9811072822683271</v>
      </c>
      <c r="Y54" s="2">
        <v>4.4881577440377018</v>
      </c>
      <c r="Z54" s="2">
        <v>6.7396329859147102</v>
      </c>
      <c r="AA54" s="2">
        <v>2.9285800653594771</v>
      </c>
      <c r="AF54" s="2">
        <v>2.9425413058992094</v>
      </c>
      <c r="AG54" s="2">
        <v>3.2590489832730798</v>
      </c>
      <c r="AH54" s="2">
        <v>0.58570743405275782</v>
      </c>
      <c r="AI54" s="2">
        <v>2.5337368038842323</v>
      </c>
      <c r="AJ54" s="2">
        <v>4.0517625454538084</v>
      </c>
      <c r="AK54" s="2">
        <v>3.6245475594658596</v>
      </c>
      <c r="AL54" s="2">
        <v>2.6485003776687481</v>
      </c>
      <c r="AM54" s="2">
        <v>7</v>
      </c>
      <c r="AN54" s="2">
        <v>3.0666633431822272</v>
      </c>
      <c r="AO54" s="2">
        <v>2.2605386416861828</v>
      </c>
      <c r="AP54" s="2">
        <v>2.7942343047884517</v>
      </c>
      <c r="AQ54" s="2">
        <v>2.8313253768612197</v>
      </c>
      <c r="AR54" s="2">
        <v>3.5482098601739738</v>
      </c>
      <c r="AS54" s="2">
        <v>2.6615510643701801</v>
      </c>
      <c r="AT54" s="2">
        <v>2.0231827589846674</v>
      </c>
      <c r="AU54" s="2">
        <v>4.5108431972981791</v>
      </c>
      <c r="AV54" s="2">
        <v>1.3631473270190693</v>
      </c>
      <c r="AW54" s="2">
        <v>1.3732373295943208</v>
      </c>
    </row>
    <row r="55" spans="1:49" x14ac:dyDescent="0.45">
      <c r="A55" t="s">
        <v>9</v>
      </c>
      <c r="B55" t="s">
        <v>12</v>
      </c>
      <c r="C55">
        <v>92</v>
      </c>
      <c r="D55">
        <v>80</v>
      </c>
      <c r="E55" s="2">
        <f t="shared" si="0"/>
        <v>1.1499999999999999</v>
      </c>
      <c r="F55" s="2">
        <f t="shared" si="1"/>
        <v>0.86956521739130432</v>
      </c>
      <c r="G55" s="2"/>
      <c r="J55" s="2">
        <v>2.7319676403855739</v>
      </c>
      <c r="K55" s="2">
        <v>3.7900465889807005</v>
      </c>
      <c r="L55" s="2">
        <v>3.5269259541920901</v>
      </c>
      <c r="M55" s="2">
        <v>0.52741020793950855</v>
      </c>
      <c r="N55" s="2">
        <v>0</v>
      </c>
      <c r="O55" s="2">
        <v>1.8474431365735715</v>
      </c>
      <c r="P55" s="2">
        <v>0.69831649831649822</v>
      </c>
      <c r="Q55" s="2">
        <v>3.0666633431822272</v>
      </c>
      <c r="R55" s="2">
        <v>7</v>
      </c>
      <c r="S55" s="2">
        <v>3.5461586519002211</v>
      </c>
      <c r="T55" s="2">
        <v>2.1722113502935421</v>
      </c>
      <c r="U55" s="2">
        <v>0</v>
      </c>
      <c r="V55" s="2">
        <v>1.806570512820513</v>
      </c>
      <c r="W55" s="2">
        <v>3.8311881016399099</v>
      </c>
      <c r="X55" s="2">
        <v>2.8033137024722743</v>
      </c>
      <c r="Y55" s="2">
        <v>3.4887453646721043</v>
      </c>
      <c r="Z55" s="2">
        <v>12.100601327736003</v>
      </c>
      <c r="AA55" s="2">
        <v>3.5820292246313654</v>
      </c>
      <c r="AF55" s="2">
        <v>3.4679117060492404</v>
      </c>
      <c r="AG55" s="2">
        <v>6.9648283427600663</v>
      </c>
      <c r="AH55" s="2">
        <v>2.970672872104652</v>
      </c>
      <c r="AI55" s="2">
        <v>1.8960573476702507</v>
      </c>
      <c r="AJ55" s="2">
        <v>0</v>
      </c>
      <c r="AK55" s="2">
        <v>5.3953660149298965</v>
      </c>
      <c r="AL55" s="2">
        <v>1.4320154291224687</v>
      </c>
      <c r="AM55" s="2">
        <v>1.562732107161791</v>
      </c>
      <c r="AN55" s="2">
        <v>7</v>
      </c>
      <c r="AO55" s="2">
        <v>7.8778951091028571</v>
      </c>
      <c r="AP55" s="2">
        <v>0.46036036036036038</v>
      </c>
      <c r="AQ55" s="2">
        <v>0</v>
      </c>
      <c r="AR55" s="2">
        <v>2.8294590106962194</v>
      </c>
      <c r="AS55" s="2">
        <v>4.3792560088188317</v>
      </c>
      <c r="AT55" s="2">
        <v>1.4709009899507013</v>
      </c>
      <c r="AU55" s="2">
        <v>3.6247196924564657</v>
      </c>
      <c r="AV55" s="2">
        <v>2.8063814125736584</v>
      </c>
      <c r="AW55" s="2">
        <v>1.1842394984587115</v>
      </c>
    </row>
    <row r="56" spans="1:49" x14ac:dyDescent="0.45">
      <c r="E56" s="2"/>
      <c r="F56" s="2"/>
      <c r="G56" s="2"/>
      <c r="J56" s="2">
        <v>4.2016901581191739</v>
      </c>
      <c r="K56" s="2">
        <v>5.005133660467405</v>
      </c>
      <c r="L56" s="2">
        <v>2.2676893510954717</v>
      </c>
      <c r="M56" s="2">
        <v>1.1161796151104777</v>
      </c>
      <c r="N56" s="2">
        <v>0.78750000000000009</v>
      </c>
      <c r="O56" s="2">
        <v>2.4806329043938655</v>
      </c>
      <c r="P56" s="2">
        <v>0.85948012232415905</v>
      </c>
      <c r="Q56" s="2">
        <v>2.2605386416861828</v>
      </c>
      <c r="R56" s="2">
        <v>7.8778951091028571</v>
      </c>
      <c r="S56" s="2">
        <v>7</v>
      </c>
      <c r="T56" s="2">
        <v>4.1682974559686885</v>
      </c>
      <c r="U56" s="2">
        <v>2.9335282651072125</v>
      </c>
      <c r="V56" s="2">
        <v>0.45581395348837206</v>
      </c>
      <c r="W56" s="2">
        <v>7.3853870586760575</v>
      </c>
      <c r="X56" s="2">
        <v>3.0884193318050288</v>
      </c>
      <c r="Y56" s="2">
        <v>4.9851303416768964</v>
      </c>
      <c r="Z56" s="2">
        <v>12.748147328769509</v>
      </c>
      <c r="AA56" s="2">
        <v>2.6159659896079357</v>
      </c>
      <c r="AF56" s="2">
        <v>2.6278231260472533</v>
      </c>
      <c r="AG56" s="2">
        <v>6.1193840118085152</v>
      </c>
      <c r="AH56" s="2">
        <v>1.772663825314126</v>
      </c>
      <c r="AI56" s="2">
        <v>0.89591315453384412</v>
      </c>
      <c r="AJ56" s="2">
        <v>1.2698412698412698</v>
      </c>
      <c r="AK56" s="2">
        <v>3.6362297788834521</v>
      </c>
      <c r="AL56" s="2">
        <v>1.1634940402063689</v>
      </c>
      <c r="AM56" s="2">
        <v>0.44237244237244233</v>
      </c>
      <c r="AN56" s="2">
        <v>3.5461586519002211</v>
      </c>
      <c r="AO56" s="2">
        <v>7</v>
      </c>
      <c r="AP56" s="2">
        <v>0.23990610328638498</v>
      </c>
      <c r="AQ56" s="2">
        <v>1.474257957861939</v>
      </c>
      <c r="AR56" s="2">
        <v>2.193877551020408</v>
      </c>
      <c r="AS56" s="2">
        <v>3.856955883888606</v>
      </c>
      <c r="AT56" s="2">
        <v>1.5246353284942371</v>
      </c>
      <c r="AU56" s="2">
        <v>2.0210307798471105</v>
      </c>
      <c r="AV56" s="2">
        <v>2.8573633319249514</v>
      </c>
      <c r="AW56" s="2">
        <v>0.38226796677500902</v>
      </c>
    </row>
    <row r="57" spans="1:49" x14ac:dyDescent="0.45">
      <c r="A57" s="1" t="s">
        <v>25</v>
      </c>
      <c r="E57" s="2"/>
      <c r="F57" s="2"/>
      <c r="G57" s="2"/>
      <c r="J57" s="2">
        <v>1.2913541666666668</v>
      </c>
      <c r="K57" s="2">
        <v>0.41538461538461535</v>
      </c>
      <c r="L57" s="2">
        <v>3.0856898477732386</v>
      </c>
      <c r="M57" s="2">
        <v>6.5061587586587581</v>
      </c>
      <c r="N57" s="2">
        <v>4.4092097455020909</v>
      </c>
      <c r="O57" s="2">
        <v>0</v>
      </c>
      <c r="P57" s="2">
        <v>5.8413445658999814</v>
      </c>
      <c r="Q57" s="2">
        <v>2.7942343047884517</v>
      </c>
      <c r="R57" s="2">
        <v>0.46036036036036038</v>
      </c>
      <c r="S57" s="2">
        <v>0.23990610328638498</v>
      </c>
      <c r="T57" s="2">
        <v>7</v>
      </c>
      <c r="U57" s="2">
        <v>6.8156806810371293</v>
      </c>
      <c r="V57" s="2">
        <v>3.5676376836559944</v>
      </c>
      <c r="W57" s="2">
        <v>0</v>
      </c>
      <c r="X57" s="2">
        <v>2.7853560006526883</v>
      </c>
      <c r="Y57" s="2">
        <v>2.970521637162685</v>
      </c>
      <c r="Z57" s="2">
        <v>0</v>
      </c>
      <c r="AA57" s="2">
        <v>7.9818941294225585</v>
      </c>
      <c r="AF57" s="2">
        <v>3.1884057971014492</v>
      </c>
      <c r="AG57" s="2">
        <v>2.4074074074074074</v>
      </c>
      <c r="AH57" s="2">
        <v>4.9364630120941841</v>
      </c>
      <c r="AI57" s="2">
        <v>4.2877037160779006</v>
      </c>
      <c r="AJ57" s="2">
        <v>4.1108843320438559</v>
      </c>
      <c r="AK57" s="2">
        <v>0</v>
      </c>
      <c r="AL57" s="2">
        <v>4.4988639493655187</v>
      </c>
      <c r="AM57" s="2">
        <v>3.3209453878897808</v>
      </c>
      <c r="AN57" s="2">
        <v>2.1722113502935421</v>
      </c>
      <c r="AO57" s="2">
        <v>4.1682974559686885</v>
      </c>
      <c r="AP57" s="2">
        <v>7</v>
      </c>
      <c r="AQ57" s="2">
        <v>4.8869868631546467</v>
      </c>
      <c r="AR57" s="2">
        <v>3.2024557537168081</v>
      </c>
      <c r="AS57" s="2">
        <v>0</v>
      </c>
      <c r="AT57" s="2">
        <v>3.3176759879284905</v>
      </c>
      <c r="AU57" s="2">
        <v>3.778933504236841</v>
      </c>
      <c r="AV57" s="2">
        <v>0</v>
      </c>
      <c r="AW57" s="2">
        <v>2.8838218498459747</v>
      </c>
    </row>
    <row r="58" spans="1:49" x14ac:dyDescent="0.45">
      <c r="A58" t="s">
        <v>6</v>
      </c>
      <c r="B58" t="s">
        <v>13</v>
      </c>
      <c r="C58">
        <v>60</v>
      </c>
      <c r="D58">
        <v>77</v>
      </c>
      <c r="E58" s="2">
        <f t="shared" si="0"/>
        <v>0.77922077922077926</v>
      </c>
      <c r="F58" s="2">
        <f t="shared" si="1"/>
        <v>1.2833333333333334</v>
      </c>
      <c r="G58" s="2"/>
      <c r="J58" s="2">
        <v>1.2150856389986826</v>
      </c>
      <c r="K58" s="2">
        <v>0.3033132530120482</v>
      </c>
      <c r="L58" s="2">
        <v>1.9747219793305053</v>
      </c>
      <c r="M58" s="2">
        <v>2.8094380566363322</v>
      </c>
      <c r="N58" s="2">
        <v>2.814796691256205</v>
      </c>
      <c r="O58" s="2">
        <v>0.72670807453416153</v>
      </c>
      <c r="P58" s="2">
        <v>5.0467401086317905</v>
      </c>
      <c r="Q58" s="2">
        <v>2.8313253768612197</v>
      </c>
      <c r="R58" s="2">
        <v>0</v>
      </c>
      <c r="S58" s="2">
        <v>1.474257957861939</v>
      </c>
      <c r="T58" s="2">
        <v>4.8869868631546467</v>
      </c>
      <c r="U58" s="2">
        <v>7</v>
      </c>
      <c r="V58" s="2">
        <v>3.813425458094871</v>
      </c>
      <c r="W58" s="2">
        <v>2.7864069973045602</v>
      </c>
      <c r="X58" s="2">
        <v>2.8615008592209019</v>
      </c>
      <c r="Y58" s="2">
        <v>2.8050086131960863</v>
      </c>
      <c r="Z58" s="2">
        <v>0.66566716641679158</v>
      </c>
      <c r="AA58" s="2">
        <v>5.6792272661224281</v>
      </c>
      <c r="AF58" s="2">
        <v>3.3460317460317457</v>
      </c>
      <c r="AG58" s="2">
        <v>3.296921549155909</v>
      </c>
      <c r="AH58" s="2">
        <v>4.6320309804267152</v>
      </c>
      <c r="AI58" s="2">
        <v>3.8795619773667194</v>
      </c>
      <c r="AJ58" s="2">
        <v>6.256715854527898</v>
      </c>
      <c r="AK58" s="2">
        <v>1.3760683760683758</v>
      </c>
      <c r="AL58" s="2">
        <v>6.7526303357241826</v>
      </c>
      <c r="AM58" s="2">
        <v>1.464493193063868</v>
      </c>
      <c r="AN58" s="2">
        <v>0</v>
      </c>
      <c r="AO58" s="2">
        <v>2.9335282651072125</v>
      </c>
      <c r="AP58" s="2">
        <v>6.8156806810371293</v>
      </c>
      <c r="AQ58" s="2">
        <v>7</v>
      </c>
      <c r="AR58" s="2">
        <v>2.4558203575726387</v>
      </c>
      <c r="AS58" s="2">
        <v>1.4369657920612742</v>
      </c>
      <c r="AT58" s="2">
        <v>3.2427028949237995</v>
      </c>
      <c r="AU58" s="2">
        <v>1.6362268957778578</v>
      </c>
      <c r="AV58" s="2">
        <v>1.5022522522522521</v>
      </c>
      <c r="AW58" s="2">
        <v>1.8237769600562803</v>
      </c>
    </row>
    <row r="59" spans="1:49" x14ac:dyDescent="0.45">
      <c r="A59" t="s">
        <v>14</v>
      </c>
      <c r="B59" t="s">
        <v>11</v>
      </c>
      <c r="C59">
        <v>62</v>
      </c>
      <c r="D59">
        <v>63</v>
      </c>
      <c r="E59" s="2">
        <f t="shared" si="0"/>
        <v>0.98412698412698407</v>
      </c>
      <c r="F59" s="2">
        <f t="shared" si="1"/>
        <v>1.0161290322580645</v>
      </c>
      <c r="G59" s="2"/>
      <c r="J59" s="2">
        <v>1.5448838354995784</v>
      </c>
      <c r="K59" s="2">
        <v>1.134453781512605</v>
      </c>
      <c r="L59" s="2">
        <v>2.0003848488709353</v>
      </c>
      <c r="M59" s="2">
        <v>1.7426894701542586</v>
      </c>
      <c r="N59" s="2">
        <v>2.3380921716626668</v>
      </c>
      <c r="O59" s="2">
        <v>4.0676465174289529</v>
      </c>
      <c r="P59" s="2">
        <v>3.279782150612395</v>
      </c>
      <c r="Q59" s="2">
        <v>3.5482098601739738</v>
      </c>
      <c r="R59" s="2">
        <v>2.8294590106962194</v>
      </c>
      <c r="S59" s="2">
        <v>2.193877551020408</v>
      </c>
      <c r="T59" s="2">
        <v>3.2024557537168081</v>
      </c>
      <c r="U59" s="2">
        <v>2.4558203575726387</v>
      </c>
      <c r="V59" s="2">
        <v>7</v>
      </c>
      <c r="W59" s="2">
        <v>2.0535714285714284</v>
      </c>
      <c r="X59" s="2">
        <v>3.463036368393511</v>
      </c>
      <c r="Y59" s="2">
        <v>3.4345584057282159</v>
      </c>
      <c r="Z59" s="2">
        <v>10.585622373379948</v>
      </c>
      <c r="AA59" s="2">
        <v>4.7536782769948474</v>
      </c>
      <c r="AF59" s="2">
        <v>2.6285079080954135</v>
      </c>
      <c r="AG59" s="2">
        <v>0.88148148148148142</v>
      </c>
      <c r="AH59" s="2">
        <v>2.0610064331803462</v>
      </c>
      <c r="AI59" s="2">
        <v>3.0951161405598566</v>
      </c>
      <c r="AJ59" s="2">
        <v>4.1409818639160214</v>
      </c>
      <c r="AK59" s="2">
        <v>5.7537940106835768</v>
      </c>
      <c r="AL59" s="2">
        <v>2.9575865217823427</v>
      </c>
      <c r="AM59" s="2">
        <v>5.0693379377525147</v>
      </c>
      <c r="AN59" s="2">
        <v>1.806570512820513</v>
      </c>
      <c r="AO59" s="2">
        <v>0.45581395348837206</v>
      </c>
      <c r="AP59" s="2">
        <v>3.5676376836559944</v>
      </c>
      <c r="AQ59" s="2">
        <v>3.813425458094871</v>
      </c>
      <c r="AR59" s="2">
        <v>7</v>
      </c>
      <c r="AS59" s="2">
        <v>0.48695652173913045</v>
      </c>
      <c r="AT59" s="2">
        <v>1.2480495873340516</v>
      </c>
      <c r="AU59" s="2">
        <v>3.3286396257532886</v>
      </c>
      <c r="AV59" s="2">
        <v>1.4928379933727527</v>
      </c>
      <c r="AW59" s="2">
        <v>2.4053836378812856</v>
      </c>
    </row>
    <row r="60" spans="1:49" x14ac:dyDescent="0.45">
      <c r="A60" t="s">
        <v>15</v>
      </c>
      <c r="B60" t="s">
        <v>16</v>
      </c>
      <c r="C60">
        <v>117</v>
      </c>
      <c r="D60">
        <v>33</v>
      </c>
      <c r="E60" s="2">
        <f t="shared" si="0"/>
        <v>3.5454545454545454</v>
      </c>
      <c r="F60" s="2">
        <f t="shared" si="1"/>
        <v>0.28205128205128205</v>
      </c>
      <c r="G60" s="2"/>
      <c r="J60" s="2">
        <v>2.0418361241889929</v>
      </c>
      <c r="K60" s="2">
        <v>3.0620282764229794</v>
      </c>
      <c r="L60" s="2">
        <v>1.5949604420700623</v>
      </c>
      <c r="M60" s="2">
        <v>0.84747886000626371</v>
      </c>
      <c r="N60" s="2">
        <v>0.82323036041118891</v>
      </c>
      <c r="O60" s="2">
        <v>2.1817402805381989</v>
      </c>
      <c r="P60" s="2">
        <v>0.94614517236149553</v>
      </c>
      <c r="Q60" s="2">
        <v>2.6615510643701801</v>
      </c>
      <c r="R60" s="2">
        <v>4.3792560088188317</v>
      </c>
      <c r="S60" s="2">
        <v>3.856955883888606</v>
      </c>
      <c r="T60" s="2">
        <v>0</v>
      </c>
      <c r="U60" s="2">
        <v>1.4369657920612742</v>
      </c>
      <c r="V60" s="2">
        <v>0.48695652173913045</v>
      </c>
      <c r="W60" s="2">
        <v>7</v>
      </c>
      <c r="X60" s="2">
        <v>3.9236167683687451</v>
      </c>
      <c r="Y60" s="2">
        <v>3.4491201618293346</v>
      </c>
      <c r="Z60" s="2">
        <v>9.9661413312772815</v>
      </c>
      <c r="AA60" s="2">
        <v>1.9893230349840982</v>
      </c>
      <c r="AF60" s="2">
        <v>4.9327377322495618</v>
      </c>
      <c r="AG60" s="2">
        <v>10.506718360894972</v>
      </c>
      <c r="AH60" s="2">
        <v>3.379160632069389</v>
      </c>
      <c r="AI60" s="2">
        <v>1.179970436067997</v>
      </c>
      <c r="AJ60" s="2">
        <v>5.2969853377888532</v>
      </c>
      <c r="AK60" s="2">
        <v>4.313464262429779</v>
      </c>
      <c r="AL60" s="2">
        <v>4.7217457584625784</v>
      </c>
      <c r="AM60" s="2">
        <v>2.0095685624900521</v>
      </c>
      <c r="AN60" s="2">
        <v>3.8311881016399099</v>
      </c>
      <c r="AO60" s="2">
        <v>7.3853870586760575</v>
      </c>
      <c r="AP60" s="2">
        <v>0</v>
      </c>
      <c r="AQ60" s="2">
        <v>2.7864069973045602</v>
      </c>
      <c r="AR60" s="2">
        <v>2.0535714285714284</v>
      </c>
      <c r="AS60" s="2">
        <v>7</v>
      </c>
      <c r="AT60" s="2">
        <v>2.7567127151974757</v>
      </c>
      <c r="AU60" s="2">
        <v>1.1648566764262016</v>
      </c>
      <c r="AV60" s="2">
        <v>3.0392773617062292</v>
      </c>
      <c r="AW60" s="2">
        <v>0.5026835674317689</v>
      </c>
    </row>
    <row r="61" spans="1:49" x14ac:dyDescent="0.45">
      <c r="A61" t="s">
        <v>17</v>
      </c>
      <c r="B61" t="s">
        <v>3</v>
      </c>
      <c r="C61">
        <v>97</v>
      </c>
      <c r="D61">
        <v>62</v>
      </c>
      <c r="E61" s="2">
        <f t="shared" si="0"/>
        <v>1.564516129032258</v>
      </c>
      <c r="F61" s="2">
        <f t="shared" si="1"/>
        <v>0.63917525773195871</v>
      </c>
      <c r="G61" s="2"/>
      <c r="J61" s="2">
        <v>2.0245173585809457</v>
      </c>
      <c r="K61" s="2">
        <v>0.50455409868881995</v>
      </c>
      <c r="L61" s="2">
        <v>2.1728510591908492</v>
      </c>
      <c r="M61" s="2">
        <v>2.0323801175168272</v>
      </c>
      <c r="N61" s="2">
        <v>1.5269238723813165</v>
      </c>
      <c r="O61" s="2">
        <v>1.4150136913110263</v>
      </c>
      <c r="P61" s="2">
        <v>2.7013425845088435</v>
      </c>
      <c r="Q61" s="2">
        <v>2.0231827589846674</v>
      </c>
      <c r="R61" s="2">
        <v>1.4709009899507013</v>
      </c>
      <c r="S61" s="2">
        <v>1.5246353284942371</v>
      </c>
      <c r="T61" s="2">
        <v>3.3176759879284905</v>
      </c>
      <c r="U61" s="2">
        <v>3.2427028949237995</v>
      </c>
      <c r="V61" s="2">
        <v>1.2480495873340516</v>
      </c>
      <c r="W61" s="2">
        <v>2.7567127151974757</v>
      </c>
      <c r="X61" s="2">
        <v>7</v>
      </c>
      <c r="Y61" s="2">
        <v>2.9966798639739527</v>
      </c>
      <c r="Z61" s="2">
        <v>1.9466284770921658</v>
      </c>
      <c r="AA61" s="2">
        <v>4.8973263214155747</v>
      </c>
      <c r="AF61" s="2">
        <v>4.508971402210074</v>
      </c>
      <c r="AG61" s="2">
        <v>1.9819480261852807</v>
      </c>
      <c r="AH61" s="2">
        <v>4.9080102139584465</v>
      </c>
      <c r="AI61" s="2">
        <v>4.5352168324644895</v>
      </c>
      <c r="AJ61" s="2">
        <v>2.9766744523138082</v>
      </c>
      <c r="AK61" s="2">
        <v>2.8984717010631647</v>
      </c>
      <c r="AL61" s="2">
        <v>4.1396606512720746</v>
      </c>
      <c r="AM61" s="2">
        <v>1.9811072822683271</v>
      </c>
      <c r="AN61" s="2">
        <v>2.8033137024722743</v>
      </c>
      <c r="AO61" s="2">
        <v>3.0884193318050288</v>
      </c>
      <c r="AP61" s="2">
        <v>2.7853560006526883</v>
      </c>
      <c r="AQ61" s="2">
        <v>2.8615008592209019</v>
      </c>
      <c r="AR61" s="2">
        <v>3.463036368393511</v>
      </c>
      <c r="AS61" s="2">
        <v>3.9236167683687451</v>
      </c>
      <c r="AT61" s="2">
        <v>7</v>
      </c>
      <c r="AU61" s="2">
        <v>3.7488356655959914</v>
      </c>
      <c r="AV61" s="2">
        <v>2.1690479539189509</v>
      </c>
      <c r="AW61" s="2">
        <v>2.1052093557194933</v>
      </c>
    </row>
    <row r="62" spans="1:49" x14ac:dyDescent="0.45">
      <c r="A62" t="s">
        <v>10</v>
      </c>
      <c r="B62" t="s">
        <v>12</v>
      </c>
      <c r="C62">
        <v>61</v>
      </c>
      <c r="D62">
        <v>121</v>
      </c>
      <c r="E62" s="2">
        <f t="shared" si="0"/>
        <v>0.50413223140495866</v>
      </c>
      <c r="F62" s="2">
        <f t="shared" si="1"/>
        <v>1.9836065573770492</v>
      </c>
      <c r="G62" s="2"/>
      <c r="J62" s="2">
        <v>1.7829946027997974</v>
      </c>
      <c r="K62" s="2">
        <v>1.7011459057130407</v>
      </c>
      <c r="L62" s="2">
        <v>0</v>
      </c>
      <c r="M62" s="2">
        <v>3.0026424537408518</v>
      </c>
      <c r="N62" s="2">
        <v>2.988277918179342</v>
      </c>
      <c r="O62" s="2">
        <v>1.5294751695543498</v>
      </c>
      <c r="P62" s="2">
        <v>4.2844097744213885</v>
      </c>
      <c r="Q62" s="2">
        <v>4.5108431972981791</v>
      </c>
      <c r="R62" s="2">
        <v>3.6247196924564657</v>
      </c>
      <c r="S62" s="2">
        <v>2.0210307798471105</v>
      </c>
      <c r="T62" s="2">
        <v>3.778933504236841</v>
      </c>
      <c r="U62" s="2">
        <v>1.6362268957778578</v>
      </c>
      <c r="V62" s="2">
        <v>3.3286396257532886</v>
      </c>
      <c r="W62" s="2">
        <v>1.1648566764262016</v>
      </c>
      <c r="X62" s="2">
        <v>3.7488356655959914</v>
      </c>
      <c r="Y62" s="2">
        <v>7</v>
      </c>
      <c r="Z62" s="2">
        <v>6.9662753392701342</v>
      </c>
      <c r="AA62" s="2">
        <v>0.94190476190476191</v>
      </c>
      <c r="AF62" s="2">
        <v>2.4348428070492272</v>
      </c>
      <c r="AG62" s="2">
        <v>2.9176054359719332</v>
      </c>
      <c r="AH62" s="2">
        <v>0</v>
      </c>
      <c r="AI62" s="2">
        <v>3.2414343611859704</v>
      </c>
      <c r="AJ62" s="2">
        <v>1.5696012994847446</v>
      </c>
      <c r="AK62" s="2">
        <v>2.6788091300227777</v>
      </c>
      <c r="AL62" s="2">
        <v>2.9180849704410403</v>
      </c>
      <c r="AM62" s="2">
        <v>4.4881577440377018</v>
      </c>
      <c r="AN62" s="2">
        <v>3.4887453646721043</v>
      </c>
      <c r="AO62" s="2">
        <v>4.9851303416768964</v>
      </c>
      <c r="AP62" s="2">
        <v>2.970521637162685</v>
      </c>
      <c r="AQ62" s="2">
        <v>2.8050086131960863</v>
      </c>
      <c r="AR62" s="2">
        <v>3.4345584057282159</v>
      </c>
      <c r="AS62" s="2">
        <v>3.4491201618293346</v>
      </c>
      <c r="AT62" s="2">
        <v>2.9966798639739527</v>
      </c>
      <c r="AU62" s="2">
        <v>7</v>
      </c>
      <c r="AV62" s="2">
        <v>2.3546726947840262</v>
      </c>
      <c r="AW62" s="2">
        <v>1.0616784630940344</v>
      </c>
    </row>
    <row r="63" spans="1:49" x14ac:dyDescent="0.45">
      <c r="A63" t="s">
        <v>4</v>
      </c>
      <c r="B63" t="s">
        <v>2</v>
      </c>
      <c r="C63">
        <v>80</v>
      </c>
      <c r="D63">
        <v>132</v>
      </c>
      <c r="E63" s="2">
        <f t="shared" si="0"/>
        <v>0.60606060606060608</v>
      </c>
      <c r="F63" s="2">
        <f t="shared" si="1"/>
        <v>1.65</v>
      </c>
      <c r="G63" s="2"/>
      <c r="J63" s="2">
        <v>2.5784827733964826</v>
      </c>
      <c r="K63" s="2">
        <v>1.0196011172872868</v>
      </c>
      <c r="L63" s="2">
        <v>0.69531741043368944</v>
      </c>
      <c r="M63" s="2">
        <v>0.58512799674928895</v>
      </c>
      <c r="N63" s="2">
        <v>0</v>
      </c>
      <c r="O63" s="2">
        <v>2.410952105933629</v>
      </c>
      <c r="P63" s="2">
        <v>0</v>
      </c>
      <c r="Q63" s="2">
        <v>1.3631473270190693</v>
      </c>
      <c r="R63" s="2">
        <v>2.8063814125736584</v>
      </c>
      <c r="S63" s="2">
        <v>2.8573633319249514</v>
      </c>
      <c r="T63" s="2">
        <v>0</v>
      </c>
      <c r="U63" s="2">
        <v>1.5022522522522521</v>
      </c>
      <c r="V63" s="2">
        <v>1.4928379933727527</v>
      </c>
      <c r="W63" s="2">
        <v>3.0392773617062292</v>
      </c>
      <c r="X63" s="2">
        <v>2.1690479539189509</v>
      </c>
      <c r="Y63" s="2">
        <v>2.3546726947840262</v>
      </c>
      <c r="Z63" s="2">
        <v>7</v>
      </c>
      <c r="AA63" s="2">
        <v>0.54964187327823699</v>
      </c>
      <c r="AF63" s="2">
        <v>7.0371434593963711</v>
      </c>
      <c r="AG63" s="2">
        <v>12.433287847418283</v>
      </c>
      <c r="AH63" s="2">
        <v>1.4381920903954803</v>
      </c>
      <c r="AI63" s="2">
        <v>1.7090277777777776</v>
      </c>
      <c r="AJ63" s="2">
        <v>0</v>
      </c>
      <c r="AK63" s="2">
        <v>13.958601202705626</v>
      </c>
      <c r="AL63" s="2">
        <v>0</v>
      </c>
      <c r="AM63" s="2">
        <v>6.7396329859147102</v>
      </c>
      <c r="AN63" s="2">
        <v>12.100601327736003</v>
      </c>
      <c r="AO63" s="2">
        <v>12.748147328769509</v>
      </c>
      <c r="AP63" s="2">
        <v>0</v>
      </c>
      <c r="AQ63" s="2">
        <v>0.66566716641679158</v>
      </c>
      <c r="AR63" s="2">
        <v>10.585622373379948</v>
      </c>
      <c r="AS63" s="2">
        <v>9.9661413312772815</v>
      </c>
      <c r="AT63" s="2">
        <v>1.9466284770921658</v>
      </c>
      <c r="AU63" s="2">
        <v>6.9662753392701342</v>
      </c>
      <c r="AV63" s="2">
        <v>7</v>
      </c>
      <c r="AW63" s="2">
        <v>1.8193664795509223</v>
      </c>
    </row>
    <row r="64" spans="1:49" x14ac:dyDescent="0.45">
      <c r="A64" t="s">
        <v>5</v>
      </c>
      <c r="B64" t="s">
        <v>1</v>
      </c>
      <c r="C64">
        <v>54</v>
      </c>
      <c r="D64">
        <v>76</v>
      </c>
      <c r="E64" s="2">
        <f t="shared" si="0"/>
        <v>0.71052631578947367</v>
      </c>
      <c r="F64" s="2">
        <f t="shared" si="1"/>
        <v>1.4074074074074074</v>
      </c>
      <c r="G64" s="2"/>
      <c r="J64" s="2">
        <v>2.3362285001819885</v>
      </c>
      <c r="K64" s="2">
        <v>1.0357548019675256</v>
      </c>
      <c r="L64" s="2">
        <v>2.4229842107878907</v>
      </c>
      <c r="M64" s="2">
        <v>2.38208833953767</v>
      </c>
      <c r="N64" s="2">
        <v>1.4189815392085814</v>
      </c>
      <c r="O64" s="2">
        <v>1.263020847886795</v>
      </c>
      <c r="P64" s="2">
        <v>1.4864862839144064</v>
      </c>
      <c r="Q64" s="2">
        <v>1.3732373295943208</v>
      </c>
      <c r="R64" s="2">
        <v>1.1842394984587115</v>
      </c>
      <c r="S64" s="2">
        <v>0.38226796677500902</v>
      </c>
      <c r="T64" s="2">
        <v>2.8838218498459747</v>
      </c>
      <c r="U64" s="2">
        <v>1.8237769600562803</v>
      </c>
      <c r="V64" s="2">
        <v>2.4053836378812856</v>
      </c>
      <c r="W64" s="2">
        <v>0.5026835674317689</v>
      </c>
      <c r="X64" s="2">
        <v>2.1052093557194933</v>
      </c>
      <c r="Y64" s="2">
        <v>1.0616784630940344</v>
      </c>
      <c r="Z64" s="2">
        <v>1.8193664795509223</v>
      </c>
      <c r="AA64" s="2">
        <v>7</v>
      </c>
      <c r="AF64" s="2">
        <v>5.7088723462033997</v>
      </c>
      <c r="AG64" s="2">
        <v>4.1855234079272829</v>
      </c>
      <c r="AH64" s="2">
        <v>10.789615071831268</v>
      </c>
      <c r="AI64" s="2">
        <v>5.4316738001022911</v>
      </c>
      <c r="AJ64" s="2">
        <v>6.5908696194999532</v>
      </c>
      <c r="AK64" s="2">
        <v>3.1915358875176523</v>
      </c>
      <c r="AL64" s="2">
        <v>6.8668523239305541</v>
      </c>
      <c r="AM64" s="2">
        <v>2.9285800653594771</v>
      </c>
      <c r="AN64" s="2">
        <v>3.5820292246313654</v>
      </c>
      <c r="AO64" s="2">
        <v>2.6159659896079357</v>
      </c>
      <c r="AP64" s="2">
        <v>7.9818941294225585</v>
      </c>
      <c r="AQ64" s="2">
        <v>5.6792272661224281</v>
      </c>
      <c r="AR64" s="2">
        <v>4.7536782769948474</v>
      </c>
      <c r="AS64" s="2">
        <v>1.9893230349840982</v>
      </c>
      <c r="AT64" s="2">
        <v>4.8973263214155747</v>
      </c>
      <c r="AU64" s="2">
        <v>0.94190476190476191</v>
      </c>
      <c r="AV64" s="2">
        <v>0.54964187327823699</v>
      </c>
      <c r="AW64" s="2">
        <v>7</v>
      </c>
    </row>
    <row r="65" spans="1:29" x14ac:dyDescent="0.45">
      <c r="A65" t="s">
        <v>9</v>
      </c>
      <c r="B65" t="s">
        <v>0</v>
      </c>
      <c r="C65">
        <v>68</v>
      </c>
      <c r="D65">
        <v>109</v>
      </c>
      <c r="E65" s="2">
        <f t="shared" si="0"/>
        <v>0.62385321100917435</v>
      </c>
      <c r="F65" s="2">
        <f t="shared" si="1"/>
        <v>1.6029411764705883</v>
      </c>
      <c r="G65" s="2"/>
    </row>
    <row r="66" spans="1:29" x14ac:dyDescent="0.45">
      <c r="A66" t="s">
        <v>8</v>
      </c>
      <c r="B66" t="s">
        <v>7</v>
      </c>
      <c r="C66">
        <v>82</v>
      </c>
      <c r="D66">
        <v>93</v>
      </c>
      <c r="E66" s="2">
        <f t="shared" si="0"/>
        <v>0.88172043010752688</v>
      </c>
      <c r="F66" s="2">
        <f t="shared" si="1"/>
        <v>1.1341463414634145</v>
      </c>
      <c r="G66" s="2"/>
    </row>
    <row r="67" spans="1:29" ht="23.25" x14ac:dyDescent="0.7">
      <c r="E67" s="2"/>
      <c r="F67" s="2"/>
      <c r="G67" s="2"/>
      <c r="H67" s="4" t="s">
        <v>60</v>
      </c>
      <c r="J67" t="s">
        <v>12</v>
      </c>
      <c r="K67" t="s">
        <v>1</v>
      </c>
      <c r="L67" t="s">
        <v>0</v>
      </c>
      <c r="M67" t="s">
        <v>7</v>
      </c>
      <c r="N67" t="s">
        <v>17</v>
      </c>
      <c r="O67" t="s">
        <v>2</v>
      </c>
      <c r="P67" t="s">
        <v>5</v>
      </c>
      <c r="Q67" t="s">
        <v>14</v>
      </c>
      <c r="R67" t="s">
        <v>3</v>
      </c>
      <c r="S67" t="s">
        <v>13</v>
      </c>
      <c r="T67" t="s">
        <v>15</v>
      </c>
      <c r="U67" t="s">
        <v>4</v>
      </c>
      <c r="V67" t="s">
        <v>9</v>
      </c>
      <c r="W67" t="s">
        <v>11</v>
      </c>
      <c r="X67" t="s">
        <v>8</v>
      </c>
      <c r="Y67" t="s">
        <v>6</v>
      </c>
      <c r="Z67" t="s">
        <v>16</v>
      </c>
      <c r="AA67" t="s">
        <v>10</v>
      </c>
    </row>
    <row r="68" spans="1:29" ht="23.25" x14ac:dyDescent="0.7">
      <c r="A68" s="1" t="s">
        <v>26</v>
      </c>
      <c r="E68" s="2"/>
      <c r="F68" s="2"/>
      <c r="G68" s="2"/>
      <c r="H68" s="4" t="s">
        <v>61</v>
      </c>
      <c r="I68" t="s">
        <v>43</v>
      </c>
      <c r="J68">
        <v>1</v>
      </c>
      <c r="K68">
        <v>2</v>
      </c>
      <c r="L68">
        <v>3</v>
      </c>
      <c r="M68">
        <v>4</v>
      </c>
      <c r="N68">
        <v>5</v>
      </c>
      <c r="O68">
        <v>6</v>
      </c>
      <c r="P68">
        <v>7</v>
      </c>
      <c r="Q68">
        <v>8</v>
      </c>
      <c r="R68">
        <v>9</v>
      </c>
      <c r="S68">
        <v>10</v>
      </c>
      <c r="T68">
        <v>11</v>
      </c>
      <c r="U68">
        <v>12</v>
      </c>
      <c r="V68">
        <v>13</v>
      </c>
      <c r="W68">
        <v>14</v>
      </c>
      <c r="X68">
        <v>15</v>
      </c>
      <c r="Y68">
        <v>16</v>
      </c>
      <c r="Z68">
        <v>17</v>
      </c>
      <c r="AA68">
        <v>18</v>
      </c>
    </row>
    <row r="69" spans="1:29" x14ac:dyDescent="0.45">
      <c r="A69" t="s">
        <v>16</v>
      </c>
      <c r="B69" t="s">
        <v>5</v>
      </c>
      <c r="C69">
        <v>56</v>
      </c>
      <c r="D69">
        <v>165</v>
      </c>
      <c r="E69" s="2">
        <f t="shared" ref="E69:E131" si="12">C69/D69</f>
        <v>0.33939393939393941</v>
      </c>
      <c r="F69" s="2">
        <f t="shared" ref="F69:F131" si="13">D69/C69</f>
        <v>2.9464285714285716</v>
      </c>
      <c r="G69" s="2"/>
      <c r="H69" t="s">
        <v>12</v>
      </c>
      <c r="I69">
        <v>1</v>
      </c>
      <c r="J69">
        <v>0</v>
      </c>
      <c r="K69">
        <v>0</v>
      </c>
      <c r="L69" s="2">
        <v>0.71962616822429903</v>
      </c>
      <c r="M69" s="2">
        <v>1.1428571428571428</v>
      </c>
      <c r="N69" s="2">
        <v>0.95652173913043481</v>
      </c>
      <c r="O69" s="2">
        <v>1.1428571428571428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">
        <v>0.86956521739130432</v>
      </c>
      <c r="W69">
        <v>0</v>
      </c>
      <c r="X69" s="2">
        <v>1.9166666666666667</v>
      </c>
      <c r="Y69">
        <v>0</v>
      </c>
      <c r="Z69">
        <v>0</v>
      </c>
      <c r="AA69" s="2">
        <v>1.9836065573770492</v>
      </c>
      <c r="AC69" s="2">
        <f>SUM(J69:AA86)</f>
        <v>140.43040606876778</v>
      </c>
    </row>
    <row r="70" spans="1:29" x14ac:dyDescent="0.45">
      <c r="A70" t="s">
        <v>11</v>
      </c>
      <c r="B70" t="s">
        <v>6</v>
      </c>
      <c r="C70">
        <v>54</v>
      </c>
      <c r="D70">
        <v>113</v>
      </c>
      <c r="E70" s="2">
        <f t="shared" si="12"/>
        <v>0.47787610619469029</v>
      </c>
      <c r="F70" s="2">
        <f t="shared" si="13"/>
        <v>2.0925925925925926</v>
      </c>
      <c r="G70" s="2"/>
      <c r="H70" t="s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1.4074074074074074</v>
      </c>
      <c r="Q70" s="2">
        <v>1.3661971830985915</v>
      </c>
      <c r="R70">
        <v>0</v>
      </c>
      <c r="S70">
        <v>0</v>
      </c>
      <c r="T70" s="2">
        <v>1.8888888888888888</v>
      </c>
      <c r="U70" s="2">
        <v>1.1884057971014492</v>
      </c>
      <c r="V70" s="2">
        <v>1.1234567901234569</v>
      </c>
      <c r="W70">
        <v>0</v>
      </c>
      <c r="X70" s="2">
        <v>1.4142857142857144</v>
      </c>
      <c r="Y70" s="2">
        <v>2.2641509433962264</v>
      </c>
      <c r="Z70" s="2">
        <v>0</v>
      </c>
      <c r="AA70">
        <v>0</v>
      </c>
    </row>
    <row r="71" spans="1:29" x14ac:dyDescent="0.45">
      <c r="A71" t="s">
        <v>12</v>
      </c>
      <c r="B71" t="s">
        <v>17</v>
      </c>
      <c r="C71">
        <v>66</v>
      </c>
      <c r="D71">
        <v>69</v>
      </c>
      <c r="E71" s="2">
        <f t="shared" si="12"/>
        <v>0.95652173913043481</v>
      </c>
      <c r="F71" s="2">
        <f t="shared" si="13"/>
        <v>1.0454545454545454</v>
      </c>
      <c r="G71" s="2"/>
      <c r="H71" t="s">
        <v>0</v>
      </c>
      <c r="I71">
        <v>3</v>
      </c>
      <c r="J71" s="2">
        <v>1.3896103896103895</v>
      </c>
      <c r="K71">
        <v>0</v>
      </c>
      <c r="L71">
        <v>0</v>
      </c>
      <c r="M71">
        <v>0</v>
      </c>
      <c r="N71">
        <v>0</v>
      </c>
      <c r="O71" s="2">
        <v>0.78761061946902655</v>
      </c>
      <c r="P71">
        <v>0</v>
      </c>
      <c r="Q71" s="2">
        <v>0.84507042253521125</v>
      </c>
      <c r="R71">
        <v>0</v>
      </c>
      <c r="S71">
        <v>0</v>
      </c>
      <c r="T71">
        <v>0</v>
      </c>
      <c r="U71">
        <v>0</v>
      </c>
      <c r="V71" s="2">
        <v>1.6029411764705883</v>
      </c>
      <c r="W71">
        <v>0</v>
      </c>
      <c r="X71">
        <v>0</v>
      </c>
      <c r="Y71" s="2">
        <v>1.2173913043478262</v>
      </c>
      <c r="Z71" s="2">
        <v>2.0862068965517242</v>
      </c>
      <c r="AA71" s="2">
        <v>1.1466666666666667</v>
      </c>
    </row>
    <row r="72" spans="1:29" x14ac:dyDescent="0.45">
      <c r="A72" t="s">
        <v>1</v>
      </c>
      <c r="B72" t="s">
        <v>9</v>
      </c>
      <c r="C72">
        <v>91</v>
      </c>
      <c r="D72">
        <v>81</v>
      </c>
      <c r="E72" s="2">
        <f t="shared" si="12"/>
        <v>1.1234567901234569</v>
      </c>
      <c r="F72" s="2">
        <f t="shared" si="13"/>
        <v>0.89010989010989006</v>
      </c>
      <c r="G72" s="2"/>
      <c r="H72" t="s">
        <v>7</v>
      </c>
      <c r="I72">
        <v>4</v>
      </c>
      <c r="J72" s="2">
        <v>0.875</v>
      </c>
      <c r="K72">
        <v>0</v>
      </c>
      <c r="L72">
        <v>0</v>
      </c>
      <c r="M72">
        <v>0</v>
      </c>
      <c r="N72">
        <v>0</v>
      </c>
      <c r="O72" s="2">
        <v>0.9285714285714286</v>
      </c>
      <c r="P72">
        <v>0</v>
      </c>
      <c r="Q72">
        <v>0</v>
      </c>
      <c r="R72">
        <v>0</v>
      </c>
      <c r="S72" s="2">
        <v>1.2</v>
      </c>
      <c r="T72">
        <v>0</v>
      </c>
      <c r="U72" s="2">
        <v>1.2777777777777777</v>
      </c>
      <c r="V72">
        <v>0</v>
      </c>
      <c r="W72" s="2">
        <v>1.7241379310344827</v>
      </c>
      <c r="X72" s="2">
        <v>1.1341463414634145</v>
      </c>
      <c r="Y72">
        <v>0</v>
      </c>
      <c r="Z72" s="2">
        <v>0.85057471264367812</v>
      </c>
      <c r="AA72">
        <v>0</v>
      </c>
    </row>
    <row r="73" spans="1:29" x14ac:dyDescent="0.45">
      <c r="A73" t="s">
        <v>13</v>
      </c>
      <c r="B73" t="s">
        <v>15</v>
      </c>
      <c r="C73">
        <v>42</v>
      </c>
      <c r="D73">
        <v>43</v>
      </c>
      <c r="E73" s="2">
        <f t="shared" si="12"/>
        <v>0.97674418604651159</v>
      </c>
      <c r="F73" s="2">
        <f t="shared" si="13"/>
        <v>1.0238095238095237</v>
      </c>
      <c r="G73" s="2"/>
      <c r="H73" t="s">
        <v>17</v>
      </c>
      <c r="I73">
        <v>5</v>
      </c>
      <c r="J73" s="2">
        <v>1.0454545454545454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>
        <v>1.564516129032258</v>
      </c>
      <c r="S73" s="2">
        <v>0.84615384615384615</v>
      </c>
      <c r="T73">
        <v>0</v>
      </c>
      <c r="U73">
        <v>0</v>
      </c>
      <c r="V73" s="2">
        <v>1.0121951219512195</v>
      </c>
      <c r="W73">
        <v>0</v>
      </c>
      <c r="X73" s="2">
        <v>1.8135593220338984</v>
      </c>
      <c r="Y73" s="2">
        <v>1.6296296296296295</v>
      </c>
      <c r="Z73" s="2">
        <v>2.1702127659574466</v>
      </c>
      <c r="AA73">
        <v>0</v>
      </c>
    </row>
    <row r="74" spans="1:29" x14ac:dyDescent="0.45">
      <c r="A74" t="s">
        <v>3</v>
      </c>
      <c r="B74" t="s">
        <v>10</v>
      </c>
      <c r="C74">
        <v>114</v>
      </c>
      <c r="D74">
        <v>64</v>
      </c>
      <c r="E74" s="2">
        <f t="shared" si="12"/>
        <v>1.78125</v>
      </c>
      <c r="F74" s="2">
        <f t="shared" si="13"/>
        <v>0.56140350877192979</v>
      </c>
      <c r="G74" s="2"/>
      <c r="H74" t="s">
        <v>2</v>
      </c>
      <c r="I74">
        <v>6</v>
      </c>
      <c r="J74" s="2">
        <v>0.875</v>
      </c>
      <c r="K74" s="2">
        <v>0</v>
      </c>
      <c r="L74" s="2">
        <v>1.2696629213483146</v>
      </c>
      <c r="M74" s="2">
        <v>1.0769230769230769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1.1594202898550725</v>
      </c>
      <c r="U74" s="2">
        <v>1.65</v>
      </c>
      <c r="V74">
        <v>0</v>
      </c>
      <c r="W74">
        <v>0</v>
      </c>
      <c r="X74" s="2">
        <v>1.2933333333333332</v>
      </c>
      <c r="Y74">
        <v>0</v>
      </c>
      <c r="Z74">
        <v>0</v>
      </c>
      <c r="AA74" s="2">
        <v>3.25</v>
      </c>
    </row>
    <row r="75" spans="1:29" x14ac:dyDescent="0.45">
      <c r="A75" t="s">
        <v>7</v>
      </c>
      <c r="B75" t="s">
        <v>4</v>
      </c>
      <c r="C75">
        <v>115</v>
      </c>
      <c r="D75">
        <v>90</v>
      </c>
      <c r="E75" s="2">
        <f t="shared" si="12"/>
        <v>1.2777777777777777</v>
      </c>
      <c r="F75" s="2">
        <f t="shared" si="13"/>
        <v>0.78260869565217395</v>
      </c>
      <c r="G75" s="2"/>
      <c r="H75" t="s">
        <v>5</v>
      </c>
      <c r="I75">
        <v>7</v>
      </c>
      <c r="J75">
        <v>0</v>
      </c>
      <c r="K75" s="2">
        <v>0.71052631578947367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1.6229508196721312</v>
      </c>
      <c r="R75" s="2">
        <v>0.75247524752475248</v>
      </c>
      <c r="S75" s="2">
        <v>0.71794871794871795</v>
      </c>
      <c r="T75">
        <v>0</v>
      </c>
      <c r="U75">
        <v>0</v>
      </c>
      <c r="V75">
        <v>0</v>
      </c>
      <c r="W75" s="2">
        <v>0.81188118811881194</v>
      </c>
      <c r="X75">
        <v>0</v>
      </c>
      <c r="Y75" s="2">
        <v>1.4931506849315068</v>
      </c>
      <c r="Z75" s="2">
        <v>2.9464285714285716</v>
      </c>
      <c r="AA75">
        <v>0</v>
      </c>
    </row>
    <row r="76" spans="1:29" x14ac:dyDescent="0.45">
      <c r="A76" t="s">
        <v>14</v>
      </c>
      <c r="B76" t="s">
        <v>8</v>
      </c>
      <c r="C76">
        <v>103</v>
      </c>
      <c r="D76">
        <v>71</v>
      </c>
      <c r="E76" s="2">
        <f t="shared" si="12"/>
        <v>1.4507042253521127</v>
      </c>
      <c r="F76" s="2">
        <f t="shared" si="13"/>
        <v>0.68932038834951459</v>
      </c>
      <c r="G76" s="2"/>
      <c r="H76" t="s">
        <v>14</v>
      </c>
      <c r="I76">
        <v>8</v>
      </c>
      <c r="J76">
        <v>0</v>
      </c>
      <c r="K76" s="2">
        <v>0.73195876288659789</v>
      </c>
      <c r="L76" s="2">
        <v>1.1833333333333333</v>
      </c>
      <c r="M76">
        <v>0</v>
      </c>
      <c r="N76">
        <v>0</v>
      </c>
      <c r="O76">
        <v>0</v>
      </c>
      <c r="P76" s="2">
        <v>0.61616161616161613</v>
      </c>
      <c r="Q76">
        <v>0</v>
      </c>
      <c r="R76" s="2">
        <v>0.88235294117647056</v>
      </c>
      <c r="S76" s="2">
        <v>0</v>
      </c>
      <c r="T76">
        <v>0</v>
      </c>
      <c r="U76">
        <v>0</v>
      </c>
      <c r="V76">
        <v>0</v>
      </c>
      <c r="W76" s="2">
        <v>0.98412698412698407</v>
      </c>
      <c r="X76" s="2">
        <v>1.4507042253521127</v>
      </c>
      <c r="Y76">
        <v>0</v>
      </c>
      <c r="Z76">
        <v>0</v>
      </c>
      <c r="AA76" s="2">
        <v>1.9577464788732395</v>
      </c>
    </row>
    <row r="77" spans="1:29" x14ac:dyDescent="0.45">
      <c r="A77" t="s">
        <v>0</v>
      </c>
      <c r="B77" t="s">
        <v>2</v>
      </c>
      <c r="C77">
        <v>89</v>
      </c>
      <c r="D77">
        <v>113</v>
      </c>
      <c r="E77" s="2">
        <f t="shared" si="12"/>
        <v>0.78761061946902655</v>
      </c>
      <c r="F77" s="2">
        <f t="shared" si="13"/>
        <v>1.2696629213483146</v>
      </c>
      <c r="G77" s="2"/>
      <c r="H77" t="s">
        <v>3</v>
      </c>
      <c r="I77">
        <v>9</v>
      </c>
      <c r="J77">
        <v>0</v>
      </c>
      <c r="K77">
        <v>0</v>
      </c>
      <c r="L77">
        <v>0</v>
      </c>
      <c r="M77">
        <v>0</v>
      </c>
      <c r="N77" s="2">
        <v>0.63917525773195871</v>
      </c>
      <c r="O77">
        <v>0</v>
      </c>
      <c r="P77" s="2">
        <v>1.3289473684210527</v>
      </c>
      <c r="Q77" s="2">
        <v>1.1333333333333333</v>
      </c>
      <c r="R77">
        <v>0</v>
      </c>
      <c r="S77" s="2">
        <v>0</v>
      </c>
      <c r="T77" s="2">
        <v>1.0329670329670331</v>
      </c>
      <c r="U77" s="2">
        <v>0.67391304347826086</v>
      </c>
      <c r="V77" s="2">
        <v>1.0136986301369864</v>
      </c>
      <c r="W77" s="2">
        <v>0</v>
      </c>
      <c r="X77" s="2">
        <v>0</v>
      </c>
      <c r="Y77" s="2">
        <v>0</v>
      </c>
      <c r="Z77" s="2">
        <v>0</v>
      </c>
      <c r="AA77" s="2">
        <v>1.78125</v>
      </c>
    </row>
    <row r="78" spans="1:29" x14ac:dyDescent="0.45">
      <c r="E78" s="2" t="e">
        <f t="shared" si="12"/>
        <v>#DIV/0!</v>
      </c>
      <c r="F78" s="2" t="e">
        <f t="shared" si="13"/>
        <v>#DIV/0!</v>
      </c>
      <c r="G78" s="2"/>
      <c r="H78" t="s">
        <v>13</v>
      </c>
      <c r="I78">
        <v>10</v>
      </c>
      <c r="J78">
        <v>0</v>
      </c>
      <c r="K78" s="2">
        <v>0</v>
      </c>
      <c r="L78">
        <v>0</v>
      </c>
      <c r="M78" s="2">
        <v>0.83333333333333337</v>
      </c>
      <c r="N78" s="2">
        <v>1.1818181818181819</v>
      </c>
      <c r="O78" s="2">
        <v>0</v>
      </c>
      <c r="P78" s="2">
        <v>1.3928571428571428</v>
      </c>
      <c r="Q78" s="2">
        <v>0</v>
      </c>
      <c r="R78" s="2">
        <v>0</v>
      </c>
      <c r="S78" s="2">
        <v>0</v>
      </c>
      <c r="T78" s="2">
        <v>0.97674418604651159</v>
      </c>
      <c r="U78" s="2">
        <v>1.4262295081967213</v>
      </c>
      <c r="V78" s="2">
        <v>1.9452054794520548</v>
      </c>
      <c r="W78" s="2">
        <v>0</v>
      </c>
      <c r="X78" s="2">
        <v>0</v>
      </c>
      <c r="Y78" s="2">
        <v>1.2833333333333334</v>
      </c>
      <c r="Z78" s="2">
        <v>0</v>
      </c>
      <c r="AA78" s="2">
        <v>0</v>
      </c>
    </row>
    <row r="79" spans="1:29" x14ac:dyDescent="0.45">
      <c r="A79" s="1" t="s">
        <v>27</v>
      </c>
      <c r="E79" s="2" t="e">
        <f t="shared" si="12"/>
        <v>#DIV/0!</v>
      </c>
      <c r="F79" s="2" t="e">
        <f t="shared" si="13"/>
        <v>#DIV/0!</v>
      </c>
      <c r="G79" s="2"/>
      <c r="H79" t="s">
        <v>15</v>
      </c>
      <c r="I79">
        <v>11</v>
      </c>
      <c r="J79">
        <v>0</v>
      </c>
      <c r="K79" s="2">
        <v>0.52941176470588236</v>
      </c>
      <c r="L79">
        <v>0</v>
      </c>
      <c r="M79">
        <v>0</v>
      </c>
      <c r="N79">
        <v>0</v>
      </c>
      <c r="O79" s="2">
        <v>0.86250000000000004</v>
      </c>
      <c r="P79">
        <v>0</v>
      </c>
      <c r="Q79">
        <v>0</v>
      </c>
      <c r="R79" s="2">
        <v>0.96808510638297873</v>
      </c>
      <c r="S79" s="2">
        <v>1.0238095238095237</v>
      </c>
      <c r="T79" s="2">
        <v>0</v>
      </c>
      <c r="U79" s="2">
        <v>0</v>
      </c>
      <c r="V79" s="2">
        <v>0.46666666666666667</v>
      </c>
      <c r="W79" s="2">
        <v>0.95833333333333337</v>
      </c>
      <c r="X79" s="2">
        <v>0</v>
      </c>
      <c r="Y79" s="2">
        <v>0</v>
      </c>
      <c r="Z79" s="2">
        <v>3.5454545454545454</v>
      </c>
      <c r="AA79" s="2">
        <v>0</v>
      </c>
    </row>
    <row r="80" spans="1:29" x14ac:dyDescent="0.45">
      <c r="A80" t="s">
        <v>17</v>
      </c>
      <c r="B80" t="s">
        <v>10</v>
      </c>
      <c r="C80">
        <v>102</v>
      </c>
      <c r="D80">
        <v>24</v>
      </c>
      <c r="E80" s="2">
        <f t="shared" si="12"/>
        <v>4.25</v>
      </c>
      <c r="F80" s="2">
        <f t="shared" si="13"/>
        <v>0.23529411764705882</v>
      </c>
      <c r="G80" s="2"/>
      <c r="H80" t="s">
        <v>4</v>
      </c>
      <c r="I80">
        <v>12</v>
      </c>
      <c r="J80">
        <v>0</v>
      </c>
      <c r="K80" s="2">
        <v>0.84146341463414631</v>
      </c>
      <c r="L80">
        <v>0</v>
      </c>
      <c r="M80" s="2">
        <v>0.78260869565217395</v>
      </c>
      <c r="N80">
        <v>0</v>
      </c>
      <c r="O80" s="2">
        <v>0.60606060606060608</v>
      </c>
      <c r="P80">
        <v>0</v>
      </c>
      <c r="Q80">
        <v>0</v>
      </c>
      <c r="R80" s="2">
        <v>1.4838709677419355</v>
      </c>
      <c r="S80" s="2">
        <v>0.70114942528735635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0.68674698795180722</v>
      </c>
      <c r="Z80" s="2">
        <v>1.3374999999999999</v>
      </c>
      <c r="AA80" s="2">
        <v>0</v>
      </c>
    </row>
    <row r="81" spans="1:49" x14ac:dyDescent="0.45">
      <c r="A81" t="s">
        <v>15</v>
      </c>
      <c r="B81" t="s">
        <v>14</v>
      </c>
      <c r="C81">
        <v>86</v>
      </c>
      <c r="D81">
        <v>69</v>
      </c>
      <c r="E81" s="2">
        <f t="shared" si="12"/>
        <v>1.2463768115942029</v>
      </c>
      <c r="F81" s="2">
        <f t="shared" si="13"/>
        <v>0.80232558139534882</v>
      </c>
      <c r="G81" s="2"/>
      <c r="H81" t="s">
        <v>9</v>
      </c>
      <c r="I81">
        <v>13</v>
      </c>
      <c r="J81" s="2">
        <v>1.1499999999999999</v>
      </c>
      <c r="K81" s="2">
        <v>0.89010989010989006</v>
      </c>
      <c r="L81" s="2">
        <v>0.62385321100917435</v>
      </c>
      <c r="M81">
        <v>0</v>
      </c>
      <c r="N81">
        <v>0</v>
      </c>
      <c r="O81">
        <v>0</v>
      </c>
      <c r="P81">
        <v>0</v>
      </c>
      <c r="Q81">
        <v>0</v>
      </c>
      <c r="R81" s="2">
        <v>0.98648648648648651</v>
      </c>
      <c r="S81" s="2">
        <v>0.5140845070422535</v>
      </c>
      <c r="T81" s="2">
        <v>2.1428571428571428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1.3448275862068966</v>
      </c>
    </row>
    <row r="82" spans="1:49" x14ac:dyDescent="0.45">
      <c r="A82" t="s">
        <v>0</v>
      </c>
      <c r="B82" t="s">
        <v>4</v>
      </c>
      <c r="C82">
        <v>61</v>
      </c>
      <c r="D82">
        <v>75</v>
      </c>
      <c r="E82" s="2">
        <f t="shared" si="12"/>
        <v>0.81333333333333335</v>
      </c>
      <c r="F82" s="2">
        <f t="shared" si="13"/>
        <v>1.2295081967213115</v>
      </c>
      <c r="G82" s="2"/>
      <c r="H82" t="s">
        <v>11</v>
      </c>
      <c r="I82">
        <v>14</v>
      </c>
      <c r="J82">
        <v>0</v>
      </c>
      <c r="K82" s="2">
        <v>0</v>
      </c>
      <c r="L82">
        <v>0</v>
      </c>
      <c r="M82" s="2">
        <v>0.57999999999999996</v>
      </c>
      <c r="N82" s="2">
        <v>0.98795180722891562</v>
      </c>
      <c r="O82" s="2">
        <v>0</v>
      </c>
      <c r="P82" s="2">
        <v>1.2317073170731707</v>
      </c>
      <c r="Q82" s="2">
        <v>1.0161290322580645</v>
      </c>
      <c r="R82" s="2">
        <v>0</v>
      </c>
      <c r="S82" s="2">
        <v>0</v>
      </c>
      <c r="T82" s="2">
        <v>1.0434782608695652</v>
      </c>
      <c r="U82" s="2">
        <v>0</v>
      </c>
      <c r="V82" s="2">
        <v>0</v>
      </c>
      <c r="W82" s="2">
        <v>0</v>
      </c>
      <c r="X82" s="2">
        <v>0.96116504854368934</v>
      </c>
      <c r="Y82" s="2">
        <v>0.47787610619469029</v>
      </c>
      <c r="Z82" s="2">
        <v>0</v>
      </c>
      <c r="AA82" s="2">
        <v>0</v>
      </c>
    </row>
    <row r="83" spans="1:49" x14ac:dyDescent="0.45">
      <c r="A83" t="s">
        <v>5</v>
      </c>
      <c r="B83" t="s">
        <v>7</v>
      </c>
      <c r="C83">
        <v>113</v>
      </c>
      <c r="D83">
        <v>86</v>
      </c>
      <c r="E83" s="2">
        <f t="shared" si="12"/>
        <v>1.3139534883720929</v>
      </c>
      <c r="F83" s="2">
        <f t="shared" si="13"/>
        <v>0.76106194690265483</v>
      </c>
      <c r="G83" s="2"/>
      <c r="H83" t="s">
        <v>8</v>
      </c>
      <c r="I83">
        <v>15</v>
      </c>
      <c r="J83" s="2">
        <v>0.52173913043478259</v>
      </c>
      <c r="K83" s="2">
        <v>0.70707070707070707</v>
      </c>
      <c r="L83" s="2">
        <v>0</v>
      </c>
      <c r="M83" s="2">
        <v>0.88172043010752688</v>
      </c>
      <c r="N83" s="2">
        <v>0.55140186915887845</v>
      </c>
      <c r="O83" s="2">
        <v>0.77319587628865982</v>
      </c>
      <c r="P83" s="2">
        <v>0</v>
      </c>
      <c r="Q83" s="2">
        <v>0.68932038834951459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1.0404040404040404</v>
      </c>
      <c r="X83" s="2">
        <v>0</v>
      </c>
      <c r="Y83" s="2">
        <v>0</v>
      </c>
      <c r="Z83" s="2">
        <v>0</v>
      </c>
      <c r="AA83" s="2">
        <v>0</v>
      </c>
    </row>
    <row r="84" spans="1:49" x14ac:dyDescent="0.45">
      <c r="A84" t="s">
        <v>6</v>
      </c>
      <c r="B84" t="s">
        <v>12</v>
      </c>
      <c r="C84">
        <v>35</v>
      </c>
      <c r="D84">
        <v>88</v>
      </c>
      <c r="E84" s="2">
        <f t="shared" si="12"/>
        <v>0.39772727272727271</v>
      </c>
      <c r="F84" s="2">
        <f t="shared" si="13"/>
        <v>2.5142857142857142</v>
      </c>
      <c r="G84" s="2"/>
      <c r="H84" t="s">
        <v>6</v>
      </c>
      <c r="I84">
        <v>16</v>
      </c>
      <c r="J84">
        <v>0</v>
      </c>
      <c r="K84" s="2">
        <v>0.44166666666666665</v>
      </c>
      <c r="L84" s="2">
        <v>0.8214285714285714</v>
      </c>
      <c r="M84">
        <v>0</v>
      </c>
      <c r="N84" s="2">
        <v>0.61363636363636365</v>
      </c>
      <c r="O84" s="2">
        <v>0</v>
      </c>
      <c r="P84" s="2">
        <v>0.66972477064220182</v>
      </c>
      <c r="Q84" s="2">
        <v>0</v>
      </c>
      <c r="R84" s="2">
        <v>0</v>
      </c>
      <c r="S84" s="2">
        <v>0.77922077922077926</v>
      </c>
      <c r="T84" s="2">
        <v>0</v>
      </c>
      <c r="U84" s="2">
        <v>1.4561403508771931</v>
      </c>
      <c r="V84" s="2">
        <v>0</v>
      </c>
      <c r="W84" s="2">
        <v>2.0925925925925926</v>
      </c>
      <c r="X84" s="2">
        <v>0</v>
      </c>
      <c r="Y84" s="2">
        <v>0</v>
      </c>
      <c r="Z84" s="2">
        <v>0</v>
      </c>
      <c r="AA84" s="2">
        <v>0</v>
      </c>
    </row>
    <row r="85" spans="1:49" x14ac:dyDescent="0.45">
      <c r="A85" t="s">
        <v>8</v>
      </c>
      <c r="B85" t="s">
        <v>9</v>
      </c>
      <c r="C85">
        <v>108</v>
      </c>
      <c r="D85">
        <v>81</v>
      </c>
      <c r="E85" s="2">
        <f t="shared" si="12"/>
        <v>1.3333333333333333</v>
      </c>
      <c r="F85" s="2">
        <f t="shared" si="13"/>
        <v>0.75</v>
      </c>
      <c r="G85" s="2"/>
      <c r="H85" t="s">
        <v>16</v>
      </c>
      <c r="I85">
        <v>17</v>
      </c>
      <c r="J85">
        <v>0</v>
      </c>
      <c r="K85" s="2">
        <v>0</v>
      </c>
      <c r="L85" s="2">
        <v>0.47933884297520662</v>
      </c>
      <c r="M85" s="2">
        <v>1.1756756756756757</v>
      </c>
      <c r="N85" s="2">
        <v>0.46078431372549017</v>
      </c>
      <c r="O85" s="2">
        <v>0</v>
      </c>
      <c r="P85" s="2">
        <v>0.33939393939393941</v>
      </c>
      <c r="Q85" s="2">
        <v>0</v>
      </c>
      <c r="R85" s="2">
        <v>0</v>
      </c>
      <c r="S85" s="2">
        <v>0</v>
      </c>
      <c r="T85" s="2">
        <v>0.28205128205128205</v>
      </c>
      <c r="U85" s="2">
        <v>0.74766355140186913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0.79729729729729726</v>
      </c>
    </row>
    <row r="86" spans="1:49" x14ac:dyDescent="0.45">
      <c r="A86" t="s">
        <v>2</v>
      </c>
      <c r="B86" t="s">
        <v>16</v>
      </c>
      <c r="C86">
        <v>105</v>
      </c>
      <c r="D86">
        <v>30</v>
      </c>
      <c r="E86" s="2">
        <f t="shared" si="12"/>
        <v>3.5</v>
      </c>
      <c r="F86" s="2">
        <f t="shared" si="13"/>
        <v>0.2857142857142857</v>
      </c>
      <c r="G86" s="2"/>
      <c r="H86" t="s">
        <v>10</v>
      </c>
      <c r="I86">
        <v>18</v>
      </c>
      <c r="J86" s="2">
        <v>0.50413223140495866</v>
      </c>
      <c r="K86" s="2">
        <v>0</v>
      </c>
      <c r="L86" s="2">
        <v>0.87209302325581395</v>
      </c>
      <c r="M86">
        <v>0</v>
      </c>
      <c r="N86" s="2">
        <v>0</v>
      </c>
      <c r="O86" s="2">
        <v>0.30769230769230771</v>
      </c>
      <c r="P86" s="2">
        <v>0</v>
      </c>
      <c r="Q86" s="2">
        <v>0.51079136690647486</v>
      </c>
      <c r="R86" s="2">
        <v>0.56140350877192979</v>
      </c>
      <c r="S86" s="2">
        <v>0</v>
      </c>
      <c r="T86" s="2">
        <v>0</v>
      </c>
      <c r="U86" s="2">
        <v>0</v>
      </c>
      <c r="V86" s="2">
        <v>0.74358974358974361</v>
      </c>
      <c r="W86" s="2">
        <v>0</v>
      </c>
      <c r="X86" s="2">
        <v>0</v>
      </c>
      <c r="Y86" s="2">
        <v>0</v>
      </c>
      <c r="Z86" s="2">
        <v>1.2542372881355932</v>
      </c>
      <c r="AA86" s="2">
        <v>0</v>
      </c>
    </row>
    <row r="87" spans="1:49" x14ac:dyDescent="0.45">
      <c r="A87" t="s">
        <v>1</v>
      </c>
      <c r="B87" t="s">
        <v>13</v>
      </c>
      <c r="C87">
        <v>93</v>
      </c>
      <c r="D87">
        <v>55</v>
      </c>
      <c r="E87" s="2">
        <f t="shared" si="12"/>
        <v>1.6909090909090909</v>
      </c>
      <c r="F87" s="2">
        <f t="shared" si="13"/>
        <v>0.59139784946236562</v>
      </c>
      <c r="G87" s="2"/>
    </row>
    <row r="88" spans="1:49" x14ac:dyDescent="0.45">
      <c r="A88" t="s">
        <v>3</v>
      </c>
      <c r="B88" t="s">
        <v>11</v>
      </c>
      <c r="C88">
        <v>116</v>
      </c>
      <c r="D88">
        <v>68</v>
      </c>
      <c r="E88" s="2">
        <f t="shared" si="12"/>
        <v>1.7058823529411764</v>
      </c>
      <c r="F88" s="2">
        <f t="shared" si="13"/>
        <v>0.58620689655172409</v>
      </c>
      <c r="G88" s="2"/>
    </row>
    <row r="89" spans="1:49" x14ac:dyDescent="0.45">
      <c r="E89" s="2" t="e">
        <f t="shared" si="12"/>
        <v>#DIV/0!</v>
      </c>
      <c r="F89" s="2" t="e">
        <f t="shared" si="13"/>
        <v>#DIV/0!</v>
      </c>
      <c r="G89" s="2"/>
    </row>
    <row r="90" spans="1:49" x14ac:dyDescent="0.45">
      <c r="A90" s="1" t="s">
        <v>28</v>
      </c>
      <c r="E90" s="2" t="e">
        <f t="shared" si="12"/>
        <v>#DIV/0!</v>
      </c>
      <c r="F90" s="2" t="e">
        <f t="shared" si="13"/>
        <v>#DIV/0!</v>
      </c>
      <c r="G90" s="2"/>
    </row>
    <row r="91" spans="1:49" ht="23.25" x14ac:dyDescent="0.7">
      <c r="A91" t="s">
        <v>7</v>
      </c>
      <c r="B91" t="s">
        <v>14</v>
      </c>
      <c r="C91">
        <v>51</v>
      </c>
      <c r="D91">
        <v>99</v>
      </c>
      <c r="E91" s="2">
        <f t="shared" si="12"/>
        <v>0.51515151515151514</v>
      </c>
      <c r="F91" s="2">
        <f t="shared" si="13"/>
        <v>1.9411764705882353</v>
      </c>
      <c r="G91" s="2"/>
      <c r="AF91" s="4" t="s">
        <v>148</v>
      </c>
    </row>
    <row r="92" spans="1:49" ht="23.25" x14ac:dyDescent="0.7">
      <c r="A92" t="s">
        <v>9</v>
      </c>
      <c r="B92" t="s">
        <v>5</v>
      </c>
      <c r="C92">
        <v>94</v>
      </c>
      <c r="D92">
        <v>117</v>
      </c>
      <c r="E92" s="2">
        <f t="shared" si="12"/>
        <v>0.80341880341880345</v>
      </c>
      <c r="F92" s="2">
        <f t="shared" si="13"/>
        <v>1.2446808510638299</v>
      </c>
      <c r="G92" s="2"/>
      <c r="H92" s="4" t="s">
        <v>147</v>
      </c>
      <c r="I92" cm="1">
        <f t="array" ref="I92:Z109">MMULT(_xlfn.ANCHORARRAY(J47),J3:AA20)</f>
        <v>20.343216435048742</v>
      </c>
      <c r="J92">
        <v>13.260573121337574</v>
      </c>
      <c r="K92">
        <v>25.234625206464898</v>
      </c>
      <c r="L92">
        <v>31.925011180763413</v>
      </c>
      <c r="M92">
        <v>24.114140503378085</v>
      </c>
      <c r="N92">
        <v>23.665502078143515</v>
      </c>
      <c r="O92">
        <v>23.173353385561093</v>
      </c>
      <c r="P92">
        <v>21.022258030340019</v>
      </c>
      <c r="Q92">
        <v>18.099520479332533</v>
      </c>
      <c r="R92">
        <v>13.258084548014637</v>
      </c>
      <c r="S92">
        <v>27.248782053191125</v>
      </c>
      <c r="T92">
        <v>27.292782574470223</v>
      </c>
      <c r="U92">
        <v>28.807519830463558</v>
      </c>
      <c r="V92">
        <v>21.843165206070957</v>
      </c>
      <c r="W92">
        <v>35.478740167985762</v>
      </c>
      <c r="X92">
        <v>19.103511619995544</v>
      </c>
      <c r="Y92">
        <v>35.485656569029075</v>
      </c>
      <c r="Z92">
        <v>51.329317509463692</v>
      </c>
      <c r="AF92" cm="1">
        <f t="array" ref="AF92:AW109">TRANSPOSE(_xlfn.ANCHORARRAY(I92))</f>
        <v>20.343216435048742</v>
      </c>
      <c r="AG92">
        <v>17.148047324489983</v>
      </c>
      <c r="AH92">
        <v>29.249337569358332</v>
      </c>
      <c r="AI92">
        <v>25.390631564554972</v>
      </c>
      <c r="AJ92">
        <v>29.387461502019022</v>
      </c>
      <c r="AK92">
        <v>25.299908372809224</v>
      </c>
      <c r="AL92">
        <v>23.930852614411926</v>
      </c>
      <c r="AM92">
        <v>17.097373467724196</v>
      </c>
      <c r="AN92">
        <v>12.32502055495938</v>
      </c>
      <c r="AO92">
        <v>10.576039126528949</v>
      </c>
      <c r="AP92">
        <v>24.170366607945212</v>
      </c>
      <c r="AQ92">
        <v>17.522441800411642</v>
      </c>
      <c r="AR92">
        <v>22.561452667574343</v>
      </c>
      <c r="AS92">
        <v>9.337576533042462</v>
      </c>
      <c r="AT92">
        <v>15.188546477407128</v>
      </c>
      <c r="AU92">
        <v>13.348406032342577</v>
      </c>
      <c r="AV92">
        <v>6.713323457240242</v>
      </c>
      <c r="AW92">
        <v>15.433442174285336</v>
      </c>
    </row>
    <row r="93" spans="1:49" x14ac:dyDescent="0.45">
      <c r="A93" t="s">
        <v>10</v>
      </c>
      <c r="B93" t="s">
        <v>15</v>
      </c>
      <c r="C93">
        <v>46</v>
      </c>
      <c r="D93">
        <v>115</v>
      </c>
      <c r="E93" s="2">
        <f t="shared" si="12"/>
        <v>0.4</v>
      </c>
      <c r="F93" s="2">
        <f t="shared" si="13"/>
        <v>2.5</v>
      </c>
      <c r="G93" s="2"/>
      <c r="I93">
        <v>17.148047324489983</v>
      </c>
      <c r="J93">
        <v>11.584372036996475</v>
      </c>
      <c r="K93">
        <v>22.245091005331787</v>
      </c>
      <c r="L93">
        <v>36.166238411500302</v>
      </c>
      <c r="M93">
        <v>32.617747847306056</v>
      </c>
      <c r="N93">
        <v>14.526358045775147</v>
      </c>
      <c r="O93">
        <v>48.754247826010101</v>
      </c>
      <c r="P93">
        <v>38.994509768643596</v>
      </c>
      <c r="Q93">
        <v>18.485960601161239</v>
      </c>
      <c r="R93">
        <v>13.643966134532496</v>
      </c>
      <c r="S93">
        <v>46.744784696756824</v>
      </c>
      <c r="T93">
        <v>43.747173623036716</v>
      </c>
      <c r="U93">
        <v>39.524851272816683</v>
      </c>
      <c r="V93">
        <v>21.545558614130364</v>
      </c>
      <c r="W93">
        <v>39.473125995358892</v>
      </c>
      <c r="X93">
        <v>43.128912769202294</v>
      </c>
      <c r="Y93">
        <v>40.417027380580869</v>
      </c>
      <c r="Z93">
        <v>49.890999749697428</v>
      </c>
      <c r="AF93">
        <v>13.260573121337574</v>
      </c>
      <c r="AG93">
        <v>11.584372036996475</v>
      </c>
      <c r="AH93">
        <v>13.697012936621952</v>
      </c>
      <c r="AI93">
        <v>17.684013086811067</v>
      </c>
      <c r="AJ93">
        <v>21.390110644041648</v>
      </c>
      <c r="AK93">
        <v>12.16500463089989</v>
      </c>
      <c r="AL93">
        <v>21.824550812701982</v>
      </c>
      <c r="AM93">
        <v>18.435888160247067</v>
      </c>
      <c r="AN93">
        <v>9.0218874183962399</v>
      </c>
      <c r="AO93">
        <v>11.731727984929169</v>
      </c>
      <c r="AP93">
        <v>22.093735223599612</v>
      </c>
      <c r="AQ93">
        <v>20.792257273487518</v>
      </c>
      <c r="AR93">
        <v>18.885726330471279</v>
      </c>
      <c r="AS93">
        <v>8.5606415136026932</v>
      </c>
      <c r="AT93">
        <v>15.269223730831413</v>
      </c>
      <c r="AU93">
        <v>18.428587627569712</v>
      </c>
      <c r="AV93">
        <v>6.1642985138159796</v>
      </c>
      <c r="AW93">
        <v>9.2212071437988445</v>
      </c>
    </row>
    <row r="94" spans="1:49" x14ac:dyDescent="0.45">
      <c r="A94" t="s">
        <v>13</v>
      </c>
      <c r="B94" t="s">
        <v>12</v>
      </c>
      <c r="C94">
        <v>90</v>
      </c>
      <c r="D94">
        <v>80</v>
      </c>
      <c r="E94" s="2">
        <f t="shared" si="12"/>
        <v>1.125</v>
      </c>
      <c r="F94" s="2">
        <f t="shared" si="13"/>
        <v>0.88888888888888884</v>
      </c>
      <c r="G94" s="2"/>
      <c r="I94">
        <v>29.249337569358332</v>
      </c>
      <c r="J94">
        <v>13.697012936621952</v>
      </c>
      <c r="K94">
        <v>16.780608702669923</v>
      </c>
      <c r="L94">
        <v>18.72577793650203</v>
      </c>
      <c r="M94">
        <v>13.676546367337638</v>
      </c>
      <c r="N94">
        <v>27.787795449642658</v>
      </c>
      <c r="O94">
        <v>15.063454245873263</v>
      </c>
      <c r="P94">
        <v>28.456696874098142</v>
      </c>
      <c r="Q94">
        <v>26.549891193541065</v>
      </c>
      <c r="R94">
        <v>19.265846357606879</v>
      </c>
      <c r="S94">
        <v>20.277645913154345</v>
      </c>
      <c r="T94">
        <v>18.124823650389398</v>
      </c>
      <c r="U94">
        <v>33.613686042650741</v>
      </c>
      <c r="V94">
        <v>23.576953289517554</v>
      </c>
      <c r="W94">
        <v>27.276655493283283</v>
      </c>
      <c r="X94">
        <v>29.443010682536887</v>
      </c>
      <c r="Y94">
        <v>68.606762874672256</v>
      </c>
      <c r="Z94">
        <v>30.861518925819425</v>
      </c>
      <c r="AF94">
        <v>25.234625206464898</v>
      </c>
      <c r="AG94">
        <v>22.245091005331787</v>
      </c>
      <c r="AH94">
        <v>16.780608702669923</v>
      </c>
      <c r="AI94">
        <v>17.524700889912346</v>
      </c>
      <c r="AJ94">
        <v>18.39339871556804</v>
      </c>
      <c r="AK94">
        <v>32.053297894408857</v>
      </c>
      <c r="AL94">
        <v>13.3646910006971</v>
      </c>
      <c r="AM94">
        <v>26.727685263531331</v>
      </c>
      <c r="AN94">
        <v>20.857451282628212</v>
      </c>
      <c r="AO94">
        <v>21.61952190745064</v>
      </c>
      <c r="AP94">
        <v>15.862510596892767</v>
      </c>
      <c r="AQ94">
        <v>15.102509955875377</v>
      </c>
      <c r="AR94">
        <v>26.8829603189971</v>
      </c>
      <c r="AS94">
        <v>17.037964168640865</v>
      </c>
      <c r="AT94">
        <v>14.091762646124305</v>
      </c>
      <c r="AU94">
        <v>20.550056053905951</v>
      </c>
      <c r="AV94">
        <v>13.229915789750182</v>
      </c>
      <c r="AW94">
        <v>14.259262925324247</v>
      </c>
    </row>
    <row r="95" spans="1:49" x14ac:dyDescent="0.45">
      <c r="A95" t="s">
        <v>11</v>
      </c>
      <c r="B95" t="s">
        <v>2</v>
      </c>
      <c r="C95">
        <v>66</v>
      </c>
      <c r="D95">
        <v>102</v>
      </c>
      <c r="E95" s="2">
        <f t="shared" si="12"/>
        <v>0.6470588235294118</v>
      </c>
      <c r="F95" s="2">
        <f t="shared" si="13"/>
        <v>1.5454545454545454</v>
      </c>
      <c r="G95" s="2"/>
      <c r="I95">
        <v>25.390631564554972</v>
      </c>
      <c r="J95">
        <v>17.684013086811067</v>
      </c>
      <c r="K95">
        <v>17.524700889912346</v>
      </c>
      <c r="L95">
        <v>14.935320772012513</v>
      </c>
      <c r="M95">
        <v>10.056930660374762</v>
      </c>
      <c r="N95">
        <v>21.077749909023623</v>
      </c>
      <c r="O95">
        <v>12.174991097012141</v>
      </c>
      <c r="P95">
        <v>20.313751081765471</v>
      </c>
      <c r="Q95">
        <v>29.10357503635683</v>
      </c>
      <c r="R95">
        <v>26.769102885538395</v>
      </c>
      <c r="S95">
        <v>17.799025317527246</v>
      </c>
      <c r="T95">
        <v>24.103238548328935</v>
      </c>
      <c r="U95">
        <v>16.587261526112865</v>
      </c>
      <c r="V95">
        <v>38.524992225612117</v>
      </c>
      <c r="W95">
        <v>30.548071619780778</v>
      </c>
      <c r="X95">
        <v>25.532544614037729</v>
      </c>
      <c r="Y95">
        <v>60.61219714308811</v>
      </c>
      <c r="Z95">
        <v>27.806445434970872</v>
      </c>
      <c r="AF95">
        <v>31.925011180763413</v>
      </c>
      <c r="AG95">
        <v>36.166238411500302</v>
      </c>
      <c r="AH95">
        <v>18.72577793650203</v>
      </c>
      <c r="AI95">
        <v>14.935320772012513</v>
      </c>
      <c r="AJ95">
        <v>15.529798682462685</v>
      </c>
      <c r="AK95">
        <v>38.850794230965946</v>
      </c>
      <c r="AL95">
        <v>12.642881495948158</v>
      </c>
      <c r="AM95">
        <v>19.083361417339241</v>
      </c>
      <c r="AN95">
        <v>26.987145793354635</v>
      </c>
      <c r="AO95">
        <v>37.596854131930996</v>
      </c>
      <c r="AP95">
        <v>9.4656713447382455</v>
      </c>
      <c r="AQ95">
        <v>13.799855687582584</v>
      </c>
      <c r="AR95">
        <v>26.586061670043627</v>
      </c>
      <c r="AS95">
        <v>28.25828829061161</v>
      </c>
      <c r="AT95">
        <v>17.705432081485235</v>
      </c>
      <c r="AU95">
        <v>18.820675270632513</v>
      </c>
      <c r="AV95">
        <v>21.005063695532229</v>
      </c>
      <c r="AW95">
        <v>10.062759556202476</v>
      </c>
    </row>
    <row r="96" spans="1:49" x14ac:dyDescent="0.45">
      <c r="A96" t="s">
        <v>0</v>
      </c>
      <c r="B96" t="s">
        <v>8</v>
      </c>
      <c r="C96">
        <v>105</v>
      </c>
      <c r="D96">
        <v>47</v>
      </c>
      <c r="E96" s="2">
        <f t="shared" si="12"/>
        <v>2.2340425531914891</v>
      </c>
      <c r="F96" s="2">
        <f t="shared" si="13"/>
        <v>0.44761904761904764</v>
      </c>
      <c r="G96" s="2"/>
      <c r="I96">
        <v>29.387461502019022</v>
      </c>
      <c r="J96">
        <v>21.390110644041648</v>
      </c>
      <c r="K96">
        <v>18.39339871556804</v>
      </c>
      <c r="L96">
        <v>15.529798682462685</v>
      </c>
      <c r="M96">
        <v>10.24346155048428</v>
      </c>
      <c r="N96">
        <v>21.378080786111113</v>
      </c>
      <c r="O96">
        <v>14.658509504119905</v>
      </c>
      <c r="P96">
        <v>26.459395329025213</v>
      </c>
      <c r="Q96">
        <v>40.340691355372044</v>
      </c>
      <c r="R96">
        <v>30.381995526959383</v>
      </c>
      <c r="S96">
        <v>22.433878173115936</v>
      </c>
      <c r="T96">
        <v>19.242314996938813</v>
      </c>
      <c r="U96">
        <v>17.380615786285709</v>
      </c>
      <c r="V96">
        <v>37.979073707431816</v>
      </c>
      <c r="W96">
        <v>39.195922290585273</v>
      </c>
      <c r="X96">
        <v>37.665290539968709</v>
      </c>
      <c r="Y96">
        <v>77.23743738254538</v>
      </c>
      <c r="Z96">
        <v>27.408989317496921</v>
      </c>
      <c r="AF96">
        <v>24.114140503378085</v>
      </c>
      <c r="AG96">
        <v>32.617747847306056</v>
      </c>
      <c r="AH96">
        <v>13.676546367337638</v>
      </c>
      <c r="AI96">
        <v>10.056930660374762</v>
      </c>
      <c r="AJ96">
        <v>10.24346155048428</v>
      </c>
      <c r="AK96">
        <v>26.482985820105068</v>
      </c>
      <c r="AL96">
        <v>11.028464168325296</v>
      </c>
      <c r="AM96">
        <v>13.699931047255458</v>
      </c>
      <c r="AN96">
        <v>24.325697935109101</v>
      </c>
      <c r="AO96">
        <v>35.259661144090984</v>
      </c>
      <c r="AP96">
        <v>5.1716552806736829</v>
      </c>
      <c r="AQ96">
        <v>9.2632177127525743</v>
      </c>
      <c r="AR96">
        <v>16.802612546059994</v>
      </c>
      <c r="AS96">
        <v>25.098292736907496</v>
      </c>
      <c r="AT96">
        <v>13.997660130645485</v>
      </c>
      <c r="AU96">
        <v>17.134137362299676</v>
      </c>
      <c r="AV96">
        <v>16.506107971445793</v>
      </c>
      <c r="AW96">
        <v>6.5906247268673308</v>
      </c>
    </row>
    <row r="97" spans="1:49" x14ac:dyDescent="0.45">
      <c r="A97" t="s">
        <v>4</v>
      </c>
      <c r="B97" t="s">
        <v>17</v>
      </c>
      <c r="C97">
        <v>69</v>
      </c>
      <c r="D97">
        <v>33</v>
      </c>
      <c r="E97" s="2">
        <f t="shared" si="12"/>
        <v>2.0909090909090908</v>
      </c>
      <c r="F97" s="2">
        <f t="shared" si="13"/>
        <v>0.47826086956521741</v>
      </c>
      <c r="G97" s="2"/>
      <c r="I97">
        <v>25.299908372809224</v>
      </c>
      <c r="J97">
        <v>12.16500463089989</v>
      </c>
      <c r="K97">
        <v>32.053297894408857</v>
      </c>
      <c r="L97">
        <v>38.850794230965946</v>
      </c>
      <c r="M97">
        <v>26.482985820105068</v>
      </c>
      <c r="N97">
        <v>15.708865161132467</v>
      </c>
      <c r="O97">
        <v>30.417658242151393</v>
      </c>
      <c r="P97">
        <v>21.038064131592446</v>
      </c>
      <c r="Q97">
        <v>15.132978645609168</v>
      </c>
      <c r="R97">
        <v>11.439770535165099</v>
      </c>
      <c r="S97">
        <v>43.5177785099579</v>
      </c>
      <c r="T97">
        <v>42.560294920993854</v>
      </c>
      <c r="U97">
        <v>28.11011434518398</v>
      </c>
      <c r="V97">
        <v>19.673919452919925</v>
      </c>
      <c r="W97">
        <v>38.907086647689134</v>
      </c>
      <c r="X97">
        <v>21.019771153876047</v>
      </c>
      <c r="Y97">
        <v>19.352942531082245</v>
      </c>
      <c r="Z97">
        <v>72.252902726828779</v>
      </c>
      <c r="AF97">
        <v>23.665502078143515</v>
      </c>
      <c r="AG97">
        <v>14.526358045775147</v>
      </c>
      <c r="AH97">
        <v>27.787795449642658</v>
      </c>
      <c r="AI97">
        <v>21.077749909023623</v>
      </c>
      <c r="AJ97">
        <v>21.378080786111113</v>
      </c>
      <c r="AK97">
        <v>15.708865161132467</v>
      </c>
      <c r="AL97">
        <v>21.086833204410979</v>
      </c>
      <c r="AM97">
        <v>13.119518825408896</v>
      </c>
      <c r="AN97">
        <v>11.533036840372741</v>
      </c>
      <c r="AO97">
        <v>16.190358501412792</v>
      </c>
      <c r="AP97">
        <v>24.725397321270748</v>
      </c>
      <c r="AQ97">
        <v>17.970150832529587</v>
      </c>
      <c r="AR97">
        <v>13.350087267560504</v>
      </c>
      <c r="AS97">
        <v>8.893391496245119</v>
      </c>
      <c r="AT97">
        <v>17.658315594698092</v>
      </c>
      <c r="AU97">
        <v>12.265260049096439</v>
      </c>
      <c r="AV97">
        <v>6.7944853917998707</v>
      </c>
      <c r="AW97">
        <v>14.164483758065579</v>
      </c>
    </row>
    <row r="98" spans="1:49" x14ac:dyDescent="0.45">
      <c r="A98" t="s">
        <v>16</v>
      </c>
      <c r="B98" t="s">
        <v>1</v>
      </c>
      <c r="C98">
        <v>38</v>
      </c>
      <c r="D98">
        <v>112</v>
      </c>
      <c r="E98" s="2">
        <f t="shared" si="12"/>
        <v>0.3392857142857143</v>
      </c>
      <c r="F98" s="2">
        <f t="shared" si="13"/>
        <v>2.9473684210526314</v>
      </c>
      <c r="G98" s="2"/>
      <c r="I98">
        <v>23.930852614411926</v>
      </c>
      <c r="J98">
        <v>21.824550812701982</v>
      </c>
      <c r="K98">
        <v>13.3646910006971</v>
      </c>
      <c r="L98">
        <v>12.642881495948158</v>
      </c>
      <c r="M98">
        <v>11.028464168325296</v>
      </c>
      <c r="N98">
        <v>21.086833204410979</v>
      </c>
      <c r="O98">
        <v>15.52573662881402</v>
      </c>
      <c r="P98">
        <v>30.519482964115259</v>
      </c>
      <c r="Q98">
        <v>35.644673242447212</v>
      </c>
      <c r="R98">
        <v>27.328080108617428</v>
      </c>
      <c r="S98">
        <v>17.369933593343269</v>
      </c>
      <c r="T98">
        <v>14.861530569063799</v>
      </c>
      <c r="U98">
        <v>20.304304480782829</v>
      </c>
      <c r="V98">
        <v>35.289422735223596</v>
      </c>
      <c r="W98">
        <v>24.124248838294172</v>
      </c>
      <c r="X98">
        <v>35.751562674044401</v>
      </c>
      <c r="Y98">
        <v>77.148211555603751</v>
      </c>
      <c r="Z98">
        <v>16.941363909171528</v>
      </c>
      <c r="AF98">
        <v>23.173353385561093</v>
      </c>
      <c r="AG98">
        <v>48.754247826010101</v>
      </c>
      <c r="AH98">
        <v>15.063454245873263</v>
      </c>
      <c r="AI98">
        <v>12.174991097012141</v>
      </c>
      <c r="AJ98">
        <v>14.658509504119905</v>
      </c>
      <c r="AK98">
        <v>30.417658242151393</v>
      </c>
      <c r="AL98">
        <v>15.52573662881402</v>
      </c>
      <c r="AM98">
        <v>16.834313373175473</v>
      </c>
      <c r="AN98">
        <v>32.627896233174084</v>
      </c>
      <c r="AO98">
        <v>45.418371801777695</v>
      </c>
      <c r="AP98">
        <v>5.2416968509282764</v>
      </c>
      <c r="AQ98">
        <v>9.7614151051436409</v>
      </c>
      <c r="AR98">
        <v>19.021173374675701</v>
      </c>
      <c r="AS98">
        <v>31.455816580158334</v>
      </c>
      <c r="AT98">
        <v>12.098157806189345</v>
      </c>
      <c r="AU98">
        <v>21.292830154167213</v>
      </c>
      <c r="AV98">
        <v>17.680585716026393</v>
      </c>
      <c r="AW98">
        <v>6.3577750960538486</v>
      </c>
    </row>
    <row r="99" spans="1:49" x14ac:dyDescent="0.45">
      <c r="A99" t="s">
        <v>6</v>
      </c>
      <c r="B99" t="s">
        <v>3</v>
      </c>
      <c r="C99">
        <v>75</v>
      </c>
      <c r="D99">
        <v>105</v>
      </c>
      <c r="E99" s="2">
        <f t="shared" si="12"/>
        <v>0.7142857142857143</v>
      </c>
      <c r="F99" s="2">
        <f t="shared" si="13"/>
        <v>1.4</v>
      </c>
      <c r="G99" s="2"/>
      <c r="I99">
        <v>17.097373467724196</v>
      </c>
      <c r="J99">
        <v>18.435888160247067</v>
      </c>
      <c r="K99">
        <v>26.727685263531331</v>
      </c>
      <c r="L99">
        <v>19.083361417339241</v>
      </c>
      <c r="M99">
        <v>13.699931047255458</v>
      </c>
      <c r="N99">
        <v>13.119518825408896</v>
      </c>
      <c r="O99">
        <v>16.834313373175473</v>
      </c>
      <c r="P99">
        <v>15.659154831710849</v>
      </c>
      <c r="Q99">
        <v>24.434113897011532</v>
      </c>
      <c r="R99">
        <v>17.178565869819902</v>
      </c>
      <c r="S99">
        <v>22.751047180659562</v>
      </c>
      <c r="T99">
        <v>21.74401142389042</v>
      </c>
      <c r="U99">
        <v>13.499359014254416</v>
      </c>
      <c r="V99">
        <v>29.851167232409612</v>
      </c>
      <c r="W99">
        <v>30.420461317575196</v>
      </c>
      <c r="X99">
        <v>16.832049186788499</v>
      </c>
      <c r="Y99">
        <v>37.673304891004712</v>
      </c>
      <c r="Z99">
        <v>45.989590370014383</v>
      </c>
      <c r="AF99">
        <v>21.022258030340019</v>
      </c>
      <c r="AG99">
        <v>38.994509768643596</v>
      </c>
      <c r="AH99">
        <v>28.456696874098142</v>
      </c>
      <c r="AI99">
        <v>20.313751081765471</v>
      </c>
      <c r="AJ99">
        <v>26.459395329025213</v>
      </c>
      <c r="AK99">
        <v>21.038064131592446</v>
      </c>
      <c r="AL99">
        <v>30.519482964115259</v>
      </c>
      <c r="AM99">
        <v>15.659154831710849</v>
      </c>
      <c r="AN99">
        <v>24.880150798824111</v>
      </c>
      <c r="AO99">
        <v>30.047161260321573</v>
      </c>
      <c r="AP99">
        <v>19.17416450079984</v>
      </c>
      <c r="AQ99">
        <v>17.978516032724116</v>
      </c>
      <c r="AR99">
        <v>18.671971919587673</v>
      </c>
      <c r="AS99">
        <v>22.863553486103125</v>
      </c>
      <c r="AT99">
        <v>18.704630382590629</v>
      </c>
      <c r="AU99">
        <v>17.634413116116491</v>
      </c>
      <c r="AV99">
        <v>10.025353219089517</v>
      </c>
      <c r="AW99">
        <v>12.754764480692405</v>
      </c>
    </row>
    <row r="100" spans="1:49" x14ac:dyDescent="0.45">
      <c r="E100" s="2" t="e">
        <f t="shared" si="12"/>
        <v>#DIV/0!</v>
      </c>
      <c r="F100" s="2" t="e">
        <f t="shared" si="13"/>
        <v>#DIV/0!</v>
      </c>
      <c r="G100" s="2"/>
      <c r="I100">
        <v>12.32502055495938</v>
      </c>
      <c r="J100">
        <v>9.0218874183962399</v>
      </c>
      <c r="K100">
        <v>20.857451282628212</v>
      </c>
      <c r="L100">
        <v>26.987145793354635</v>
      </c>
      <c r="M100">
        <v>24.325697935109101</v>
      </c>
      <c r="N100">
        <v>11.533036840372741</v>
      </c>
      <c r="O100">
        <v>32.627896233174084</v>
      </c>
      <c r="P100">
        <v>24.880150798824111</v>
      </c>
      <c r="Q100">
        <v>9.1273519295255099</v>
      </c>
      <c r="R100">
        <v>7.005411145456935</v>
      </c>
      <c r="S100">
        <v>31.27737316692038</v>
      </c>
      <c r="T100">
        <v>32.12861643311701</v>
      </c>
      <c r="U100">
        <v>29.958188923182941</v>
      </c>
      <c r="V100">
        <v>16.793068274476219</v>
      </c>
      <c r="W100">
        <v>21.71522577314488</v>
      </c>
      <c r="X100">
        <v>20.299315160811723</v>
      </c>
      <c r="Y100">
        <v>22.058229944176261</v>
      </c>
      <c r="Z100">
        <v>46.017349505698043</v>
      </c>
      <c r="AF100">
        <v>18.099520479332533</v>
      </c>
      <c r="AG100">
        <v>18.485960601161239</v>
      </c>
      <c r="AH100">
        <v>26.549891193541065</v>
      </c>
      <c r="AI100">
        <v>29.10357503635683</v>
      </c>
      <c r="AJ100">
        <v>40.340691355372044</v>
      </c>
      <c r="AK100">
        <v>15.132978645609168</v>
      </c>
      <c r="AL100">
        <v>35.644673242447212</v>
      </c>
      <c r="AM100">
        <v>24.434113897011532</v>
      </c>
      <c r="AN100">
        <v>9.1273519295255099</v>
      </c>
      <c r="AO100">
        <v>14.179897791138742</v>
      </c>
      <c r="AP100">
        <v>38.649923985575384</v>
      </c>
      <c r="AQ100">
        <v>32.767916877005156</v>
      </c>
      <c r="AR100">
        <v>25.575218524674078</v>
      </c>
      <c r="AS100">
        <v>8.0777961898788355</v>
      </c>
      <c r="AT100">
        <v>18.210857341322129</v>
      </c>
      <c r="AU100">
        <v>21.77800254704762</v>
      </c>
      <c r="AV100">
        <v>5.2131609397963743</v>
      </c>
      <c r="AW100">
        <v>16.350981315973314</v>
      </c>
    </row>
    <row r="101" spans="1:49" x14ac:dyDescent="0.45">
      <c r="A101" s="1" t="s">
        <v>29</v>
      </c>
      <c r="E101" s="2" t="e">
        <f t="shared" si="12"/>
        <v>#DIV/0!</v>
      </c>
      <c r="F101" s="2" t="e">
        <f t="shared" si="13"/>
        <v>#DIV/0!</v>
      </c>
      <c r="G101" s="2"/>
      <c r="I101">
        <v>10.576039126528949</v>
      </c>
      <c r="J101">
        <v>11.731727984929169</v>
      </c>
      <c r="K101">
        <v>21.61952190745064</v>
      </c>
      <c r="L101">
        <v>37.596854131930996</v>
      </c>
      <c r="M101">
        <v>35.259661144090984</v>
      </c>
      <c r="N101">
        <v>16.190358501412792</v>
      </c>
      <c r="O101">
        <v>45.418371801777695</v>
      </c>
      <c r="P101">
        <v>30.047161260321573</v>
      </c>
      <c r="Q101">
        <v>14.179897791138742</v>
      </c>
      <c r="R101">
        <v>13.066052675480325</v>
      </c>
      <c r="S101">
        <v>39.583919046638549</v>
      </c>
      <c r="T101">
        <v>43.550401034888722</v>
      </c>
      <c r="U101">
        <v>38.404328443927113</v>
      </c>
      <c r="V101">
        <v>23.283673262295082</v>
      </c>
      <c r="W101">
        <v>31.412251589661565</v>
      </c>
      <c r="X101">
        <v>31.186935106631914</v>
      </c>
      <c r="Y101">
        <v>31.904847966368418</v>
      </c>
      <c r="Z101">
        <v>48.231957697060373</v>
      </c>
      <c r="AF101">
        <v>13.258084548014637</v>
      </c>
      <c r="AG101">
        <v>13.643966134532496</v>
      </c>
      <c r="AH101">
        <v>19.265846357606879</v>
      </c>
      <c r="AI101">
        <v>26.769102885538395</v>
      </c>
      <c r="AJ101">
        <v>30.381995526959383</v>
      </c>
      <c r="AK101">
        <v>11.439770535165099</v>
      </c>
      <c r="AL101">
        <v>27.328080108617428</v>
      </c>
      <c r="AM101">
        <v>17.178565869819902</v>
      </c>
      <c r="AN101">
        <v>7.005411145456935</v>
      </c>
      <c r="AO101">
        <v>13.066052675480325</v>
      </c>
      <c r="AP101">
        <v>31.826282841058468</v>
      </c>
      <c r="AQ101">
        <v>23.433910919527708</v>
      </c>
      <c r="AR101">
        <v>17.699800997124445</v>
      </c>
      <c r="AS101">
        <v>6.3383285240477445</v>
      </c>
      <c r="AT101">
        <v>14.317259813766912</v>
      </c>
      <c r="AU101">
        <v>21.389595477812954</v>
      </c>
      <c r="AV101">
        <v>4.3577116753589298</v>
      </c>
      <c r="AW101">
        <v>11.421480439512399</v>
      </c>
    </row>
    <row r="102" spans="1:49" x14ac:dyDescent="0.45">
      <c r="A102" t="s">
        <v>3</v>
      </c>
      <c r="B102" t="s">
        <v>0</v>
      </c>
      <c r="C102">
        <v>102</v>
      </c>
      <c r="D102">
        <v>87</v>
      </c>
      <c r="E102" s="2">
        <f t="shared" si="12"/>
        <v>1.1724137931034482</v>
      </c>
      <c r="F102" s="2">
        <f t="shared" si="13"/>
        <v>0.8529411764705882</v>
      </c>
      <c r="G102" s="2"/>
      <c r="I102">
        <v>24.170366607945212</v>
      </c>
      <c r="J102">
        <v>22.093735223599612</v>
      </c>
      <c r="K102">
        <v>15.862510596892767</v>
      </c>
      <c r="L102">
        <v>9.4656713447382455</v>
      </c>
      <c r="M102">
        <v>5.1716552806736829</v>
      </c>
      <c r="N102">
        <v>24.725397321270748</v>
      </c>
      <c r="O102">
        <v>5.2416968509282764</v>
      </c>
      <c r="P102">
        <v>19.17416450079984</v>
      </c>
      <c r="Q102">
        <v>38.649923985575384</v>
      </c>
      <c r="R102">
        <v>31.826282841058468</v>
      </c>
      <c r="S102">
        <v>9.1394172452830702</v>
      </c>
      <c r="T102">
        <v>13.784970999735343</v>
      </c>
      <c r="U102">
        <v>16.67101725720412</v>
      </c>
      <c r="V102">
        <v>38.995175387321339</v>
      </c>
      <c r="W102">
        <v>22.49147511603508</v>
      </c>
      <c r="X102">
        <v>25.592899619166381</v>
      </c>
      <c r="Y102">
        <v>82.696733335745193</v>
      </c>
      <c r="Z102">
        <v>17.188073122819642</v>
      </c>
      <c r="AF102">
        <v>27.248782053191125</v>
      </c>
      <c r="AG102">
        <v>46.744784696756824</v>
      </c>
      <c r="AH102">
        <v>20.277645913154345</v>
      </c>
      <c r="AI102">
        <v>17.799025317527246</v>
      </c>
      <c r="AJ102">
        <v>22.433878173115936</v>
      </c>
      <c r="AK102">
        <v>43.5177785099579</v>
      </c>
      <c r="AL102">
        <v>17.369933593343269</v>
      </c>
      <c r="AM102">
        <v>22.751047180659562</v>
      </c>
      <c r="AN102">
        <v>31.27737316692038</v>
      </c>
      <c r="AO102">
        <v>39.583919046638549</v>
      </c>
      <c r="AP102">
        <v>9.1394172452830702</v>
      </c>
      <c r="AQ102">
        <v>14.12239139591939</v>
      </c>
      <c r="AR102">
        <v>32.053109573740137</v>
      </c>
      <c r="AS102">
        <v>27.76306048525532</v>
      </c>
      <c r="AT102">
        <v>11.702223959582234</v>
      </c>
      <c r="AU102">
        <v>21.017974861667323</v>
      </c>
      <c r="AV102">
        <v>18.755749901310903</v>
      </c>
      <c r="AW102">
        <v>11.209543642239739</v>
      </c>
    </row>
    <row r="103" spans="1:49" x14ac:dyDescent="0.45">
      <c r="A103" t="s">
        <v>14</v>
      </c>
      <c r="B103" t="s">
        <v>4</v>
      </c>
      <c r="C103">
        <v>106</v>
      </c>
      <c r="D103">
        <v>87</v>
      </c>
      <c r="E103" s="2">
        <f t="shared" si="12"/>
        <v>1.2183908045977012</v>
      </c>
      <c r="F103" s="2">
        <f t="shared" si="13"/>
        <v>0.82075471698113212</v>
      </c>
      <c r="G103" s="2"/>
      <c r="I103">
        <v>17.522441800411642</v>
      </c>
      <c r="J103">
        <v>20.792257273487518</v>
      </c>
      <c r="K103">
        <v>15.102509955875377</v>
      </c>
      <c r="L103">
        <v>13.799855687582584</v>
      </c>
      <c r="M103">
        <v>9.2632177127525743</v>
      </c>
      <c r="N103">
        <v>17.970150832529587</v>
      </c>
      <c r="O103">
        <v>9.7614151051436409</v>
      </c>
      <c r="P103">
        <v>17.978516032724116</v>
      </c>
      <c r="Q103">
        <v>32.767916877005156</v>
      </c>
      <c r="R103">
        <v>23.433910919527708</v>
      </c>
      <c r="S103">
        <v>14.12239139591939</v>
      </c>
      <c r="T103">
        <v>11.834176574135906</v>
      </c>
      <c r="U103">
        <v>13.934062388040996</v>
      </c>
      <c r="V103">
        <v>28.106938970456749</v>
      </c>
      <c r="W103">
        <v>18.774488895446119</v>
      </c>
      <c r="X103">
        <v>23.244126514487064</v>
      </c>
      <c r="Y103">
        <v>61.300070933866877</v>
      </c>
      <c r="Z103">
        <v>18.23855262692862</v>
      </c>
      <c r="AF103">
        <v>27.292782574470223</v>
      </c>
      <c r="AG103">
        <v>43.747173623036716</v>
      </c>
      <c r="AH103">
        <v>18.124823650389398</v>
      </c>
      <c r="AI103">
        <v>24.103238548328935</v>
      </c>
      <c r="AJ103">
        <v>19.242314996938813</v>
      </c>
      <c r="AK103">
        <v>42.560294920993854</v>
      </c>
      <c r="AL103">
        <v>14.861530569063799</v>
      </c>
      <c r="AM103">
        <v>21.74401142389042</v>
      </c>
      <c r="AN103">
        <v>32.12861643311701</v>
      </c>
      <c r="AO103">
        <v>43.550401034888722</v>
      </c>
      <c r="AP103">
        <v>13.784970999735343</v>
      </c>
      <c r="AQ103">
        <v>11.834176574135906</v>
      </c>
      <c r="AR103">
        <v>28.238043416218026</v>
      </c>
      <c r="AS103">
        <v>29.247558974598054</v>
      </c>
      <c r="AT103">
        <v>14.516066643223612</v>
      </c>
      <c r="AU103">
        <v>29.108607719064672</v>
      </c>
      <c r="AV103">
        <v>20.566326127043528</v>
      </c>
      <c r="AW103">
        <v>10.608164107049308</v>
      </c>
    </row>
    <row r="104" spans="1:49" x14ac:dyDescent="0.45">
      <c r="A104" t="s">
        <v>12</v>
      </c>
      <c r="B104" t="s">
        <v>15</v>
      </c>
      <c r="C104">
        <v>82</v>
      </c>
      <c r="D104">
        <v>47</v>
      </c>
      <c r="E104" s="2">
        <f t="shared" si="12"/>
        <v>1.7446808510638299</v>
      </c>
      <c r="F104" s="2">
        <f t="shared" si="13"/>
        <v>0.57317073170731703</v>
      </c>
      <c r="G104" s="2"/>
      <c r="I104">
        <v>22.561452667574343</v>
      </c>
      <c r="J104">
        <v>18.885726330471279</v>
      </c>
      <c r="K104">
        <v>26.8829603189971</v>
      </c>
      <c r="L104">
        <v>26.586061670043627</v>
      </c>
      <c r="M104">
        <v>16.802612546059994</v>
      </c>
      <c r="N104">
        <v>13.350087267560504</v>
      </c>
      <c r="O104">
        <v>19.021173374675701</v>
      </c>
      <c r="P104">
        <v>18.671971919587673</v>
      </c>
      <c r="Q104">
        <v>25.575218524674078</v>
      </c>
      <c r="R104">
        <v>17.699800997124445</v>
      </c>
      <c r="S104">
        <v>32.053109573740137</v>
      </c>
      <c r="T104">
        <v>28.238043416218026</v>
      </c>
      <c r="U104">
        <v>17.989413414721696</v>
      </c>
      <c r="V104">
        <v>25.385033611997503</v>
      </c>
      <c r="W104">
        <v>23.164249816289775</v>
      </c>
      <c r="X104">
        <v>19.194615106443703</v>
      </c>
      <c r="Y104">
        <v>40.99436716602186</v>
      </c>
      <c r="Z104">
        <v>48.418217949647662</v>
      </c>
      <c r="AF104">
        <v>28.807519830463558</v>
      </c>
      <c r="AG104">
        <v>39.524851272816683</v>
      </c>
      <c r="AH104">
        <v>33.613686042650741</v>
      </c>
      <c r="AI104">
        <v>16.587261526112865</v>
      </c>
      <c r="AJ104">
        <v>17.380615786285709</v>
      </c>
      <c r="AK104">
        <v>28.11011434518398</v>
      </c>
      <c r="AL104">
        <v>20.304304480782829</v>
      </c>
      <c r="AM104">
        <v>13.499359014254416</v>
      </c>
      <c r="AN104">
        <v>29.958188923182941</v>
      </c>
      <c r="AO104">
        <v>38.404328443927113</v>
      </c>
      <c r="AP104">
        <v>16.67101725720412</v>
      </c>
      <c r="AQ104">
        <v>13.934062388040996</v>
      </c>
      <c r="AR104">
        <v>17.989413414721696</v>
      </c>
      <c r="AS104">
        <v>21.193251641345849</v>
      </c>
      <c r="AT104">
        <v>15.456876770014903</v>
      </c>
      <c r="AU104">
        <v>13.53118056449661</v>
      </c>
      <c r="AV104">
        <v>13.313881502953937</v>
      </c>
      <c r="AW104">
        <v>15.573993406207684</v>
      </c>
    </row>
    <row r="105" spans="1:49" x14ac:dyDescent="0.45">
      <c r="A105" t="s">
        <v>10</v>
      </c>
      <c r="B105" t="s">
        <v>1</v>
      </c>
      <c r="C105">
        <v>53</v>
      </c>
      <c r="D105">
        <v>100</v>
      </c>
      <c r="E105" s="2">
        <f t="shared" si="12"/>
        <v>0.53</v>
      </c>
      <c r="F105" s="2">
        <f t="shared" si="13"/>
        <v>1.8867924528301887</v>
      </c>
      <c r="G105" s="2"/>
      <c r="I105">
        <v>9.337576533042462</v>
      </c>
      <c r="J105">
        <v>8.5606415136026932</v>
      </c>
      <c r="K105">
        <v>17.037964168640865</v>
      </c>
      <c r="L105">
        <v>28.25828829061161</v>
      </c>
      <c r="M105">
        <v>25.098292736907496</v>
      </c>
      <c r="N105">
        <v>8.893391496245119</v>
      </c>
      <c r="O105">
        <v>31.455816580158334</v>
      </c>
      <c r="P105">
        <v>22.863553486103125</v>
      </c>
      <c r="Q105">
        <v>8.0777961898788355</v>
      </c>
      <c r="R105">
        <v>6.3383285240477445</v>
      </c>
      <c r="S105">
        <v>27.76306048525532</v>
      </c>
      <c r="T105">
        <v>29.247558974598054</v>
      </c>
      <c r="U105">
        <v>21.193251641345849</v>
      </c>
      <c r="V105">
        <v>16.981651932499048</v>
      </c>
      <c r="W105">
        <v>24.109240373335687</v>
      </c>
      <c r="X105">
        <v>20.9106078070579</v>
      </c>
      <c r="Y105">
        <v>13.039620643354478</v>
      </c>
      <c r="Z105">
        <v>34.581785512302432</v>
      </c>
      <c r="AF105">
        <v>21.843165206070957</v>
      </c>
      <c r="AG105">
        <v>21.545558614130364</v>
      </c>
      <c r="AH105">
        <v>23.576953289517554</v>
      </c>
      <c r="AI105">
        <v>38.524992225612117</v>
      </c>
      <c r="AJ105">
        <v>37.979073707431816</v>
      </c>
      <c r="AK105">
        <v>19.673919452919925</v>
      </c>
      <c r="AL105">
        <v>35.289422735223596</v>
      </c>
      <c r="AM105">
        <v>29.851167232409612</v>
      </c>
      <c r="AN105">
        <v>16.793068274476219</v>
      </c>
      <c r="AO105">
        <v>23.283673262295082</v>
      </c>
      <c r="AP105">
        <v>38.995175387321339</v>
      </c>
      <c r="AQ105">
        <v>28.106938970456749</v>
      </c>
      <c r="AR105">
        <v>25.385033611997503</v>
      </c>
      <c r="AS105">
        <v>16.981651932499048</v>
      </c>
      <c r="AT105">
        <v>25.966984377053613</v>
      </c>
      <c r="AU105">
        <v>38.289294152321894</v>
      </c>
      <c r="AV105">
        <v>9.5344083357381919</v>
      </c>
      <c r="AW105">
        <v>15.277216628643606</v>
      </c>
    </row>
    <row r="106" spans="1:49" x14ac:dyDescent="0.45">
      <c r="A106" t="s">
        <v>11</v>
      </c>
      <c r="B106" t="s">
        <v>13</v>
      </c>
      <c r="C106">
        <v>69</v>
      </c>
      <c r="D106">
        <v>90</v>
      </c>
      <c r="E106" s="2">
        <f t="shared" si="12"/>
        <v>0.76666666666666672</v>
      </c>
      <c r="F106" s="2">
        <f t="shared" si="13"/>
        <v>1.3043478260869565</v>
      </c>
      <c r="G106" s="2"/>
      <c r="I106">
        <v>15.188546477407128</v>
      </c>
      <c r="J106">
        <v>15.269223730831413</v>
      </c>
      <c r="K106">
        <v>14.091762646124305</v>
      </c>
      <c r="L106">
        <v>17.705432081485235</v>
      </c>
      <c r="M106">
        <v>13.997660130645485</v>
      </c>
      <c r="N106">
        <v>17.658315594698092</v>
      </c>
      <c r="O106">
        <v>12.098157806189345</v>
      </c>
      <c r="P106">
        <v>18.704630382590629</v>
      </c>
      <c r="Q106">
        <v>18.210857341322129</v>
      </c>
      <c r="R106">
        <v>14.317259813766912</v>
      </c>
      <c r="S106">
        <v>11.702223959582234</v>
      </c>
      <c r="T106">
        <v>14.516066643223612</v>
      </c>
      <c r="U106">
        <v>15.456876770014903</v>
      </c>
      <c r="V106">
        <v>25.966984377053613</v>
      </c>
      <c r="W106">
        <v>17.082872150615962</v>
      </c>
      <c r="X106">
        <v>15.810327460939817</v>
      </c>
      <c r="Y106">
        <v>39.776964470198315</v>
      </c>
      <c r="Z106">
        <v>20.917550734468637</v>
      </c>
      <c r="AF106">
        <v>35.478740167985762</v>
      </c>
      <c r="AG106">
        <v>39.473125995358892</v>
      </c>
      <c r="AH106">
        <v>27.276655493283283</v>
      </c>
      <c r="AI106">
        <v>30.548071619780778</v>
      </c>
      <c r="AJ106">
        <v>39.195922290585273</v>
      </c>
      <c r="AK106">
        <v>38.907086647689134</v>
      </c>
      <c r="AL106">
        <v>24.124248838294172</v>
      </c>
      <c r="AM106">
        <v>30.420461317575196</v>
      </c>
      <c r="AN106">
        <v>21.71522577314488</v>
      </c>
      <c r="AO106">
        <v>31.412251589661565</v>
      </c>
      <c r="AP106">
        <v>22.49147511603508</v>
      </c>
      <c r="AQ106">
        <v>18.774488895446119</v>
      </c>
      <c r="AR106">
        <v>23.164249816289775</v>
      </c>
      <c r="AS106">
        <v>24.109240373335687</v>
      </c>
      <c r="AT106">
        <v>17.082872150615962</v>
      </c>
      <c r="AU106">
        <v>24.289807932828868</v>
      </c>
      <c r="AV106">
        <v>15.06465553725371</v>
      </c>
      <c r="AW106">
        <v>15.326498520709345</v>
      </c>
    </row>
    <row r="107" spans="1:49" x14ac:dyDescent="0.45">
      <c r="A107" t="s">
        <v>5</v>
      </c>
      <c r="B107" t="s">
        <v>8</v>
      </c>
      <c r="C107">
        <v>80</v>
      </c>
      <c r="D107">
        <v>48</v>
      </c>
      <c r="E107" s="2">
        <f t="shared" si="12"/>
        <v>1.6666666666666667</v>
      </c>
      <c r="F107" s="2">
        <f t="shared" si="13"/>
        <v>0.6</v>
      </c>
      <c r="G107" s="2"/>
      <c r="I107">
        <v>13.348406032342577</v>
      </c>
      <c r="J107">
        <v>18.428587627569712</v>
      </c>
      <c r="K107">
        <v>20.550056053905951</v>
      </c>
      <c r="L107">
        <v>18.820675270632513</v>
      </c>
      <c r="M107">
        <v>17.134137362299676</v>
      </c>
      <c r="N107">
        <v>12.265260049096439</v>
      </c>
      <c r="O107">
        <v>21.292830154167213</v>
      </c>
      <c r="P107">
        <v>17.634413116116491</v>
      </c>
      <c r="Q107">
        <v>21.77800254704762</v>
      </c>
      <c r="R107">
        <v>21.389595477812954</v>
      </c>
      <c r="S107">
        <v>21.017974861667323</v>
      </c>
      <c r="T107">
        <v>29.108607719064672</v>
      </c>
      <c r="U107">
        <v>13.53118056449661</v>
      </c>
      <c r="V107">
        <v>38.289294152321894</v>
      </c>
      <c r="W107">
        <v>24.289807932828868</v>
      </c>
      <c r="X107">
        <v>19.392693966069427</v>
      </c>
      <c r="Y107">
        <v>38.430740516510198</v>
      </c>
      <c r="Z107">
        <v>33.825812318864408</v>
      </c>
      <c r="AF107">
        <v>19.103511619995544</v>
      </c>
      <c r="AG107">
        <v>43.128912769202294</v>
      </c>
      <c r="AH107">
        <v>29.443010682536887</v>
      </c>
      <c r="AI107">
        <v>25.532544614037729</v>
      </c>
      <c r="AJ107">
        <v>37.665290539968709</v>
      </c>
      <c r="AK107">
        <v>21.019771153876047</v>
      </c>
      <c r="AL107">
        <v>35.751562674044401</v>
      </c>
      <c r="AM107">
        <v>16.832049186788499</v>
      </c>
      <c r="AN107">
        <v>20.299315160811723</v>
      </c>
      <c r="AO107">
        <v>31.186935106631914</v>
      </c>
      <c r="AP107">
        <v>25.592899619166381</v>
      </c>
      <c r="AQ107">
        <v>23.244126514487064</v>
      </c>
      <c r="AR107">
        <v>19.194615106443703</v>
      </c>
      <c r="AS107">
        <v>20.9106078070579</v>
      </c>
      <c r="AT107">
        <v>15.810327460939817</v>
      </c>
      <c r="AU107">
        <v>19.392693966069427</v>
      </c>
      <c r="AV107">
        <v>9.3060190507570635</v>
      </c>
      <c r="AW107">
        <v>11.810058517841885</v>
      </c>
    </row>
    <row r="108" spans="1:49" x14ac:dyDescent="0.45">
      <c r="A108" t="s">
        <v>6</v>
      </c>
      <c r="B108" t="s">
        <v>16</v>
      </c>
      <c r="C108">
        <v>138</v>
      </c>
      <c r="D108">
        <v>86</v>
      </c>
      <c r="E108" s="2">
        <f t="shared" si="12"/>
        <v>1.6046511627906976</v>
      </c>
      <c r="F108" s="2">
        <f t="shared" si="13"/>
        <v>0.62318840579710144</v>
      </c>
      <c r="G108" s="2"/>
      <c r="I108">
        <v>6.713323457240242</v>
      </c>
      <c r="J108">
        <v>6.1642985138159796</v>
      </c>
      <c r="K108">
        <v>13.229915789750182</v>
      </c>
      <c r="L108">
        <v>21.005063695532229</v>
      </c>
      <c r="M108">
        <v>16.506107971445793</v>
      </c>
      <c r="N108">
        <v>6.7944853917998707</v>
      </c>
      <c r="O108">
        <v>17.680585716026393</v>
      </c>
      <c r="P108">
        <v>10.025353219089517</v>
      </c>
      <c r="Q108">
        <v>5.2131609397963743</v>
      </c>
      <c r="R108">
        <v>4.3577116753589298</v>
      </c>
      <c r="S108">
        <v>18.755749901310903</v>
      </c>
      <c r="T108">
        <v>20.566326127043528</v>
      </c>
      <c r="U108">
        <v>13.313881502953937</v>
      </c>
      <c r="V108">
        <v>9.5344083357381919</v>
      </c>
      <c r="W108">
        <v>15.06465553725371</v>
      </c>
      <c r="X108">
        <v>9.3060190507570635</v>
      </c>
      <c r="Y108">
        <v>4.6469147746076969</v>
      </c>
      <c r="Z108">
        <v>29.003841546084999</v>
      </c>
      <c r="AF108">
        <v>35.485656569029075</v>
      </c>
      <c r="AG108">
        <v>40.417027380580869</v>
      </c>
      <c r="AH108">
        <v>68.606762874672256</v>
      </c>
      <c r="AI108">
        <v>60.61219714308811</v>
      </c>
      <c r="AJ108">
        <v>77.23743738254538</v>
      </c>
      <c r="AK108">
        <v>19.352942531082245</v>
      </c>
      <c r="AL108">
        <v>77.148211555603751</v>
      </c>
      <c r="AM108">
        <v>37.673304891004712</v>
      </c>
      <c r="AN108">
        <v>22.058229944176261</v>
      </c>
      <c r="AO108">
        <v>31.904847966368418</v>
      </c>
      <c r="AP108">
        <v>82.696733335745193</v>
      </c>
      <c r="AQ108">
        <v>61.300070933866877</v>
      </c>
      <c r="AR108">
        <v>40.99436716602186</v>
      </c>
      <c r="AS108">
        <v>13.039620643354478</v>
      </c>
      <c r="AT108">
        <v>39.776964470198315</v>
      </c>
      <c r="AU108">
        <v>38.430740516510198</v>
      </c>
      <c r="AV108">
        <v>4.6469147746076969</v>
      </c>
      <c r="AW108">
        <v>35.98372997152822</v>
      </c>
    </row>
    <row r="109" spans="1:49" x14ac:dyDescent="0.45">
      <c r="A109" t="s">
        <v>17</v>
      </c>
      <c r="B109" t="s">
        <v>7</v>
      </c>
      <c r="C109">
        <v>44</v>
      </c>
      <c r="D109">
        <v>80</v>
      </c>
      <c r="E109" s="2">
        <f t="shared" si="12"/>
        <v>0.55000000000000004</v>
      </c>
      <c r="F109" s="2">
        <f t="shared" si="13"/>
        <v>1.8181818181818181</v>
      </c>
      <c r="G109" s="2"/>
      <c r="I109">
        <v>15.433442174285336</v>
      </c>
      <c r="J109">
        <v>9.2212071437988445</v>
      </c>
      <c r="K109">
        <v>14.259262925324247</v>
      </c>
      <c r="L109">
        <v>10.062759556202476</v>
      </c>
      <c r="M109">
        <v>6.5906247268673308</v>
      </c>
      <c r="N109">
        <v>14.164483758065579</v>
      </c>
      <c r="O109">
        <v>6.3577750960538486</v>
      </c>
      <c r="P109">
        <v>12.754764480692405</v>
      </c>
      <c r="Q109">
        <v>16.350981315973314</v>
      </c>
      <c r="R109">
        <v>11.421480439512399</v>
      </c>
      <c r="S109">
        <v>11.209543642239739</v>
      </c>
      <c r="T109">
        <v>10.608164107049308</v>
      </c>
      <c r="U109">
        <v>15.573993406207684</v>
      </c>
      <c r="V109">
        <v>15.277216628643606</v>
      </c>
      <c r="W109">
        <v>15.326498520709345</v>
      </c>
      <c r="X109">
        <v>11.810058517841885</v>
      </c>
      <c r="Y109">
        <v>35.98372997152822</v>
      </c>
      <c r="Z109">
        <v>21.000610558367192</v>
      </c>
      <c r="AF109">
        <v>51.329317509463692</v>
      </c>
      <c r="AG109">
        <v>49.890999749697428</v>
      </c>
      <c r="AH109">
        <v>30.861518925819425</v>
      </c>
      <c r="AI109">
        <v>27.806445434970872</v>
      </c>
      <c r="AJ109">
        <v>27.408989317496921</v>
      </c>
      <c r="AK109">
        <v>72.252902726828779</v>
      </c>
      <c r="AL109">
        <v>16.941363909171528</v>
      </c>
      <c r="AM109">
        <v>45.989590370014383</v>
      </c>
      <c r="AN109">
        <v>46.017349505698043</v>
      </c>
      <c r="AO109">
        <v>48.231957697060373</v>
      </c>
      <c r="AP109">
        <v>17.188073122819642</v>
      </c>
      <c r="AQ109">
        <v>18.23855262692862</v>
      </c>
      <c r="AR109">
        <v>48.418217949647662</v>
      </c>
      <c r="AS109">
        <v>34.581785512302432</v>
      </c>
      <c r="AT109">
        <v>20.917550734468637</v>
      </c>
      <c r="AU109">
        <v>33.825812318864408</v>
      </c>
      <c r="AV109">
        <v>29.003841546084999</v>
      </c>
      <c r="AW109">
        <v>21.000610558367192</v>
      </c>
    </row>
    <row r="110" spans="1:49" x14ac:dyDescent="0.45">
      <c r="A110" t="s">
        <v>9</v>
      </c>
      <c r="B110" t="s">
        <v>2</v>
      </c>
      <c r="C110">
        <v>117</v>
      </c>
      <c r="D110">
        <v>112</v>
      </c>
      <c r="E110" s="2">
        <f t="shared" si="12"/>
        <v>1.0446428571428572</v>
      </c>
      <c r="F110" s="2">
        <f t="shared" si="13"/>
        <v>0.95726495726495731</v>
      </c>
      <c r="G110" s="2"/>
    </row>
    <row r="111" spans="1:49" x14ac:dyDescent="0.45">
      <c r="E111" s="2" t="e">
        <f t="shared" si="12"/>
        <v>#DIV/0!</v>
      </c>
      <c r="F111" s="2" t="e">
        <f t="shared" si="13"/>
        <v>#DIV/0!</v>
      </c>
      <c r="G111" s="2"/>
    </row>
    <row r="112" spans="1:49" x14ac:dyDescent="0.45">
      <c r="A112" s="1" t="s">
        <v>30</v>
      </c>
      <c r="E112" s="2" t="e">
        <f t="shared" si="12"/>
        <v>#DIV/0!</v>
      </c>
      <c r="F112" s="2" t="e">
        <f t="shared" si="13"/>
        <v>#DIV/0!</v>
      </c>
      <c r="G112" s="2"/>
    </row>
    <row r="113" spans="1:7" x14ac:dyDescent="0.45">
      <c r="A113" t="s">
        <v>0</v>
      </c>
      <c r="B113" t="s">
        <v>5</v>
      </c>
      <c r="C113">
        <v>106</v>
      </c>
      <c r="D113">
        <v>100</v>
      </c>
      <c r="E113" s="2">
        <f t="shared" si="12"/>
        <v>1.06</v>
      </c>
      <c r="F113" s="2">
        <f t="shared" si="13"/>
        <v>0.94339622641509435</v>
      </c>
      <c r="G113" s="2"/>
    </row>
    <row r="114" spans="1:7" x14ac:dyDescent="0.45">
      <c r="A114" t="s">
        <v>2</v>
      </c>
      <c r="B114" t="s">
        <v>6</v>
      </c>
      <c r="C114">
        <v>110</v>
      </c>
      <c r="D114">
        <v>96</v>
      </c>
      <c r="E114" s="2">
        <f t="shared" si="12"/>
        <v>1.1458333333333333</v>
      </c>
      <c r="F114" s="2">
        <f t="shared" si="13"/>
        <v>0.87272727272727268</v>
      </c>
      <c r="G114" s="2"/>
    </row>
    <row r="115" spans="1:7" x14ac:dyDescent="0.45">
      <c r="A115" t="s">
        <v>12</v>
      </c>
      <c r="B115" t="s">
        <v>11</v>
      </c>
      <c r="C115">
        <v>97</v>
      </c>
      <c r="D115">
        <v>55</v>
      </c>
      <c r="E115" s="2">
        <f t="shared" si="12"/>
        <v>1.7636363636363637</v>
      </c>
      <c r="F115" s="2">
        <f t="shared" si="13"/>
        <v>0.5670103092783505</v>
      </c>
      <c r="G115" s="2"/>
    </row>
    <row r="116" spans="1:7" x14ac:dyDescent="0.45">
      <c r="A116" t="s">
        <v>1</v>
      </c>
      <c r="B116" t="s">
        <v>17</v>
      </c>
      <c r="C116">
        <v>56</v>
      </c>
      <c r="D116">
        <v>94</v>
      </c>
      <c r="E116" s="2">
        <f t="shared" si="12"/>
        <v>0.5957446808510638</v>
      </c>
      <c r="F116" s="2">
        <f t="shared" si="13"/>
        <v>1.6785714285714286</v>
      </c>
      <c r="G116" s="2"/>
    </row>
    <row r="117" spans="1:7" x14ac:dyDescent="0.45">
      <c r="A117" t="s">
        <v>16</v>
      </c>
      <c r="B117" t="s">
        <v>14</v>
      </c>
      <c r="C117">
        <v>60</v>
      </c>
      <c r="D117">
        <v>161</v>
      </c>
      <c r="E117" s="2">
        <f t="shared" si="12"/>
        <v>0.37267080745341613</v>
      </c>
      <c r="F117" s="2">
        <f t="shared" si="13"/>
        <v>2.6833333333333331</v>
      </c>
      <c r="G117" s="2"/>
    </row>
    <row r="118" spans="1:7" x14ac:dyDescent="0.45">
      <c r="A118" t="s">
        <v>4</v>
      </c>
      <c r="B118" t="s">
        <v>9</v>
      </c>
      <c r="C118">
        <v>121</v>
      </c>
      <c r="D118">
        <v>54</v>
      </c>
      <c r="E118" s="2">
        <f t="shared" si="12"/>
        <v>2.2407407407407409</v>
      </c>
      <c r="F118" s="2">
        <f t="shared" si="13"/>
        <v>0.4462809917355372</v>
      </c>
      <c r="G118" s="2"/>
    </row>
    <row r="119" spans="1:7" x14ac:dyDescent="0.45">
      <c r="A119" t="s">
        <v>13</v>
      </c>
      <c r="B119" t="s">
        <v>10</v>
      </c>
      <c r="C119">
        <v>103</v>
      </c>
      <c r="D119">
        <v>50</v>
      </c>
      <c r="E119" s="2">
        <f t="shared" si="12"/>
        <v>2.06</v>
      </c>
      <c r="F119" s="2">
        <f t="shared" si="13"/>
        <v>0.4854368932038835</v>
      </c>
      <c r="G119" s="2"/>
    </row>
    <row r="120" spans="1:7" x14ac:dyDescent="0.45">
      <c r="A120" t="s">
        <v>7</v>
      </c>
      <c r="B120" t="s">
        <v>3</v>
      </c>
      <c r="C120">
        <v>79</v>
      </c>
      <c r="D120">
        <v>75</v>
      </c>
      <c r="E120" s="2">
        <f t="shared" si="12"/>
        <v>1.0533333333333332</v>
      </c>
      <c r="F120" s="2">
        <f t="shared" si="13"/>
        <v>0.94936708860759489</v>
      </c>
      <c r="G120" s="2"/>
    </row>
    <row r="121" spans="1:7" x14ac:dyDescent="0.45">
      <c r="A121" t="s">
        <v>15</v>
      </c>
      <c r="B121" t="s">
        <v>8</v>
      </c>
      <c r="C121">
        <v>66</v>
      </c>
      <c r="D121">
        <v>50</v>
      </c>
      <c r="E121" s="2">
        <f t="shared" si="12"/>
        <v>1.32</v>
      </c>
      <c r="F121" s="2">
        <f t="shared" si="13"/>
        <v>0.75757575757575757</v>
      </c>
      <c r="G121" s="2"/>
    </row>
    <row r="122" spans="1:7" x14ac:dyDescent="0.45">
      <c r="E122" s="2" t="e">
        <f t="shared" si="12"/>
        <v>#DIV/0!</v>
      </c>
      <c r="F122" s="2" t="e">
        <f t="shared" si="13"/>
        <v>#DIV/0!</v>
      </c>
      <c r="G122" s="2"/>
    </row>
    <row r="123" spans="1:7" x14ac:dyDescent="0.45">
      <c r="A123" s="1" t="s">
        <v>31</v>
      </c>
      <c r="E123" s="2" t="e">
        <f t="shared" si="12"/>
        <v>#DIV/0!</v>
      </c>
      <c r="F123" s="2" t="e">
        <f t="shared" si="13"/>
        <v>#DIV/0!</v>
      </c>
      <c r="G123" s="2"/>
    </row>
    <row r="124" spans="1:7" x14ac:dyDescent="0.45">
      <c r="A124" t="s">
        <v>14</v>
      </c>
      <c r="B124" t="s">
        <v>12</v>
      </c>
      <c r="C124">
        <v>70</v>
      </c>
      <c r="D124">
        <v>83</v>
      </c>
      <c r="E124" s="2">
        <f t="shared" si="12"/>
        <v>0.84337349397590367</v>
      </c>
      <c r="F124" s="2">
        <f t="shared" si="13"/>
        <v>1.1857142857142857</v>
      </c>
      <c r="G124" s="2"/>
    </row>
    <row r="125" spans="1:7" x14ac:dyDescent="0.45">
      <c r="A125" t="s">
        <v>11</v>
      </c>
      <c r="B125" t="s">
        <v>16</v>
      </c>
      <c r="C125">
        <v>88</v>
      </c>
      <c r="D125">
        <v>57</v>
      </c>
      <c r="E125" s="2">
        <f t="shared" si="12"/>
        <v>1.5438596491228069</v>
      </c>
      <c r="F125" s="2">
        <f t="shared" si="13"/>
        <v>0.64772727272727271</v>
      </c>
      <c r="G125" s="2"/>
    </row>
    <row r="126" spans="1:7" x14ac:dyDescent="0.45">
      <c r="A126" t="s">
        <v>4</v>
      </c>
      <c r="B126" t="s">
        <v>10</v>
      </c>
      <c r="C126">
        <v>109</v>
      </c>
      <c r="D126">
        <v>47</v>
      </c>
      <c r="E126" s="2">
        <f t="shared" si="12"/>
        <v>2.3191489361702127</v>
      </c>
      <c r="F126" s="2">
        <f t="shared" si="13"/>
        <v>0.43119266055045874</v>
      </c>
      <c r="G126" s="2"/>
    </row>
    <row r="127" spans="1:7" x14ac:dyDescent="0.45">
      <c r="A127" t="s">
        <v>1</v>
      </c>
      <c r="B127" t="s">
        <v>0</v>
      </c>
      <c r="C127">
        <v>61</v>
      </c>
      <c r="D127">
        <v>73</v>
      </c>
      <c r="E127" s="2">
        <f t="shared" si="12"/>
        <v>0.83561643835616439</v>
      </c>
      <c r="F127" s="2">
        <f t="shared" si="13"/>
        <v>1.1967213114754098</v>
      </c>
      <c r="G127" s="2"/>
    </row>
    <row r="128" spans="1:7" x14ac:dyDescent="0.45">
      <c r="A128" t="s">
        <v>9</v>
      </c>
      <c r="B128" t="s">
        <v>7</v>
      </c>
      <c r="C128">
        <v>68</v>
      </c>
      <c r="D128">
        <v>72</v>
      </c>
      <c r="E128" s="2">
        <f t="shared" si="12"/>
        <v>0.94444444444444442</v>
      </c>
      <c r="F128" s="2">
        <f t="shared" si="13"/>
        <v>1.0588235294117647</v>
      </c>
      <c r="G128" s="2"/>
    </row>
    <row r="129" spans="1:7" x14ac:dyDescent="0.45">
      <c r="A129" t="s">
        <v>17</v>
      </c>
      <c r="B129" t="s">
        <v>2</v>
      </c>
      <c r="C129">
        <v>99</v>
      </c>
      <c r="D129">
        <v>85</v>
      </c>
      <c r="E129" s="2">
        <f t="shared" si="12"/>
        <v>1.1647058823529413</v>
      </c>
      <c r="F129" s="2">
        <f t="shared" si="13"/>
        <v>0.85858585858585856</v>
      </c>
      <c r="G129" s="2"/>
    </row>
    <row r="130" spans="1:7" x14ac:dyDescent="0.45">
      <c r="E130" s="2" t="e">
        <f t="shared" si="12"/>
        <v>#DIV/0!</v>
      </c>
      <c r="F130" s="2" t="e">
        <f t="shared" si="13"/>
        <v>#DIV/0!</v>
      </c>
      <c r="G130" s="2"/>
    </row>
    <row r="131" spans="1:7" x14ac:dyDescent="0.45">
      <c r="A131" s="1" t="s">
        <v>32</v>
      </c>
      <c r="E131" s="2" t="e">
        <f t="shared" si="12"/>
        <v>#DIV/0!</v>
      </c>
      <c r="F131" s="2" t="e">
        <f t="shared" si="13"/>
        <v>#DIV/0!</v>
      </c>
      <c r="G131" s="2"/>
    </row>
    <row r="132" spans="1:7" x14ac:dyDescent="0.45">
      <c r="A132" t="s">
        <v>5</v>
      </c>
      <c r="B132" t="s">
        <v>15</v>
      </c>
      <c r="C132">
        <v>77</v>
      </c>
      <c r="D132">
        <v>65</v>
      </c>
      <c r="E132" s="2">
        <f t="shared" ref="E132:E195" si="14">C132/D132</f>
        <v>1.1846153846153846</v>
      </c>
      <c r="F132" s="2">
        <f t="shared" ref="F132:F195" si="15">D132/C132</f>
        <v>0.8441558441558441</v>
      </c>
      <c r="G132" s="2"/>
    </row>
    <row r="133" spans="1:7" x14ac:dyDescent="0.45">
      <c r="A133" t="s">
        <v>8</v>
      </c>
      <c r="B133" t="s">
        <v>3</v>
      </c>
      <c r="C133">
        <v>54</v>
      </c>
      <c r="D133">
        <v>80</v>
      </c>
      <c r="E133" s="2">
        <f t="shared" si="14"/>
        <v>0.67500000000000004</v>
      </c>
      <c r="F133" s="2">
        <f t="shared" si="15"/>
        <v>1.4814814814814814</v>
      </c>
      <c r="G133" s="2"/>
    </row>
    <row r="134" spans="1:7" x14ac:dyDescent="0.45">
      <c r="A134" t="s">
        <v>17</v>
      </c>
      <c r="B134" t="s">
        <v>9</v>
      </c>
      <c r="C134">
        <v>95</v>
      </c>
      <c r="D134">
        <v>82</v>
      </c>
      <c r="E134" s="2">
        <f t="shared" si="14"/>
        <v>1.1585365853658536</v>
      </c>
      <c r="F134" s="2">
        <f t="shared" si="15"/>
        <v>0.86315789473684212</v>
      </c>
      <c r="G134" s="2"/>
    </row>
    <row r="135" spans="1:7" x14ac:dyDescent="0.45">
      <c r="A135" t="s">
        <v>2</v>
      </c>
      <c r="B135" t="s">
        <v>13</v>
      </c>
      <c r="C135">
        <v>78</v>
      </c>
      <c r="D135">
        <v>57</v>
      </c>
      <c r="E135" s="2">
        <f t="shared" si="14"/>
        <v>1.368421052631579</v>
      </c>
      <c r="F135" s="2">
        <f t="shared" si="15"/>
        <v>0.73076923076923073</v>
      </c>
      <c r="G135" s="2"/>
    </row>
    <row r="136" spans="1:7" x14ac:dyDescent="0.45">
      <c r="A136" t="s">
        <v>10</v>
      </c>
      <c r="B136" t="s">
        <v>6</v>
      </c>
      <c r="C136">
        <v>53</v>
      </c>
      <c r="D136">
        <v>102</v>
      </c>
      <c r="E136" s="2">
        <f t="shared" si="14"/>
        <v>0.51960784313725494</v>
      </c>
      <c r="F136" s="2">
        <f t="shared" si="15"/>
        <v>1.9245283018867925</v>
      </c>
      <c r="G136" s="2"/>
    </row>
    <row r="137" spans="1:7" x14ac:dyDescent="0.45">
      <c r="A137" t="s">
        <v>7</v>
      </c>
      <c r="B137" t="s">
        <v>1</v>
      </c>
      <c r="C137">
        <v>82</v>
      </c>
      <c r="D137">
        <v>56</v>
      </c>
      <c r="E137" s="2">
        <f t="shared" si="14"/>
        <v>1.4642857142857142</v>
      </c>
      <c r="F137" s="2">
        <f t="shared" si="15"/>
        <v>0.68292682926829273</v>
      </c>
      <c r="G137" s="2"/>
    </row>
    <row r="138" spans="1:7" x14ac:dyDescent="0.45">
      <c r="E138" s="2" t="e">
        <f t="shared" si="14"/>
        <v>#DIV/0!</v>
      </c>
      <c r="F138" s="2" t="e">
        <f t="shared" si="15"/>
        <v>#DIV/0!</v>
      </c>
      <c r="G138" s="2"/>
    </row>
    <row r="139" spans="1:7" x14ac:dyDescent="0.45">
      <c r="A139" s="1" t="s">
        <v>33</v>
      </c>
      <c r="E139" s="2" t="e">
        <f t="shared" si="14"/>
        <v>#DIV/0!</v>
      </c>
      <c r="F139" s="2" t="e">
        <f t="shared" si="15"/>
        <v>#DIV/0!</v>
      </c>
      <c r="G139" s="2"/>
    </row>
    <row r="140" spans="1:7" x14ac:dyDescent="0.45">
      <c r="A140" t="s">
        <v>5</v>
      </c>
      <c r="B140" t="s">
        <v>3</v>
      </c>
      <c r="C140">
        <v>81</v>
      </c>
      <c r="D140">
        <v>66</v>
      </c>
      <c r="E140" s="2">
        <f t="shared" si="14"/>
        <v>1.2272727272727273</v>
      </c>
      <c r="F140" s="2">
        <f t="shared" si="15"/>
        <v>0.81481481481481477</v>
      </c>
      <c r="G140" s="2"/>
    </row>
    <row r="141" spans="1:7" x14ac:dyDescent="0.45">
      <c r="A141" t="s">
        <v>13</v>
      </c>
      <c r="B141" t="s">
        <v>8</v>
      </c>
      <c r="C141">
        <v>72</v>
      </c>
      <c r="D141">
        <v>107</v>
      </c>
      <c r="E141" s="2">
        <f t="shared" si="14"/>
        <v>0.67289719626168221</v>
      </c>
      <c r="F141" s="2">
        <f t="shared" si="15"/>
        <v>1.4861111111111112</v>
      </c>
      <c r="G141" s="2"/>
    </row>
    <row r="142" spans="1:7" x14ac:dyDescent="0.45">
      <c r="A142" t="s">
        <v>15</v>
      </c>
      <c r="B142" t="s">
        <v>0</v>
      </c>
      <c r="C142">
        <v>82</v>
      </c>
      <c r="D142">
        <v>59</v>
      </c>
      <c r="E142" s="2">
        <f t="shared" si="14"/>
        <v>1.3898305084745763</v>
      </c>
      <c r="F142" s="2">
        <f t="shared" si="15"/>
        <v>0.71951219512195119</v>
      </c>
      <c r="G142" s="2"/>
    </row>
    <row r="143" spans="1:7" x14ac:dyDescent="0.45">
      <c r="A143" t="s">
        <v>16</v>
      </c>
      <c r="B143" t="s">
        <v>12</v>
      </c>
      <c r="C143">
        <v>63</v>
      </c>
      <c r="D143">
        <v>81</v>
      </c>
      <c r="E143" s="2">
        <f t="shared" si="14"/>
        <v>0.77777777777777779</v>
      </c>
      <c r="F143" s="2">
        <f t="shared" si="15"/>
        <v>1.2857142857142858</v>
      </c>
      <c r="G143" s="2"/>
    </row>
    <row r="144" spans="1:7" x14ac:dyDescent="0.45">
      <c r="A144" t="s">
        <v>6</v>
      </c>
      <c r="B144" t="s">
        <v>14</v>
      </c>
      <c r="C144">
        <v>105</v>
      </c>
      <c r="D144">
        <v>125</v>
      </c>
      <c r="E144" s="2">
        <f t="shared" si="14"/>
        <v>0.84</v>
      </c>
      <c r="F144" s="2">
        <f t="shared" si="15"/>
        <v>1.1904761904761905</v>
      </c>
      <c r="G144" s="2"/>
    </row>
    <row r="145" spans="1:7" x14ac:dyDescent="0.45">
      <c r="A145" t="s">
        <v>4</v>
      </c>
      <c r="B145" t="s">
        <v>11</v>
      </c>
      <c r="C145">
        <v>116</v>
      </c>
      <c r="D145">
        <v>73</v>
      </c>
      <c r="E145" s="2">
        <f t="shared" si="14"/>
        <v>1.5890410958904109</v>
      </c>
      <c r="F145" s="2">
        <f t="shared" si="15"/>
        <v>0.62931034482758619</v>
      </c>
      <c r="G145" s="2"/>
    </row>
    <row r="146" spans="1:7" x14ac:dyDescent="0.45">
      <c r="E146" s="2" t="e">
        <f t="shared" si="14"/>
        <v>#DIV/0!</v>
      </c>
      <c r="F146" s="2" t="e">
        <f t="shared" si="15"/>
        <v>#DIV/0!</v>
      </c>
      <c r="G146" s="2"/>
    </row>
    <row r="147" spans="1:7" x14ac:dyDescent="0.45">
      <c r="A147" s="1" t="s">
        <v>34</v>
      </c>
      <c r="E147" s="2" t="e">
        <f t="shared" si="14"/>
        <v>#DIV/0!</v>
      </c>
      <c r="F147" s="2" t="e">
        <f t="shared" si="15"/>
        <v>#DIV/0!</v>
      </c>
      <c r="G147" s="2"/>
    </row>
    <row r="148" spans="1:7" x14ac:dyDescent="0.45">
      <c r="A148" t="s">
        <v>1</v>
      </c>
      <c r="B148" t="s">
        <v>2</v>
      </c>
      <c r="C148">
        <v>117</v>
      </c>
      <c r="D148">
        <v>53</v>
      </c>
      <c r="E148" s="2">
        <f t="shared" si="14"/>
        <v>2.2075471698113209</v>
      </c>
      <c r="F148" s="2">
        <f t="shared" si="15"/>
        <v>0.45299145299145299</v>
      </c>
      <c r="G148" s="2"/>
    </row>
    <row r="149" spans="1:7" x14ac:dyDescent="0.45">
      <c r="A149" t="s">
        <v>16</v>
      </c>
      <c r="B149" t="s">
        <v>8</v>
      </c>
      <c r="C149">
        <v>107</v>
      </c>
      <c r="D149">
        <v>97</v>
      </c>
      <c r="E149" s="2">
        <f t="shared" si="14"/>
        <v>1.1030927835051547</v>
      </c>
      <c r="F149" s="2">
        <f t="shared" si="15"/>
        <v>0.90654205607476634</v>
      </c>
      <c r="G149" s="2"/>
    </row>
    <row r="150" spans="1:7" x14ac:dyDescent="0.45">
      <c r="A150" t="s">
        <v>14</v>
      </c>
      <c r="B150" t="s">
        <v>9</v>
      </c>
      <c r="C150">
        <v>125</v>
      </c>
      <c r="D150">
        <v>83</v>
      </c>
      <c r="E150" s="2">
        <f t="shared" si="14"/>
        <v>1.5060240963855422</v>
      </c>
      <c r="F150" s="2">
        <f t="shared" si="15"/>
        <v>0.66400000000000003</v>
      </c>
      <c r="G150" s="2"/>
    </row>
    <row r="151" spans="1:7" x14ac:dyDescent="0.45">
      <c r="A151" t="s">
        <v>3</v>
      </c>
      <c r="B151" t="s">
        <v>17</v>
      </c>
      <c r="C151">
        <v>81</v>
      </c>
      <c r="D151">
        <v>50</v>
      </c>
      <c r="E151" s="2">
        <f t="shared" si="14"/>
        <v>1.62</v>
      </c>
      <c r="F151" s="2">
        <f t="shared" si="15"/>
        <v>0.61728395061728392</v>
      </c>
      <c r="G151" s="2"/>
    </row>
    <row r="152" spans="1:7" x14ac:dyDescent="0.45">
      <c r="A152" t="s">
        <v>12</v>
      </c>
      <c r="B152" t="s">
        <v>5</v>
      </c>
      <c r="C152">
        <v>89</v>
      </c>
      <c r="D152">
        <v>86</v>
      </c>
      <c r="E152" s="2">
        <f t="shared" si="14"/>
        <v>1.0348837209302326</v>
      </c>
      <c r="F152" s="2">
        <f t="shared" si="15"/>
        <v>0.9662921348314607</v>
      </c>
      <c r="G152" s="2"/>
    </row>
    <row r="153" spans="1:7" x14ac:dyDescent="0.45">
      <c r="A153" t="s">
        <v>0</v>
      </c>
      <c r="B153" t="s">
        <v>13</v>
      </c>
      <c r="C153">
        <v>83</v>
      </c>
      <c r="D153">
        <v>32</v>
      </c>
      <c r="E153" s="2">
        <f t="shared" si="14"/>
        <v>2.59375</v>
      </c>
      <c r="F153" s="2">
        <f t="shared" si="15"/>
        <v>0.38554216867469882</v>
      </c>
      <c r="G153" s="2"/>
    </row>
    <row r="154" spans="1:7" x14ac:dyDescent="0.45">
      <c r="A154" t="s">
        <v>10</v>
      </c>
      <c r="B154" t="s">
        <v>11</v>
      </c>
      <c r="C154">
        <v>58</v>
      </c>
      <c r="D154">
        <v>115</v>
      </c>
      <c r="E154" s="2">
        <f t="shared" si="14"/>
        <v>0.5043478260869565</v>
      </c>
      <c r="F154" s="2">
        <f t="shared" si="15"/>
        <v>1.9827586206896552</v>
      </c>
      <c r="G154" s="2"/>
    </row>
    <row r="155" spans="1:7" x14ac:dyDescent="0.45">
      <c r="A155" t="s">
        <v>7</v>
      </c>
      <c r="B155" t="s">
        <v>6</v>
      </c>
      <c r="C155">
        <v>88</v>
      </c>
      <c r="D155">
        <v>77</v>
      </c>
      <c r="E155" s="2">
        <f t="shared" si="14"/>
        <v>1.1428571428571428</v>
      </c>
      <c r="F155" s="2">
        <f t="shared" si="15"/>
        <v>0.875</v>
      </c>
      <c r="G155" s="2"/>
    </row>
    <row r="156" spans="1:7" x14ac:dyDescent="0.45">
      <c r="A156" t="s">
        <v>15</v>
      </c>
      <c r="B156" t="s">
        <v>4</v>
      </c>
      <c r="C156">
        <v>93</v>
      </c>
      <c r="D156">
        <v>91</v>
      </c>
      <c r="E156" s="2">
        <f t="shared" si="14"/>
        <v>1.0219780219780219</v>
      </c>
      <c r="F156" s="2">
        <f t="shared" si="15"/>
        <v>0.978494623655914</v>
      </c>
      <c r="G156" s="2"/>
    </row>
    <row r="157" spans="1:7" x14ac:dyDescent="0.45">
      <c r="E157" s="2" t="e">
        <f t="shared" si="14"/>
        <v>#DIV/0!</v>
      </c>
      <c r="F157" s="2" t="e">
        <f t="shared" si="15"/>
        <v>#DIV/0!</v>
      </c>
      <c r="G157" s="2"/>
    </row>
    <row r="158" spans="1:7" x14ac:dyDescent="0.45">
      <c r="A158" s="1" t="s">
        <v>35</v>
      </c>
      <c r="E158" s="2" t="e">
        <f t="shared" si="14"/>
        <v>#DIV/0!</v>
      </c>
      <c r="F158" s="2" t="e">
        <f t="shared" si="15"/>
        <v>#DIV/0!</v>
      </c>
      <c r="G158" s="2"/>
    </row>
    <row r="159" spans="1:7" x14ac:dyDescent="0.45">
      <c r="A159" t="s">
        <v>2</v>
      </c>
      <c r="B159" t="s">
        <v>14</v>
      </c>
      <c r="C159">
        <v>108</v>
      </c>
      <c r="D159">
        <v>67</v>
      </c>
      <c r="E159" s="2">
        <f t="shared" si="14"/>
        <v>1.6119402985074627</v>
      </c>
      <c r="F159" s="2">
        <f t="shared" si="15"/>
        <v>0.62037037037037035</v>
      </c>
      <c r="G159" s="2"/>
    </row>
    <row r="160" spans="1:7" x14ac:dyDescent="0.45">
      <c r="A160" t="s">
        <v>3</v>
      </c>
      <c r="B160" t="s">
        <v>13</v>
      </c>
      <c r="C160">
        <v>78</v>
      </c>
      <c r="D160">
        <v>93</v>
      </c>
      <c r="E160" s="2">
        <f t="shared" si="14"/>
        <v>0.83870967741935487</v>
      </c>
      <c r="F160" s="2">
        <f t="shared" si="15"/>
        <v>1.1923076923076923</v>
      </c>
      <c r="G160" s="2"/>
    </row>
    <row r="161" spans="1:7" x14ac:dyDescent="0.45">
      <c r="A161" t="s">
        <v>8</v>
      </c>
      <c r="B161" t="s">
        <v>0</v>
      </c>
      <c r="C161">
        <v>95</v>
      </c>
      <c r="D161">
        <v>86</v>
      </c>
      <c r="E161" s="2">
        <f t="shared" si="14"/>
        <v>1.1046511627906976</v>
      </c>
      <c r="F161" s="2">
        <f t="shared" si="15"/>
        <v>0.90526315789473688</v>
      </c>
      <c r="G161" s="2"/>
    </row>
    <row r="162" spans="1:7" x14ac:dyDescent="0.45">
      <c r="A162" t="s">
        <v>11</v>
      </c>
      <c r="B162" t="s">
        <v>1</v>
      </c>
      <c r="C162">
        <v>65</v>
      </c>
      <c r="D162">
        <v>94</v>
      </c>
      <c r="E162" s="2">
        <f t="shared" si="14"/>
        <v>0.69148936170212771</v>
      </c>
      <c r="F162" s="2">
        <f t="shared" si="15"/>
        <v>1.4461538461538461</v>
      </c>
      <c r="G162" s="2"/>
    </row>
    <row r="163" spans="1:7" x14ac:dyDescent="0.45">
      <c r="A163" t="s">
        <v>4</v>
      </c>
      <c r="B163" t="s">
        <v>7</v>
      </c>
      <c r="C163">
        <v>62</v>
      </c>
      <c r="D163">
        <v>67</v>
      </c>
      <c r="E163" s="2">
        <f t="shared" si="14"/>
        <v>0.92537313432835822</v>
      </c>
      <c r="F163" s="2">
        <f t="shared" si="15"/>
        <v>1.0806451612903225</v>
      </c>
      <c r="G163" s="2"/>
    </row>
    <row r="164" spans="1:7" x14ac:dyDescent="0.45">
      <c r="A164" t="s">
        <v>12</v>
      </c>
      <c r="B164" t="s">
        <v>10</v>
      </c>
      <c r="C164">
        <v>144</v>
      </c>
      <c r="D164">
        <v>32</v>
      </c>
      <c r="E164" s="2">
        <f t="shared" si="14"/>
        <v>4.5</v>
      </c>
      <c r="F164" s="2">
        <f t="shared" si="15"/>
        <v>0.22222222222222221</v>
      </c>
      <c r="G164" s="2"/>
    </row>
    <row r="165" spans="1:7" x14ac:dyDescent="0.45">
      <c r="A165" t="s">
        <v>5</v>
      </c>
      <c r="B165" t="s">
        <v>16</v>
      </c>
      <c r="C165">
        <v>128</v>
      </c>
      <c r="D165">
        <v>93</v>
      </c>
      <c r="E165" s="2">
        <f t="shared" si="14"/>
        <v>1.3763440860215055</v>
      </c>
      <c r="F165" s="2">
        <f t="shared" si="15"/>
        <v>0.7265625</v>
      </c>
      <c r="G165" s="2"/>
    </row>
    <row r="166" spans="1:7" x14ac:dyDescent="0.45">
      <c r="A166" t="s">
        <v>17</v>
      </c>
      <c r="B166" t="s">
        <v>15</v>
      </c>
      <c r="C166">
        <v>99</v>
      </c>
      <c r="D166">
        <v>91</v>
      </c>
      <c r="E166" s="2">
        <f t="shared" si="14"/>
        <v>1.0879120879120878</v>
      </c>
      <c r="F166" s="2">
        <f t="shared" si="15"/>
        <v>0.91919191919191923</v>
      </c>
      <c r="G166" s="2"/>
    </row>
    <row r="167" spans="1:7" x14ac:dyDescent="0.45">
      <c r="A167" t="s">
        <v>6</v>
      </c>
      <c r="B167" t="s">
        <v>9</v>
      </c>
      <c r="C167">
        <v>72</v>
      </c>
      <c r="D167">
        <v>50</v>
      </c>
      <c r="E167" s="2">
        <f t="shared" si="14"/>
        <v>1.44</v>
      </c>
      <c r="F167" s="2">
        <f t="shared" si="15"/>
        <v>0.69444444444444442</v>
      </c>
      <c r="G167" s="2"/>
    </row>
    <row r="168" spans="1:7" x14ac:dyDescent="0.45">
      <c r="E168" s="2" t="e">
        <f t="shared" si="14"/>
        <v>#DIV/0!</v>
      </c>
      <c r="F168" s="2" t="e">
        <f t="shared" si="15"/>
        <v>#DIV/0!</v>
      </c>
      <c r="G168" s="2"/>
    </row>
    <row r="169" spans="1:7" x14ac:dyDescent="0.45">
      <c r="A169" s="1" t="s">
        <v>36</v>
      </c>
      <c r="E169" s="2" t="e">
        <f t="shared" si="14"/>
        <v>#DIV/0!</v>
      </c>
      <c r="F169" s="2" t="e">
        <f t="shared" si="15"/>
        <v>#DIV/0!</v>
      </c>
      <c r="G169" s="2"/>
    </row>
    <row r="170" spans="1:7" x14ac:dyDescent="0.45">
      <c r="A170" t="s">
        <v>12</v>
      </c>
      <c r="B170" t="s">
        <v>1</v>
      </c>
      <c r="C170">
        <v>91</v>
      </c>
      <c r="D170">
        <v>63</v>
      </c>
      <c r="E170" s="2">
        <f t="shared" si="14"/>
        <v>1.4444444444444444</v>
      </c>
      <c r="F170" s="2">
        <f t="shared" si="15"/>
        <v>0.69230769230769229</v>
      </c>
      <c r="G170" s="2"/>
    </row>
    <row r="171" spans="1:7" x14ac:dyDescent="0.45">
      <c r="A171" t="s">
        <v>0</v>
      </c>
      <c r="B171" t="s">
        <v>14</v>
      </c>
      <c r="C171">
        <v>120</v>
      </c>
      <c r="D171">
        <v>67</v>
      </c>
      <c r="E171" s="2">
        <f t="shared" si="14"/>
        <v>1.791044776119403</v>
      </c>
      <c r="F171" s="2">
        <f t="shared" si="15"/>
        <v>0.55833333333333335</v>
      </c>
      <c r="G171" s="2"/>
    </row>
    <row r="172" spans="1:7" x14ac:dyDescent="0.45">
      <c r="A172" t="s">
        <v>7</v>
      </c>
      <c r="B172" t="s">
        <v>10</v>
      </c>
      <c r="C172">
        <v>88</v>
      </c>
      <c r="D172">
        <v>81</v>
      </c>
      <c r="E172" s="2">
        <f t="shared" si="14"/>
        <v>1.0864197530864197</v>
      </c>
      <c r="F172" s="2">
        <f t="shared" si="15"/>
        <v>0.92045454545454541</v>
      </c>
      <c r="G172" s="2"/>
    </row>
    <row r="173" spans="1:7" x14ac:dyDescent="0.45">
      <c r="A173" t="s">
        <v>4</v>
      </c>
      <c r="B173" t="s">
        <v>5</v>
      </c>
      <c r="C173">
        <v>94</v>
      </c>
      <c r="D173">
        <v>92</v>
      </c>
      <c r="E173" s="2">
        <f t="shared" si="14"/>
        <v>1.0217391304347827</v>
      </c>
      <c r="F173" s="2">
        <f t="shared" si="15"/>
        <v>0.97872340425531912</v>
      </c>
      <c r="G173" s="2"/>
    </row>
    <row r="174" spans="1:7" x14ac:dyDescent="0.45">
      <c r="A174" t="s">
        <v>15</v>
      </c>
      <c r="B174" t="s">
        <v>6</v>
      </c>
      <c r="C174">
        <v>84</v>
      </c>
      <c r="D174">
        <v>29</v>
      </c>
      <c r="E174" s="2">
        <f t="shared" si="14"/>
        <v>2.896551724137931</v>
      </c>
      <c r="F174" s="2">
        <f t="shared" si="15"/>
        <v>0.34523809523809523</v>
      </c>
      <c r="G174" s="2"/>
    </row>
    <row r="175" spans="1:7" x14ac:dyDescent="0.45">
      <c r="A175" t="s">
        <v>13</v>
      </c>
      <c r="B175" t="s">
        <v>17</v>
      </c>
      <c r="C175">
        <v>70</v>
      </c>
      <c r="D175">
        <v>111</v>
      </c>
      <c r="E175" s="2">
        <f t="shared" si="14"/>
        <v>0.63063063063063063</v>
      </c>
      <c r="F175" s="2">
        <f t="shared" si="15"/>
        <v>1.5857142857142856</v>
      </c>
      <c r="G175" s="2"/>
    </row>
    <row r="176" spans="1:7" x14ac:dyDescent="0.45">
      <c r="A176" t="s">
        <v>2</v>
      </c>
      <c r="B176" t="s">
        <v>8</v>
      </c>
      <c r="C176">
        <v>90</v>
      </c>
      <c r="D176">
        <v>100</v>
      </c>
      <c r="E176" s="2">
        <f t="shared" si="14"/>
        <v>0.9</v>
      </c>
      <c r="F176" s="2">
        <f t="shared" si="15"/>
        <v>1.1111111111111112</v>
      </c>
      <c r="G176" s="2"/>
    </row>
    <row r="177" spans="1:7" x14ac:dyDescent="0.45">
      <c r="A177" t="s">
        <v>16</v>
      </c>
      <c r="B177" t="s">
        <v>3</v>
      </c>
      <c r="C177">
        <v>53</v>
      </c>
      <c r="D177">
        <v>116</v>
      </c>
      <c r="E177" s="2">
        <f t="shared" si="14"/>
        <v>0.45689655172413796</v>
      </c>
      <c r="F177" s="2">
        <f t="shared" si="15"/>
        <v>2.1886792452830188</v>
      </c>
      <c r="G177" s="2"/>
    </row>
    <row r="178" spans="1:7" x14ac:dyDescent="0.45">
      <c r="A178" t="s">
        <v>9</v>
      </c>
      <c r="B178" t="s">
        <v>11</v>
      </c>
      <c r="C178">
        <v>86</v>
      </c>
      <c r="D178">
        <v>54</v>
      </c>
      <c r="E178" s="2">
        <f t="shared" si="14"/>
        <v>1.5925925925925926</v>
      </c>
      <c r="F178" s="2">
        <f t="shared" si="15"/>
        <v>0.62790697674418605</v>
      </c>
      <c r="G178" s="2"/>
    </row>
    <row r="179" spans="1:7" x14ac:dyDescent="0.45">
      <c r="E179" s="2" t="e">
        <f t="shared" si="14"/>
        <v>#DIV/0!</v>
      </c>
      <c r="F179" s="2" t="e">
        <f t="shared" si="15"/>
        <v>#DIV/0!</v>
      </c>
      <c r="G179" s="2"/>
    </row>
    <row r="180" spans="1:7" x14ac:dyDescent="0.45">
      <c r="A180" s="1" t="s">
        <v>37</v>
      </c>
      <c r="E180" s="2" t="e">
        <f t="shared" si="14"/>
        <v>#DIV/0!</v>
      </c>
      <c r="F180" s="2" t="e">
        <f t="shared" si="15"/>
        <v>#DIV/0!</v>
      </c>
      <c r="G180" s="2"/>
    </row>
    <row r="181" spans="1:7" x14ac:dyDescent="0.45">
      <c r="A181" t="s">
        <v>14</v>
      </c>
      <c r="B181" t="s">
        <v>13</v>
      </c>
      <c r="C181">
        <v>84</v>
      </c>
      <c r="D181">
        <v>56</v>
      </c>
      <c r="E181" s="2">
        <f t="shared" si="14"/>
        <v>1.5</v>
      </c>
      <c r="F181" s="2">
        <f t="shared" si="15"/>
        <v>0.66666666666666663</v>
      </c>
      <c r="G181" s="2"/>
    </row>
    <row r="182" spans="1:7" x14ac:dyDescent="0.45">
      <c r="A182" t="s">
        <v>11</v>
      </c>
      <c r="B182" t="s">
        <v>7</v>
      </c>
      <c r="C182">
        <v>86</v>
      </c>
      <c r="D182">
        <v>91</v>
      </c>
      <c r="E182" s="2">
        <f t="shared" si="14"/>
        <v>0.94505494505494503</v>
      </c>
      <c r="F182" s="2">
        <f t="shared" si="15"/>
        <v>1.058139534883721</v>
      </c>
      <c r="G182" s="2"/>
    </row>
    <row r="183" spans="1:7" x14ac:dyDescent="0.45">
      <c r="A183" t="s">
        <v>6</v>
      </c>
      <c r="B183" t="s">
        <v>2</v>
      </c>
      <c r="C183">
        <v>59</v>
      </c>
      <c r="D183">
        <v>99</v>
      </c>
      <c r="E183" s="2">
        <f t="shared" si="14"/>
        <v>0.59595959595959591</v>
      </c>
      <c r="F183" s="2">
        <f t="shared" si="15"/>
        <v>1.6779661016949152</v>
      </c>
      <c r="G183" s="2"/>
    </row>
    <row r="184" spans="1:7" x14ac:dyDescent="0.45">
      <c r="A184" t="s">
        <v>10</v>
      </c>
      <c r="B184" t="s">
        <v>5</v>
      </c>
      <c r="C184">
        <v>92</v>
      </c>
      <c r="D184">
        <v>88</v>
      </c>
      <c r="E184" s="2">
        <f t="shared" si="14"/>
        <v>1.0454545454545454</v>
      </c>
      <c r="F184" s="2">
        <f t="shared" si="15"/>
        <v>0.95652173913043481</v>
      </c>
      <c r="G184" s="2"/>
    </row>
    <row r="185" spans="1:7" x14ac:dyDescent="0.45">
      <c r="A185" t="s">
        <v>17</v>
      </c>
      <c r="B185" t="s">
        <v>0</v>
      </c>
      <c r="C185">
        <v>65</v>
      </c>
      <c r="D185">
        <v>82</v>
      </c>
      <c r="E185" s="2">
        <f t="shared" si="14"/>
        <v>0.79268292682926833</v>
      </c>
      <c r="F185" s="2">
        <f t="shared" si="15"/>
        <v>1.2615384615384615</v>
      </c>
      <c r="G185" s="2"/>
    </row>
    <row r="186" spans="1:7" x14ac:dyDescent="0.45">
      <c r="A186" t="s">
        <v>3</v>
      </c>
      <c r="B186" t="s">
        <v>12</v>
      </c>
      <c r="C186">
        <v>55</v>
      </c>
      <c r="D186">
        <v>85</v>
      </c>
      <c r="E186" s="2">
        <f t="shared" si="14"/>
        <v>0.6470588235294118</v>
      </c>
      <c r="F186" s="2">
        <f t="shared" si="15"/>
        <v>1.5454545454545454</v>
      </c>
      <c r="G186" s="2"/>
    </row>
    <row r="187" spans="1:7" x14ac:dyDescent="0.45">
      <c r="A187" t="s">
        <v>9</v>
      </c>
      <c r="B187" t="s">
        <v>16</v>
      </c>
      <c r="C187">
        <v>102</v>
      </c>
      <c r="D187">
        <v>77</v>
      </c>
      <c r="E187" s="2">
        <f t="shared" si="14"/>
        <v>1.3246753246753247</v>
      </c>
      <c r="F187" s="2">
        <f t="shared" si="15"/>
        <v>0.75490196078431371</v>
      </c>
      <c r="G187" s="2"/>
    </row>
    <row r="188" spans="1:7" x14ac:dyDescent="0.45">
      <c r="A188" t="s">
        <v>1</v>
      </c>
      <c r="B188" t="s">
        <v>15</v>
      </c>
      <c r="C188">
        <v>83</v>
      </c>
      <c r="D188">
        <v>69</v>
      </c>
      <c r="E188" s="2">
        <f t="shared" si="14"/>
        <v>1.2028985507246377</v>
      </c>
      <c r="F188" s="2">
        <f t="shared" si="15"/>
        <v>0.83132530120481929</v>
      </c>
      <c r="G188" s="2"/>
    </row>
    <row r="189" spans="1:7" x14ac:dyDescent="0.45">
      <c r="A189" t="s">
        <v>8</v>
      </c>
      <c r="B189" t="s">
        <v>4</v>
      </c>
      <c r="C189">
        <v>103</v>
      </c>
      <c r="D189">
        <v>55</v>
      </c>
      <c r="E189" s="2">
        <f t="shared" si="14"/>
        <v>1.8727272727272728</v>
      </c>
      <c r="F189" s="2">
        <f t="shared" si="15"/>
        <v>0.53398058252427183</v>
      </c>
      <c r="G189" s="2"/>
    </row>
    <row r="190" spans="1:7" x14ac:dyDescent="0.45">
      <c r="E190" s="2" t="e">
        <f t="shared" si="14"/>
        <v>#DIV/0!</v>
      </c>
      <c r="F190" s="2" t="e">
        <f t="shared" si="15"/>
        <v>#DIV/0!</v>
      </c>
      <c r="G190" s="2"/>
    </row>
    <row r="191" spans="1:7" x14ac:dyDescent="0.45">
      <c r="A191" s="1" t="s">
        <v>38</v>
      </c>
      <c r="E191" s="2" t="e">
        <f t="shared" si="14"/>
        <v>#DIV/0!</v>
      </c>
      <c r="F191" s="2" t="e">
        <f t="shared" si="15"/>
        <v>#DIV/0!</v>
      </c>
      <c r="G191" s="2"/>
    </row>
    <row r="192" spans="1:7" x14ac:dyDescent="0.45">
      <c r="A192" t="s">
        <v>5</v>
      </c>
      <c r="B192" t="s">
        <v>17</v>
      </c>
      <c r="C192">
        <v>52</v>
      </c>
      <c r="D192">
        <v>55</v>
      </c>
      <c r="E192" s="2">
        <f t="shared" si="14"/>
        <v>0.94545454545454544</v>
      </c>
      <c r="F192" s="2">
        <f t="shared" si="15"/>
        <v>1.0576923076923077</v>
      </c>
      <c r="G192" s="2"/>
    </row>
    <row r="193" spans="1:7" x14ac:dyDescent="0.45">
      <c r="A193" t="s">
        <v>10</v>
      </c>
      <c r="B193" t="s">
        <v>9</v>
      </c>
      <c r="C193">
        <v>75</v>
      </c>
      <c r="D193">
        <v>121</v>
      </c>
      <c r="E193" s="2">
        <f t="shared" si="14"/>
        <v>0.6198347107438017</v>
      </c>
      <c r="F193" s="2">
        <f t="shared" si="15"/>
        <v>1.6133333333333333</v>
      </c>
      <c r="G193" s="2"/>
    </row>
    <row r="194" spans="1:7" x14ac:dyDescent="0.45">
      <c r="A194" t="s">
        <v>0</v>
      </c>
      <c r="B194" t="s">
        <v>11</v>
      </c>
      <c r="C194">
        <v>118</v>
      </c>
      <c r="D194">
        <v>85</v>
      </c>
      <c r="E194" s="2">
        <f t="shared" si="14"/>
        <v>1.388235294117647</v>
      </c>
      <c r="F194" s="2">
        <f t="shared" si="15"/>
        <v>0.72033898305084743</v>
      </c>
      <c r="G194" s="2"/>
    </row>
    <row r="195" spans="1:7" x14ac:dyDescent="0.45">
      <c r="A195" t="s">
        <v>15</v>
      </c>
      <c r="B195" t="s">
        <v>12</v>
      </c>
      <c r="C195">
        <v>94</v>
      </c>
      <c r="D195">
        <v>106</v>
      </c>
      <c r="E195" s="2">
        <f t="shared" si="14"/>
        <v>0.8867924528301887</v>
      </c>
      <c r="F195" s="2">
        <f t="shared" si="15"/>
        <v>1.1276595744680851</v>
      </c>
      <c r="G195" s="2"/>
    </row>
    <row r="196" spans="1:7" x14ac:dyDescent="0.45">
      <c r="A196" t="s">
        <v>2</v>
      </c>
      <c r="B196" t="s">
        <v>4</v>
      </c>
      <c r="C196">
        <v>110</v>
      </c>
      <c r="D196">
        <v>93</v>
      </c>
      <c r="E196" s="2">
        <f t="shared" ref="E196:E244" si="16">C196/D196</f>
        <v>1.1827956989247312</v>
      </c>
      <c r="F196" s="2">
        <f t="shared" ref="F196:F244" si="17">D196/C196</f>
        <v>0.84545454545454546</v>
      </c>
      <c r="G196" s="2"/>
    </row>
    <row r="197" spans="1:7" x14ac:dyDescent="0.45">
      <c r="A197" t="s">
        <v>14</v>
      </c>
      <c r="B197" t="s">
        <v>1</v>
      </c>
      <c r="C197">
        <v>110</v>
      </c>
      <c r="D197">
        <v>100</v>
      </c>
      <c r="E197" s="2">
        <f t="shared" si="16"/>
        <v>1.1000000000000001</v>
      </c>
      <c r="F197" s="2">
        <f t="shared" si="17"/>
        <v>0.90909090909090906</v>
      </c>
      <c r="G197" s="2"/>
    </row>
    <row r="198" spans="1:7" x14ac:dyDescent="0.45">
      <c r="A198" t="s">
        <v>3</v>
      </c>
      <c r="B198" t="s">
        <v>6</v>
      </c>
      <c r="C198">
        <v>90</v>
      </c>
      <c r="D198">
        <v>54</v>
      </c>
      <c r="E198" s="2">
        <f t="shared" si="16"/>
        <v>1.6666666666666667</v>
      </c>
      <c r="F198" s="2">
        <f t="shared" si="17"/>
        <v>0.6</v>
      </c>
      <c r="G198" s="2"/>
    </row>
    <row r="199" spans="1:7" x14ac:dyDescent="0.45">
      <c r="A199" t="s">
        <v>16</v>
      </c>
      <c r="B199" t="s">
        <v>13</v>
      </c>
      <c r="C199">
        <v>62</v>
      </c>
      <c r="D199">
        <v>90</v>
      </c>
      <c r="E199" s="2">
        <f t="shared" si="16"/>
        <v>0.68888888888888888</v>
      </c>
      <c r="F199" s="2">
        <f t="shared" si="17"/>
        <v>1.4516129032258065</v>
      </c>
      <c r="G199" s="2"/>
    </row>
    <row r="200" spans="1:7" x14ac:dyDescent="0.45">
      <c r="A200" t="s">
        <v>7</v>
      </c>
      <c r="B200" t="s">
        <v>8</v>
      </c>
      <c r="C200">
        <v>80</v>
      </c>
      <c r="D200">
        <v>76</v>
      </c>
      <c r="E200" s="2">
        <f t="shared" si="16"/>
        <v>1.0526315789473684</v>
      </c>
      <c r="F200" s="2">
        <f t="shared" si="17"/>
        <v>0.95</v>
      </c>
      <c r="G200" s="2"/>
    </row>
    <row r="201" spans="1:7" x14ac:dyDescent="0.45">
      <c r="E201" s="2" t="e">
        <f t="shared" si="16"/>
        <v>#DIV/0!</v>
      </c>
      <c r="F201" s="2" t="e">
        <f t="shared" si="17"/>
        <v>#DIV/0!</v>
      </c>
      <c r="G201" s="2"/>
    </row>
    <row r="202" spans="1:7" x14ac:dyDescent="0.45">
      <c r="A202" s="1" t="s">
        <v>39</v>
      </c>
      <c r="E202" s="2" t="e">
        <f t="shared" si="16"/>
        <v>#DIV/0!</v>
      </c>
      <c r="F202" s="2" t="e">
        <f t="shared" si="17"/>
        <v>#DIV/0!</v>
      </c>
      <c r="G202" s="2"/>
    </row>
    <row r="203" spans="1:7" x14ac:dyDescent="0.45">
      <c r="A203" t="s">
        <v>17</v>
      </c>
      <c r="B203" t="s">
        <v>1</v>
      </c>
      <c r="C203">
        <v>39</v>
      </c>
      <c r="D203">
        <v>85</v>
      </c>
      <c r="E203" s="2">
        <f t="shared" si="16"/>
        <v>0.45882352941176469</v>
      </c>
      <c r="F203" s="2">
        <f t="shared" si="17"/>
        <v>2.1794871794871793</v>
      </c>
      <c r="G203" s="2"/>
    </row>
    <row r="204" spans="1:7" x14ac:dyDescent="0.45">
      <c r="A204" t="s">
        <v>7</v>
      </c>
      <c r="B204" t="s">
        <v>15</v>
      </c>
      <c r="C204">
        <v>88</v>
      </c>
      <c r="D204">
        <v>82</v>
      </c>
      <c r="E204" s="2">
        <f t="shared" si="16"/>
        <v>1.0731707317073171</v>
      </c>
      <c r="F204" s="2">
        <f t="shared" si="17"/>
        <v>0.93181818181818177</v>
      </c>
      <c r="G204" s="2"/>
    </row>
    <row r="205" spans="1:7" x14ac:dyDescent="0.45">
      <c r="A205" t="s">
        <v>0</v>
      </c>
      <c r="B205" t="s">
        <v>6</v>
      </c>
      <c r="C205">
        <v>112</v>
      </c>
      <c r="D205">
        <v>39</v>
      </c>
      <c r="E205" s="2">
        <f t="shared" si="16"/>
        <v>2.8717948717948718</v>
      </c>
      <c r="F205" s="2">
        <f t="shared" si="17"/>
        <v>0.3482142857142857</v>
      </c>
      <c r="G205" s="2"/>
    </row>
    <row r="206" spans="1:7" x14ac:dyDescent="0.45">
      <c r="A206" t="s">
        <v>13</v>
      </c>
      <c r="B206" t="s">
        <v>9</v>
      </c>
      <c r="C206">
        <v>75</v>
      </c>
      <c r="D206">
        <v>63</v>
      </c>
      <c r="E206" s="2">
        <f t="shared" si="16"/>
        <v>1.1904761904761905</v>
      </c>
      <c r="F206" s="2">
        <f t="shared" si="17"/>
        <v>0.84</v>
      </c>
      <c r="G206" s="2"/>
    </row>
    <row r="207" spans="1:7" x14ac:dyDescent="0.45">
      <c r="A207" t="s">
        <v>11</v>
      </c>
      <c r="B207" t="s">
        <v>3</v>
      </c>
      <c r="C207">
        <v>84</v>
      </c>
      <c r="D207">
        <v>55</v>
      </c>
      <c r="E207" s="2">
        <f t="shared" si="16"/>
        <v>1.5272727272727273</v>
      </c>
      <c r="F207" s="2">
        <f t="shared" si="17"/>
        <v>0.65476190476190477</v>
      </c>
      <c r="G207" s="2"/>
    </row>
    <row r="208" spans="1:7" x14ac:dyDescent="0.45">
      <c r="A208" t="s">
        <v>12</v>
      </c>
      <c r="B208" t="s">
        <v>14</v>
      </c>
      <c r="C208">
        <v>94</v>
      </c>
      <c r="D208">
        <v>66</v>
      </c>
      <c r="E208" s="2">
        <f t="shared" si="16"/>
        <v>1.4242424242424243</v>
      </c>
      <c r="F208" s="2">
        <f t="shared" si="17"/>
        <v>0.7021276595744681</v>
      </c>
      <c r="G208" s="2"/>
    </row>
    <row r="209" spans="1:7" x14ac:dyDescent="0.45">
      <c r="A209" t="s">
        <v>4</v>
      </c>
      <c r="B209" t="s">
        <v>16</v>
      </c>
      <c r="C209">
        <v>107</v>
      </c>
      <c r="D209">
        <v>104</v>
      </c>
      <c r="E209" s="2">
        <f t="shared" si="16"/>
        <v>1.0288461538461537</v>
      </c>
      <c r="F209" s="2">
        <f t="shared" si="17"/>
        <v>0.9719626168224299</v>
      </c>
      <c r="G209" s="2"/>
    </row>
    <row r="210" spans="1:7" x14ac:dyDescent="0.45">
      <c r="A210" t="s">
        <v>5</v>
      </c>
      <c r="B210" t="s">
        <v>2</v>
      </c>
      <c r="C210">
        <v>104</v>
      </c>
      <c r="D210">
        <v>97</v>
      </c>
      <c r="E210" s="2">
        <f t="shared" si="16"/>
        <v>1.0721649484536082</v>
      </c>
      <c r="F210" s="2">
        <f t="shared" si="17"/>
        <v>0.93269230769230771</v>
      </c>
      <c r="G210" s="2"/>
    </row>
    <row r="211" spans="1:7" x14ac:dyDescent="0.45">
      <c r="A211" t="s">
        <v>8</v>
      </c>
      <c r="B211" t="s">
        <v>10</v>
      </c>
      <c r="C211">
        <v>114</v>
      </c>
      <c r="D211">
        <v>66</v>
      </c>
      <c r="E211" s="2">
        <f t="shared" si="16"/>
        <v>1.7272727272727273</v>
      </c>
      <c r="F211" s="2">
        <f t="shared" si="17"/>
        <v>0.57894736842105265</v>
      </c>
      <c r="G211" s="2"/>
    </row>
    <row r="212" spans="1:7" x14ac:dyDescent="0.45">
      <c r="E212" s="2" t="e">
        <f t="shared" si="16"/>
        <v>#DIV/0!</v>
      </c>
      <c r="F212" s="2" t="e">
        <f t="shared" si="17"/>
        <v>#DIV/0!</v>
      </c>
      <c r="G212" s="2"/>
    </row>
    <row r="213" spans="1:7" x14ac:dyDescent="0.45">
      <c r="A213" s="1" t="s">
        <v>40</v>
      </c>
      <c r="E213" s="2" t="e">
        <f t="shared" si="16"/>
        <v>#DIV/0!</v>
      </c>
      <c r="F213" s="2" t="e">
        <f t="shared" si="17"/>
        <v>#DIV/0!</v>
      </c>
      <c r="G213" s="2"/>
    </row>
    <row r="214" spans="1:7" x14ac:dyDescent="0.45">
      <c r="A214" t="s">
        <v>1</v>
      </c>
      <c r="B214" t="s">
        <v>7</v>
      </c>
      <c r="C214">
        <v>89</v>
      </c>
      <c r="D214">
        <v>96</v>
      </c>
      <c r="E214" s="2">
        <f t="shared" si="16"/>
        <v>0.92708333333333337</v>
      </c>
      <c r="F214" s="2">
        <f t="shared" si="17"/>
        <v>1.0786516853932584</v>
      </c>
      <c r="G214" s="2"/>
    </row>
    <row r="215" spans="1:7" x14ac:dyDescent="0.45">
      <c r="A215" t="s">
        <v>9</v>
      </c>
      <c r="B215" t="s">
        <v>4</v>
      </c>
      <c r="C215">
        <v>70</v>
      </c>
      <c r="D215">
        <v>63</v>
      </c>
      <c r="E215" s="2">
        <f t="shared" si="16"/>
        <v>1.1111111111111112</v>
      </c>
      <c r="F215" s="2">
        <f t="shared" si="17"/>
        <v>0.9</v>
      </c>
      <c r="G215" s="2"/>
    </row>
    <row r="216" spans="1:7" x14ac:dyDescent="0.45">
      <c r="A216" t="s">
        <v>6</v>
      </c>
      <c r="B216" t="s">
        <v>8</v>
      </c>
      <c r="C216">
        <v>96</v>
      </c>
      <c r="D216">
        <v>69</v>
      </c>
      <c r="E216" s="2">
        <f t="shared" si="16"/>
        <v>1.3913043478260869</v>
      </c>
      <c r="F216" s="2">
        <f t="shared" si="17"/>
        <v>0.71875</v>
      </c>
      <c r="G216" s="2"/>
    </row>
    <row r="217" spans="1:7" x14ac:dyDescent="0.45">
      <c r="A217" t="s">
        <v>14</v>
      </c>
      <c r="B217" t="s">
        <v>17</v>
      </c>
      <c r="C217">
        <v>78</v>
      </c>
      <c r="D217">
        <v>95</v>
      </c>
      <c r="E217" s="2">
        <f t="shared" si="16"/>
        <v>0.82105263157894737</v>
      </c>
      <c r="F217" s="2">
        <f t="shared" si="17"/>
        <v>1.2179487179487178</v>
      </c>
      <c r="G217" s="2"/>
    </row>
    <row r="218" spans="1:7" x14ac:dyDescent="0.45">
      <c r="A218" t="s">
        <v>15</v>
      </c>
      <c r="B218" t="s">
        <v>5</v>
      </c>
      <c r="C218">
        <v>71</v>
      </c>
      <c r="D218">
        <v>109</v>
      </c>
      <c r="E218" s="2">
        <f t="shared" si="16"/>
        <v>0.65137614678899081</v>
      </c>
      <c r="F218" s="2">
        <f t="shared" si="17"/>
        <v>1.5352112676056338</v>
      </c>
      <c r="G218" s="2"/>
    </row>
    <row r="219" spans="1:7" x14ac:dyDescent="0.45">
      <c r="A219" t="s">
        <v>12</v>
      </c>
      <c r="B219" t="s">
        <v>13</v>
      </c>
      <c r="C219">
        <v>110</v>
      </c>
      <c r="D219">
        <v>65</v>
      </c>
      <c r="E219" s="2">
        <f t="shared" si="16"/>
        <v>1.6923076923076923</v>
      </c>
      <c r="F219" s="2">
        <f t="shared" si="17"/>
        <v>0.59090909090909094</v>
      </c>
      <c r="G219" s="2"/>
    </row>
    <row r="220" spans="1:7" x14ac:dyDescent="0.45">
      <c r="A220" t="s">
        <v>10</v>
      </c>
      <c r="B220" t="s">
        <v>0</v>
      </c>
      <c r="C220">
        <v>88</v>
      </c>
      <c r="D220">
        <v>126</v>
      </c>
      <c r="E220" s="2">
        <f t="shared" si="16"/>
        <v>0.69841269841269837</v>
      </c>
      <c r="F220" s="2">
        <f t="shared" si="17"/>
        <v>1.4318181818181819</v>
      </c>
      <c r="G220" s="2"/>
    </row>
    <row r="221" spans="1:7" x14ac:dyDescent="0.45">
      <c r="A221" t="s">
        <v>16</v>
      </c>
      <c r="B221" t="s">
        <v>11</v>
      </c>
      <c r="C221">
        <v>86</v>
      </c>
      <c r="D221">
        <v>102</v>
      </c>
      <c r="E221" s="2">
        <f t="shared" si="16"/>
        <v>0.84313725490196079</v>
      </c>
      <c r="F221" s="2">
        <f t="shared" si="17"/>
        <v>1.1860465116279071</v>
      </c>
      <c r="G221" s="2"/>
    </row>
    <row r="222" spans="1:7" x14ac:dyDescent="0.45">
      <c r="A222" t="s">
        <v>2</v>
      </c>
      <c r="B222" t="s">
        <v>3</v>
      </c>
      <c r="C222">
        <v>114</v>
      </c>
      <c r="D222">
        <v>81</v>
      </c>
      <c r="E222" s="2">
        <f t="shared" si="16"/>
        <v>1.4074074074074074</v>
      </c>
      <c r="F222" s="2">
        <f t="shared" si="17"/>
        <v>0.71052631578947367</v>
      </c>
      <c r="G222" s="2"/>
    </row>
    <row r="223" spans="1:7" x14ac:dyDescent="0.45">
      <c r="E223" s="2" t="e">
        <f t="shared" si="16"/>
        <v>#DIV/0!</v>
      </c>
      <c r="F223" s="2" t="e">
        <f t="shared" si="17"/>
        <v>#DIV/0!</v>
      </c>
      <c r="G223" s="2"/>
    </row>
    <row r="224" spans="1:7" x14ac:dyDescent="0.45">
      <c r="A224" s="1" t="s">
        <v>41</v>
      </c>
      <c r="E224" s="2" t="e">
        <f t="shared" si="16"/>
        <v>#DIV/0!</v>
      </c>
      <c r="F224" s="2" t="e">
        <f t="shared" si="17"/>
        <v>#DIV/0!</v>
      </c>
      <c r="G224" s="2"/>
    </row>
    <row r="225" spans="1:7" x14ac:dyDescent="0.45">
      <c r="A225" t="s">
        <v>13</v>
      </c>
      <c r="B225" t="s">
        <v>2</v>
      </c>
      <c r="C225">
        <v>66</v>
      </c>
      <c r="D225">
        <v>81</v>
      </c>
      <c r="E225" s="2">
        <f t="shared" si="16"/>
        <v>0.81481481481481477</v>
      </c>
      <c r="F225" s="2">
        <f t="shared" si="17"/>
        <v>1.2272727272727273</v>
      </c>
      <c r="G225" s="2"/>
    </row>
    <row r="226" spans="1:7" x14ac:dyDescent="0.45">
      <c r="A226" t="s">
        <v>11</v>
      </c>
      <c r="B226" t="s">
        <v>10</v>
      </c>
      <c r="C226">
        <v>103</v>
      </c>
      <c r="D226">
        <v>74</v>
      </c>
      <c r="E226" s="2">
        <f t="shared" si="16"/>
        <v>1.3918918918918919</v>
      </c>
      <c r="F226" s="2">
        <f t="shared" si="17"/>
        <v>0.71844660194174759</v>
      </c>
      <c r="G226" s="2"/>
    </row>
    <row r="227" spans="1:7" x14ac:dyDescent="0.45">
      <c r="A227" t="s">
        <v>14</v>
      </c>
      <c r="B227" t="s">
        <v>6</v>
      </c>
      <c r="C227">
        <v>62</v>
      </c>
      <c r="D227">
        <v>57</v>
      </c>
      <c r="E227" s="2">
        <f t="shared" si="16"/>
        <v>1.0877192982456141</v>
      </c>
      <c r="F227" s="2">
        <f t="shared" si="17"/>
        <v>0.91935483870967738</v>
      </c>
      <c r="G227" s="2"/>
    </row>
    <row r="228" spans="1:7" x14ac:dyDescent="0.45">
      <c r="A228" t="s">
        <v>4</v>
      </c>
      <c r="B228" t="s">
        <v>12</v>
      </c>
      <c r="C228">
        <v>59</v>
      </c>
      <c r="D228">
        <v>119</v>
      </c>
      <c r="E228" s="2">
        <f t="shared" si="16"/>
        <v>0.49579831932773111</v>
      </c>
      <c r="F228" s="2">
        <f t="shared" si="17"/>
        <v>2.0169491525423728</v>
      </c>
      <c r="G228" s="2"/>
    </row>
    <row r="229" spans="1:7" x14ac:dyDescent="0.45">
      <c r="A229" t="s">
        <v>17</v>
      </c>
      <c r="B229" t="s">
        <v>16</v>
      </c>
      <c r="C229">
        <v>71</v>
      </c>
      <c r="D229">
        <v>47</v>
      </c>
      <c r="E229" s="2">
        <f t="shared" si="16"/>
        <v>1.5106382978723405</v>
      </c>
      <c r="F229" s="2">
        <f t="shared" si="17"/>
        <v>0.6619718309859155</v>
      </c>
      <c r="G229" s="2"/>
    </row>
    <row r="230" spans="1:7" x14ac:dyDescent="0.45">
      <c r="A230" t="s">
        <v>1</v>
      </c>
      <c r="B230" t="s">
        <v>3</v>
      </c>
      <c r="C230">
        <v>79</v>
      </c>
      <c r="D230">
        <v>74</v>
      </c>
      <c r="E230" s="2">
        <f t="shared" si="16"/>
        <v>1.0675675675675675</v>
      </c>
      <c r="F230" s="2">
        <f t="shared" si="17"/>
        <v>0.93670886075949367</v>
      </c>
      <c r="G230" s="2"/>
    </row>
    <row r="231" spans="1:7" x14ac:dyDescent="0.45">
      <c r="A231" t="s">
        <v>5</v>
      </c>
      <c r="B231" t="s">
        <v>9</v>
      </c>
      <c r="C231">
        <v>128</v>
      </c>
      <c r="D231">
        <v>67</v>
      </c>
      <c r="E231" s="2">
        <f t="shared" si="16"/>
        <v>1.9104477611940298</v>
      </c>
      <c r="F231" s="2">
        <f t="shared" si="17"/>
        <v>0.5234375</v>
      </c>
      <c r="G231" s="2"/>
    </row>
    <row r="232" spans="1:7" x14ac:dyDescent="0.45">
      <c r="A232" t="s">
        <v>0</v>
      </c>
      <c r="B232" t="s">
        <v>7</v>
      </c>
      <c r="C232">
        <v>77</v>
      </c>
      <c r="D232">
        <v>50</v>
      </c>
      <c r="E232" s="2">
        <f t="shared" si="16"/>
        <v>1.54</v>
      </c>
      <c r="F232" s="2">
        <f t="shared" si="17"/>
        <v>0.64935064935064934</v>
      </c>
      <c r="G232" s="2"/>
    </row>
    <row r="233" spans="1:7" x14ac:dyDescent="0.45">
      <c r="A233" t="s">
        <v>8</v>
      </c>
      <c r="B233" t="s">
        <v>15</v>
      </c>
      <c r="C233">
        <v>62</v>
      </c>
      <c r="D233">
        <v>146</v>
      </c>
      <c r="E233" s="2">
        <f t="shared" si="16"/>
        <v>0.42465753424657532</v>
      </c>
      <c r="F233" s="2">
        <f t="shared" si="17"/>
        <v>2.3548387096774195</v>
      </c>
      <c r="G233" s="2"/>
    </row>
    <row r="234" spans="1:7" x14ac:dyDescent="0.45">
      <c r="E234" s="2" t="e">
        <f t="shared" si="16"/>
        <v>#DIV/0!</v>
      </c>
      <c r="F234" s="2" t="e">
        <f t="shared" si="17"/>
        <v>#DIV/0!</v>
      </c>
      <c r="G234" s="2"/>
    </row>
    <row r="235" spans="1:7" x14ac:dyDescent="0.45">
      <c r="A235" s="1" t="s">
        <v>42</v>
      </c>
      <c r="E235" s="2" t="e">
        <f t="shared" si="16"/>
        <v>#DIV/0!</v>
      </c>
      <c r="F235" s="2" t="e">
        <f t="shared" si="17"/>
        <v>#DIV/0!</v>
      </c>
      <c r="G235" s="2"/>
    </row>
    <row r="236" spans="1:7" x14ac:dyDescent="0.45">
      <c r="A236" t="s">
        <v>2</v>
      </c>
      <c r="B236" t="s">
        <v>1</v>
      </c>
      <c r="C236">
        <v>57</v>
      </c>
      <c r="D236">
        <v>115</v>
      </c>
      <c r="E236" s="2">
        <f t="shared" si="16"/>
        <v>0.4956521739130435</v>
      </c>
      <c r="F236" s="2">
        <f t="shared" si="17"/>
        <v>2.0175438596491229</v>
      </c>
      <c r="G236" s="2"/>
    </row>
    <row r="237" spans="1:7" x14ac:dyDescent="0.45">
      <c r="A237" t="s">
        <v>6</v>
      </c>
      <c r="B237" t="s">
        <v>17</v>
      </c>
      <c r="C237">
        <v>69</v>
      </c>
      <c r="D237">
        <v>89</v>
      </c>
      <c r="E237" s="2">
        <f t="shared" si="16"/>
        <v>0.7752808988764045</v>
      </c>
      <c r="F237" s="2">
        <f t="shared" si="17"/>
        <v>1.2898550724637681</v>
      </c>
      <c r="G237" s="2"/>
    </row>
    <row r="238" spans="1:7" x14ac:dyDescent="0.45">
      <c r="A238" t="s">
        <v>10</v>
      </c>
      <c r="B238" t="s">
        <v>4</v>
      </c>
      <c r="C238">
        <v>47</v>
      </c>
      <c r="D238">
        <v>114</v>
      </c>
      <c r="E238" s="2">
        <f t="shared" si="16"/>
        <v>0.41228070175438597</v>
      </c>
      <c r="F238" s="2">
        <f t="shared" si="17"/>
        <v>2.4255319148936172</v>
      </c>
      <c r="G238" s="2"/>
    </row>
    <row r="239" spans="1:7" x14ac:dyDescent="0.45">
      <c r="A239" t="s">
        <v>12</v>
      </c>
      <c r="B239" t="s">
        <v>16</v>
      </c>
      <c r="C239">
        <v>131</v>
      </c>
      <c r="D239">
        <v>46</v>
      </c>
      <c r="E239" s="2">
        <f t="shared" si="16"/>
        <v>2.847826086956522</v>
      </c>
      <c r="F239" s="2">
        <f t="shared" si="17"/>
        <v>0.35114503816793891</v>
      </c>
      <c r="G239" s="2"/>
    </row>
    <row r="240" spans="1:7" x14ac:dyDescent="0.45">
      <c r="A240" t="s">
        <v>15</v>
      </c>
      <c r="B240" t="s">
        <v>11</v>
      </c>
      <c r="C240">
        <v>111</v>
      </c>
      <c r="D240">
        <v>55</v>
      </c>
      <c r="E240" s="2">
        <f t="shared" si="16"/>
        <v>2.0181818181818181</v>
      </c>
      <c r="F240" s="2">
        <f t="shared" si="17"/>
        <v>0.49549549549549549</v>
      </c>
      <c r="G240" s="2"/>
    </row>
    <row r="241" spans="1:7" x14ac:dyDescent="0.45">
      <c r="A241" t="s">
        <v>8</v>
      </c>
      <c r="B241" t="s">
        <v>5</v>
      </c>
      <c r="C241">
        <v>75</v>
      </c>
      <c r="D241">
        <v>141</v>
      </c>
      <c r="E241" s="2">
        <f t="shared" si="16"/>
        <v>0.53191489361702127</v>
      </c>
      <c r="F241" s="2">
        <f t="shared" si="17"/>
        <v>1.88</v>
      </c>
      <c r="G241" s="2"/>
    </row>
    <row r="242" spans="1:7" x14ac:dyDescent="0.45">
      <c r="A242" t="s">
        <v>9</v>
      </c>
      <c r="B242" t="s">
        <v>14</v>
      </c>
      <c r="C242">
        <v>64</v>
      </c>
      <c r="D242">
        <v>87</v>
      </c>
      <c r="E242" s="2">
        <f t="shared" si="16"/>
        <v>0.73563218390804597</v>
      </c>
      <c r="F242" s="2">
        <f t="shared" si="17"/>
        <v>1.359375</v>
      </c>
      <c r="G242" s="2"/>
    </row>
    <row r="243" spans="1:7" x14ac:dyDescent="0.45">
      <c r="A243" t="s">
        <v>3</v>
      </c>
      <c r="B243" t="s">
        <v>7</v>
      </c>
      <c r="C243">
        <v>74</v>
      </c>
      <c r="D243">
        <v>75</v>
      </c>
      <c r="E243" s="2">
        <f t="shared" si="16"/>
        <v>0.98666666666666669</v>
      </c>
      <c r="F243" s="2">
        <f t="shared" si="17"/>
        <v>1.0135135135135136</v>
      </c>
      <c r="G243" s="2"/>
    </row>
    <row r="244" spans="1:7" x14ac:dyDescent="0.45">
      <c r="A244" t="s">
        <v>13</v>
      </c>
      <c r="B244" t="s">
        <v>0</v>
      </c>
      <c r="C244">
        <v>74</v>
      </c>
      <c r="D244">
        <v>88</v>
      </c>
      <c r="E244" s="2">
        <f t="shared" si="16"/>
        <v>0.84090909090909094</v>
      </c>
      <c r="F244" s="2">
        <f t="shared" si="17"/>
        <v>1.1891891891891893</v>
      </c>
      <c r="G244" s="2"/>
    </row>
  </sheetData>
  <conditionalFormatting sqref="J3:AA20">
    <cfRule type="cellIs" dxfId="79" priority="3" operator="notEqual">
      <formula>0</formula>
    </cfRule>
  </conditionalFormatting>
  <conditionalFormatting sqref="J69:AA86">
    <cfRule type="cellIs" dxfId="78" priority="4" operator="notEqual">
      <formula>0</formula>
    </cfRule>
  </conditionalFormatting>
  <conditionalFormatting sqref="V26:V43">
    <cfRule type="top10" dxfId="77" priority="8" rank="3"/>
    <cfRule type="top10" dxfId="76" priority="10" rank="10"/>
  </conditionalFormatting>
  <conditionalFormatting sqref="Z26:Z43">
    <cfRule type="top10" dxfId="75" priority="7" rank="3"/>
    <cfRule type="top10" dxfId="74" priority="9" rank="10"/>
  </conditionalFormatting>
  <conditionalFormatting sqref="AD26:AD43">
    <cfRule type="top10" dxfId="73" priority="5" rank="3"/>
    <cfRule type="top10" dxfId="72" priority="6" bottom="1" rank="10"/>
  </conditionalFormatting>
  <conditionalFormatting sqref="AI26:AI43">
    <cfRule type="top10" dxfId="71" priority="2" rank="3"/>
  </conditionalFormatting>
  <conditionalFormatting sqref="AO26:AO43">
    <cfRule type="top10" dxfId="70" priority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E4A3-AFF9-45DD-93C0-080D56D6ADE2}">
  <dimension ref="A1:AY244"/>
  <sheetViews>
    <sheetView topLeftCell="V7" zoomScale="70" zoomScaleNormal="70" workbookViewId="0">
      <selection activeCell="AT26" sqref="AT26:AT43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1.86328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4" max="24" width="11.265625" customWidth="1"/>
    <col min="25" max="25" width="12.59765625" customWidth="1"/>
    <col min="28" max="28" width="14.33203125" customWidth="1"/>
    <col min="31" max="32" width="13.86328125" customWidth="1"/>
    <col min="46" max="46" width="11.33203125" bestFit="1" customWidth="1"/>
  </cols>
  <sheetData>
    <row r="1" spans="1:51" ht="23.25" x14ac:dyDescent="0.7">
      <c r="J1" s="4" t="s">
        <v>64</v>
      </c>
      <c r="L1" t="s">
        <v>12</v>
      </c>
      <c r="M1" t="s">
        <v>1</v>
      </c>
      <c r="N1" t="s">
        <v>0</v>
      </c>
      <c r="O1" t="s">
        <v>7</v>
      </c>
      <c r="P1" t="s">
        <v>17</v>
      </c>
      <c r="Q1" t="s">
        <v>2</v>
      </c>
      <c r="R1" t="s">
        <v>5</v>
      </c>
      <c r="S1" t="s">
        <v>14</v>
      </c>
      <c r="T1" t="s">
        <v>3</v>
      </c>
      <c r="U1" t="s">
        <v>13</v>
      </c>
      <c r="V1" t="s">
        <v>15</v>
      </c>
      <c r="W1" t="s">
        <v>4</v>
      </c>
      <c r="X1" t="s">
        <v>9</v>
      </c>
      <c r="Y1" t="s">
        <v>11</v>
      </c>
      <c r="Z1" t="s">
        <v>8</v>
      </c>
      <c r="AA1" t="s">
        <v>6</v>
      </c>
      <c r="AB1" t="s">
        <v>16</v>
      </c>
      <c r="AC1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4" t="s">
        <v>65</v>
      </c>
      <c r="K2" t="s">
        <v>43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t="s">
        <v>12</v>
      </c>
      <c r="K3">
        <v>1</v>
      </c>
      <c r="L3">
        <v>0</v>
      </c>
      <c r="M3">
        <v>0</v>
      </c>
      <c r="N3" s="2">
        <v>0.71962616822429903</v>
      </c>
      <c r="O3" s="2">
        <v>1.1428571428571428</v>
      </c>
      <c r="P3" s="2">
        <v>0.95652173913043481</v>
      </c>
      <c r="Q3" s="2">
        <v>1.1428571428571428</v>
      </c>
      <c r="R3">
        <v>0</v>
      </c>
      <c r="S3" s="2">
        <v>1.1857142857142857</v>
      </c>
      <c r="T3">
        <v>0</v>
      </c>
      <c r="U3" s="2">
        <v>0.88888888888888884</v>
      </c>
      <c r="V3" s="2">
        <v>1.7446808510638299</v>
      </c>
      <c r="W3">
        <v>0</v>
      </c>
      <c r="X3" s="2">
        <v>0.86956521739130432</v>
      </c>
      <c r="Y3" s="2">
        <v>1.7636363636363637</v>
      </c>
      <c r="Z3" s="2">
        <v>1.9166666666666667</v>
      </c>
      <c r="AA3" s="2">
        <v>2.5142857142857142</v>
      </c>
      <c r="AB3">
        <v>0</v>
      </c>
      <c r="AC3" s="2">
        <v>1.9836065573770492</v>
      </c>
      <c r="AE3" s="2">
        <f>SUM(L3:AC20)</f>
        <v>240.46064486069886</v>
      </c>
      <c r="AF3">
        <v>1</v>
      </c>
      <c r="AH3" s="2" cm="1">
        <f t="array" ref="AH3:AY20">TRANSPOSE(L3:AC20)</f>
        <v>0</v>
      </c>
      <c r="AI3" s="2">
        <v>0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</v>
      </c>
      <c r="AO3" s="2">
        <v>0.84337349397590367</v>
      </c>
      <c r="AP3" s="2">
        <v>0</v>
      </c>
      <c r="AQ3" s="2">
        <v>1.125</v>
      </c>
      <c r="AR3" s="2">
        <v>0.57317073170731703</v>
      </c>
      <c r="AS3" s="2">
        <v>0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</v>
      </c>
      <c r="AY3" s="2">
        <v>0.50413223140495866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t="s">
        <v>1</v>
      </c>
      <c r="K4">
        <v>2</v>
      </c>
      <c r="L4">
        <v>0</v>
      </c>
      <c r="M4">
        <v>0</v>
      </c>
      <c r="N4" s="2">
        <v>0.83561643835616439</v>
      </c>
      <c r="O4">
        <v>0</v>
      </c>
      <c r="P4" s="2">
        <v>0.5957446808510638</v>
      </c>
      <c r="Q4">
        <v>0</v>
      </c>
      <c r="R4" s="2">
        <v>1.4074074074074074</v>
      </c>
      <c r="S4" s="2">
        <v>1.3661971830985915</v>
      </c>
      <c r="T4">
        <v>0</v>
      </c>
      <c r="U4" s="2">
        <v>1.6909090909090909</v>
      </c>
      <c r="V4" s="2">
        <v>1.8888888888888888</v>
      </c>
      <c r="W4" s="2">
        <v>1.1884057971014492</v>
      </c>
      <c r="X4" s="2">
        <v>1.1234567901234569</v>
      </c>
      <c r="Y4">
        <v>0</v>
      </c>
      <c r="Z4" s="2">
        <v>1.4142857142857144</v>
      </c>
      <c r="AA4" s="2">
        <v>2.2641509433962264</v>
      </c>
      <c r="AB4" s="2">
        <v>2.9473684210526314</v>
      </c>
      <c r="AC4" s="2">
        <v>1.8867924528301887</v>
      </c>
      <c r="AF4">
        <v>1</v>
      </c>
      <c r="AH4" s="2">
        <v>0</v>
      </c>
      <c r="AI4" s="2">
        <v>0</v>
      </c>
      <c r="AJ4" s="2">
        <v>1.1967213114754098</v>
      </c>
      <c r="AK4" s="2">
        <v>0</v>
      </c>
      <c r="AL4" s="2">
        <v>1.6785714285714286</v>
      </c>
      <c r="AM4" s="2">
        <v>0</v>
      </c>
      <c r="AN4" s="2">
        <v>0.71052631578947367</v>
      </c>
      <c r="AO4" s="2">
        <v>0.73195876288659789</v>
      </c>
      <c r="AP4" s="2">
        <v>0</v>
      </c>
      <c r="AQ4" s="2">
        <v>0.59139784946236562</v>
      </c>
      <c r="AR4" s="2">
        <v>0.52941176470588236</v>
      </c>
      <c r="AS4" s="2">
        <v>0.84146341463414631</v>
      </c>
      <c r="AT4" s="2">
        <v>0.89010989010989006</v>
      </c>
      <c r="AU4" s="2">
        <v>0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t="s">
        <v>0</v>
      </c>
      <c r="K5">
        <v>3</v>
      </c>
      <c r="L5" s="2">
        <v>1.3896103896103895</v>
      </c>
      <c r="M5" s="2">
        <v>1.1967213114754098</v>
      </c>
      <c r="N5">
        <v>0</v>
      </c>
      <c r="O5">
        <v>0</v>
      </c>
      <c r="P5">
        <v>0</v>
      </c>
      <c r="Q5" s="2">
        <v>0.78761061946902655</v>
      </c>
      <c r="R5" s="2">
        <v>1.06</v>
      </c>
      <c r="S5" s="2">
        <v>0.84507042253521125</v>
      </c>
      <c r="T5" s="2">
        <v>0.8529411764705882</v>
      </c>
      <c r="U5">
        <v>0</v>
      </c>
      <c r="V5">
        <v>0</v>
      </c>
      <c r="W5" s="2">
        <v>0.81333333333333335</v>
      </c>
      <c r="X5" s="2">
        <v>1.6029411764705883</v>
      </c>
      <c r="Y5">
        <v>0</v>
      </c>
      <c r="Z5" s="2">
        <v>2.2340425531914891</v>
      </c>
      <c r="AA5" s="2">
        <v>1.2173913043478262</v>
      </c>
      <c r="AB5" s="2">
        <v>2.0862068965517242</v>
      </c>
      <c r="AC5" s="2">
        <v>1.1466666666666667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</v>
      </c>
      <c r="AL5" s="2">
        <v>0</v>
      </c>
      <c r="AM5" s="2">
        <v>1.2696629213483146</v>
      </c>
      <c r="AN5" s="2">
        <v>0.94339622641509435</v>
      </c>
      <c r="AO5" s="2">
        <v>1.1833333333333333</v>
      </c>
      <c r="AP5" s="2">
        <v>1.1724137931034482</v>
      </c>
      <c r="AQ5" s="2">
        <v>0</v>
      </c>
      <c r="AR5" s="2">
        <v>0</v>
      </c>
      <c r="AS5" s="2">
        <v>1.2295081967213115</v>
      </c>
      <c r="AT5" s="2">
        <v>0.62385321100917435</v>
      </c>
      <c r="AU5" s="2">
        <v>0</v>
      </c>
      <c r="AV5" s="2">
        <v>0.44761904761904764</v>
      </c>
      <c r="AW5" s="2">
        <v>0.8214285714285714</v>
      </c>
      <c r="AX5" s="2">
        <v>0.47933884297520662</v>
      </c>
      <c r="AY5" s="2">
        <v>0.87209302325581395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t="s">
        <v>7</v>
      </c>
      <c r="K6">
        <v>4</v>
      </c>
      <c r="L6" s="2">
        <v>0.875</v>
      </c>
      <c r="M6">
        <v>0</v>
      </c>
      <c r="N6">
        <v>0</v>
      </c>
      <c r="O6">
        <v>0</v>
      </c>
      <c r="P6" s="2">
        <v>1.8181818181818181</v>
      </c>
      <c r="Q6" s="2">
        <v>0.9285714285714286</v>
      </c>
      <c r="R6" s="2">
        <v>0.76106194690265483</v>
      </c>
      <c r="S6" s="2">
        <v>0.51515151515151514</v>
      </c>
      <c r="T6" s="2">
        <v>1.0533333333333332</v>
      </c>
      <c r="U6" s="2">
        <v>1.2</v>
      </c>
      <c r="V6">
        <v>0</v>
      </c>
      <c r="W6" s="2">
        <v>1.2777777777777777</v>
      </c>
      <c r="X6" s="2">
        <v>1.0588235294117647</v>
      </c>
      <c r="Y6" s="2">
        <v>1.7241379310344827</v>
      </c>
      <c r="Z6" s="2">
        <v>1.1341463414634145</v>
      </c>
      <c r="AA6">
        <v>0</v>
      </c>
      <c r="AB6" s="2">
        <v>0.85057471264367812</v>
      </c>
      <c r="AC6">
        <v>0</v>
      </c>
      <c r="AF6">
        <v>1</v>
      </c>
      <c r="AH6" s="2">
        <v>1.1428571428571428</v>
      </c>
      <c r="AI6" s="2">
        <v>0</v>
      </c>
      <c r="AJ6" s="2">
        <v>0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</v>
      </c>
      <c r="AS6" s="2">
        <v>0.78260869565217395</v>
      </c>
      <c r="AT6" s="2">
        <v>0.94444444444444442</v>
      </c>
      <c r="AU6" s="2">
        <v>0.57999999999999996</v>
      </c>
      <c r="AV6" s="2">
        <v>0.88172043010752688</v>
      </c>
      <c r="AW6" s="2">
        <v>0</v>
      </c>
      <c r="AX6" s="2">
        <v>1.1756756756756757</v>
      </c>
      <c r="AY6" s="2">
        <v>0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t="s">
        <v>17</v>
      </c>
      <c r="K7">
        <v>5</v>
      </c>
      <c r="L7" s="2">
        <v>1.0454545454545454</v>
      </c>
      <c r="M7" s="2">
        <v>1.6785714285714286</v>
      </c>
      <c r="N7">
        <v>0</v>
      </c>
      <c r="O7" s="2">
        <v>0.55000000000000004</v>
      </c>
      <c r="P7">
        <v>0</v>
      </c>
      <c r="Q7" s="2">
        <v>1.1647058823529413</v>
      </c>
      <c r="R7">
        <v>0</v>
      </c>
      <c r="S7">
        <v>0</v>
      </c>
      <c r="T7" s="2">
        <v>1.564516129032258</v>
      </c>
      <c r="U7" s="2">
        <v>0.84615384615384615</v>
      </c>
      <c r="V7">
        <v>0</v>
      </c>
      <c r="W7" s="2">
        <v>0.47826086956521741</v>
      </c>
      <c r="X7" s="2">
        <v>1.0121951219512195</v>
      </c>
      <c r="Y7">
        <v>0</v>
      </c>
      <c r="Z7" s="2">
        <v>1.8135593220338984</v>
      </c>
      <c r="AA7" s="2">
        <v>1.6296296296296295</v>
      </c>
      <c r="AB7" s="2">
        <v>2.1702127659574466</v>
      </c>
      <c r="AC7" s="2">
        <v>4.25</v>
      </c>
      <c r="AF7">
        <v>1</v>
      </c>
      <c r="AH7" s="2">
        <v>0.95652173913043481</v>
      </c>
      <c r="AI7" s="2">
        <v>0.5957446808510638</v>
      </c>
      <c r="AJ7" s="2">
        <v>0</v>
      </c>
      <c r="AK7" s="2">
        <v>1.8181818181818181</v>
      </c>
      <c r="AL7" s="2">
        <v>0</v>
      </c>
      <c r="AM7" s="2">
        <v>0.85858585858585856</v>
      </c>
      <c r="AN7" s="2">
        <v>0</v>
      </c>
      <c r="AO7" s="2">
        <v>0</v>
      </c>
      <c r="AP7" s="2">
        <v>0.63917525773195871</v>
      </c>
      <c r="AQ7" s="2">
        <v>1.1818181818181819</v>
      </c>
      <c r="AR7" s="2">
        <v>0</v>
      </c>
      <c r="AS7" s="2">
        <v>2.0909090909090908</v>
      </c>
      <c r="AT7" s="2">
        <v>0</v>
      </c>
      <c r="AU7" s="2">
        <v>0.98795180722891562</v>
      </c>
      <c r="AV7" s="2">
        <v>0.55140186915887845</v>
      </c>
      <c r="AW7" s="2">
        <v>0.61363636363636365</v>
      </c>
      <c r="AX7" s="2">
        <v>0.46078431372549017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t="s">
        <v>2</v>
      </c>
      <c r="K8">
        <v>6</v>
      </c>
      <c r="L8" s="2">
        <v>0.875</v>
      </c>
      <c r="M8" s="2">
        <v>0</v>
      </c>
      <c r="N8" s="2">
        <v>1.2696629213483146</v>
      </c>
      <c r="O8" s="2">
        <v>1.0769230769230769</v>
      </c>
      <c r="P8" s="2">
        <v>0.85858585858585856</v>
      </c>
      <c r="Q8">
        <v>0</v>
      </c>
      <c r="R8">
        <v>0</v>
      </c>
      <c r="S8">
        <v>0</v>
      </c>
      <c r="T8">
        <v>0</v>
      </c>
      <c r="U8">
        <v>0</v>
      </c>
      <c r="V8" s="2">
        <v>1.1594202898550725</v>
      </c>
      <c r="W8" s="2">
        <v>1.65</v>
      </c>
      <c r="X8" s="2">
        <v>0.95726495726495731</v>
      </c>
      <c r="Y8" s="2">
        <v>1.5454545454545454</v>
      </c>
      <c r="Z8" s="2">
        <v>1.2933333333333332</v>
      </c>
      <c r="AA8" s="2">
        <v>1.1458333333333333</v>
      </c>
      <c r="AB8" s="2">
        <v>3.5</v>
      </c>
      <c r="AC8" s="2">
        <v>3.25</v>
      </c>
      <c r="AF8">
        <v>1</v>
      </c>
      <c r="AH8" s="2">
        <v>1.1428571428571428</v>
      </c>
      <c r="AI8" s="2">
        <v>0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0.86250000000000004</v>
      </c>
      <c r="AS8" s="2">
        <v>0.60606060606060608</v>
      </c>
      <c r="AT8" s="2">
        <v>1.0446428571428572</v>
      </c>
      <c r="AU8" s="2">
        <v>0.6470588235294118</v>
      </c>
      <c r="AV8" s="2">
        <v>0.77319587628865982</v>
      </c>
      <c r="AW8" s="2">
        <v>0.87272727272727268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t="s">
        <v>5</v>
      </c>
      <c r="K9">
        <v>7</v>
      </c>
      <c r="L9">
        <v>0</v>
      </c>
      <c r="M9" s="2">
        <v>0.71052631578947367</v>
      </c>
      <c r="N9" s="2">
        <v>0.94339622641509435</v>
      </c>
      <c r="O9" s="2">
        <v>1.3139534883720929</v>
      </c>
      <c r="P9">
        <v>0</v>
      </c>
      <c r="Q9">
        <v>0</v>
      </c>
      <c r="R9">
        <v>0</v>
      </c>
      <c r="S9" s="2">
        <v>1.6229508196721312</v>
      </c>
      <c r="T9" s="2">
        <v>0.75247524752475248</v>
      </c>
      <c r="U9" s="2">
        <v>0.71794871794871795</v>
      </c>
      <c r="V9">
        <v>0</v>
      </c>
      <c r="W9">
        <v>0</v>
      </c>
      <c r="X9" s="2">
        <v>1.2446808510638299</v>
      </c>
      <c r="Y9" s="2">
        <v>0.81188118811881194</v>
      </c>
      <c r="Z9" s="2">
        <v>1.6666666666666667</v>
      </c>
      <c r="AA9" s="2">
        <v>1.4931506849315068</v>
      </c>
      <c r="AB9" s="2">
        <v>2.9464285714285716</v>
      </c>
      <c r="AC9">
        <v>0</v>
      </c>
      <c r="AF9">
        <v>1</v>
      </c>
      <c r="AH9" s="2">
        <v>0</v>
      </c>
      <c r="AI9" s="2">
        <v>1.4074074074074074</v>
      </c>
      <c r="AJ9" s="2">
        <v>1.06</v>
      </c>
      <c r="AK9" s="2">
        <v>0.76106194690265483</v>
      </c>
      <c r="AL9" s="2">
        <v>0</v>
      </c>
      <c r="AM9" s="2">
        <v>0</v>
      </c>
      <c r="AN9" s="2">
        <v>0</v>
      </c>
      <c r="AO9" s="2">
        <v>0.61616161616161613</v>
      </c>
      <c r="AP9" s="2">
        <v>1.3289473684210527</v>
      </c>
      <c r="AQ9" s="2">
        <v>1.3928571428571428</v>
      </c>
      <c r="AR9" s="2">
        <v>0</v>
      </c>
      <c r="AS9" s="2">
        <v>0</v>
      </c>
      <c r="AT9" s="2">
        <v>0.80341880341880345</v>
      </c>
      <c r="AU9" s="2">
        <v>1.2317073170731707</v>
      </c>
      <c r="AV9" s="2">
        <v>0.6</v>
      </c>
      <c r="AW9" s="2">
        <v>0.66972477064220182</v>
      </c>
      <c r="AX9" s="2">
        <v>0.33939393939393941</v>
      </c>
      <c r="AY9" s="2">
        <v>0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t="s">
        <v>14</v>
      </c>
      <c r="K10">
        <v>8</v>
      </c>
      <c r="L10" s="2">
        <v>0.84337349397590367</v>
      </c>
      <c r="M10" s="2">
        <v>0.73195876288659789</v>
      </c>
      <c r="N10" s="2">
        <v>1.1833333333333333</v>
      </c>
      <c r="O10" s="2">
        <v>1.9411764705882353</v>
      </c>
      <c r="P10">
        <v>0</v>
      </c>
      <c r="Q10">
        <v>0</v>
      </c>
      <c r="R10" s="2">
        <v>0.61616161616161613</v>
      </c>
      <c r="S10">
        <v>0</v>
      </c>
      <c r="T10" s="2">
        <v>0.88235294117647056</v>
      </c>
      <c r="U10" s="2">
        <v>0</v>
      </c>
      <c r="V10" s="2">
        <v>0.80232558139534882</v>
      </c>
      <c r="W10" s="2">
        <v>1.2183908045977012</v>
      </c>
      <c r="X10">
        <v>0</v>
      </c>
      <c r="Y10" s="2">
        <v>0.98412698412698407</v>
      </c>
      <c r="Z10" s="2">
        <v>1.4507042253521127</v>
      </c>
      <c r="AA10">
        <v>0</v>
      </c>
      <c r="AB10" s="2">
        <v>2.6833333333333331</v>
      </c>
      <c r="AC10" s="2">
        <v>1.9577464788732395</v>
      </c>
      <c r="AF10">
        <v>1</v>
      </c>
      <c r="AH10" s="2">
        <v>1.1857142857142857</v>
      </c>
      <c r="AI10" s="2">
        <v>1.3661971830985915</v>
      </c>
      <c r="AJ10" s="2">
        <v>0.84507042253521125</v>
      </c>
      <c r="AK10" s="2">
        <v>0.51515151515151514</v>
      </c>
      <c r="AL10" s="2">
        <v>0</v>
      </c>
      <c r="AM10" s="2">
        <v>0</v>
      </c>
      <c r="AN10" s="2">
        <v>1.6229508196721312</v>
      </c>
      <c r="AO10" s="2">
        <v>0</v>
      </c>
      <c r="AP10" s="2">
        <v>1.1333333333333333</v>
      </c>
      <c r="AQ10" s="2">
        <v>0</v>
      </c>
      <c r="AR10" s="2">
        <v>1.2463768115942029</v>
      </c>
      <c r="AS10" s="2">
        <v>0.82075471698113212</v>
      </c>
      <c r="AT10" s="2">
        <v>0</v>
      </c>
      <c r="AU10" s="2">
        <v>1.0161290322580645</v>
      </c>
      <c r="AV10" s="2">
        <v>0.68932038834951459</v>
      </c>
      <c r="AW10" s="2">
        <v>0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t="s">
        <v>3</v>
      </c>
      <c r="K11">
        <v>9</v>
      </c>
      <c r="L11">
        <v>0</v>
      </c>
      <c r="M11">
        <v>0</v>
      </c>
      <c r="N11" s="2">
        <v>1.1724137931034482</v>
      </c>
      <c r="O11" s="2">
        <v>0.94936708860759489</v>
      </c>
      <c r="P11" s="2">
        <v>0.63917525773195871</v>
      </c>
      <c r="Q11">
        <v>0</v>
      </c>
      <c r="R11" s="2">
        <v>1.3289473684210527</v>
      </c>
      <c r="S11" s="2">
        <v>1.1333333333333333</v>
      </c>
      <c r="T11">
        <v>0</v>
      </c>
      <c r="U11" s="2">
        <v>0</v>
      </c>
      <c r="V11" s="2">
        <v>1.0329670329670331</v>
      </c>
      <c r="W11" s="2">
        <v>0.67391304347826086</v>
      </c>
      <c r="X11" s="2">
        <v>1.0136986301369864</v>
      </c>
      <c r="Y11" s="2">
        <v>1.7058823529411764</v>
      </c>
      <c r="Z11" s="2">
        <v>0</v>
      </c>
      <c r="AA11" s="2">
        <v>1.4</v>
      </c>
      <c r="AB11" s="2">
        <v>0</v>
      </c>
      <c r="AC11" s="2">
        <v>1.78125</v>
      </c>
      <c r="AF11">
        <v>1</v>
      </c>
      <c r="AH11" s="2">
        <v>0</v>
      </c>
      <c r="AI11" s="2">
        <v>0</v>
      </c>
      <c r="AJ11" s="2">
        <v>0.8529411764705882</v>
      </c>
      <c r="AK11" s="2">
        <v>1.0533333333333332</v>
      </c>
      <c r="AL11" s="2">
        <v>1.564516129032258</v>
      </c>
      <c r="AM11" s="2">
        <v>0</v>
      </c>
      <c r="AN11" s="2">
        <v>0.75247524752475248</v>
      </c>
      <c r="AO11" s="2">
        <v>0.88235294117647056</v>
      </c>
      <c r="AP11" s="2">
        <v>0</v>
      </c>
      <c r="AQ11" s="2">
        <v>0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</v>
      </c>
      <c r="AW11" s="2">
        <v>0.7142857142857143</v>
      </c>
      <c r="AX11" s="2">
        <v>0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t="s">
        <v>13</v>
      </c>
      <c r="K12">
        <v>10</v>
      </c>
      <c r="L12" s="2">
        <v>1.125</v>
      </c>
      <c r="M12" s="2">
        <v>0.59139784946236562</v>
      </c>
      <c r="N12">
        <v>0</v>
      </c>
      <c r="O12" s="2">
        <v>0.83333333333333337</v>
      </c>
      <c r="P12" s="2">
        <v>1.1818181818181819</v>
      </c>
      <c r="Q12" s="2">
        <v>0</v>
      </c>
      <c r="R12" s="2">
        <v>1.3928571428571428</v>
      </c>
      <c r="S12" s="2">
        <v>0</v>
      </c>
      <c r="T12" s="2">
        <v>0</v>
      </c>
      <c r="U12" s="2">
        <v>0</v>
      </c>
      <c r="V12" s="2">
        <v>0.97674418604651159</v>
      </c>
      <c r="W12" s="2">
        <v>1.4262295081967213</v>
      </c>
      <c r="X12" s="2">
        <v>1.9452054794520548</v>
      </c>
      <c r="Y12" s="2">
        <v>1.3043478260869565</v>
      </c>
      <c r="Z12" s="2">
        <v>0</v>
      </c>
      <c r="AA12" s="2">
        <v>1.2833333333333334</v>
      </c>
      <c r="AB12" s="2">
        <v>0</v>
      </c>
      <c r="AC12" s="2">
        <v>2.06</v>
      </c>
      <c r="AF12">
        <v>1</v>
      </c>
      <c r="AH12" s="2">
        <v>0.88888888888888884</v>
      </c>
      <c r="AI12" s="2">
        <v>1.6909090909090909</v>
      </c>
      <c r="AJ12" s="2">
        <v>0</v>
      </c>
      <c r="AK12" s="2">
        <v>1.2</v>
      </c>
      <c r="AL12" s="2">
        <v>0.84615384615384615</v>
      </c>
      <c r="AM12" s="2">
        <v>0</v>
      </c>
      <c r="AN12" s="2">
        <v>0.71794871794871795</v>
      </c>
      <c r="AO12" s="2">
        <v>0</v>
      </c>
      <c r="AP12" s="2">
        <v>0</v>
      </c>
      <c r="AQ12" s="2">
        <v>0</v>
      </c>
      <c r="AR12" s="2">
        <v>1.0238095238095237</v>
      </c>
      <c r="AS12" s="2">
        <v>0.70114942528735635</v>
      </c>
      <c r="AT12" s="2">
        <v>0.5140845070422535</v>
      </c>
      <c r="AU12" s="2">
        <v>0.76666666666666672</v>
      </c>
      <c r="AV12" s="2">
        <v>0</v>
      </c>
      <c r="AW12" s="2">
        <v>0.77922077922077926</v>
      </c>
      <c r="AX12" s="2">
        <v>0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t="s">
        <v>15</v>
      </c>
      <c r="K13">
        <v>11</v>
      </c>
      <c r="L13" s="2">
        <v>0.57317073170731703</v>
      </c>
      <c r="M13" s="2">
        <v>0.52941176470588236</v>
      </c>
      <c r="N13">
        <v>0</v>
      </c>
      <c r="O13">
        <v>0</v>
      </c>
      <c r="P13">
        <v>0</v>
      </c>
      <c r="Q13" s="2">
        <v>0.86250000000000004</v>
      </c>
      <c r="R13">
        <v>0</v>
      </c>
      <c r="S13" s="2">
        <v>1.2463768115942029</v>
      </c>
      <c r="T13" s="2">
        <v>0.96808510638297873</v>
      </c>
      <c r="U13" s="2">
        <v>1.0238095238095237</v>
      </c>
      <c r="V13" s="2">
        <v>0</v>
      </c>
      <c r="W13" s="2">
        <v>0</v>
      </c>
      <c r="X13" s="2">
        <v>0.46666666666666667</v>
      </c>
      <c r="Y13" s="2">
        <v>0.95833333333333337</v>
      </c>
      <c r="Z13" s="2">
        <v>1.32</v>
      </c>
      <c r="AA13" s="2">
        <v>0</v>
      </c>
      <c r="AB13" s="2">
        <v>3.5454545454545454</v>
      </c>
      <c r="AC13" s="2">
        <v>2.5</v>
      </c>
      <c r="AF13">
        <v>1</v>
      </c>
      <c r="AH13" s="2">
        <v>1.7446808510638299</v>
      </c>
      <c r="AI13" s="2">
        <v>1.8888888888888888</v>
      </c>
      <c r="AJ13" s="2">
        <v>0</v>
      </c>
      <c r="AK13" s="2">
        <v>0</v>
      </c>
      <c r="AL13" s="2">
        <v>0</v>
      </c>
      <c r="AM13" s="2">
        <v>1.1594202898550725</v>
      </c>
      <c r="AN13" s="2">
        <v>0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</v>
      </c>
      <c r="AT13" s="2">
        <v>2.1428571428571428</v>
      </c>
      <c r="AU13" s="2">
        <v>1.0434782608695652</v>
      </c>
      <c r="AV13" s="2">
        <v>0.75757575757575757</v>
      </c>
      <c r="AW13" s="2">
        <v>0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t="s">
        <v>4</v>
      </c>
      <c r="K14">
        <v>12</v>
      </c>
      <c r="L14">
        <v>0</v>
      </c>
      <c r="M14" s="2">
        <v>0.84146341463414631</v>
      </c>
      <c r="N14" s="2">
        <v>1.2295081967213115</v>
      </c>
      <c r="O14" s="2">
        <v>0.78260869565217395</v>
      </c>
      <c r="P14" s="2">
        <v>2.0909090909090908</v>
      </c>
      <c r="Q14" s="2">
        <v>0.60606060606060608</v>
      </c>
      <c r="R14">
        <v>0</v>
      </c>
      <c r="S14" s="2">
        <v>0.82075471698113212</v>
      </c>
      <c r="T14" s="2">
        <v>1.4838709677419355</v>
      </c>
      <c r="U14" s="2">
        <v>0.70114942528735635</v>
      </c>
      <c r="V14" s="2">
        <v>0</v>
      </c>
      <c r="W14" s="2">
        <v>0</v>
      </c>
      <c r="X14" s="2">
        <v>2.2407407407407409</v>
      </c>
      <c r="Y14" s="2">
        <v>0</v>
      </c>
      <c r="Z14" s="2">
        <v>0</v>
      </c>
      <c r="AA14" s="2">
        <v>0.68674698795180722</v>
      </c>
      <c r="AB14" s="2">
        <v>1.3374999999999999</v>
      </c>
      <c r="AC14" s="2">
        <v>2.3191489361702127</v>
      </c>
      <c r="AF14">
        <v>1</v>
      </c>
      <c r="AH14" s="2">
        <v>0</v>
      </c>
      <c r="AI14" s="2">
        <v>1.1884057971014492</v>
      </c>
      <c r="AJ14" s="2">
        <v>0.81333333333333335</v>
      </c>
      <c r="AK14" s="2">
        <v>1.2777777777777777</v>
      </c>
      <c r="AL14" s="2">
        <v>0.47826086956521741</v>
      </c>
      <c r="AM14" s="2">
        <v>1.65</v>
      </c>
      <c r="AN14" s="2">
        <v>0</v>
      </c>
      <c r="AO14" s="2">
        <v>1.2183908045977012</v>
      </c>
      <c r="AP14" s="2">
        <v>0.67391304347826086</v>
      </c>
      <c r="AQ14" s="2">
        <v>1.4262295081967213</v>
      </c>
      <c r="AR14" s="2">
        <v>0</v>
      </c>
      <c r="AS14" s="2">
        <v>0</v>
      </c>
      <c r="AT14" s="2">
        <v>0.4462809917355372</v>
      </c>
      <c r="AU14" s="2">
        <v>0</v>
      </c>
      <c r="AV14" s="2">
        <v>0</v>
      </c>
      <c r="AW14" s="2">
        <v>1.4561403508771931</v>
      </c>
      <c r="AX14" s="2">
        <v>0.74766355140186913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t="s">
        <v>9</v>
      </c>
      <c r="K15">
        <v>13</v>
      </c>
      <c r="L15" s="2">
        <v>1.1499999999999999</v>
      </c>
      <c r="M15" s="2">
        <v>0.89010989010989006</v>
      </c>
      <c r="N15" s="2">
        <v>0.62385321100917435</v>
      </c>
      <c r="O15" s="2">
        <v>0.94444444444444442</v>
      </c>
      <c r="P15">
        <v>0</v>
      </c>
      <c r="Q15" s="2">
        <v>1.0446428571428572</v>
      </c>
      <c r="R15" s="2">
        <v>0.80341880341880345</v>
      </c>
      <c r="S15">
        <v>0</v>
      </c>
      <c r="T15" s="2">
        <v>0.98648648648648651</v>
      </c>
      <c r="U15" s="2">
        <v>0.5140845070422535</v>
      </c>
      <c r="V15" s="2">
        <v>2.1428571428571428</v>
      </c>
      <c r="W15" s="2">
        <v>0.4462809917355372</v>
      </c>
      <c r="X15" s="2">
        <v>0</v>
      </c>
      <c r="Y15" s="2">
        <v>0</v>
      </c>
      <c r="Z15" s="2">
        <v>0.75</v>
      </c>
      <c r="AA15" s="2">
        <v>0</v>
      </c>
      <c r="AB15" s="2">
        <v>0</v>
      </c>
      <c r="AC15" s="2">
        <v>1.3448275862068966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1.0121951219512195</v>
      </c>
      <c r="AM15" s="2">
        <v>0.95726495726495731</v>
      </c>
      <c r="AN15" s="2">
        <v>1.2446808510638299</v>
      </c>
      <c r="AO15" s="2">
        <v>0</v>
      </c>
      <c r="AP15" s="2">
        <v>1.0136986301369864</v>
      </c>
      <c r="AQ15" s="2">
        <v>1.9452054794520548</v>
      </c>
      <c r="AR15" s="2">
        <v>0.46666666666666667</v>
      </c>
      <c r="AS15" s="2">
        <v>2.2407407407407409</v>
      </c>
      <c r="AT15" s="2">
        <v>0</v>
      </c>
      <c r="AU15" s="2">
        <v>0</v>
      </c>
      <c r="AV15" s="2">
        <v>1.3333333333333333</v>
      </c>
      <c r="AW15" s="2">
        <v>0</v>
      </c>
      <c r="AX15" s="2">
        <v>0</v>
      </c>
      <c r="AY15" s="2">
        <v>0.74358974358974361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t="s">
        <v>11</v>
      </c>
      <c r="K16">
        <v>14</v>
      </c>
      <c r="L16" s="2">
        <v>0.5670103092783505</v>
      </c>
      <c r="M16" s="2">
        <v>0</v>
      </c>
      <c r="N16">
        <v>0</v>
      </c>
      <c r="O16" s="2">
        <v>0.57999999999999996</v>
      </c>
      <c r="P16" s="2">
        <v>0.98795180722891562</v>
      </c>
      <c r="Q16" s="2">
        <v>0.6470588235294118</v>
      </c>
      <c r="R16" s="2">
        <v>1.2317073170731707</v>
      </c>
      <c r="S16" s="2">
        <v>1.0161290322580645</v>
      </c>
      <c r="T16" s="2">
        <v>0.58620689655172409</v>
      </c>
      <c r="U16" s="2">
        <v>0.76666666666666672</v>
      </c>
      <c r="V16" s="2">
        <v>1.0434782608695652</v>
      </c>
      <c r="W16" s="2">
        <v>0</v>
      </c>
      <c r="X16" s="2">
        <v>0</v>
      </c>
      <c r="Y16" s="2">
        <v>0</v>
      </c>
      <c r="Z16" s="2">
        <v>0.96116504854368934</v>
      </c>
      <c r="AA16" s="2">
        <v>0.47787610619469029</v>
      </c>
      <c r="AB16" s="2">
        <v>1.5438596491228069</v>
      </c>
      <c r="AC16" s="2">
        <v>0</v>
      </c>
      <c r="AF16">
        <v>1</v>
      </c>
      <c r="AH16" s="2">
        <v>1.7636363636363637</v>
      </c>
      <c r="AI16" s="2">
        <v>0</v>
      </c>
      <c r="AJ16" s="2">
        <v>0</v>
      </c>
      <c r="AK16" s="2">
        <v>1.7241379310344827</v>
      </c>
      <c r="AL16" s="2">
        <v>0</v>
      </c>
      <c r="AM16" s="2">
        <v>1.5454545454545454</v>
      </c>
      <c r="AN16" s="2">
        <v>0.81188118811881194</v>
      </c>
      <c r="AO16" s="2">
        <v>0.98412698412698407</v>
      </c>
      <c r="AP16" s="2">
        <v>1.7058823529411764</v>
      </c>
      <c r="AQ16" s="2">
        <v>1.3043478260869565</v>
      </c>
      <c r="AR16" s="2">
        <v>0.95833333333333337</v>
      </c>
      <c r="AS16" s="2">
        <v>0</v>
      </c>
      <c r="AT16" s="2">
        <v>0</v>
      </c>
      <c r="AU16" s="2">
        <v>0</v>
      </c>
      <c r="AV16" s="2">
        <v>1.0404040404040404</v>
      </c>
      <c r="AW16" s="2">
        <v>2.0925925925925926</v>
      </c>
      <c r="AX16" s="2">
        <v>0.64772727272727271</v>
      </c>
      <c r="AY16" s="2">
        <v>0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t="s">
        <v>8</v>
      </c>
      <c r="K17">
        <v>15</v>
      </c>
      <c r="L17" s="2">
        <v>0.52173913043478259</v>
      </c>
      <c r="M17" s="2">
        <v>0.70707070707070707</v>
      </c>
      <c r="N17" s="2">
        <v>0.44761904761904764</v>
      </c>
      <c r="O17" s="2">
        <v>0.88172043010752688</v>
      </c>
      <c r="P17" s="2">
        <v>0.55140186915887845</v>
      </c>
      <c r="Q17" s="2">
        <v>0.77319587628865982</v>
      </c>
      <c r="R17" s="2">
        <v>0.6</v>
      </c>
      <c r="S17" s="2">
        <v>0.68932038834951459</v>
      </c>
      <c r="T17" s="2">
        <v>0</v>
      </c>
      <c r="U17" s="2">
        <v>0</v>
      </c>
      <c r="V17" s="2">
        <v>0.75757575757575757</v>
      </c>
      <c r="W17" s="2">
        <v>0</v>
      </c>
      <c r="X17" s="2">
        <v>1.3333333333333333</v>
      </c>
      <c r="Y17" s="2">
        <v>1.0404040404040404</v>
      </c>
      <c r="Z17" s="2">
        <v>0</v>
      </c>
      <c r="AA17" s="2">
        <v>0</v>
      </c>
      <c r="AB17" s="2">
        <v>0</v>
      </c>
      <c r="AC17" s="2">
        <v>0</v>
      </c>
      <c r="AF17">
        <v>1</v>
      </c>
      <c r="AH17" s="2">
        <v>1.9166666666666667</v>
      </c>
      <c r="AI17" s="2">
        <v>1.4142857142857144</v>
      </c>
      <c r="AJ17" s="2">
        <v>2.2340425531914891</v>
      </c>
      <c r="AK17" s="2">
        <v>1.1341463414634145</v>
      </c>
      <c r="AL17" s="2">
        <v>1.8135593220338984</v>
      </c>
      <c r="AM17" s="2">
        <v>1.2933333333333332</v>
      </c>
      <c r="AN17" s="2">
        <v>1.6666666666666667</v>
      </c>
      <c r="AO17" s="2">
        <v>1.4507042253521127</v>
      </c>
      <c r="AP17" s="2">
        <v>0</v>
      </c>
      <c r="AQ17" s="2">
        <v>0</v>
      </c>
      <c r="AR17" s="2">
        <v>1.32</v>
      </c>
      <c r="AS17" s="2">
        <v>0</v>
      </c>
      <c r="AT17" s="2">
        <v>0.75</v>
      </c>
      <c r="AU17" s="2">
        <v>0.96116504854368934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t="s">
        <v>6</v>
      </c>
      <c r="K18">
        <v>16</v>
      </c>
      <c r="L18" s="2">
        <v>0.39772727272727271</v>
      </c>
      <c r="M18" s="2">
        <v>0.44166666666666665</v>
      </c>
      <c r="N18" s="2">
        <v>0.8214285714285714</v>
      </c>
      <c r="O18">
        <v>0</v>
      </c>
      <c r="P18" s="2">
        <v>0.61363636363636365</v>
      </c>
      <c r="Q18" s="2">
        <v>0.87272727272727268</v>
      </c>
      <c r="R18" s="2">
        <v>0.66972477064220182</v>
      </c>
      <c r="S18" s="2">
        <v>0</v>
      </c>
      <c r="T18" s="2">
        <v>0.7142857142857143</v>
      </c>
      <c r="U18" s="2">
        <v>0.77922077922077926</v>
      </c>
      <c r="V18" s="2">
        <v>0</v>
      </c>
      <c r="W18" s="2">
        <v>1.4561403508771931</v>
      </c>
      <c r="X18" s="2">
        <v>0</v>
      </c>
      <c r="Y18" s="2">
        <v>2.0925925925925926</v>
      </c>
      <c r="Z18" s="2">
        <v>0</v>
      </c>
      <c r="AA18" s="2">
        <v>0</v>
      </c>
      <c r="AB18" s="2">
        <v>1.6046511627906976</v>
      </c>
      <c r="AC18" s="2">
        <v>0</v>
      </c>
      <c r="AF18">
        <v>1</v>
      </c>
      <c r="AH18" s="2">
        <v>2.5142857142857142</v>
      </c>
      <c r="AI18" s="2">
        <v>2.2641509433962264</v>
      </c>
      <c r="AJ18" s="2">
        <v>1.2173913043478262</v>
      </c>
      <c r="AK18" s="2">
        <v>0</v>
      </c>
      <c r="AL18" s="2">
        <v>1.6296296296296295</v>
      </c>
      <c r="AM18" s="2">
        <v>1.1458333333333333</v>
      </c>
      <c r="AN18" s="2">
        <v>1.4931506849315068</v>
      </c>
      <c r="AO18" s="2">
        <v>0</v>
      </c>
      <c r="AP18" s="2">
        <v>1.4</v>
      </c>
      <c r="AQ18" s="2">
        <v>1.2833333333333334</v>
      </c>
      <c r="AR18" s="2">
        <v>0</v>
      </c>
      <c r="AS18" s="2">
        <v>0.68674698795180722</v>
      </c>
      <c r="AT18" s="2">
        <v>0</v>
      </c>
      <c r="AU18" s="2">
        <v>0.47787610619469029</v>
      </c>
      <c r="AV18" s="2">
        <v>0</v>
      </c>
      <c r="AW18" s="2">
        <v>0</v>
      </c>
      <c r="AX18" s="2">
        <v>0.62318840579710144</v>
      </c>
      <c r="AY18" s="2">
        <v>0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t="s">
        <v>16</v>
      </c>
      <c r="K19">
        <v>17</v>
      </c>
      <c r="L19">
        <v>0</v>
      </c>
      <c r="M19" s="2">
        <v>0.3392857142857143</v>
      </c>
      <c r="N19" s="2">
        <v>0.47933884297520662</v>
      </c>
      <c r="O19" s="2">
        <v>1.1756756756756757</v>
      </c>
      <c r="P19" s="2">
        <v>0.46078431372549017</v>
      </c>
      <c r="Q19" s="2">
        <v>0.2857142857142857</v>
      </c>
      <c r="R19" s="2">
        <v>0.33939393939393941</v>
      </c>
      <c r="S19" s="2">
        <v>0.37267080745341613</v>
      </c>
      <c r="T19" s="2">
        <v>0</v>
      </c>
      <c r="U19" s="2">
        <v>0</v>
      </c>
      <c r="V19" s="2">
        <v>0.28205128205128205</v>
      </c>
      <c r="W19" s="2">
        <v>0.74766355140186913</v>
      </c>
      <c r="X19" s="2">
        <v>0</v>
      </c>
      <c r="Y19" s="2">
        <v>0.64772727272727271</v>
      </c>
      <c r="Z19" s="2">
        <v>0</v>
      </c>
      <c r="AA19" s="2">
        <v>0.62318840579710144</v>
      </c>
      <c r="AB19" s="2">
        <v>0</v>
      </c>
      <c r="AC19" s="2">
        <v>0.79729729729729726</v>
      </c>
      <c r="AF19">
        <v>1</v>
      </c>
      <c r="AH19" s="2">
        <v>0</v>
      </c>
      <c r="AI19" s="2">
        <v>2.9473684210526314</v>
      </c>
      <c r="AJ19" s="2">
        <v>2.0862068965517242</v>
      </c>
      <c r="AK19" s="2">
        <v>0.85057471264367812</v>
      </c>
      <c r="AL19" s="2">
        <v>2.1702127659574466</v>
      </c>
      <c r="AM19" s="2">
        <v>3.5</v>
      </c>
      <c r="AN19" s="2">
        <v>2.9464285714285716</v>
      </c>
      <c r="AO19" s="2">
        <v>2.6833333333333331</v>
      </c>
      <c r="AP19" s="2">
        <v>0</v>
      </c>
      <c r="AQ19" s="2">
        <v>0</v>
      </c>
      <c r="AR19" s="2">
        <v>3.5454545454545454</v>
      </c>
      <c r="AS19" s="2">
        <v>1.3374999999999999</v>
      </c>
      <c r="AT19" s="2">
        <v>0</v>
      </c>
      <c r="AU19" s="2">
        <v>1.5438596491228069</v>
      </c>
      <c r="AV19" s="2">
        <v>0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t="s">
        <v>10</v>
      </c>
      <c r="K20">
        <v>18</v>
      </c>
      <c r="L20" s="2">
        <v>0.50413223140495866</v>
      </c>
      <c r="M20" s="2">
        <v>0.53</v>
      </c>
      <c r="N20" s="2">
        <v>0.87209302325581395</v>
      </c>
      <c r="O20">
        <v>0</v>
      </c>
      <c r="P20" s="2">
        <v>0.23529411764705882</v>
      </c>
      <c r="Q20" s="2">
        <v>0.30769230769230771</v>
      </c>
      <c r="R20" s="2">
        <v>0</v>
      </c>
      <c r="S20" s="2">
        <v>0.51079136690647486</v>
      </c>
      <c r="T20" s="2">
        <v>0.56140350877192979</v>
      </c>
      <c r="U20" s="2">
        <v>0.4854368932038835</v>
      </c>
      <c r="V20" s="2">
        <v>0.4</v>
      </c>
      <c r="W20" s="2">
        <v>0.43119266055045874</v>
      </c>
      <c r="X20" s="2">
        <v>0.74358974358974361</v>
      </c>
      <c r="Y20" s="2">
        <v>0</v>
      </c>
      <c r="Z20" s="2">
        <v>0</v>
      </c>
      <c r="AA20" s="2">
        <v>0</v>
      </c>
      <c r="AB20" s="2">
        <v>1.2542372881355932</v>
      </c>
      <c r="AC20" s="2">
        <v>0</v>
      </c>
      <c r="AF20">
        <v>1</v>
      </c>
      <c r="AH20" s="2">
        <v>1.9836065573770492</v>
      </c>
      <c r="AI20" s="2">
        <v>1.8867924528301887</v>
      </c>
      <c r="AJ20" s="2">
        <v>1.1466666666666667</v>
      </c>
      <c r="AK20" s="2">
        <v>0</v>
      </c>
      <c r="AL20" s="2">
        <v>4.25</v>
      </c>
      <c r="AM20" s="2">
        <v>3.25</v>
      </c>
      <c r="AN20" s="2">
        <v>0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1.3448275862068966</v>
      </c>
      <c r="AU20" s="2">
        <v>0</v>
      </c>
      <c r="AV20" s="2">
        <v>0</v>
      </c>
      <c r="AW20" s="2">
        <v>0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16.828906738093121</v>
      </c>
      <c r="N26" t="s">
        <v>51</v>
      </c>
      <c r="O26" s="2" cm="1">
        <f t="array" ref="O26:O43">MMULT(_xlfn.ANCHORARRAY(AH3),AF3:AF20)</f>
        <v>9.8672181045935208</v>
      </c>
      <c r="Q26" t="s">
        <v>54</v>
      </c>
      <c r="R26" s="2" cm="1">
        <f t="array" ref="R26:R43">MMULT(_xlfn.ANCHORARRAY(L47),AF3:AF20)</f>
        <v>204.05705197697023</v>
      </c>
      <c r="T26" t="s">
        <v>55</v>
      </c>
      <c r="U26" s="2" cm="1">
        <f t="array" ref="U26:U43">MMULT(_xlfn.ANCHORARRAY(AH47),AF3:AF20)</f>
        <v>125.63785580743104</v>
      </c>
      <c r="W26" t="s">
        <v>56</v>
      </c>
      <c r="X26" s="2">
        <f>L26-O26*$X$25</f>
        <v>6.9616886334996</v>
      </c>
      <c r="Y26">
        <f>_xlfn.RANK.AVG(X26,$X$26:$X$43,0)</f>
        <v>4</v>
      </c>
      <c r="Z26">
        <v>1</v>
      </c>
      <c r="AA26" t="s">
        <v>58</v>
      </c>
      <c r="AB26" s="2">
        <f>R26-U26*$AB$25</f>
        <v>78.419196169539191</v>
      </c>
      <c r="AC26">
        <f>_xlfn.RANK.AVG(AB26,$AB$26:$AB$43,0)</f>
        <v>2</v>
      </c>
      <c r="AD26">
        <v>1</v>
      </c>
      <c r="AE26" t="s">
        <v>59</v>
      </c>
      <c r="AF26" s="2">
        <f t="shared" ref="AF26:AF43" si="4">X26+AB26*$AF$25</f>
        <v>14.80360825045352</v>
      </c>
      <c r="AG26">
        <f>_xlfn.RANK.AVG(AF26,$AF$26:$AF$43,0)</f>
        <v>3</v>
      </c>
      <c r="AI26" t="s">
        <v>78</v>
      </c>
      <c r="AJ26" cm="1">
        <f t="array" ref="AJ26:AJ43">MMULT(_xlfn.ANCHORARRAY(L68),AF3:AF20)</f>
        <v>2531.0457065020864</v>
      </c>
      <c r="AL26" t="s">
        <v>79</v>
      </c>
      <c r="AM26" cm="1">
        <f t="array" ref="AM26:AM43">MMULT(_xlfn.ANCHORARRAY(AH68),AF3:AF20)</f>
        <v>1543.8477238401792</v>
      </c>
      <c r="AO26" t="s">
        <v>80</v>
      </c>
      <c r="AP26">
        <f>AJ26-AM26*$AP$25</f>
        <v>987.19798266190719</v>
      </c>
      <c r="AQ26">
        <f>_xlfn.RANK.AVG(AP26,$AP$26:$AP$43,0)</f>
        <v>3</v>
      </c>
      <c r="AS26" t="s">
        <v>151</v>
      </c>
      <c r="AT26" s="2">
        <f>AF26+$AT$25*AP26</f>
        <v>113.52340651664424</v>
      </c>
      <c r="AU26">
        <f>_xlfn.RANK.AVG(AT26,$AT$26:$AT$43,0)</f>
        <v>3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18.609223808300875</v>
      </c>
      <c r="O27" s="2">
        <v>9.1881838256582817</v>
      </c>
      <c r="R27" s="2">
        <v>213.50850806489811</v>
      </c>
      <c r="U27" s="2">
        <v>122.83455423984594</v>
      </c>
      <c r="X27" s="2">
        <f t="shared" ref="X27:X43" si="5">L27-O27*$X$25</f>
        <v>9.4210399826425935</v>
      </c>
      <c r="Y27">
        <f t="shared" ref="Y27:Y43" si="6">_xlfn.RANK.AVG(X27,$X$26:$X$43,0)</f>
        <v>1</v>
      </c>
      <c r="Z27">
        <v>2</v>
      </c>
      <c r="AB27" s="2">
        <f t="shared" ref="AB27:AB43" si="7">R27-U27*$AB$25</f>
        <v>90.673953825052166</v>
      </c>
      <c r="AC27">
        <f t="shared" ref="AC27:AC43" si="8">_xlfn.RANK.AVG(AB27,$AB$26:$AB$43,0)</f>
        <v>1</v>
      </c>
      <c r="AD27">
        <v>2</v>
      </c>
      <c r="AF27" s="2">
        <f t="shared" si="4"/>
        <v>18.488435365147808</v>
      </c>
      <c r="AG27">
        <f t="shared" ref="AG27:AG43" si="9">_xlfn.RANK.AVG(AF27,$AF$26:$AF$43,0)</f>
        <v>1</v>
      </c>
      <c r="AJ27">
        <v>2653.8780967477551</v>
      </c>
      <c r="AM27">
        <v>1488.2963901606586</v>
      </c>
      <c r="AP27">
        <f t="shared" ref="AP27:AP43" si="10">AJ27-AM27*$AP$25</f>
        <v>1165.5817065870965</v>
      </c>
      <c r="AQ27">
        <f t="shared" ref="AQ27:AQ43" si="11">_xlfn.RANK.AVG(AP27,$AP$26:$AP$43,0)</f>
        <v>1</v>
      </c>
      <c r="AT27" s="2">
        <f t="shared" ref="AT27:AT43" si="12">AF27+$AT$25*AP27</f>
        <v>135.04660602385746</v>
      </c>
      <c r="AU27">
        <f t="shared" ref="AU27:AU43" si="13">_xlfn.RANK.AVG(AT27,$AT$26:$AT$43,0)</f>
        <v>1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15.232535850122254</v>
      </c>
      <c r="O28" s="2">
        <v>10.597889773789779</v>
      </c>
      <c r="R28" s="2">
        <v>183.00503180969497</v>
      </c>
      <c r="U28" s="2">
        <v>140.21161518566893</v>
      </c>
      <c r="X28" s="2">
        <f t="shared" si="5"/>
        <v>4.6346460763324746</v>
      </c>
      <c r="Y28">
        <f t="shared" si="6"/>
        <v>5</v>
      </c>
      <c r="Z28">
        <v>3</v>
      </c>
      <c r="AB28" s="2">
        <f t="shared" si="7"/>
        <v>42.793416624026037</v>
      </c>
      <c r="AC28">
        <f t="shared" si="8"/>
        <v>7</v>
      </c>
      <c r="AD28">
        <v>3</v>
      </c>
      <c r="AF28" s="2">
        <f t="shared" si="4"/>
        <v>8.9139877387350772</v>
      </c>
      <c r="AG28">
        <f t="shared" si="9"/>
        <v>6</v>
      </c>
      <c r="AJ28">
        <v>2293.3025396298481</v>
      </c>
      <c r="AM28">
        <v>1710.0173842060265</v>
      </c>
      <c r="AP28">
        <f t="shared" si="10"/>
        <v>583.28515542382161</v>
      </c>
      <c r="AQ28">
        <f t="shared" si="11"/>
        <v>6</v>
      </c>
      <c r="AT28" s="2">
        <f t="shared" si="12"/>
        <v>67.242503281117237</v>
      </c>
      <c r="AU28">
        <f t="shared" si="13"/>
        <v>6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13.196760334471866</v>
      </c>
      <c r="O29" s="2">
        <v>12.172059846561297</v>
      </c>
      <c r="R29" s="2">
        <v>178.84841220912125</v>
      </c>
      <c r="U29" s="2">
        <v>158.38812018634718</v>
      </c>
      <c r="X29" s="2">
        <f t="shared" si="5"/>
        <v>1.0247004879105699</v>
      </c>
      <c r="Y29">
        <f t="shared" si="6"/>
        <v>12</v>
      </c>
      <c r="Z29">
        <v>4</v>
      </c>
      <c r="AB29" s="2">
        <f t="shared" si="7"/>
        <v>20.46029202277407</v>
      </c>
      <c r="AC29">
        <f t="shared" si="8"/>
        <v>11</v>
      </c>
      <c r="AD29">
        <v>4</v>
      </c>
      <c r="AF29" s="2">
        <f t="shared" si="4"/>
        <v>3.070729690187977</v>
      </c>
      <c r="AG29">
        <f t="shared" si="9"/>
        <v>11</v>
      </c>
      <c r="AJ29">
        <v>2197.305797026931</v>
      </c>
      <c r="AM29">
        <v>1943.8763817593133</v>
      </c>
      <c r="AP29">
        <f t="shared" si="10"/>
        <v>253.42941526761774</v>
      </c>
      <c r="AQ29">
        <f t="shared" si="11"/>
        <v>11</v>
      </c>
      <c r="AT29" s="2">
        <f t="shared" si="12"/>
        <v>28.413671216949755</v>
      </c>
      <c r="AU29">
        <f t="shared" si="13"/>
        <v>11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18.20325954070243</v>
      </c>
      <c r="O30" s="2">
        <v>10.990005098605113</v>
      </c>
      <c r="R30" s="2">
        <v>204.15697027487766</v>
      </c>
      <c r="U30" s="2">
        <v>138.22296495375738</v>
      </c>
      <c r="X30" s="2">
        <f t="shared" si="5"/>
        <v>7.2132544420973161</v>
      </c>
      <c r="Y30">
        <f t="shared" si="6"/>
        <v>3</v>
      </c>
      <c r="Z30">
        <v>5</v>
      </c>
      <c r="AB30" s="2">
        <f t="shared" si="7"/>
        <v>65.934005321120281</v>
      </c>
      <c r="AC30">
        <f t="shared" si="8"/>
        <v>4</v>
      </c>
      <c r="AD30">
        <v>5</v>
      </c>
      <c r="AF30" s="2">
        <f t="shared" si="4"/>
        <v>13.806654974209344</v>
      </c>
      <c r="AG30">
        <f t="shared" si="9"/>
        <v>4</v>
      </c>
      <c r="AJ30">
        <v>2589.2047077876136</v>
      </c>
      <c r="AM30">
        <v>1715.9948455039548</v>
      </c>
      <c r="AP30">
        <f t="shared" si="10"/>
        <v>873.20986228365882</v>
      </c>
      <c r="AQ30">
        <f t="shared" si="11"/>
        <v>4</v>
      </c>
      <c r="AT30" s="2">
        <f t="shared" si="12"/>
        <v>101.12764120257523</v>
      </c>
      <c r="AU30">
        <f t="shared" si="13"/>
        <v>4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18.58147831609849</v>
      </c>
      <c r="O31" s="2">
        <v>9.4233371024059434</v>
      </c>
      <c r="R31" s="2">
        <v>200.21637354835084</v>
      </c>
      <c r="U31" s="2">
        <v>127.71082649770585</v>
      </c>
      <c r="X31" s="2">
        <f t="shared" si="5"/>
        <v>9.1581412136925469</v>
      </c>
      <c r="Y31">
        <f t="shared" si="6"/>
        <v>2</v>
      </c>
      <c r="Z31">
        <v>6</v>
      </c>
      <c r="AB31" s="2">
        <f t="shared" si="7"/>
        <v>72.505547050644992</v>
      </c>
      <c r="AC31">
        <f t="shared" si="8"/>
        <v>3</v>
      </c>
      <c r="AD31">
        <v>6</v>
      </c>
      <c r="AF31" s="2">
        <f t="shared" si="4"/>
        <v>16.408695918757047</v>
      </c>
      <c r="AG31">
        <f t="shared" si="9"/>
        <v>2</v>
      </c>
      <c r="AJ31">
        <v>2555.9565919616598</v>
      </c>
      <c r="AM31">
        <v>1546.9676039291949</v>
      </c>
      <c r="AP31">
        <f t="shared" si="10"/>
        <v>1008.9889880324649</v>
      </c>
      <c r="AQ31">
        <f t="shared" si="11"/>
        <v>2</v>
      </c>
      <c r="AT31" s="2">
        <f t="shared" si="12"/>
        <v>117.30759472200354</v>
      </c>
      <c r="AU31">
        <f t="shared" si="13"/>
        <v>2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14.224058777931649</v>
      </c>
      <c r="O32" s="2">
        <v>10.210680312277988</v>
      </c>
      <c r="R32" s="2">
        <v>161.25293101572097</v>
      </c>
      <c r="U32" s="2">
        <v>126.55175094257811</v>
      </c>
      <c r="X32" s="2">
        <f t="shared" si="5"/>
        <v>4.0133784656536609</v>
      </c>
      <c r="Y32">
        <f t="shared" si="6"/>
        <v>7</v>
      </c>
      <c r="Z32">
        <v>7</v>
      </c>
      <c r="AB32" s="2">
        <f t="shared" si="7"/>
        <v>34.701180073142865</v>
      </c>
      <c r="AC32">
        <f t="shared" si="8"/>
        <v>8</v>
      </c>
      <c r="AD32">
        <v>7</v>
      </c>
      <c r="AF32" s="2">
        <f t="shared" si="4"/>
        <v>7.4834964729679481</v>
      </c>
      <c r="AG32">
        <f t="shared" si="9"/>
        <v>8</v>
      </c>
      <c r="AJ32">
        <v>2069.3408327116781</v>
      </c>
      <c r="AM32">
        <v>1562.3746454689444</v>
      </c>
      <c r="AP32">
        <f t="shared" si="10"/>
        <v>506.96618724273367</v>
      </c>
      <c r="AQ32">
        <f t="shared" si="11"/>
        <v>8</v>
      </c>
      <c r="AT32" s="2">
        <f t="shared" si="12"/>
        <v>58.180115197241321</v>
      </c>
      <c r="AU32">
        <f t="shared" si="13"/>
        <v>8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15.294984025800876</v>
      </c>
      <c r="O33" s="2">
        <v>11.324460683047871</v>
      </c>
      <c r="R33" s="2">
        <v>174.46745911410412</v>
      </c>
      <c r="U33" s="2">
        <v>141.36684575174414</v>
      </c>
      <c r="X33" s="2">
        <f t="shared" si="5"/>
        <v>3.9705233427530047</v>
      </c>
      <c r="Y33">
        <f t="shared" si="6"/>
        <v>8</v>
      </c>
      <c r="Z33">
        <v>8</v>
      </c>
      <c r="AB33" s="2">
        <f t="shared" si="7"/>
        <v>33.100613362359979</v>
      </c>
      <c r="AC33">
        <f t="shared" si="8"/>
        <v>9</v>
      </c>
      <c r="AD33">
        <v>8</v>
      </c>
      <c r="AF33" s="2">
        <f t="shared" si="4"/>
        <v>7.280584678989003</v>
      </c>
      <c r="AG33">
        <f t="shared" si="9"/>
        <v>9</v>
      </c>
      <c r="AJ33">
        <v>2211.4185342667943</v>
      </c>
      <c r="AM33">
        <v>1755.769069149572</v>
      </c>
      <c r="AP33">
        <f t="shared" si="10"/>
        <v>455.64946511722223</v>
      </c>
      <c r="AQ33">
        <f t="shared" si="11"/>
        <v>9</v>
      </c>
      <c r="AT33" s="2">
        <f t="shared" si="12"/>
        <v>52.845531190711228</v>
      </c>
      <c r="AU33">
        <f t="shared" si="13"/>
        <v>9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12.830947900720844</v>
      </c>
      <c r="O34" s="2">
        <v>10.405957507758171</v>
      </c>
      <c r="R34" s="2">
        <v>159.3012084152445</v>
      </c>
      <c r="U34" s="2">
        <v>134.75510780275241</v>
      </c>
      <c r="X34" s="2">
        <f t="shared" si="5"/>
        <v>2.4249903929626733</v>
      </c>
      <c r="Y34">
        <f t="shared" si="6"/>
        <v>10</v>
      </c>
      <c r="Z34">
        <v>9</v>
      </c>
      <c r="AB34" s="2">
        <f t="shared" si="7"/>
        <v>24.546100612492097</v>
      </c>
      <c r="AC34">
        <f t="shared" si="8"/>
        <v>10</v>
      </c>
      <c r="AD34">
        <v>9</v>
      </c>
      <c r="AF34" s="2">
        <f t="shared" si="4"/>
        <v>4.8796004542118832</v>
      </c>
      <c r="AG34">
        <f t="shared" si="9"/>
        <v>10</v>
      </c>
      <c r="AJ34">
        <v>1964.9328838997919</v>
      </c>
      <c r="AM34">
        <v>1654.3250869989511</v>
      </c>
      <c r="AP34">
        <f t="shared" si="10"/>
        <v>310.60779690084087</v>
      </c>
      <c r="AQ34">
        <f t="shared" si="11"/>
        <v>10</v>
      </c>
      <c r="AT34" s="2">
        <f t="shared" si="12"/>
        <v>35.940380144295972</v>
      </c>
      <c r="AU34">
        <f t="shared" si="13"/>
        <v>10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14.120266840586602</v>
      </c>
      <c r="O35" s="2">
        <v>9.6142683391310086</v>
      </c>
      <c r="R35" s="2">
        <v>181.25411644272526</v>
      </c>
      <c r="U35" s="2">
        <v>119.30044921572556</v>
      </c>
      <c r="X35" s="2">
        <f t="shared" si="5"/>
        <v>4.5059985014555934</v>
      </c>
      <c r="Y35">
        <f t="shared" si="6"/>
        <v>6</v>
      </c>
      <c r="Z35">
        <v>10</v>
      </c>
      <c r="AB35" s="2">
        <f t="shared" si="7"/>
        <v>61.953667226999698</v>
      </c>
      <c r="AC35">
        <f t="shared" si="8"/>
        <v>5</v>
      </c>
      <c r="AD35">
        <v>10</v>
      </c>
      <c r="AF35" s="2">
        <f t="shared" si="4"/>
        <v>10.701365224155563</v>
      </c>
      <c r="AG35">
        <f t="shared" si="9"/>
        <v>5</v>
      </c>
      <c r="AJ35">
        <v>2250.63975758878</v>
      </c>
      <c r="AM35">
        <v>1474.8747845156581</v>
      </c>
      <c r="AP35">
        <f t="shared" si="10"/>
        <v>775.76497307312184</v>
      </c>
      <c r="AQ35">
        <f t="shared" si="11"/>
        <v>5</v>
      </c>
      <c r="AT35" s="2">
        <f t="shared" si="12"/>
        <v>88.277862531467761</v>
      </c>
      <c r="AU35">
        <f t="shared" si="13"/>
        <v>5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13.993808483654451</v>
      </c>
      <c r="O36" s="2">
        <v>12.230989273570433</v>
      </c>
      <c r="R36" s="2">
        <v>148.14905026701587</v>
      </c>
      <c r="U36" s="2">
        <v>153.05239448036278</v>
      </c>
      <c r="X36" s="2">
        <f t="shared" si="5"/>
        <v>1.7628192100840181</v>
      </c>
      <c r="Y36">
        <f t="shared" si="6"/>
        <v>11</v>
      </c>
      <c r="Z36">
        <v>11</v>
      </c>
      <c r="AB36" s="2">
        <f t="shared" si="7"/>
        <v>-4.9033442133469123</v>
      </c>
      <c r="AC36">
        <f t="shared" si="8"/>
        <v>12</v>
      </c>
      <c r="AD36">
        <v>11</v>
      </c>
      <c r="AF36" s="2">
        <f t="shared" si="4"/>
        <v>1.2724847887493269</v>
      </c>
      <c r="AG36">
        <f t="shared" si="9"/>
        <v>12</v>
      </c>
      <c r="AJ36">
        <v>1865.9757442551243</v>
      </c>
      <c r="AM36">
        <v>1884.8551687089232</v>
      </c>
      <c r="AP36">
        <f t="shared" si="10"/>
        <v>-18.879424453798947</v>
      </c>
      <c r="AQ36">
        <f t="shared" si="11"/>
        <v>12</v>
      </c>
      <c r="AT36" s="2">
        <f t="shared" si="12"/>
        <v>-0.61545765663056784</v>
      </c>
      <c r="AU36">
        <f t="shared" si="13"/>
        <v>12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15.140461778850515</v>
      </c>
      <c r="O37" s="2">
        <v>11.807588688615521</v>
      </c>
      <c r="R37" s="2">
        <v>193.41711791541991</v>
      </c>
      <c r="U37" s="2">
        <v>149.53359372757805</v>
      </c>
      <c r="X37" s="2">
        <f t="shared" si="5"/>
        <v>3.3328730902349939</v>
      </c>
      <c r="Y37">
        <f t="shared" si="6"/>
        <v>9</v>
      </c>
      <c r="Z37">
        <v>12</v>
      </c>
      <c r="AB37" s="2">
        <f t="shared" si="7"/>
        <v>43.883524187841857</v>
      </c>
      <c r="AC37">
        <f t="shared" si="8"/>
        <v>6</v>
      </c>
      <c r="AD37">
        <v>12</v>
      </c>
      <c r="AF37" s="2">
        <f t="shared" si="4"/>
        <v>7.7212255090191801</v>
      </c>
      <c r="AG37">
        <f t="shared" si="9"/>
        <v>7</v>
      </c>
      <c r="AJ37">
        <v>2386.5187800283938</v>
      </c>
      <c r="AM37">
        <v>1846.9152034696317</v>
      </c>
      <c r="AP37">
        <f t="shared" si="10"/>
        <v>539.60357655876214</v>
      </c>
      <c r="AQ37">
        <f t="shared" si="11"/>
        <v>7</v>
      </c>
      <c r="AT37" s="2">
        <f t="shared" si="12"/>
        <v>61.681583164895393</v>
      </c>
      <c r="AU37">
        <f t="shared" si="13"/>
        <v>7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11.641005920453487</v>
      </c>
      <c r="O38" s="2">
        <v>15.612162237596646</v>
      </c>
      <c r="R38" s="2">
        <v>160.80364783041952</v>
      </c>
      <c r="U38" s="2">
        <v>183.11677258295285</v>
      </c>
      <c r="X38" s="2">
        <f t="shared" si="5"/>
        <v>-3.9711563171431585</v>
      </c>
      <c r="Y38">
        <f t="shared" si="6"/>
        <v>13</v>
      </c>
      <c r="Z38">
        <v>13</v>
      </c>
      <c r="AB38" s="2">
        <f t="shared" si="7"/>
        <v>-22.313124752533327</v>
      </c>
      <c r="AC38">
        <f t="shared" si="8"/>
        <v>14</v>
      </c>
      <c r="AD38">
        <v>13</v>
      </c>
      <c r="AF38" s="2">
        <f t="shared" si="4"/>
        <v>-6.2024687923964912</v>
      </c>
      <c r="AG38">
        <f t="shared" si="9"/>
        <v>13</v>
      </c>
      <c r="AJ38">
        <v>1915.6268038554058</v>
      </c>
      <c r="AM38">
        <v>2283.6838057577056</v>
      </c>
      <c r="AP38">
        <f t="shared" si="10"/>
        <v>-368.05700190229982</v>
      </c>
      <c r="AQ38">
        <f t="shared" si="11"/>
        <v>14</v>
      </c>
      <c r="AT38" s="2">
        <f t="shared" si="12"/>
        <v>-43.008168982626472</v>
      </c>
      <c r="AU38">
        <f t="shared" si="13"/>
        <v>14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10.409109917317055</v>
      </c>
      <c r="O39" s="2">
        <v>14.578524430456561</v>
      </c>
      <c r="R39" s="2">
        <v>136.30927727712751</v>
      </c>
      <c r="U39" s="2">
        <v>178.97946157654542</v>
      </c>
      <c r="X39" s="2">
        <f t="shared" si="5"/>
        <v>-4.1694145131395057</v>
      </c>
      <c r="Y39">
        <f t="shared" si="6"/>
        <v>14</v>
      </c>
      <c r="Z39">
        <v>14</v>
      </c>
      <c r="AB39" s="2">
        <f t="shared" si="7"/>
        <v>-42.670184299417912</v>
      </c>
      <c r="AC39">
        <f t="shared" si="8"/>
        <v>15</v>
      </c>
      <c r="AD39">
        <v>14</v>
      </c>
      <c r="AF39" s="2">
        <f t="shared" si="4"/>
        <v>-8.4364329430812965</v>
      </c>
      <c r="AG39">
        <f t="shared" si="9"/>
        <v>15</v>
      </c>
      <c r="AJ39">
        <v>1630.8357415484779</v>
      </c>
      <c r="AM39">
        <v>2190.1158219062431</v>
      </c>
      <c r="AP39">
        <f t="shared" si="10"/>
        <v>-559.2800803577652</v>
      </c>
      <c r="AQ39">
        <f t="shared" si="11"/>
        <v>15</v>
      </c>
      <c r="AT39" s="2">
        <f t="shared" si="12"/>
        <v>-64.364440978857814</v>
      </c>
      <c r="AU39">
        <f t="shared" si="13"/>
        <v>15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8.3033805803422478</v>
      </c>
      <c r="O40" s="2">
        <v>15.954569871536984</v>
      </c>
      <c r="R40" s="2">
        <v>120.82696723780231</v>
      </c>
      <c r="U40" s="2">
        <v>176.81910035634843</v>
      </c>
      <c r="X40" s="2">
        <f t="shared" si="5"/>
        <v>-7.6511892911947363</v>
      </c>
      <c r="Y40">
        <f t="shared" si="6"/>
        <v>16</v>
      </c>
      <c r="Z40">
        <v>15</v>
      </c>
      <c r="AB40" s="2">
        <f t="shared" si="7"/>
        <v>-55.992133118546121</v>
      </c>
      <c r="AC40">
        <f t="shared" si="8"/>
        <v>16</v>
      </c>
      <c r="AD40">
        <v>15</v>
      </c>
      <c r="AF40" s="2">
        <f t="shared" si="4"/>
        <v>-13.250402603049348</v>
      </c>
      <c r="AG40">
        <f t="shared" si="9"/>
        <v>16</v>
      </c>
      <c r="AJ40">
        <v>1449.8914578783231</v>
      </c>
      <c r="AM40">
        <v>2250.647891331726</v>
      </c>
      <c r="AP40">
        <f t="shared" si="10"/>
        <v>-800.75643345340291</v>
      </c>
      <c r="AQ40">
        <f t="shared" si="11"/>
        <v>16</v>
      </c>
      <c r="AT40" s="2">
        <f t="shared" si="12"/>
        <v>-93.326045948389648</v>
      </c>
      <c r="AU40">
        <f t="shared" si="13"/>
        <v>16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10.463801517595323</v>
      </c>
      <c r="O41" s="2">
        <v>14.73558644320117</v>
      </c>
      <c r="R41" s="2">
        <v>138.84594534964447</v>
      </c>
      <c r="U41" s="2">
        <v>160.94541096328967</v>
      </c>
      <c r="X41" s="2">
        <f t="shared" si="5"/>
        <v>-4.2717849256058464</v>
      </c>
      <c r="Y41">
        <f t="shared" si="6"/>
        <v>15</v>
      </c>
      <c r="Z41">
        <v>16</v>
      </c>
      <c r="AB41" s="2">
        <f t="shared" si="7"/>
        <v>-22.099465613645208</v>
      </c>
      <c r="AC41">
        <f t="shared" si="8"/>
        <v>13</v>
      </c>
      <c r="AD41">
        <v>16</v>
      </c>
      <c r="AF41" s="2">
        <f t="shared" si="4"/>
        <v>-6.4817314869703679</v>
      </c>
      <c r="AG41">
        <f t="shared" si="9"/>
        <v>14</v>
      </c>
      <c r="AJ41">
        <v>1695.8400013953899</v>
      </c>
      <c r="AM41">
        <v>2050.8224080925943</v>
      </c>
      <c r="AP41">
        <f t="shared" si="10"/>
        <v>-354.9824066972044</v>
      </c>
      <c r="AQ41">
        <f t="shared" si="11"/>
        <v>13</v>
      </c>
      <c r="AT41" s="2">
        <f t="shared" si="12"/>
        <v>-41.979972156690806</v>
      </c>
      <c r="AU41">
        <f t="shared" si="13"/>
        <v>13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6.55079138849855</v>
      </c>
      <c r="O42" s="2">
        <v>26.469827346471028</v>
      </c>
      <c r="R42" s="2">
        <v>87.335166093126659</v>
      </c>
      <c r="U42" s="2">
        <v>313.86178739976566</v>
      </c>
      <c r="X42" s="2">
        <f t="shared" si="5"/>
        <v>-19.919035957972479</v>
      </c>
      <c r="Y42">
        <f t="shared" si="6"/>
        <v>18</v>
      </c>
      <c r="Z42">
        <v>17</v>
      </c>
      <c r="AB42" s="2">
        <f t="shared" si="7"/>
        <v>-226.52662130663902</v>
      </c>
      <c r="AC42">
        <f t="shared" si="8"/>
        <v>18</v>
      </c>
      <c r="AD42">
        <v>17</v>
      </c>
      <c r="AF42" s="2">
        <f t="shared" si="4"/>
        <v>-42.571698088636381</v>
      </c>
      <c r="AG42">
        <f t="shared" si="9"/>
        <v>18</v>
      </c>
      <c r="AJ42">
        <v>1076.4189654587096</v>
      </c>
      <c r="AM42">
        <v>3925.5877831186172</v>
      </c>
      <c r="AP42">
        <f t="shared" si="10"/>
        <v>-2849.1688176599073</v>
      </c>
      <c r="AQ42">
        <f t="shared" si="11"/>
        <v>18</v>
      </c>
      <c r="AT42" s="2">
        <f t="shared" si="12"/>
        <v>-327.48857985462712</v>
      </c>
      <c r="AU42">
        <f t="shared" si="13"/>
        <v>18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6.8358631411582236</v>
      </c>
      <c r="O43" s="2">
        <v>25.277335975421551</v>
      </c>
      <c r="R43" s="2">
        <v>92.500311260717098</v>
      </c>
      <c r="U43" s="2">
        <v>286.96693443258175</v>
      </c>
      <c r="X43" s="2">
        <f t="shared" si="5"/>
        <v>-18.441472834263326</v>
      </c>
      <c r="Y43">
        <f t="shared" si="6"/>
        <v>17</v>
      </c>
      <c r="Z43">
        <v>18</v>
      </c>
      <c r="AB43" s="2">
        <f t="shared" si="7"/>
        <v>-194.46662317186465</v>
      </c>
      <c r="AC43">
        <f t="shared" si="8"/>
        <v>17</v>
      </c>
      <c r="AD43">
        <v>18</v>
      </c>
      <c r="AF43" s="2">
        <f t="shared" si="4"/>
        <v>-37.888135151449788</v>
      </c>
      <c r="AG43">
        <f t="shared" si="9"/>
        <v>17</v>
      </c>
      <c r="AJ43">
        <v>1123.5774212392892</v>
      </c>
      <c r="AM43">
        <v>3632.7383658641575</v>
      </c>
      <c r="AP43">
        <f t="shared" si="10"/>
        <v>-2509.1609446248685</v>
      </c>
      <c r="AQ43">
        <f t="shared" si="11"/>
        <v>17</v>
      </c>
      <c r="AT43" s="2">
        <f t="shared" si="12"/>
        <v>-288.80422961393663</v>
      </c>
      <c r="AU43">
        <f t="shared" si="13"/>
        <v>17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70</v>
      </c>
      <c r="AH46" s="4" t="s">
        <v>71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12</v>
      </c>
      <c r="M47" s="2">
        <v>9.0750326623401847</v>
      </c>
      <c r="N47" s="2">
        <v>8.0497516997889775</v>
      </c>
      <c r="O47" s="2">
        <v>8.3334068875631448</v>
      </c>
      <c r="P47" s="2">
        <v>8.9184975225059002</v>
      </c>
      <c r="Q47" s="2">
        <v>10.583009952264606</v>
      </c>
      <c r="R47" s="2">
        <v>9.3060639727064149</v>
      </c>
      <c r="S47" s="2">
        <v>7.4978977624791447</v>
      </c>
      <c r="T47" s="2">
        <v>10.850512221824429</v>
      </c>
      <c r="U47" s="2">
        <v>8.6882646875170728</v>
      </c>
      <c r="V47" s="2">
        <v>9.0937307855241194</v>
      </c>
      <c r="W47" s="2">
        <v>12.005757459100389</v>
      </c>
      <c r="X47" s="2">
        <v>10.999607164123466</v>
      </c>
      <c r="Y47" s="2">
        <v>14.990460050965057</v>
      </c>
      <c r="Z47" s="2">
        <v>12.487065876275066</v>
      </c>
      <c r="AA47" s="2">
        <v>5.7279070355116861</v>
      </c>
      <c r="AB47" s="2">
        <v>27.16185529239527</v>
      </c>
      <c r="AC47" s="2">
        <v>18.288230944085274</v>
      </c>
      <c r="AH47" s="2" cm="1">
        <f t="array" ref="AH47:AY64">TRANSPOSE(_xlfn.ANCHORARRAY(L47))</f>
        <v>12</v>
      </c>
      <c r="AI47" s="2">
        <v>9.8027192911988763</v>
      </c>
      <c r="AJ47" s="2">
        <v>5.4731004076067284</v>
      </c>
      <c r="AK47" s="2">
        <v>7.2847711458601436</v>
      </c>
      <c r="AL47" s="2">
        <v>7.353230109514886</v>
      </c>
      <c r="AM47" s="2">
        <v>9.0148876316074595</v>
      </c>
      <c r="AN47" s="2">
        <v>7.9922684604773808</v>
      </c>
      <c r="AO47" s="2">
        <v>6.1046336543047257</v>
      </c>
      <c r="AP47" s="2">
        <v>8.2638230563760775</v>
      </c>
      <c r="AQ47" s="2">
        <v>7.0500390655633129</v>
      </c>
      <c r="AR47" s="2">
        <v>5.9867121577685261</v>
      </c>
      <c r="AS47" s="2">
        <v>10.609716879878269</v>
      </c>
      <c r="AT47" s="2">
        <v>5.4832076391527691</v>
      </c>
      <c r="AU47" s="2">
        <v>5.115644445764695</v>
      </c>
      <c r="AV47" s="2">
        <v>5.7853613834817335</v>
      </c>
      <c r="AW47" s="2">
        <v>4.6097759161790481</v>
      </c>
      <c r="AX47" s="2">
        <v>3.9195740603636628</v>
      </c>
      <c r="AY47" s="2">
        <v>3.7883905023327604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9.8027192911988763</v>
      </c>
      <c r="M48" s="2">
        <v>12</v>
      </c>
      <c r="N48" s="2">
        <v>10.657582500995773</v>
      </c>
      <c r="O48" s="2">
        <v>12.94130138505926</v>
      </c>
      <c r="P48" s="2">
        <v>8.4544530308605719</v>
      </c>
      <c r="Q48" s="2">
        <v>9.3671943773933215</v>
      </c>
      <c r="R48" s="2">
        <v>8.3506011833026701</v>
      </c>
      <c r="S48" s="2">
        <v>9.3570161597462143</v>
      </c>
      <c r="T48" s="2">
        <v>11.286114749944112</v>
      </c>
      <c r="U48" s="2">
        <v>7.5393943312587597</v>
      </c>
      <c r="V48" s="2">
        <v>7.812582574712323</v>
      </c>
      <c r="W48" s="2">
        <v>11.856252556826808</v>
      </c>
      <c r="X48" s="2">
        <v>13.816497104700197</v>
      </c>
      <c r="Y48" s="2">
        <v>14.621342866823824</v>
      </c>
      <c r="Z48" s="2">
        <v>10.610773965400428</v>
      </c>
      <c r="AA48" s="2">
        <v>8.9124866330184798</v>
      </c>
      <c r="AB48" s="2">
        <v>25.135069670304524</v>
      </c>
      <c r="AC48" s="2">
        <v>20.987125683351991</v>
      </c>
      <c r="AH48" s="2">
        <v>9.0750326623401847</v>
      </c>
      <c r="AI48" s="2">
        <v>12</v>
      </c>
      <c r="AJ48" s="2">
        <v>6.9157593716201742</v>
      </c>
      <c r="AK48" s="2">
        <v>7.7876317302085187</v>
      </c>
      <c r="AL48" s="2">
        <v>6.7947074251044857</v>
      </c>
      <c r="AM48" s="2">
        <v>10.14548125268383</v>
      </c>
      <c r="AN48" s="2">
        <v>6.6870186936357792</v>
      </c>
      <c r="AO48" s="2">
        <v>6.2776839131919111</v>
      </c>
      <c r="AP48" s="2">
        <v>7.8283963198672968</v>
      </c>
      <c r="AQ48" s="2">
        <v>8.0806998942336392</v>
      </c>
      <c r="AR48" s="2">
        <v>5.3944152063851023</v>
      </c>
      <c r="AS48" s="2">
        <v>9.9772981174768169</v>
      </c>
      <c r="AT48" s="2">
        <v>4.3745016668802919</v>
      </c>
      <c r="AU48" s="2">
        <v>5.6975904945736149</v>
      </c>
      <c r="AV48" s="2">
        <v>3.9799952706312833</v>
      </c>
      <c r="AW48" s="2">
        <v>4.719464159563282</v>
      </c>
      <c r="AX48" s="2">
        <v>3.3372842864960224</v>
      </c>
      <c r="AY48" s="2">
        <v>3.7615937749537109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5.4731004076067284</v>
      </c>
      <c r="M49" s="2">
        <v>6.9157593716201742</v>
      </c>
      <c r="N49" s="2">
        <v>12</v>
      </c>
      <c r="O49" s="2">
        <v>12.8522123022404</v>
      </c>
      <c r="P49" s="2">
        <v>8.1741353466298268</v>
      </c>
      <c r="Q49" s="2">
        <v>7.4942392114916219</v>
      </c>
      <c r="R49" s="2">
        <v>7.4901100305442938</v>
      </c>
      <c r="S49" s="2">
        <v>9.5403268036211095</v>
      </c>
      <c r="T49" s="2">
        <v>5.8447435723023018</v>
      </c>
      <c r="U49" s="2">
        <v>6.9193481498482585</v>
      </c>
      <c r="V49" s="2">
        <v>13.331568118421217</v>
      </c>
      <c r="W49" s="2">
        <v>8.8684521693901086</v>
      </c>
      <c r="X49" s="2">
        <v>11.144602706791401</v>
      </c>
      <c r="Y49" s="2">
        <v>13.038355821047107</v>
      </c>
      <c r="Z49" s="2">
        <v>9.5693886177789906</v>
      </c>
      <c r="AA49" s="2">
        <v>11.741417278833431</v>
      </c>
      <c r="AB49" s="2">
        <v>16.154149485723842</v>
      </c>
      <c r="AC49" s="2">
        <v>16.453122415804124</v>
      </c>
      <c r="AH49" s="2">
        <v>8.0497516997889775</v>
      </c>
      <c r="AI49" s="2">
        <v>10.657582500995773</v>
      </c>
      <c r="AJ49" s="2">
        <v>12</v>
      </c>
      <c r="AK49" s="2">
        <v>7.5181347809153074</v>
      </c>
      <c r="AL49" s="2">
        <v>13.584579986111102</v>
      </c>
      <c r="AM49" s="2">
        <v>9.287683388173221</v>
      </c>
      <c r="AN49" s="2">
        <v>7.5578158198420589</v>
      </c>
      <c r="AO49" s="2">
        <v>7.9752649781256668</v>
      </c>
      <c r="AP49" s="2">
        <v>6.7592314974987087</v>
      </c>
      <c r="AQ49" s="2">
        <v>8.4355392261144342</v>
      </c>
      <c r="AR49" s="2">
        <v>9.3215089380887157</v>
      </c>
      <c r="AS49" s="2">
        <v>8.8092067590102268</v>
      </c>
      <c r="AT49" s="2">
        <v>6.869452660692998</v>
      </c>
      <c r="AU49" s="2">
        <v>5.8440752621110459</v>
      </c>
      <c r="AV49" s="2">
        <v>4.1615329822938705</v>
      </c>
      <c r="AW49" s="2">
        <v>5.7921107125798805</v>
      </c>
      <c r="AX49" s="2">
        <v>3.5339309425165895</v>
      </c>
      <c r="AY49" s="2">
        <v>4.0542130508104011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7.2847711458601436</v>
      </c>
      <c r="M50" s="2">
        <v>7.7876317302085187</v>
      </c>
      <c r="N50" s="2">
        <v>7.5181347809153074</v>
      </c>
      <c r="O50" s="2">
        <v>12</v>
      </c>
      <c r="P50" s="2">
        <v>9.1180454964052569</v>
      </c>
      <c r="Q50" s="2">
        <v>7.2337075522637049</v>
      </c>
      <c r="R50" s="2">
        <v>7.3321494686572422</v>
      </c>
      <c r="S50" s="2">
        <v>7.3659071955340991</v>
      </c>
      <c r="T50" s="2">
        <v>7.8230745082690678</v>
      </c>
      <c r="U50" s="2">
        <v>5.6247197724536333</v>
      </c>
      <c r="V50" s="2">
        <v>10.443786644579124</v>
      </c>
      <c r="W50" s="2">
        <v>6.5591709510357754</v>
      </c>
      <c r="X50" s="2">
        <v>12.214765431724553</v>
      </c>
      <c r="Y50" s="2">
        <v>9.1961041492464606</v>
      </c>
      <c r="Z50" s="2">
        <v>10.642484122937429</v>
      </c>
      <c r="AA50" s="2">
        <v>12.60950055253044</v>
      </c>
      <c r="AB50" s="2">
        <v>15.191434048978168</v>
      </c>
      <c r="AC50" s="2">
        <v>22.90302465752227</v>
      </c>
      <c r="AH50" s="2">
        <v>8.3334068875631448</v>
      </c>
      <c r="AI50" s="2">
        <v>12.94130138505926</v>
      </c>
      <c r="AJ50" s="2">
        <v>12.8522123022404</v>
      </c>
      <c r="AK50" s="2">
        <v>12</v>
      </c>
      <c r="AL50" s="2">
        <v>10.12030400532506</v>
      </c>
      <c r="AM50" s="2">
        <v>9.8191970649661151</v>
      </c>
      <c r="AN50" s="2">
        <v>11.043101233078023</v>
      </c>
      <c r="AO50" s="2">
        <v>8.5693021419728055</v>
      </c>
      <c r="AP50" s="2">
        <v>6.7719254345715436</v>
      </c>
      <c r="AQ50" s="2">
        <v>7.4757036499877128</v>
      </c>
      <c r="AR50" s="2">
        <v>12.104328211074431</v>
      </c>
      <c r="AS50" s="2">
        <v>9.0776612059118307</v>
      </c>
      <c r="AT50" s="2">
        <v>5.8704359205736916</v>
      </c>
      <c r="AU50" s="2">
        <v>9.3370812693435212</v>
      </c>
      <c r="AV50" s="2">
        <v>5.7213750163975474</v>
      </c>
      <c r="AW50" s="2">
        <v>8.1792039358241055</v>
      </c>
      <c r="AX50" s="2">
        <v>2.6913011484751377</v>
      </c>
      <c r="AY50" s="2">
        <v>5.4802793739828566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7.353230109514886</v>
      </c>
      <c r="M51" s="2">
        <v>6.7947074251044857</v>
      </c>
      <c r="N51" s="2">
        <v>13.584579986111102</v>
      </c>
      <c r="O51" s="2">
        <v>10.12030400532506</v>
      </c>
      <c r="P51" s="2">
        <v>11</v>
      </c>
      <c r="Q51" s="2">
        <v>7.8049688665539882</v>
      </c>
      <c r="R51" s="2">
        <v>9.7680615311529557</v>
      </c>
      <c r="S51" s="2">
        <v>10.21161809384771</v>
      </c>
      <c r="T51" s="2">
        <v>5.8375136384824575</v>
      </c>
      <c r="U51" s="2">
        <v>8.6162388476943423</v>
      </c>
      <c r="V51" s="2">
        <v>14.642581929326937</v>
      </c>
      <c r="W51" s="2">
        <v>13.160374604944888</v>
      </c>
      <c r="X51" s="2">
        <v>14.374063522363612</v>
      </c>
      <c r="Y51" s="2">
        <v>15.067328234055763</v>
      </c>
      <c r="Z51" s="2">
        <v>7.2670472410693767</v>
      </c>
      <c r="AA51" s="2">
        <v>12.720784997688053</v>
      </c>
      <c r="AB51" s="2">
        <v>18.076824568965055</v>
      </c>
      <c r="AC51" s="2">
        <v>17.756742672676964</v>
      </c>
      <c r="AH51" s="2">
        <v>8.9184975225059002</v>
      </c>
      <c r="AI51" s="2">
        <v>8.4544530308605719</v>
      </c>
      <c r="AJ51" s="2">
        <v>8.1741353466298268</v>
      </c>
      <c r="AK51" s="2">
        <v>9.1180454964052569</v>
      </c>
      <c r="AL51" s="2">
        <v>11</v>
      </c>
      <c r="AM51" s="2">
        <v>11.56555548879069</v>
      </c>
      <c r="AN51" s="2">
        <v>8.1367692507007412</v>
      </c>
      <c r="AO51" s="2">
        <v>11.352975156479321</v>
      </c>
      <c r="AP51" s="2">
        <v>6.0987509980353281</v>
      </c>
      <c r="AQ51" s="2">
        <v>8.4865155135592012</v>
      </c>
      <c r="AR51" s="2">
        <v>7.3294703178546117</v>
      </c>
      <c r="AS51" s="2">
        <v>5.8050561142789379</v>
      </c>
      <c r="AT51" s="2">
        <v>7.1455721105287537</v>
      </c>
      <c r="AU51" s="2">
        <v>4.9678249168058475</v>
      </c>
      <c r="AV51" s="2">
        <v>4.215140585143593</v>
      </c>
      <c r="AW51" s="2">
        <v>8.62175350055659</v>
      </c>
      <c r="AX51" s="2">
        <v>5.3582603199903893</v>
      </c>
      <c r="AY51" s="2">
        <v>3.4741892846318216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9.0148876316074595</v>
      </c>
      <c r="M52" s="2">
        <v>10.14548125268383</v>
      </c>
      <c r="N52" s="2">
        <v>9.287683388173221</v>
      </c>
      <c r="O52" s="2">
        <v>9.8191970649661151</v>
      </c>
      <c r="P52" s="2">
        <v>11.56555548879069</v>
      </c>
      <c r="Q52" s="2">
        <v>12</v>
      </c>
      <c r="R52" s="2">
        <v>7.569351962817251</v>
      </c>
      <c r="S52" s="2">
        <v>10.890875019188984</v>
      </c>
      <c r="T52" s="2">
        <v>11.624681637195362</v>
      </c>
      <c r="U52" s="2">
        <v>9.2879938974395841</v>
      </c>
      <c r="V52" s="2">
        <v>8.4575034842842438</v>
      </c>
      <c r="W52" s="2">
        <v>8.933257454646208</v>
      </c>
      <c r="X52" s="2">
        <v>13.184788588399819</v>
      </c>
      <c r="Y52" s="2">
        <v>10.521453880836066</v>
      </c>
      <c r="Z52" s="2">
        <v>11.025869476930877</v>
      </c>
      <c r="AA52" s="2">
        <v>9.1976813055278459</v>
      </c>
      <c r="AB52" s="2">
        <v>20.04654289665757</v>
      </c>
      <c r="AC52" s="2">
        <v>17.643569118205704</v>
      </c>
      <c r="AH52" s="2">
        <v>10.583009952264606</v>
      </c>
      <c r="AI52" s="2">
        <v>9.3671943773933215</v>
      </c>
      <c r="AJ52" s="2">
        <v>7.4942392114916219</v>
      </c>
      <c r="AK52" s="2">
        <v>7.2337075522637049</v>
      </c>
      <c r="AL52" s="2">
        <v>7.8049688665539882</v>
      </c>
      <c r="AM52" s="2">
        <v>12</v>
      </c>
      <c r="AN52" s="2">
        <v>7.2223202545212057</v>
      </c>
      <c r="AO52" s="2">
        <v>8.2563235851389702</v>
      </c>
      <c r="AP52" s="2">
        <v>7.7814324701357185</v>
      </c>
      <c r="AQ52" s="2">
        <v>9.7726987117953072</v>
      </c>
      <c r="AR52" s="2">
        <v>4.5654866429428616</v>
      </c>
      <c r="AS52" s="2">
        <v>8.1662196852110291</v>
      </c>
      <c r="AT52" s="2">
        <v>5.7950008799541424</v>
      </c>
      <c r="AU52" s="2">
        <v>4.8385836116843874</v>
      </c>
      <c r="AV52" s="2">
        <v>5.1292530553874718</v>
      </c>
      <c r="AW52" s="2">
        <v>4.5112287683394126</v>
      </c>
      <c r="AX52" s="2">
        <v>3.910621471471055</v>
      </c>
      <c r="AY52" s="2">
        <v>3.278537401157064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7.9922684604773808</v>
      </c>
      <c r="M53" s="2">
        <v>6.6870186936357792</v>
      </c>
      <c r="N53" s="2">
        <v>7.5578158198420589</v>
      </c>
      <c r="O53" s="2">
        <v>11.043101233078023</v>
      </c>
      <c r="P53" s="2">
        <v>8.1367692507007412</v>
      </c>
      <c r="Q53" s="2">
        <v>7.2223202545212057</v>
      </c>
      <c r="R53" s="2">
        <v>11</v>
      </c>
      <c r="S53" s="2">
        <v>6.3695369844509369</v>
      </c>
      <c r="T53" s="2">
        <v>6.391035318852138</v>
      </c>
      <c r="U53" s="2">
        <v>5.2039870189199489</v>
      </c>
      <c r="V53" s="2">
        <v>9.730798424240918</v>
      </c>
      <c r="W53" s="2">
        <v>11.731732261293738</v>
      </c>
      <c r="X53" s="2">
        <v>8.0832622710933286</v>
      </c>
      <c r="Y53" s="2">
        <v>12.849760779519704</v>
      </c>
      <c r="Z53" s="2">
        <v>8.6709741455918401</v>
      </c>
      <c r="AA53" s="2">
        <v>6.9562128037915851</v>
      </c>
      <c r="AB53" s="2">
        <v>13.184252771814531</v>
      </c>
      <c r="AC53" s="2">
        <v>12.442084523897154</v>
      </c>
      <c r="AH53" s="2">
        <v>9.3060639727064149</v>
      </c>
      <c r="AI53" s="2">
        <v>8.3506011833026701</v>
      </c>
      <c r="AJ53" s="2">
        <v>7.4901100305442938</v>
      </c>
      <c r="AK53" s="2">
        <v>7.3321494686572422</v>
      </c>
      <c r="AL53" s="2">
        <v>9.7680615311529557</v>
      </c>
      <c r="AM53" s="2">
        <v>7.569351962817251</v>
      </c>
      <c r="AN53" s="2">
        <v>11</v>
      </c>
      <c r="AO53" s="2">
        <v>7.9277396945159433</v>
      </c>
      <c r="AP53" s="2">
        <v>6.5167892793218192</v>
      </c>
      <c r="AQ53" s="2">
        <v>5.495425545572707</v>
      </c>
      <c r="AR53" s="2">
        <v>7.7762428914070032</v>
      </c>
      <c r="AS53" s="2">
        <v>9.251603292317423</v>
      </c>
      <c r="AT53" s="2">
        <v>5.1098472819124057</v>
      </c>
      <c r="AU53" s="2">
        <v>4.3351319942582123</v>
      </c>
      <c r="AV53" s="2">
        <v>4.9180877133715857</v>
      </c>
      <c r="AW53" s="2">
        <v>6.6489810599290271</v>
      </c>
      <c r="AX53" s="2">
        <v>3.3251750001648959</v>
      </c>
      <c r="AY53" s="2">
        <v>4.4303890406262711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6.1046336543047257</v>
      </c>
      <c r="M54" s="2">
        <v>6.2776839131919111</v>
      </c>
      <c r="N54" s="2">
        <v>7.9752649781256668</v>
      </c>
      <c r="O54" s="2">
        <v>8.5693021419728055</v>
      </c>
      <c r="P54" s="2">
        <v>11.352975156479321</v>
      </c>
      <c r="Q54" s="2">
        <v>8.2563235851389702</v>
      </c>
      <c r="R54" s="2">
        <v>7.9277396945159433</v>
      </c>
      <c r="S54" s="2">
        <v>12</v>
      </c>
      <c r="T54" s="2">
        <v>7.7783079283079823</v>
      </c>
      <c r="U54" s="2">
        <v>8.1396875681224969</v>
      </c>
      <c r="V54" s="2">
        <v>7.4313175240507183</v>
      </c>
      <c r="W54" s="2">
        <v>7.7577262368747171</v>
      </c>
      <c r="X54" s="2">
        <v>13.663782899106556</v>
      </c>
      <c r="Y54" s="2">
        <v>10.855982550439904</v>
      </c>
      <c r="Z54" s="2">
        <v>10.528774153629136</v>
      </c>
      <c r="AA54" s="2">
        <v>10.352882226823477</v>
      </c>
      <c r="AB54" s="2">
        <v>16.541661268869273</v>
      </c>
      <c r="AC54" s="2">
        <v>12.953413634150543</v>
      </c>
      <c r="AH54" s="2">
        <v>7.4978977624791447</v>
      </c>
      <c r="AI54" s="2">
        <v>9.3570161597462143</v>
      </c>
      <c r="AJ54" s="2">
        <v>9.5403268036211095</v>
      </c>
      <c r="AK54" s="2">
        <v>7.3659071955340991</v>
      </c>
      <c r="AL54" s="2">
        <v>10.21161809384771</v>
      </c>
      <c r="AM54" s="2">
        <v>10.890875019188984</v>
      </c>
      <c r="AN54" s="2">
        <v>6.3695369844509369</v>
      </c>
      <c r="AO54" s="2">
        <v>12</v>
      </c>
      <c r="AP54" s="2">
        <v>8.1204835075789497</v>
      </c>
      <c r="AQ54" s="2">
        <v>9.5973180292086848</v>
      </c>
      <c r="AR54" s="2">
        <v>6.9820197676586044</v>
      </c>
      <c r="AS54" s="2">
        <v>5.9565569036459953</v>
      </c>
      <c r="AT54" s="2">
        <v>10.256307454570184</v>
      </c>
      <c r="AU54" s="2">
        <v>6.172937512892446</v>
      </c>
      <c r="AV54" s="2">
        <v>5.3923008816451272</v>
      </c>
      <c r="AW54" s="2">
        <v>7.5850986220001877</v>
      </c>
      <c r="AX54" s="2">
        <v>4.055694670753514</v>
      </c>
      <c r="AY54" s="2">
        <v>4.014950382922243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8.2638230563760775</v>
      </c>
      <c r="M55" s="2">
        <v>7.8283963198672968</v>
      </c>
      <c r="N55" s="2">
        <v>6.7592314974987087</v>
      </c>
      <c r="O55" s="2">
        <v>6.7719254345715436</v>
      </c>
      <c r="P55" s="2">
        <v>6.0987509980353281</v>
      </c>
      <c r="Q55" s="2">
        <v>7.7814324701357185</v>
      </c>
      <c r="R55" s="2">
        <v>6.5167892793218192</v>
      </c>
      <c r="S55" s="2">
        <v>8.1204835075789497</v>
      </c>
      <c r="T55" s="2">
        <v>10.999999999999998</v>
      </c>
      <c r="U55" s="2">
        <v>7.9488358524127438</v>
      </c>
      <c r="V55" s="2">
        <v>5.5740648267700781</v>
      </c>
      <c r="W55" s="2">
        <v>7.1122316614240937</v>
      </c>
      <c r="X55" s="2">
        <v>8.502242900846845</v>
      </c>
      <c r="Y55" s="2">
        <v>7.7506874612654668</v>
      </c>
      <c r="Z55" s="2">
        <v>12.477594447859603</v>
      </c>
      <c r="AA55" s="2">
        <v>5.7312321379434596</v>
      </c>
      <c r="AB55" s="2">
        <v>23.275272376981192</v>
      </c>
      <c r="AC55" s="2">
        <v>11.788214186355564</v>
      </c>
      <c r="AH55" s="2">
        <v>10.850512221824429</v>
      </c>
      <c r="AI55" s="2">
        <v>11.286114749944112</v>
      </c>
      <c r="AJ55" s="2">
        <v>5.8447435723023018</v>
      </c>
      <c r="AK55" s="2">
        <v>7.8230745082690678</v>
      </c>
      <c r="AL55" s="2">
        <v>5.8375136384824575</v>
      </c>
      <c r="AM55" s="2">
        <v>11.624681637195362</v>
      </c>
      <c r="AN55" s="2">
        <v>6.391035318852138</v>
      </c>
      <c r="AO55" s="2">
        <v>7.7783079283079823</v>
      </c>
      <c r="AP55" s="2">
        <v>10.999999999999998</v>
      </c>
      <c r="AQ55" s="2">
        <v>11.593448472771898</v>
      </c>
      <c r="AR55" s="2">
        <v>3.525394987009884</v>
      </c>
      <c r="AS55" s="2">
        <v>9.8714747028727015</v>
      </c>
      <c r="AT55" s="2">
        <v>5.6231600873142007</v>
      </c>
      <c r="AU55" s="2">
        <v>5.3315294180055153</v>
      </c>
      <c r="AV55" s="2">
        <v>5.8915295221319841</v>
      </c>
      <c r="AW55" s="2">
        <v>5.5520421540081362</v>
      </c>
      <c r="AX55" s="2">
        <v>5.6072715805812159</v>
      </c>
      <c r="AY55" s="2">
        <v>3.3232733028789752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7.0500390655633129</v>
      </c>
      <c r="M56" s="2">
        <v>8.0806998942336392</v>
      </c>
      <c r="N56" s="2">
        <v>8.4355392261144342</v>
      </c>
      <c r="O56" s="2">
        <v>7.4757036499877128</v>
      </c>
      <c r="P56" s="2">
        <v>8.4865155135592012</v>
      </c>
      <c r="Q56" s="2">
        <v>9.7726987117953072</v>
      </c>
      <c r="R56" s="2">
        <v>5.495425545572707</v>
      </c>
      <c r="S56" s="2">
        <v>9.5973180292086848</v>
      </c>
      <c r="T56" s="2">
        <v>11.593448472771898</v>
      </c>
      <c r="U56" s="2">
        <v>11</v>
      </c>
      <c r="V56" s="2">
        <v>9.433206841311959</v>
      </c>
      <c r="W56" s="2">
        <v>5.9579314003391755</v>
      </c>
      <c r="X56" s="2">
        <v>10.638336342982248</v>
      </c>
      <c r="Y56" s="2">
        <v>8.1732473690973428</v>
      </c>
      <c r="Z56" s="2">
        <v>12.404403409936679</v>
      </c>
      <c r="AA56" s="2">
        <v>9.7760324292849816</v>
      </c>
      <c r="AB56" s="2">
        <v>21.147975790810744</v>
      </c>
      <c r="AC56" s="2">
        <v>16.735594750155254</v>
      </c>
      <c r="AH56" s="2">
        <v>8.6882646875170728</v>
      </c>
      <c r="AI56" s="2">
        <v>7.5393943312587597</v>
      </c>
      <c r="AJ56" s="2">
        <v>6.9193481498482585</v>
      </c>
      <c r="AK56" s="2">
        <v>5.6247197724536333</v>
      </c>
      <c r="AL56" s="2">
        <v>8.6162388476943423</v>
      </c>
      <c r="AM56" s="2">
        <v>9.2879938974395841</v>
      </c>
      <c r="AN56" s="2">
        <v>5.2039870189199489</v>
      </c>
      <c r="AO56" s="2">
        <v>8.1396875681224969</v>
      </c>
      <c r="AP56" s="2">
        <v>7.9488358524127438</v>
      </c>
      <c r="AQ56" s="2">
        <v>11</v>
      </c>
      <c r="AR56" s="2">
        <v>3.5928928191446654</v>
      </c>
      <c r="AS56" s="2">
        <v>6.9440574181297494</v>
      </c>
      <c r="AT56" s="2">
        <v>7.3970800977764881</v>
      </c>
      <c r="AU56" s="2">
        <v>4.3609650476915842</v>
      </c>
      <c r="AV56" s="2">
        <v>5.8734673443529184</v>
      </c>
      <c r="AW56" s="2">
        <v>4.7257053028549674</v>
      </c>
      <c r="AX56" s="2">
        <v>4.8002944178435847</v>
      </c>
      <c r="AY56" s="2">
        <v>2.6375166422647816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5.9867121577685261</v>
      </c>
      <c r="M57" s="2">
        <v>5.3944152063851023</v>
      </c>
      <c r="N57" s="2">
        <v>9.3215089380887157</v>
      </c>
      <c r="O57" s="2">
        <v>12.104328211074431</v>
      </c>
      <c r="P57" s="2">
        <v>7.3294703178546117</v>
      </c>
      <c r="Q57" s="2">
        <v>4.5654866429428616</v>
      </c>
      <c r="R57" s="2">
        <v>7.7762428914070032</v>
      </c>
      <c r="S57" s="2">
        <v>6.9820197676586044</v>
      </c>
      <c r="T57" s="2">
        <v>3.525394987009884</v>
      </c>
      <c r="U57" s="2">
        <v>3.5928928191446654</v>
      </c>
      <c r="V57" s="2">
        <v>11</v>
      </c>
      <c r="W57" s="2">
        <v>9.6205008415333726</v>
      </c>
      <c r="X57" s="2">
        <v>8.5106624001907853</v>
      </c>
      <c r="Y57" s="2">
        <v>10.227076305616739</v>
      </c>
      <c r="Z57" s="2">
        <v>6.0420573433856504</v>
      </c>
      <c r="AA57" s="2">
        <v>8.9647231846851589</v>
      </c>
      <c r="AB57" s="2">
        <v>12.53869134555398</v>
      </c>
      <c r="AC57" s="2">
        <v>14.666866906715789</v>
      </c>
      <c r="AH57" s="2">
        <v>9.0937307855241194</v>
      </c>
      <c r="AI57" s="2">
        <v>7.812582574712323</v>
      </c>
      <c r="AJ57" s="2">
        <v>13.331568118421217</v>
      </c>
      <c r="AK57" s="2">
        <v>10.443786644579124</v>
      </c>
      <c r="AL57" s="2">
        <v>14.642581929326937</v>
      </c>
      <c r="AM57" s="2">
        <v>8.4575034842842438</v>
      </c>
      <c r="AN57" s="2">
        <v>9.730798424240918</v>
      </c>
      <c r="AO57" s="2">
        <v>7.4313175240507183</v>
      </c>
      <c r="AP57" s="2">
        <v>5.5740648267700781</v>
      </c>
      <c r="AQ57" s="2">
        <v>9.433206841311959</v>
      </c>
      <c r="AR57" s="2">
        <v>11</v>
      </c>
      <c r="AS57" s="2">
        <v>11.274746244694894</v>
      </c>
      <c r="AT57" s="2">
        <v>7.5261317093283928</v>
      </c>
      <c r="AU57" s="2">
        <v>5.0727040153489433</v>
      </c>
      <c r="AV57" s="2">
        <v>7.6381464965417987</v>
      </c>
      <c r="AW57" s="2">
        <v>6.6751258811064851</v>
      </c>
      <c r="AX57" s="2">
        <v>2.265947525072904</v>
      </c>
      <c r="AY57" s="2">
        <v>5.6484514550477334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10.609716879878269</v>
      </c>
      <c r="M58" s="2">
        <v>9.9772981174768169</v>
      </c>
      <c r="N58" s="2">
        <v>8.8092067590102268</v>
      </c>
      <c r="O58" s="2">
        <v>9.0776612059118307</v>
      </c>
      <c r="P58" s="2">
        <v>5.8050561142789379</v>
      </c>
      <c r="Q58" s="2">
        <v>8.1662196852110291</v>
      </c>
      <c r="R58" s="2">
        <v>9.251603292317423</v>
      </c>
      <c r="S58" s="2">
        <v>5.9565569036459953</v>
      </c>
      <c r="T58" s="2">
        <v>9.8714747028727015</v>
      </c>
      <c r="U58" s="2">
        <v>6.9440574181297494</v>
      </c>
      <c r="V58" s="2">
        <v>11.274746244694894</v>
      </c>
      <c r="W58" s="2">
        <v>12</v>
      </c>
      <c r="X58" s="2">
        <v>11.033963199921788</v>
      </c>
      <c r="Y58" s="2">
        <v>8.8429602339136224</v>
      </c>
      <c r="Z58" s="2">
        <v>12.271490054995413</v>
      </c>
      <c r="AA58" s="2">
        <v>11.314586899953172</v>
      </c>
      <c r="AB58" s="2">
        <v>18.582818980117562</v>
      </c>
      <c r="AC58" s="2">
        <v>23.627701223090455</v>
      </c>
      <c r="AH58" s="2">
        <v>12.005757459100389</v>
      </c>
      <c r="AI58" s="2">
        <v>11.856252556826808</v>
      </c>
      <c r="AJ58" s="2">
        <v>8.8684521693901086</v>
      </c>
      <c r="AK58" s="2">
        <v>6.5591709510357754</v>
      </c>
      <c r="AL58" s="2">
        <v>13.160374604944888</v>
      </c>
      <c r="AM58" s="2">
        <v>8.933257454646208</v>
      </c>
      <c r="AN58" s="2">
        <v>11.731732261293738</v>
      </c>
      <c r="AO58" s="2">
        <v>7.7577262368747171</v>
      </c>
      <c r="AP58" s="2">
        <v>7.1122316614240937</v>
      </c>
      <c r="AQ58" s="2">
        <v>5.9579314003391755</v>
      </c>
      <c r="AR58" s="2">
        <v>9.6205008415333726</v>
      </c>
      <c r="AS58" s="2">
        <v>12</v>
      </c>
      <c r="AT58" s="2">
        <v>6.4735515918141431</v>
      </c>
      <c r="AU58" s="2">
        <v>6.857936495329759</v>
      </c>
      <c r="AV58" s="2">
        <v>5.3053832693119176</v>
      </c>
      <c r="AW58" s="2">
        <v>5.7189060415032218</v>
      </c>
      <c r="AX58" s="2">
        <v>4.6924245106237503</v>
      </c>
      <c r="AY58" s="2">
        <v>4.9220042215859703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5.4832076391527691</v>
      </c>
      <c r="M59" s="2">
        <v>4.3745016668802919</v>
      </c>
      <c r="N59" s="2">
        <v>6.869452660692998</v>
      </c>
      <c r="O59" s="2">
        <v>5.8704359205736916</v>
      </c>
      <c r="P59" s="2">
        <v>7.1455721105287537</v>
      </c>
      <c r="Q59" s="2">
        <v>5.7950008799541424</v>
      </c>
      <c r="R59" s="2">
        <v>5.1098472819124057</v>
      </c>
      <c r="S59" s="2">
        <v>10.256307454570184</v>
      </c>
      <c r="T59" s="2">
        <v>5.6231600873142007</v>
      </c>
      <c r="U59" s="2">
        <v>7.3970800977764881</v>
      </c>
      <c r="V59" s="2">
        <v>7.5261317093283928</v>
      </c>
      <c r="W59" s="2">
        <v>6.4735515918141431</v>
      </c>
      <c r="X59" s="2">
        <v>12</v>
      </c>
      <c r="Y59" s="2">
        <v>11.110512330000226</v>
      </c>
      <c r="Z59" s="2">
        <v>11.446563396289466</v>
      </c>
      <c r="AA59" s="2">
        <v>10.410162128846888</v>
      </c>
      <c r="AB59" s="2">
        <v>20.632791660360112</v>
      </c>
      <c r="AC59" s="2">
        <v>17.279369214424342</v>
      </c>
      <c r="AH59" s="2">
        <v>10.999607164123466</v>
      </c>
      <c r="AI59" s="2">
        <v>13.816497104700197</v>
      </c>
      <c r="AJ59" s="2">
        <v>11.144602706791401</v>
      </c>
      <c r="AK59" s="2">
        <v>12.214765431724553</v>
      </c>
      <c r="AL59" s="2">
        <v>14.374063522363612</v>
      </c>
      <c r="AM59" s="2">
        <v>13.184788588399819</v>
      </c>
      <c r="AN59" s="2">
        <v>8.0832622710933286</v>
      </c>
      <c r="AO59" s="2">
        <v>13.663782899106556</v>
      </c>
      <c r="AP59" s="2">
        <v>8.502242900846845</v>
      </c>
      <c r="AQ59" s="2">
        <v>10.638336342982248</v>
      </c>
      <c r="AR59" s="2">
        <v>8.5106624001907853</v>
      </c>
      <c r="AS59" s="2">
        <v>11.033963199921788</v>
      </c>
      <c r="AT59" s="2">
        <v>12</v>
      </c>
      <c r="AU59" s="2">
        <v>8.113730587361502</v>
      </c>
      <c r="AV59" s="2">
        <v>5.2977663917400406</v>
      </c>
      <c r="AW59" s="2">
        <v>9.9515374535270329</v>
      </c>
      <c r="AX59" s="2">
        <v>5.9565091266940922</v>
      </c>
      <c r="AY59" s="2">
        <v>5.6306544913855685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5.115644445764695</v>
      </c>
      <c r="M60" s="2">
        <v>5.6975904945736149</v>
      </c>
      <c r="N60" s="2">
        <v>5.8440752621110459</v>
      </c>
      <c r="O60" s="2">
        <v>9.3370812693435212</v>
      </c>
      <c r="P60" s="2">
        <v>4.9678249168058475</v>
      </c>
      <c r="Q60" s="2">
        <v>4.8385836116843874</v>
      </c>
      <c r="R60" s="2">
        <v>4.3351319942582123</v>
      </c>
      <c r="S60" s="2">
        <v>6.172937512892446</v>
      </c>
      <c r="T60" s="2">
        <v>5.3315294180055153</v>
      </c>
      <c r="U60" s="2">
        <v>4.3609650476915842</v>
      </c>
      <c r="V60" s="2">
        <v>5.0727040153489433</v>
      </c>
      <c r="W60" s="2">
        <v>6.857936495329759</v>
      </c>
      <c r="X60" s="2">
        <v>8.113730587361502</v>
      </c>
      <c r="Y60" s="2">
        <v>11</v>
      </c>
      <c r="Z60" s="2">
        <v>9.277486105720067</v>
      </c>
      <c r="AA60" s="2">
        <v>8.3828616285006827</v>
      </c>
      <c r="AB60" s="2">
        <v>15.724284566331228</v>
      </c>
      <c r="AC60" s="2">
        <v>15.878909905404477</v>
      </c>
      <c r="AH60" s="2">
        <v>14.990460050965057</v>
      </c>
      <c r="AI60" s="2">
        <v>14.621342866823824</v>
      </c>
      <c r="AJ60" s="2">
        <v>13.038355821047107</v>
      </c>
      <c r="AK60" s="2">
        <v>9.1961041492464606</v>
      </c>
      <c r="AL60" s="2">
        <v>15.067328234055763</v>
      </c>
      <c r="AM60" s="2">
        <v>10.521453880836066</v>
      </c>
      <c r="AN60" s="2">
        <v>12.849760779519704</v>
      </c>
      <c r="AO60" s="2">
        <v>10.855982550439904</v>
      </c>
      <c r="AP60" s="2">
        <v>7.7506874612654668</v>
      </c>
      <c r="AQ60" s="2">
        <v>8.1732473690973428</v>
      </c>
      <c r="AR60" s="2">
        <v>10.227076305616739</v>
      </c>
      <c r="AS60" s="2">
        <v>8.8429602339136224</v>
      </c>
      <c r="AT60" s="2">
        <v>11.110512330000226</v>
      </c>
      <c r="AU60" s="2">
        <v>11</v>
      </c>
      <c r="AV60" s="2">
        <v>5.5268224311852814</v>
      </c>
      <c r="AW60" s="2">
        <v>5.8681821998012946</v>
      </c>
      <c r="AX60" s="2">
        <v>4.6852670082119889</v>
      </c>
      <c r="AY60" s="2">
        <v>4.6539179045196066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5.7853613834817335</v>
      </c>
      <c r="M61" s="2">
        <v>3.9799952706312833</v>
      </c>
      <c r="N61" s="2">
        <v>4.1615329822938705</v>
      </c>
      <c r="O61" s="2">
        <v>5.7213750163975474</v>
      </c>
      <c r="P61" s="2">
        <v>4.215140585143593</v>
      </c>
      <c r="Q61" s="2">
        <v>5.1292530553874718</v>
      </c>
      <c r="R61" s="2">
        <v>4.9180877133715857</v>
      </c>
      <c r="S61" s="2">
        <v>5.3923008816451272</v>
      </c>
      <c r="T61" s="2">
        <v>5.8915295221319841</v>
      </c>
      <c r="U61" s="2">
        <v>5.8734673443529184</v>
      </c>
      <c r="V61" s="2">
        <v>7.6381464965417987</v>
      </c>
      <c r="W61" s="2">
        <v>5.3053832693119176</v>
      </c>
      <c r="X61" s="2">
        <v>5.2977663917400406</v>
      </c>
      <c r="Y61" s="2">
        <v>5.5268224311852814</v>
      </c>
      <c r="Z61" s="2">
        <v>11</v>
      </c>
      <c r="AA61" s="2">
        <v>6.6352526616481882</v>
      </c>
      <c r="AB61" s="2">
        <v>15.580359609993751</v>
      </c>
      <c r="AC61" s="2">
        <v>12.775192622544221</v>
      </c>
      <c r="AH61" s="2">
        <v>12.487065876275066</v>
      </c>
      <c r="AI61" s="2">
        <v>10.610773965400428</v>
      </c>
      <c r="AJ61" s="2">
        <v>9.5693886177789906</v>
      </c>
      <c r="AK61" s="2">
        <v>10.642484122937429</v>
      </c>
      <c r="AL61" s="2">
        <v>7.2670472410693767</v>
      </c>
      <c r="AM61" s="2">
        <v>11.025869476930877</v>
      </c>
      <c r="AN61" s="2">
        <v>8.6709741455918401</v>
      </c>
      <c r="AO61" s="2">
        <v>10.528774153629136</v>
      </c>
      <c r="AP61" s="2">
        <v>12.477594447859603</v>
      </c>
      <c r="AQ61" s="2">
        <v>12.404403409936679</v>
      </c>
      <c r="AR61" s="2">
        <v>6.0420573433856504</v>
      </c>
      <c r="AS61" s="2">
        <v>12.271490054995413</v>
      </c>
      <c r="AT61" s="2">
        <v>11.446563396289466</v>
      </c>
      <c r="AU61" s="2">
        <v>9.277486105720067</v>
      </c>
      <c r="AV61" s="2">
        <v>11</v>
      </c>
      <c r="AW61" s="2">
        <v>8.5911878784329296</v>
      </c>
      <c r="AX61" s="2">
        <v>6.1904542633587489</v>
      </c>
      <c r="AY61" s="2">
        <v>6.3154858567566974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4.6097759161790481</v>
      </c>
      <c r="M62" s="2">
        <v>4.719464159563282</v>
      </c>
      <c r="N62" s="2">
        <v>5.7921107125798805</v>
      </c>
      <c r="O62" s="2">
        <v>8.1792039358241055</v>
      </c>
      <c r="P62" s="2">
        <v>8.62175350055659</v>
      </c>
      <c r="Q62" s="2">
        <v>4.5112287683394126</v>
      </c>
      <c r="R62" s="2">
        <v>6.6489810599290271</v>
      </c>
      <c r="S62" s="2">
        <v>7.5850986220001877</v>
      </c>
      <c r="T62" s="2">
        <v>5.5520421540081362</v>
      </c>
      <c r="U62" s="2">
        <v>4.7257053028549674</v>
      </c>
      <c r="V62" s="2">
        <v>6.6751258811064851</v>
      </c>
      <c r="W62" s="2">
        <v>5.7189060415032218</v>
      </c>
      <c r="X62" s="2">
        <v>9.9515374535270329</v>
      </c>
      <c r="Y62" s="2">
        <v>5.8681821998012946</v>
      </c>
      <c r="Z62" s="2">
        <v>8.5911878784329296</v>
      </c>
      <c r="AA62" s="2">
        <v>11</v>
      </c>
      <c r="AB62" s="2">
        <v>14.553244445537485</v>
      </c>
      <c r="AC62" s="2">
        <v>15.542397317901372</v>
      </c>
      <c r="AH62" s="2">
        <v>5.7279070355116861</v>
      </c>
      <c r="AI62" s="2">
        <v>8.9124866330184798</v>
      </c>
      <c r="AJ62" s="2">
        <v>11.741417278833431</v>
      </c>
      <c r="AK62" s="2">
        <v>12.60950055253044</v>
      </c>
      <c r="AL62" s="2">
        <v>12.720784997688053</v>
      </c>
      <c r="AM62" s="2">
        <v>9.1976813055278459</v>
      </c>
      <c r="AN62" s="2">
        <v>6.9562128037915851</v>
      </c>
      <c r="AO62" s="2">
        <v>10.352882226823477</v>
      </c>
      <c r="AP62" s="2">
        <v>5.7312321379434596</v>
      </c>
      <c r="AQ62" s="2">
        <v>9.7760324292849816</v>
      </c>
      <c r="AR62" s="2">
        <v>8.9647231846851589</v>
      </c>
      <c r="AS62" s="2">
        <v>11.314586899953172</v>
      </c>
      <c r="AT62" s="2">
        <v>10.410162128846888</v>
      </c>
      <c r="AU62" s="2">
        <v>8.3828616285006827</v>
      </c>
      <c r="AV62" s="2">
        <v>6.6352526616481882</v>
      </c>
      <c r="AW62" s="2">
        <v>11</v>
      </c>
      <c r="AX62" s="2">
        <v>3.7597811042128564</v>
      </c>
      <c r="AY62" s="2">
        <v>6.751905954489283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3.9195740603636628</v>
      </c>
      <c r="M63" s="2">
        <v>3.3372842864960224</v>
      </c>
      <c r="N63" s="2">
        <v>3.5339309425165895</v>
      </c>
      <c r="O63" s="2">
        <v>2.6913011484751377</v>
      </c>
      <c r="P63" s="2">
        <v>5.3582603199903893</v>
      </c>
      <c r="Q63" s="2">
        <v>3.910621471471055</v>
      </c>
      <c r="R63" s="2">
        <v>3.3251750001648959</v>
      </c>
      <c r="S63" s="2">
        <v>4.055694670753514</v>
      </c>
      <c r="T63" s="2">
        <v>5.6072715805812159</v>
      </c>
      <c r="U63" s="2">
        <v>4.8002944178435847</v>
      </c>
      <c r="V63" s="2">
        <v>2.265947525072904</v>
      </c>
      <c r="W63" s="2">
        <v>4.6924245106237503</v>
      </c>
      <c r="X63" s="2">
        <v>5.9565091266940922</v>
      </c>
      <c r="Y63" s="2">
        <v>4.6852670082119889</v>
      </c>
      <c r="Z63" s="2">
        <v>6.1904542633587489</v>
      </c>
      <c r="AA63" s="2">
        <v>3.7597811042128564</v>
      </c>
      <c r="AB63" s="2">
        <v>12</v>
      </c>
      <c r="AC63" s="2">
        <v>7.2453746562962502</v>
      </c>
      <c r="AH63" s="2">
        <v>27.16185529239527</v>
      </c>
      <c r="AI63" s="2">
        <v>25.135069670304524</v>
      </c>
      <c r="AJ63" s="2">
        <v>16.154149485723842</v>
      </c>
      <c r="AK63" s="2">
        <v>15.191434048978168</v>
      </c>
      <c r="AL63" s="2">
        <v>18.076824568965055</v>
      </c>
      <c r="AM63" s="2">
        <v>20.04654289665757</v>
      </c>
      <c r="AN63" s="2">
        <v>13.184252771814531</v>
      </c>
      <c r="AO63" s="2">
        <v>16.541661268869273</v>
      </c>
      <c r="AP63" s="2">
        <v>23.275272376981192</v>
      </c>
      <c r="AQ63" s="2">
        <v>21.147975790810744</v>
      </c>
      <c r="AR63" s="2">
        <v>12.53869134555398</v>
      </c>
      <c r="AS63" s="2">
        <v>18.582818980117562</v>
      </c>
      <c r="AT63" s="2">
        <v>20.632791660360112</v>
      </c>
      <c r="AU63" s="2">
        <v>15.724284566331228</v>
      </c>
      <c r="AV63" s="2">
        <v>15.580359609993751</v>
      </c>
      <c r="AW63" s="2">
        <v>14.553244445537485</v>
      </c>
      <c r="AX63" s="2">
        <v>12</v>
      </c>
      <c r="AY63" s="2">
        <v>8.3345586203713324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3.7883905023327604</v>
      </c>
      <c r="M64" s="2">
        <v>3.7615937749537109</v>
      </c>
      <c r="N64" s="2">
        <v>4.0542130508104011</v>
      </c>
      <c r="O64" s="2">
        <v>5.4802793739828566</v>
      </c>
      <c r="P64" s="2">
        <v>3.4741892846318216</v>
      </c>
      <c r="Q64" s="2">
        <v>3.278537401157064</v>
      </c>
      <c r="R64" s="2">
        <v>4.4303890406262711</v>
      </c>
      <c r="S64" s="2">
        <v>4.014950382922243</v>
      </c>
      <c r="T64" s="2">
        <v>3.3232733028789752</v>
      </c>
      <c r="U64" s="2">
        <v>2.6375166422647816</v>
      </c>
      <c r="V64" s="2">
        <v>5.6484514550477334</v>
      </c>
      <c r="W64" s="2">
        <v>4.9220042215859703</v>
      </c>
      <c r="X64" s="2">
        <v>5.6306544913855685</v>
      </c>
      <c r="Y64" s="2">
        <v>4.6539179045196066</v>
      </c>
      <c r="Z64" s="2">
        <v>6.3154858567566974</v>
      </c>
      <c r="AA64" s="2">
        <v>6.751905954489283</v>
      </c>
      <c r="AB64" s="2">
        <v>8.3345586203713324</v>
      </c>
      <c r="AC64" s="2">
        <v>12</v>
      </c>
      <c r="AH64" s="2">
        <v>18.288230944085274</v>
      </c>
      <c r="AI64" s="2">
        <v>20.987125683351991</v>
      </c>
      <c r="AJ64" s="2">
        <v>16.453122415804124</v>
      </c>
      <c r="AK64" s="2">
        <v>22.90302465752227</v>
      </c>
      <c r="AL64" s="2">
        <v>17.756742672676964</v>
      </c>
      <c r="AM64" s="2">
        <v>17.643569118205704</v>
      </c>
      <c r="AN64" s="2">
        <v>12.442084523897154</v>
      </c>
      <c r="AO64" s="2">
        <v>12.953413634150543</v>
      </c>
      <c r="AP64" s="2">
        <v>11.788214186355564</v>
      </c>
      <c r="AQ64" s="2">
        <v>16.735594750155254</v>
      </c>
      <c r="AR64" s="2">
        <v>14.666866906715789</v>
      </c>
      <c r="AS64" s="2">
        <v>23.627701223090455</v>
      </c>
      <c r="AT64" s="2">
        <v>17.279369214424342</v>
      </c>
      <c r="AU64" s="2">
        <v>15.878909905404477</v>
      </c>
      <c r="AV64" s="2">
        <v>12.775192622544221</v>
      </c>
      <c r="AW64" s="2">
        <v>15.542397317901372</v>
      </c>
      <c r="AX64" s="2">
        <v>7.2453746562962502</v>
      </c>
      <c r="AY64" s="2">
        <v>12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76</v>
      </c>
      <c r="AH67" s="4" t="s">
        <v>77</v>
      </c>
    </row>
    <row r="68" spans="1:51" x14ac:dyDescent="0.45">
      <c r="A68" t="e">
        <f t="shared" ref="A68:A131" si="14">INDEX($J$3:$K$20,MATCH(B68,$J$3:$J$20,0),2)</f>
        <v>#N/A</v>
      </c>
      <c r="B68" s="1" t="s">
        <v>26</v>
      </c>
      <c r="C68" t="e">
        <f t="shared" ref="C68:C131" si="15">INDEX($J$3:$K$20,MATCH(D68,$J$3:$J$20,0),2)</f>
        <v>#N/A</v>
      </c>
      <c r="G68" s="2"/>
      <c r="H68" s="2"/>
      <c r="I68" s="2"/>
      <c r="L68" cm="1">
        <f t="array" ref="L68:AC85">MMULT(_xlfn.ANCHORARRAY(L47),L3:AC20)</f>
        <v>97.533969477744293</v>
      </c>
      <c r="M68">
        <v>96.8172697436829</v>
      </c>
      <c r="N68">
        <v>120.91532738509798</v>
      </c>
      <c r="O68">
        <v>145.7627932596543</v>
      </c>
      <c r="P68">
        <v>125.45797603729991</v>
      </c>
      <c r="Q68">
        <v>102.53140224066243</v>
      </c>
      <c r="R68">
        <v>106.63651223605906</v>
      </c>
      <c r="S68">
        <v>129.6146901175905</v>
      </c>
      <c r="T68">
        <v>103.83074244753867</v>
      </c>
      <c r="U68">
        <v>98.456085828400248</v>
      </c>
      <c r="V68">
        <v>139.70727649994114</v>
      </c>
      <c r="W68">
        <v>119.98989292017106</v>
      </c>
      <c r="X68">
        <v>162.39166178389812</v>
      </c>
      <c r="Y68">
        <v>147.94972778383348</v>
      </c>
      <c r="Z68">
        <v>154.18013854219939</v>
      </c>
      <c r="AA68">
        <v>159.75004977968666</v>
      </c>
      <c r="AB68">
        <v>258.13503116519485</v>
      </c>
      <c r="AC68">
        <v>261.38515925343177</v>
      </c>
      <c r="AH68" cm="1">
        <f t="array" ref="AH68:AY85">TRANSPOSE(_xlfn.ANCHORARRAY(L68))</f>
        <v>97.533969477744293</v>
      </c>
      <c r="AI68">
        <v>107.86029451610585</v>
      </c>
      <c r="AJ68">
        <v>104.66207773993494</v>
      </c>
      <c r="AK68">
        <v>96.710529592840018</v>
      </c>
      <c r="AL68">
        <v>115.63621921444951</v>
      </c>
      <c r="AM68">
        <v>108.00475105188063</v>
      </c>
      <c r="AN68">
        <v>81.939894834485244</v>
      </c>
      <c r="AO68">
        <v>99.220931972667557</v>
      </c>
      <c r="AP68">
        <v>76.393419488973194</v>
      </c>
      <c r="AQ68">
        <v>97.22810534565896</v>
      </c>
      <c r="AR68">
        <v>81.135367048889393</v>
      </c>
      <c r="AS68">
        <v>93.213934053577418</v>
      </c>
      <c r="AT68">
        <v>87.432249630348934</v>
      </c>
      <c r="AU68">
        <v>70.48552672928956</v>
      </c>
      <c r="AV68">
        <v>59.262017719733677</v>
      </c>
      <c r="AW68">
        <v>75.170403815194092</v>
      </c>
      <c r="AX68">
        <v>44.293235252516489</v>
      </c>
      <c r="AY68">
        <v>47.664796355889372</v>
      </c>
    </row>
    <row r="69" spans="1:51" x14ac:dyDescent="0.45">
      <c r="A69">
        <f t="shared" si="14"/>
        <v>17</v>
      </c>
      <c r="B69" t="s">
        <v>16</v>
      </c>
      <c r="C69">
        <f t="shared" si="15"/>
        <v>7</v>
      </c>
      <c r="D69" t="s">
        <v>5</v>
      </c>
      <c r="E69">
        <v>56</v>
      </c>
      <c r="F69">
        <v>165</v>
      </c>
      <c r="G69" s="2">
        <f t="shared" ref="G69:G132" si="16">E69/F69</f>
        <v>0.33939393939393941</v>
      </c>
      <c r="H69" s="2">
        <f t="shared" ref="H69:H132" si="17">F69/E69</f>
        <v>2.9464285714285716</v>
      </c>
      <c r="I69" s="2"/>
      <c r="L69">
        <v>107.86029451610585</v>
      </c>
      <c r="M69">
        <v>101.68755186997903</v>
      </c>
      <c r="N69">
        <v>126.77558391531286</v>
      </c>
      <c r="O69">
        <v>141.78874573576101</v>
      </c>
      <c r="P69">
        <v>131.29697628733382</v>
      </c>
      <c r="Q69">
        <v>108.90054325201429</v>
      </c>
      <c r="R69">
        <v>119.27616063423403</v>
      </c>
      <c r="S69">
        <v>131.76131445289047</v>
      </c>
      <c r="T69">
        <v>115.99435600923071</v>
      </c>
      <c r="U69">
        <v>109.43993465548627</v>
      </c>
      <c r="V69">
        <v>145.54594295930445</v>
      </c>
      <c r="W69">
        <v>135.70965928750968</v>
      </c>
      <c r="X69">
        <v>166.78245414024292</v>
      </c>
      <c r="Y69">
        <v>152.60998266659354</v>
      </c>
      <c r="Z69">
        <v>163.91479022746364</v>
      </c>
      <c r="AA69">
        <v>158.04011008725999</v>
      </c>
      <c r="AB69">
        <v>276.20993547428719</v>
      </c>
      <c r="AC69">
        <v>260.28376057674518</v>
      </c>
      <c r="AH69">
        <v>96.8172697436829</v>
      </c>
      <c r="AI69">
        <v>101.68755186997903</v>
      </c>
      <c r="AJ69">
        <v>95.072001663423464</v>
      </c>
      <c r="AK69">
        <v>90.537949305443931</v>
      </c>
      <c r="AL69">
        <v>112.15318522037543</v>
      </c>
      <c r="AM69">
        <v>101.11257214597703</v>
      </c>
      <c r="AN69">
        <v>80.747669165771228</v>
      </c>
      <c r="AO69">
        <v>94.950223228811183</v>
      </c>
      <c r="AP69">
        <v>75.603384711645546</v>
      </c>
      <c r="AQ69">
        <v>90.385403487002776</v>
      </c>
      <c r="AR69">
        <v>77.972365862554696</v>
      </c>
      <c r="AS69">
        <v>93.716166791843108</v>
      </c>
      <c r="AT69">
        <v>84.690492523686231</v>
      </c>
      <c r="AU69">
        <v>65.201685070550042</v>
      </c>
      <c r="AV69">
        <v>58.959536375169634</v>
      </c>
      <c r="AW69">
        <v>75.786990215357889</v>
      </c>
      <c r="AX69">
        <v>45.792669057591652</v>
      </c>
      <c r="AY69">
        <v>47.109273721792874</v>
      </c>
    </row>
    <row r="70" spans="1:51" x14ac:dyDescent="0.45">
      <c r="A70">
        <f t="shared" si="14"/>
        <v>14</v>
      </c>
      <c r="B70" t="s">
        <v>11</v>
      </c>
      <c r="C70">
        <f t="shared" si="15"/>
        <v>16</v>
      </c>
      <c r="D70" t="s">
        <v>6</v>
      </c>
      <c r="E70">
        <v>54</v>
      </c>
      <c r="F70">
        <v>113</v>
      </c>
      <c r="G70" s="2">
        <f t="shared" si="16"/>
        <v>0.47787610619469029</v>
      </c>
      <c r="H70" s="2">
        <f t="shared" si="17"/>
        <v>2.0925925925925926</v>
      </c>
      <c r="I70" s="2"/>
      <c r="L70">
        <v>104.66207773993494</v>
      </c>
      <c r="M70">
        <v>95.072001663423464</v>
      </c>
      <c r="N70">
        <v>98.3172240301746</v>
      </c>
      <c r="O70">
        <v>110.95530858127422</v>
      </c>
      <c r="P70">
        <v>106.29133528762762</v>
      </c>
      <c r="Q70">
        <v>101.43700716168479</v>
      </c>
      <c r="R70">
        <v>99.619017185104937</v>
      </c>
      <c r="S70">
        <v>109.64392965020104</v>
      </c>
      <c r="T70">
        <v>112.94205474241787</v>
      </c>
      <c r="U70">
        <v>97.004190134802798</v>
      </c>
      <c r="V70">
        <v>107.62481300572834</v>
      </c>
      <c r="W70">
        <v>117.35024769769774</v>
      </c>
      <c r="X70">
        <v>140.61410343755148</v>
      </c>
      <c r="Y70">
        <v>135.62480850249776</v>
      </c>
      <c r="Z70">
        <v>150.98444071044077</v>
      </c>
      <c r="AA70">
        <v>116.57043341966147</v>
      </c>
      <c r="AB70">
        <v>266.72235509680132</v>
      </c>
      <c r="AC70">
        <v>221.86719158282278</v>
      </c>
      <c r="AH70">
        <v>120.91532738509798</v>
      </c>
      <c r="AI70">
        <v>126.77558391531286</v>
      </c>
      <c r="AJ70">
        <v>98.3172240301746</v>
      </c>
      <c r="AK70">
        <v>103.80125156408312</v>
      </c>
      <c r="AL70">
        <v>112.02254229062157</v>
      </c>
      <c r="AM70">
        <v>120.55383920065628</v>
      </c>
      <c r="AN70">
        <v>92.149457199484957</v>
      </c>
      <c r="AO70">
        <v>101.42499151487954</v>
      </c>
      <c r="AP70">
        <v>96.80076811977284</v>
      </c>
      <c r="AQ70">
        <v>106.64418745674891</v>
      </c>
      <c r="AR70">
        <v>80.351305018325206</v>
      </c>
      <c r="AS70">
        <v>119.62831335289272</v>
      </c>
      <c r="AT70">
        <v>92.588618038206363</v>
      </c>
      <c r="AU70">
        <v>78.148385083144845</v>
      </c>
      <c r="AV70">
        <v>70.741038911582848</v>
      </c>
      <c r="AW70">
        <v>81.397717277117593</v>
      </c>
      <c r="AX70">
        <v>52.500152947696805</v>
      </c>
      <c r="AY70">
        <v>55.256680900227842</v>
      </c>
    </row>
    <row r="71" spans="1:51" x14ac:dyDescent="0.45">
      <c r="A71">
        <f t="shared" si="14"/>
        <v>1</v>
      </c>
      <c r="B71" t="s">
        <v>12</v>
      </c>
      <c r="C71">
        <f t="shared" si="15"/>
        <v>5</v>
      </c>
      <c r="D71" t="s">
        <v>17</v>
      </c>
      <c r="E71">
        <v>66</v>
      </c>
      <c r="F71">
        <v>69</v>
      </c>
      <c r="G71" s="2">
        <f t="shared" si="16"/>
        <v>0.95652173913043481</v>
      </c>
      <c r="H71" s="2">
        <f t="shared" si="17"/>
        <v>1.0454545454545454</v>
      </c>
      <c r="I71" s="2"/>
      <c r="L71">
        <v>96.710529592840018</v>
      </c>
      <c r="M71">
        <v>90.537949305443931</v>
      </c>
      <c r="N71">
        <v>103.80125156408312</v>
      </c>
      <c r="O71">
        <v>106.4244565565306</v>
      </c>
      <c r="P71">
        <v>100.07892781207511</v>
      </c>
      <c r="Q71">
        <v>98.323896896109602</v>
      </c>
      <c r="R71">
        <v>91.958558470848985</v>
      </c>
      <c r="S71">
        <v>105.01908332536644</v>
      </c>
      <c r="T71">
        <v>104.48302970642794</v>
      </c>
      <c r="U71">
        <v>96.587639330844425</v>
      </c>
      <c r="V71">
        <v>112.57011865078864</v>
      </c>
      <c r="W71">
        <v>114.31425619700198</v>
      </c>
      <c r="X71">
        <v>134.78374085338004</v>
      </c>
      <c r="Y71">
        <v>135.90793264292313</v>
      </c>
      <c r="Z71">
        <v>135.96556310433749</v>
      </c>
      <c r="AA71">
        <v>115.73345559328735</v>
      </c>
      <c r="AB71">
        <v>244.27724854285913</v>
      </c>
      <c r="AC71">
        <v>209.82815888178357</v>
      </c>
      <c r="AH71">
        <v>145.7627932596543</v>
      </c>
      <c r="AI71">
        <v>141.78874573576101</v>
      </c>
      <c r="AJ71">
        <v>110.95530858127422</v>
      </c>
      <c r="AK71">
        <v>106.4244565565306</v>
      </c>
      <c r="AL71">
        <v>128.51248167771604</v>
      </c>
      <c r="AM71">
        <v>138.28578877918056</v>
      </c>
      <c r="AN71">
        <v>106.02329509307327</v>
      </c>
      <c r="AO71">
        <v>123.99410911519023</v>
      </c>
      <c r="AP71">
        <v>119.02911449366708</v>
      </c>
      <c r="AQ71">
        <v>124.52404908765102</v>
      </c>
      <c r="AR71">
        <v>87.469248151865514</v>
      </c>
      <c r="AS71">
        <v>120.59841253065804</v>
      </c>
      <c r="AT71">
        <v>111.75726708774596</v>
      </c>
      <c r="AU71">
        <v>86.241032246353711</v>
      </c>
      <c r="AV71">
        <v>82.248723006722514</v>
      </c>
      <c r="AW71">
        <v>89.500813705208728</v>
      </c>
      <c r="AX71">
        <v>64.785280844154727</v>
      </c>
      <c r="AY71">
        <v>55.975461806906225</v>
      </c>
    </row>
    <row r="72" spans="1:51" x14ac:dyDescent="0.45">
      <c r="A72">
        <f t="shared" si="14"/>
        <v>2</v>
      </c>
      <c r="B72" t="s">
        <v>1</v>
      </c>
      <c r="C72">
        <f t="shared" si="15"/>
        <v>13</v>
      </c>
      <c r="D72" t="s">
        <v>9</v>
      </c>
      <c r="E72">
        <v>91</v>
      </c>
      <c r="F72">
        <v>81</v>
      </c>
      <c r="G72" s="2">
        <f t="shared" si="16"/>
        <v>1.1234567901234569</v>
      </c>
      <c r="H72" s="2">
        <f t="shared" si="17"/>
        <v>0.89010989010989006</v>
      </c>
      <c r="I72" s="2"/>
      <c r="L72">
        <v>115.63621921444951</v>
      </c>
      <c r="M72">
        <v>112.15318522037543</v>
      </c>
      <c r="N72">
        <v>112.02254229062157</v>
      </c>
      <c r="O72">
        <v>128.51248167771604</v>
      </c>
      <c r="P72">
        <v>116.82076094855758</v>
      </c>
      <c r="Q72">
        <v>114.03170996355023</v>
      </c>
      <c r="R72">
        <v>106.83744914779743</v>
      </c>
      <c r="S72">
        <v>122.34207234726479</v>
      </c>
      <c r="T72">
        <v>131.58798145354339</v>
      </c>
      <c r="U72">
        <v>108.18224505492311</v>
      </c>
      <c r="V72">
        <v>121.58221074245013</v>
      </c>
      <c r="W72">
        <v>124.96876106038572</v>
      </c>
      <c r="X72">
        <v>159.17541572356893</v>
      </c>
      <c r="Y72">
        <v>141.57757925882026</v>
      </c>
      <c r="Z72">
        <v>171.25844827911456</v>
      </c>
      <c r="AA72">
        <v>138.59787824531782</v>
      </c>
      <c r="AB72">
        <v>299.80866846718254</v>
      </c>
      <c r="AC72">
        <v>264.10909869197434</v>
      </c>
      <c r="AH72">
        <v>125.45797603729991</v>
      </c>
      <c r="AI72">
        <v>131.29697628733382</v>
      </c>
      <c r="AJ72">
        <v>106.29133528762762</v>
      </c>
      <c r="AK72">
        <v>100.07892781207511</v>
      </c>
      <c r="AL72">
        <v>116.82076094855758</v>
      </c>
      <c r="AM72">
        <v>115.4156931917326</v>
      </c>
      <c r="AN72">
        <v>103.42039305186664</v>
      </c>
      <c r="AO72">
        <v>96.614135071114745</v>
      </c>
      <c r="AP72">
        <v>94.41085275244825</v>
      </c>
      <c r="AQ72">
        <v>101.00413455718716</v>
      </c>
      <c r="AR72">
        <v>89.64813037298731</v>
      </c>
      <c r="AS72">
        <v>115.78382487257947</v>
      </c>
      <c r="AT72">
        <v>86.621077391530349</v>
      </c>
      <c r="AU72">
        <v>84.428196006684587</v>
      </c>
      <c r="AV72">
        <v>70.293853691124625</v>
      </c>
      <c r="AW72">
        <v>74.704488391577328</v>
      </c>
      <c r="AX72">
        <v>50.640334080791817</v>
      </c>
      <c r="AY72">
        <v>53.063755699435603</v>
      </c>
    </row>
    <row r="73" spans="1:51" x14ac:dyDescent="0.45">
      <c r="A73">
        <f t="shared" si="14"/>
        <v>10</v>
      </c>
      <c r="B73" t="s">
        <v>13</v>
      </c>
      <c r="C73">
        <f t="shared" si="15"/>
        <v>11</v>
      </c>
      <c r="D73" t="s">
        <v>15</v>
      </c>
      <c r="E73">
        <v>42</v>
      </c>
      <c r="F73">
        <v>43</v>
      </c>
      <c r="G73" s="2">
        <f t="shared" si="16"/>
        <v>0.97674418604651159</v>
      </c>
      <c r="H73" s="2">
        <f t="shared" si="17"/>
        <v>1.0238095238095237</v>
      </c>
      <c r="I73" s="2"/>
      <c r="L73">
        <v>108.00475105188063</v>
      </c>
      <c r="M73">
        <v>101.11257214597703</v>
      </c>
      <c r="N73">
        <v>120.55383920065628</v>
      </c>
      <c r="O73">
        <v>138.28578877918056</v>
      </c>
      <c r="P73">
        <v>115.4156931917326</v>
      </c>
      <c r="Q73">
        <v>101.20478843507563</v>
      </c>
      <c r="R73">
        <v>109.82413561623623</v>
      </c>
      <c r="S73">
        <v>115.56395980482186</v>
      </c>
      <c r="T73">
        <v>108.75726198359087</v>
      </c>
      <c r="U73">
        <v>97.670830441291827</v>
      </c>
      <c r="V73">
        <v>138.91930568024407</v>
      </c>
      <c r="W73">
        <v>133.71229555757196</v>
      </c>
      <c r="X73">
        <v>158.77232103194078</v>
      </c>
      <c r="Y73">
        <v>151.99077964852484</v>
      </c>
      <c r="Z73">
        <v>159.58782591925058</v>
      </c>
      <c r="AA73">
        <v>152.69316273886221</v>
      </c>
      <c r="AB73">
        <v>271.32244634524307</v>
      </c>
      <c r="AC73">
        <v>272.56483438957912</v>
      </c>
      <c r="AH73">
        <v>102.53140224066243</v>
      </c>
      <c r="AI73">
        <v>108.90054325201429</v>
      </c>
      <c r="AJ73">
        <v>101.43700716168479</v>
      </c>
      <c r="AK73">
        <v>98.323896896109602</v>
      </c>
      <c r="AL73">
        <v>114.03170996355023</v>
      </c>
      <c r="AM73">
        <v>101.20478843507563</v>
      </c>
      <c r="AN73">
        <v>87.450017231330548</v>
      </c>
      <c r="AO73">
        <v>92.735511874892154</v>
      </c>
      <c r="AP73">
        <v>76.101159536859669</v>
      </c>
      <c r="AQ73">
        <v>88.990505702875438</v>
      </c>
      <c r="AR73">
        <v>85.377133537099525</v>
      </c>
      <c r="AS73">
        <v>100.44197038706264</v>
      </c>
      <c r="AT73">
        <v>84.737588683488852</v>
      </c>
      <c r="AU73">
        <v>72.898375583884331</v>
      </c>
      <c r="AV73">
        <v>61.703632165866786</v>
      </c>
      <c r="AW73">
        <v>76.066203642975992</v>
      </c>
      <c r="AX73">
        <v>43.78069356538311</v>
      </c>
      <c r="AY73">
        <v>50.255464068378551</v>
      </c>
    </row>
    <row r="74" spans="1:51" x14ac:dyDescent="0.45">
      <c r="A74">
        <f t="shared" si="14"/>
        <v>9</v>
      </c>
      <c r="B74" t="s">
        <v>3</v>
      </c>
      <c r="C74">
        <f t="shared" si="15"/>
        <v>18</v>
      </c>
      <c r="D74" t="s">
        <v>10</v>
      </c>
      <c r="E74">
        <v>114</v>
      </c>
      <c r="F74">
        <v>64</v>
      </c>
      <c r="G74" s="2">
        <f t="shared" si="16"/>
        <v>1.78125</v>
      </c>
      <c r="H74" s="2">
        <f t="shared" si="17"/>
        <v>0.56140350877192979</v>
      </c>
      <c r="I74" s="2"/>
      <c r="L74">
        <v>81.939894834485244</v>
      </c>
      <c r="M74">
        <v>80.747669165771228</v>
      </c>
      <c r="N74">
        <v>92.149457199484957</v>
      </c>
      <c r="O74">
        <v>106.02329509307327</v>
      </c>
      <c r="P74">
        <v>103.42039305186664</v>
      </c>
      <c r="Q74">
        <v>87.450017231330548</v>
      </c>
      <c r="R74">
        <v>82.150930072311169</v>
      </c>
      <c r="S74">
        <v>107.84362815409889</v>
      </c>
      <c r="T74">
        <v>98.994971751133761</v>
      </c>
      <c r="U74">
        <v>90.100912321082831</v>
      </c>
      <c r="V74">
        <v>97.737944352849894</v>
      </c>
      <c r="W74">
        <v>92.461487860003373</v>
      </c>
      <c r="X74">
        <v>135.35428923460199</v>
      </c>
      <c r="Y74">
        <v>118.62932697954687</v>
      </c>
      <c r="Z74">
        <v>137.11371494341603</v>
      </c>
      <c r="AA74">
        <v>120.43573680509371</v>
      </c>
      <c r="AB74">
        <v>234.10534834740815</v>
      </c>
      <c r="AC74">
        <v>202.68181531411949</v>
      </c>
      <c r="AH74">
        <v>106.63651223605906</v>
      </c>
      <c r="AI74">
        <v>119.27616063423403</v>
      </c>
      <c r="AJ74">
        <v>99.619017185104937</v>
      </c>
      <c r="AK74">
        <v>91.958558470848985</v>
      </c>
      <c r="AL74">
        <v>106.83744914779743</v>
      </c>
      <c r="AM74">
        <v>109.82413561623623</v>
      </c>
      <c r="AN74">
        <v>82.150930072311169</v>
      </c>
      <c r="AO74">
        <v>96.093251702840803</v>
      </c>
      <c r="AP74">
        <v>89.631758657122688</v>
      </c>
      <c r="AQ74">
        <v>102.42746842024533</v>
      </c>
      <c r="AR74">
        <v>73.995664745285055</v>
      </c>
      <c r="AS74">
        <v>97.753778608205593</v>
      </c>
      <c r="AT74">
        <v>86.170044787162766</v>
      </c>
      <c r="AU74">
        <v>74.867631389652288</v>
      </c>
      <c r="AV74">
        <v>61.095408475985259</v>
      </c>
      <c r="AW74">
        <v>70.325081299699931</v>
      </c>
      <c r="AX74">
        <v>47.98945633800642</v>
      </c>
      <c r="AY74">
        <v>45.722337682146396</v>
      </c>
    </row>
    <row r="75" spans="1:51" x14ac:dyDescent="0.45">
      <c r="A75">
        <f t="shared" si="14"/>
        <v>4</v>
      </c>
      <c r="B75" t="s">
        <v>7</v>
      </c>
      <c r="C75">
        <f t="shared" si="15"/>
        <v>12</v>
      </c>
      <c r="D75" t="s">
        <v>4</v>
      </c>
      <c r="E75">
        <v>115</v>
      </c>
      <c r="F75">
        <v>90</v>
      </c>
      <c r="G75" s="2">
        <f t="shared" si="16"/>
        <v>1.2777777777777777</v>
      </c>
      <c r="H75" s="2">
        <f t="shared" si="17"/>
        <v>0.78260869565217395</v>
      </c>
      <c r="I75" s="2"/>
      <c r="L75">
        <v>99.220931972667557</v>
      </c>
      <c r="M75">
        <v>94.950223228811183</v>
      </c>
      <c r="N75">
        <v>101.42499151487954</v>
      </c>
      <c r="O75">
        <v>123.99410911519023</v>
      </c>
      <c r="P75">
        <v>96.614135071114745</v>
      </c>
      <c r="Q75">
        <v>92.735511874892154</v>
      </c>
      <c r="R75">
        <v>96.093251702840803</v>
      </c>
      <c r="S75">
        <v>95.35007831924483</v>
      </c>
      <c r="T75">
        <v>103.35994873020681</v>
      </c>
      <c r="U75">
        <v>84.372654365306033</v>
      </c>
      <c r="V75">
        <v>116.12489191572587</v>
      </c>
      <c r="W75">
        <v>114.54707199905582</v>
      </c>
      <c r="X75">
        <v>131.72038160500301</v>
      </c>
      <c r="Y75">
        <v>130.88726238894853</v>
      </c>
      <c r="Z75">
        <v>140.49530044951345</v>
      </c>
      <c r="AA75">
        <v>121.22980559626841</v>
      </c>
      <c r="AB75">
        <v>237.86644437568637</v>
      </c>
      <c r="AC75">
        <v>230.43154004143878</v>
      </c>
      <c r="AH75">
        <v>129.6146901175905</v>
      </c>
      <c r="AI75">
        <v>131.76131445289047</v>
      </c>
      <c r="AJ75">
        <v>109.64392965020104</v>
      </c>
      <c r="AK75">
        <v>105.01908332536644</v>
      </c>
      <c r="AL75">
        <v>122.34207234726479</v>
      </c>
      <c r="AM75">
        <v>115.56395980482186</v>
      </c>
      <c r="AN75">
        <v>107.84362815409889</v>
      </c>
      <c r="AO75">
        <v>95.35007831924483</v>
      </c>
      <c r="AP75">
        <v>96.694229706496827</v>
      </c>
      <c r="AQ75">
        <v>102.36959643819927</v>
      </c>
      <c r="AR75">
        <v>93.524838990926312</v>
      </c>
      <c r="AS75">
        <v>124.87470468722336</v>
      </c>
      <c r="AT75">
        <v>86.362279769762807</v>
      </c>
      <c r="AU75">
        <v>80.171053514509836</v>
      </c>
      <c r="AV75">
        <v>72.82500800874088</v>
      </c>
      <c r="AW75">
        <v>76.366094464576406</v>
      </c>
      <c r="AX75">
        <v>49.207755695659408</v>
      </c>
      <c r="AY75">
        <v>56.234751701998007</v>
      </c>
    </row>
    <row r="76" spans="1:51" x14ac:dyDescent="0.45">
      <c r="A76">
        <f t="shared" si="14"/>
        <v>8</v>
      </c>
      <c r="B76" t="s">
        <v>14</v>
      </c>
      <c r="C76">
        <f t="shared" si="15"/>
        <v>15</v>
      </c>
      <c r="D76" t="s">
        <v>8</v>
      </c>
      <c r="E76">
        <v>103</v>
      </c>
      <c r="F76">
        <v>71</v>
      </c>
      <c r="G76" s="2">
        <f t="shared" si="16"/>
        <v>1.4507042253521127</v>
      </c>
      <c r="H76" s="2">
        <f t="shared" si="17"/>
        <v>0.68932038834951459</v>
      </c>
      <c r="I76" s="2"/>
      <c r="L76">
        <v>76.393419488973194</v>
      </c>
      <c r="M76">
        <v>75.603384711645546</v>
      </c>
      <c r="N76">
        <v>96.80076811977284</v>
      </c>
      <c r="O76">
        <v>119.02911449366708</v>
      </c>
      <c r="P76">
        <v>94.41085275244825</v>
      </c>
      <c r="Q76">
        <v>76.101159536859669</v>
      </c>
      <c r="R76">
        <v>89.631758657122688</v>
      </c>
      <c r="S76">
        <v>96.694229706496827</v>
      </c>
      <c r="T76">
        <v>74.101110528821764</v>
      </c>
      <c r="U76">
        <v>69.74315175460417</v>
      </c>
      <c r="V76">
        <v>110.90813853635055</v>
      </c>
      <c r="W76">
        <v>102.47875539228825</v>
      </c>
      <c r="X76">
        <v>126.27215327167453</v>
      </c>
      <c r="Y76">
        <v>126.08387516778049</v>
      </c>
      <c r="Z76">
        <v>114.64165407967786</v>
      </c>
      <c r="AA76">
        <v>124.01044914265698</v>
      </c>
      <c r="AB76">
        <v>189.6191941754638</v>
      </c>
      <c r="AC76">
        <v>202.40971438348717</v>
      </c>
      <c r="AH76">
        <v>103.83074244753867</v>
      </c>
      <c r="AI76">
        <v>115.99435600923071</v>
      </c>
      <c r="AJ76">
        <v>112.94205474241787</v>
      </c>
      <c r="AK76">
        <v>104.48302970642794</v>
      </c>
      <c r="AL76">
        <v>131.58798145354339</v>
      </c>
      <c r="AM76">
        <v>108.75726198359087</v>
      </c>
      <c r="AN76">
        <v>98.994971751133761</v>
      </c>
      <c r="AO76">
        <v>103.35994873020681</v>
      </c>
      <c r="AP76">
        <v>74.101110528821764</v>
      </c>
      <c r="AQ76">
        <v>90.58714990278034</v>
      </c>
      <c r="AR76">
        <v>98.132460106201648</v>
      </c>
      <c r="AS76">
        <v>104.51157776637103</v>
      </c>
      <c r="AT76">
        <v>88.496121004998315</v>
      </c>
      <c r="AU76">
        <v>75.742440219990357</v>
      </c>
      <c r="AV76">
        <v>60.273785698168126</v>
      </c>
      <c r="AW76">
        <v>83.528491960940173</v>
      </c>
      <c r="AX76">
        <v>44.845093951160379</v>
      </c>
      <c r="AY76">
        <v>54.156509035429075</v>
      </c>
    </row>
    <row r="77" spans="1:51" x14ac:dyDescent="0.45">
      <c r="A77">
        <f t="shared" si="14"/>
        <v>3</v>
      </c>
      <c r="B77" t="s">
        <v>0</v>
      </c>
      <c r="C77">
        <f t="shared" si="15"/>
        <v>6</v>
      </c>
      <c r="D77" t="s">
        <v>2</v>
      </c>
      <c r="E77">
        <v>89</v>
      </c>
      <c r="F77">
        <v>113</v>
      </c>
      <c r="G77" s="2">
        <f t="shared" si="16"/>
        <v>0.78761061946902655</v>
      </c>
      <c r="H77" s="2">
        <f t="shared" si="17"/>
        <v>1.2696629213483146</v>
      </c>
      <c r="I77" s="2"/>
      <c r="L77">
        <v>97.22810534565896</v>
      </c>
      <c r="M77">
        <v>90.385403487002776</v>
      </c>
      <c r="N77">
        <v>106.64418745674891</v>
      </c>
      <c r="O77">
        <v>124.52404908765102</v>
      </c>
      <c r="P77">
        <v>101.00413455718716</v>
      </c>
      <c r="Q77">
        <v>88.990505702875438</v>
      </c>
      <c r="R77">
        <v>102.42746842024533</v>
      </c>
      <c r="S77">
        <v>102.36959643819927</v>
      </c>
      <c r="T77">
        <v>90.58714990278034</v>
      </c>
      <c r="U77">
        <v>81.339736271992805</v>
      </c>
      <c r="V77">
        <v>122.69565532585425</v>
      </c>
      <c r="W77">
        <v>123.40564866365223</v>
      </c>
      <c r="X77">
        <v>141.3165196544459</v>
      </c>
      <c r="Y77">
        <v>144.55873035795264</v>
      </c>
      <c r="Z77">
        <v>131.6633825390729</v>
      </c>
      <c r="AA77">
        <v>131.048407307833</v>
      </c>
      <c r="AB77">
        <v>233.05001121418113</v>
      </c>
      <c r="AC77">
        <v>237.40106585544586</v>
      </c>
      <c r="AH77">
        <v>98.456085828400248</v>
      </c>
      <c r="AI77">
        <v>109.43993465548627</v>
      </c>
      <c r="AJ77">
        <v>97.004190134802798</v>
      </c>
      <c r="AK77">
        <v>96.587639330844425</v>
      </c>
      <c r="AL77">
        <v>108.18224505492311</v>
      </c>
      <c r="AM77">
        <v>97.670830441291827</v>
      </c>
      <c r="AN77">
        <v>90.100912321082831</v>
      </c>
      <c r="AO77">
        <v>84.372654365306033</v>
      </c>
      <c r="AP77">
        <v>69.74315175460417</v>
      </c>
      <c r="AQ77">
        <v>81.339736271992805</v>
      </c>
      <c r="AR77">
        <v>85.081593071187513</v>
      </c>
      <c r="AS77">
        <v>101.44420142803858</v>
      </c>
      <c r="AT77">
        <v>72.461415507541886</v>
      </c>
      <c r="AU77">
        <v>69.548497311454327</v>
      </c>
      <c r="AV77">
        <v>55.708076121541758</v>
      </c>
      <c r="AW77">
        <v>70.536783164471871</v>
      </c>
      <c r="AX77">
        <v>37.988937483509353</v>
      </c>
      <c r="AY77">
        <v>49.207900269178168</v>
      </c>
    </row>
    <row r="78" spans="1:51" x14ac:dyDescent="0.45">
      <c r="G78" s="2"/>
      <c r="H78" s="2"/>
      <c r="I78" s="2"/>
      <c r="L78">
        <v>81.135367048889393</v>
      </c>
      <c r="M78">
        <v>77.972365862554696</v>
      </c>
      <c r="N78">
        <v>80.351305018325206</v>
      </c>
      <c r="O78">
        <v>87.469248151865514</v>
      </c>
      <c r="P78">
        <v>89.64813037298731</v>
      </c>
      <c r="Q78">
        <v>85.377133537099525</v>
      </c>
      <c r="R78">
        <v>73.995664745285055</v>
      </c>
      <c r="S78">
        <v>93.524838990926312</v>
      </c>
      <c r="T78">
        <v>98.132460106201648</v>
      </c>
      <c r="U78">
        <v>85.081593071187513</v>
      </c>
      <c r="V78">
        <v>81.569960309167428</v>
      </c>
      <c r="W78">
        <v>89.055279641905841</v>
      </c>
      <c r="X78">
        <v>116.70777481459446</v>
      </c>
      <c r="Y78">
        <v>106.07755037017378</v>
      </c>
      <c r="Z78">
        <v>126.67578395320582</v>
      </c>
      <c r="AA78">
        <v>96.255234782721317</v>
      </c>
      <c r="AB78">
        <v>219.61207983332815</v>
      </c>
      <c r="AC78">
        <v>177.33397364470514</v>
      </c>
      <c r="AH78">
        <v>139.70727649994114</v>
      </c>
      <c r="AI78">
        <v>145.54594295930445</v>
      </c>
      <c r="AJ78">
        <v>107.62481300572834</v>
      </c>
      <c r="AK78">
        <v>112.57011865078864</v>
      </c>
      <c r="AL78">
        <v>121.58221074245013</v>
      </c>
      <c r="AM78">
        <v>138.91930568024407</v>
      </c>
      <c r="AN78">
        <v>97.737944352849894</v>
      </c>
      <c r="AO78">
        <v>116.12489191572587</v>
      </c>
      <c r="AP78">
        <v>110.90813853635055</v>
      </c>
      <c r="AQ78">
        <v>122.69565532585425</v>
      </c>
      <c r="AR78">
        <v>81.569960309167428</v>
      </c>
      <c r="AS78">
        <v>125.44384725611296</v>
      </c>
      <c r="AT78">
        <v>104.52148413557073</v>
      </c>
      <c r="AU78">
        <v>86.696624918775314</v>
      </c>
      <c r="AV78">
        <v>74.664696319084086</v>
      </c>
      <c r="AW78">
        <v>82.90238121698043</v>
      </c>
      <c r="AX78">
        <v>60.036418554987939</v>
      </c>
      <c r="AY78">
        <v>55.603458329006799</v>
      </c>
    </row>
    <row r="79" spans="1:51" x14ac:dyDescent="0.45">
      <c r="B79" s="1" t="s">
        <v>27</v>
      </c>
      <c r="G79" s="2"/>
      <c r="H79" s="2"/>
      <c r="I79" s="2"/>
      <c r="L79">
        <v>93.213934053577418</v>
      </c>
      <c r="M79">
        <v>93.716166791843108</v>
      </c>
      <c r="N79">
        <v>119.62831335289272</v>
      </c>
      <c r="O79">
        <v>120.59841253065804</v>
      </c>
      <c r="P79">
        <v>115.78382487257947</v>
      </c>
      <c r="Q79">
        <v>100.44197038706264</v>
      </c>
      <c r="R79">
        <v>97.753778608205593</v>
      </c>
      <c r="S79">
        <v>124.87470468722336</v>
      </c>
      <c r="T79">
        <v>104.51157776637103</v>
      </c>
      <c r="U79">
        <v>101.44420142803858</v>
      </c>
      <c r="V79">
        <v>125.44384725611296</v>
      </c>
      <c r="W79">
        <v>116.16713952876195</v>
      </c>
      <c r="X79">
        <v>158.97162357788741</v>
      </c>
      <c r="Y79">
        <v>145.53928796297976</v>
      </c>
      <c r="Z79">
        <v>141.22926047819413</v>
      </c>
      <c r="AA79">
        <v>139.40048172827588</v>
      </c>
      <c r="AB79">
        <v>257.39552085084438</v>
      </c>
      <c r="AC79">
        <v>230.40473416688496</v>
      </c>
      <c r="AH79">
        <v>119.98989292017106</v>
      </c>
      <c r="AI79">
        <v>135.70965928750968</v>
      </c>
      <c r="AJ79">
        <v>117.35024769769774</v>
      </c>
      <c r="AK79">
        <v>114.31425619700198</v>
      </c>
      <c r="AL79">
        <v>124.96876106038572</v>
      </c>
      <c r="AM79">
        <v>133.71229555757196</v>
      </c>
      <c r="AN79">
        <v>92.461487860003373</v>
      </c>
      <c r="AO79">
        <v>114.54707199905582</v>
      </c>
      <c r="AP79">
        <v>102.47875539228825</v>
      </c>
      <c r="AQ79">
        <v>123.40564866365223</v>
      </c>
      <c r="AR79">
        <v>89.055279641905841</v>
      </c>
      <c r="AS79">
        <v>116.16713952876195</v>
      </c>
      <c r="AT79">
        <v>101.49294755753287</v>
      </c>
      <c r="AU79">
        <v>85.579270177486279</v>
      </c>
      <c r="AV79">
        <v>74.005221856619968</v>
      </c>
      <c r="AW79">
        <v>90.102307432180822</v>
      </c>
      <c r="AX79">
        <v>55.090085159195851</v>
      </c>
      <c r="AY79">
        <v>56.484875480609986</v>
      </c>
    </row>
    <row r="80" spans="1:51" x14ac:dyDescent="0.45">
      <c r="A80">
        <f t="shared" si="14"/>
        <v>5</v>
      </c>
      <c r="B80" t="s">
        <v>17</v>
      </c>
      <c r="C80">
        <f t="shared" si="15"/>
        <v>18</v>
      </c>
      <c r="D80" t="s">
        <v>10</v>
      </c>
      <c r="E80">
        <v>102</v>
      </c>
      <c r="F80">
        <v>24</v>
      </c>
      <c r="G80" s="2">
        <f t="shared" si="16"/>
        <v>4.25</v>
      </c>
      <c r="H80" s="2">
        <f t="shared" si="17"/>
        <v>0.23529411764705882</v>
      </c>
      <c r="I80" s="2"/>
      <c r="J80" s="2"/>
      <c r="K80" s="2"/>
      <c r="L80">
        <v>87.432249630348934</v>
      </c>
      <c r="M80">
        <v>84.690492523686231</v>
      </c>
      <c r="N80">
        <v>92.588618038206363</v>
      </c>
      <c r="O80">
        <v>111.75726708774596</v>
      </c>
      <c r="P80">
        <v>86.621077391530349</v>
      </c>
      <c r="Q80">
        <v>84.737588683488852</v>
      </c>
      <c r="R80">
        <v>86.170044787162766</v>
      </c>
      <c r="S80">
        <v>86.362279769762807</v>
      </c>
      <c r="T80">
        <v>88.496121004998315</v>
      </c>
      <c r="U80">
        <v>72.461415507541886</v>
      </c>
      <c r="V80">
        <v>104.52148413557073</v>
      </c>
      <c r="W80">
        <v>101.49294755753287</v>
      </c>
      <c r="X80">
        <v>112.26747027561258</v>
      </c>
      <c r="Y80">
        <v>116.50089251028839</v>
      </c>
      <c r="Z80">
        <v>112.16345689995566</v>
      </c>
      <c r="AA80">
        <v>97.946808372233505</v>
      </c>
      <c r="AB80">
        <v>201.45653127335387</v>
      </c>
      <c r="AC80">
        <v>187.96005840638557</v>
      </c>
      <c r="AH80">
        <v>162.39166178389812</v>
      </c>
      <c r="AI80">
        <v>166.78245414024292</v>
      </c>
      <c r="AJ80">
        <v>140.61410343755148</v>
      </c>
      <c r="AK80">
        <v>134.78374085338004</v>
      </c>
      <c r="AL80">
        <v>159.17541572356893</v>
      </c>
      <c r="AM80">
        <v>158.77232103194078</v>
      </c>
      <c r="AN80">
        <v>135.35428923460199</v>
      </c>
      <c r="AO80">
        <v>131.72038160500301</v>
      </c>
      <c r="AP80">
        <v>126.27215327167453</v>
      </c>
      <c r="AQ80">
        <v>141.3165196544459</v>
      </c>
      <c r="AR80">
        <v>116.70777481459446</v>
      </c>
      <c r="AS80">
        <v>158.97162357788741</v>
      </c>
      <c r="AT80">
        <v>112.26747027561258</v>
      </c>
      <c r="AU80">
        <v>100.9585166546405</v>
      </c>
      <c r="AV80">
        <v>94.544731291880737</v>
      </c>
      <c r="AW80">
        <v>102.33885293309056</v>
      </c>
      <c r="AX80">
        <v>69.21292064585181</v>
      </c>
      <c r="AY80">
        <v>71.498874827839487</v>
      </c>
    </row>
    <row r="81" spans="1:51" x14ac:dyDescent="0.45">
      <c r="A81">
        <f t="shared" si="14"/>
        <v>11</v>
      </c>
      <c r="B81" t="s">
        <v>15</v>
      </c>
      <c r="C81">
        <f t="shared" si="15"/>
        <v>8</v>
      </c>
      <c r="D81" t="s">
        <v>14</v>
      </c>
      <c r="E81">
        <v>86</v>
      </c>
      <c r="F81">
        <v>69</v>
      </c>
      <c r="G81" s="2">
        <f t="shared" si="16"/>
        <v>1.2463768115942029</v>
      </c>
      <c r="H81" s="2">
        <f t="shared" si="17"/>
        <v>0.80232558139534882</v>
      </c>
      <c r="I81" s="2"/>
      <c r="L81">
        <v>70.48552672928956</v>
      </c>
      <c r="M81">
        <v>65.201685070550042</v>
      </c>
      <c r="N81">
        <v>78.148385083144845</v>
      </c>
      <c r="O81">
        <v>86.241032246353711</v>
      </c>
      <c r="P81">
        <v>84.428196006684587</v>
      </c>
      <c r="Q81">
        <v>72.898375583884331</v>
      </c>
      <c r="R81">
        <v>74.867631389652288</v>
      </c>
      <c r="S81">
        <v>80.171053514509836</v>
      </c>
      <c r="T81">
        <v>75.742440219990357</v>
      </c>
      <c r="U81">
        <v>69.548497311454327</v>
      </c>
      <c r="V81">
        <v>86.696624918775314</v>
      </c>
      <c r="W81">
        <v>85.579270177486279</v>
      </c>
      <c r="X81">
        <v>100.9585166546405</v>
      </c>
      <c r="Y81">
        <v>99.216744789221465</v>
      </c>
      <c r="Z81">
        <v>96.310291368421161</v>
      </c>
      <c r="AA81">
        <v>85.816062650374263</v>
      </c>
      <c r="AB81">
        <v>171.48769635910526</v>
      </c>
      <c r="AC81">
        <v>147.03771147493981</v>
      </c>
      <c r="AH81">
        <v>147.94972778383348</v>
      </c>
      <c r="AI81">
        <v>152.60998266659354</v>
      </c>
      <c r="AJ81">
        <v>135.62480850249776</v>
      </c>
      <c r="AK81">
        <v>135.90793264292313</v>
      </c>
      <c r="AL81">
        <v>141.57757925882026</v>
      </c>
      <c r="AM81">
        <v>151.99077964852484</v>
      </c>
      <c r="AN81">
        <v>118.62932697954687</v>
      </c>
      <c r="AO81">
        <v>130.88726238894853</v>
      </c>
      <c r="AP81">
        <v>126.08387516778049</v>
      </c>
      <c r="AQ81">
        <v>144.55873035795264</v>
      </c>
      <c r="AR81">
        <v>106.07755037017378</v>
      </c>
      <c r="AS81">
        <v>145.53928796297976</v>
      </c>
      <c r="AT81">
        <v>116.50089251028839</v>
      </c>
      <c r="AU81">
        <v>99.216744789221465</v>
      </c>
      <c r="AV81">
        <v>97.746692396365276</v>
      </c>
      <c r="AW81">
        <v>105.48227430594081</v>
      </c>
      <c r="AX81">
        <v>64.366654319611101</v>
      </c>
      <c r="AY81">
        <v>69.365719854240794</v>
      </c>
    </row>
    <row r="82" spans="1:51" x14ac:dyDescent="0.45">
      <c r="A82">
        <f t="shared" si="14"/>
        <v>3</v>
      </c>
      <c r="B82" t="s">
        <v>0</v>
      </c>
      <c r="C82">
        <f t="shared" si="15"/>
        <v>12</v>
      </c>
      <c r="D82" t="s">
        <v>4</v>
      </c>
      <c r="E82">
        <v>61</v>
      </c>
      <c r="F82">
        <v>75</v>
      </c>
      <c r="G82" s="2">
        <f t="shared" si="16"/>
        <v>0.81333333333333335</v>
      </c>
      <c r="H82" s="2">
        <f t="shared" si="17"/>
        <v>1.2295081967213115</v>
      </c>
      <c r="I82" s="2"/>
      <c r="L82">
        <v>59.262017719733677</v>
      </c>
      <c r="M82">
        <v>58.959536375169634</v>
      </c>
      <c r="N82">
        <v>70.741038911582848</v>
      </c>
      <c r="O82">
        <v>82.248723006722514</v>
      </c>
      <c r="P82">
        <v>70.293853691124625</v>
      </c>
      <c r="Q82">
        <v>61.703632165866786</v>
      </c>
      <c r="R82">
        <v>61.095408475985259</v>
      </c>
      <c r="S82">
        <v>72.82500800874088</v>
      </c>
      <c r="T82">
        <v>60.273785698168126</v>
      </c>
      <c r="U82">
        <v>55.708076121541758</v>
      </c>
      <c r="V82">
        <v>74.664696319084086</v>
      </c>
      <c r="W82">
        <v>74.005221856619968</v>
      </c>
      <c r="X82">
        <v>94.544731291880737</v>
      </c>
      <c r="Y82">
        <v>97.746692396365276</v>
      </c>
      <c r="Z82">
        <v>82.168932786559992</v>
      </c>
      <c r="AA82">
        <v>80.493258331434532</v>
      </c>
      <c r="AB82">
        <v>150.71873887790036</v>
      </c>
      <c r="AC82">
        <v>142.43810584384181</v>
      </c>
      <c r="AH82">
        <v>154.18013854219939</v>
      </c>
      <c r="AI82">
        <v>163.91479022746364</v>
      </c>
      <c r="AJ82">
        <v>150.98444071044077</v>
      </c>
      <c r="AK82">
        <v>135.96556310433749</v>
      </c>
      <c r="AL82">
        <v>171.25844827911456</v>
      </c>
      <c r="AM82">
        <v>159.58782591925058</v>
      </c>
      <c r="AN82">
        <v>137.11371494341603</v>
      </c>
      <c r="AO82">
        <v>140.49530044951345</v>
      </c>
      <c r="AP82">
        <v>114.64165407967786</v>
      </c>
      <c r="AQ82">
        <v>131.6633825390729</v>
      </c>
      <c r="AR82">
        <v>126.67578395320582</v>
      </c>
      <c r="AS82">
        <v>141.22926047819413</v>
      </c>
      <c r="AT82">
        <v>112.16345689995566</v>
      </c>
      <c r="AU82">
        <v>96.310291368421161</v>
      </c>
      <c r="AV82">
        <v>82.168932786559992</v>
      </c>
      <c r="AW82">
        <v>103.19737518016414</v>
      </c>
      <c r="AX82">
        <v>61.342251151892221</v>
      </c>
      <c r="AY82">
        <v>67.755280718846095</v>
      </c>
    </row>
    <row r="83" spans="1:51" x14ac:dyDescent="0.45">
      <c r="A83">
        <f t="shared" si="14"/>
        <v>7</v>
      </c>
      <c r="B83" t="s">
        <v>5</v>
      </c>
      <c r="C83">
        <f t="shared" si="15"/>
        <v>4</v>
      </c>
      <c r="D83" t="s">
        <v>7</v>
      </c>
      <c r="E83">
        <v>113</v>
      </c>
      <c r="F83">
        <v>86</v>
      </c>
      <c r="G83" s="2">
        <f t="shared" si="16"/>
        <v>1.3139534883720929</v>
      </c>
      <c r="H83" s="2">
        <f t="shared" si="17"/>
        <v>0.76106194690265483</v>
      </c>
      <c r="I83" s="2"/>
      <c r="L83">
        <v>75.170403815194092</v>
      </c>
      <c r="M83">
        <v>75.786990215357889</v>
      </c>
      <c r="N83">
        <v>81.397717277117593</v>
      </c>
      <c r="O83">
        <v>89.500813705208728</v>
      </c>
      <c r="P83">
        <v>74.704488391577328</v>
      </c>
      <c r="Q83">
        <v>76.066203642975992</v>
      </c>
      <c r="R83">
        <v>70.325081299699931</v>
      </c>
      <c r="S83">
        <v>76.366094464576406</v>
      </c>
      <c r="T83">
        <v>83.528491960940173</v>
      </c>
      <c r="U83">
        <v>70.536783164471871</v>
      </c>
      <c r="V83">
        <v>82.90238121698043</v>
      </c>
      <c r="W83">
        <v>90.102307432180822</v>
      </c>
      <c r="X83">
        <v>102.33885293309056</v>
      </c>
      <c r="Y83">
        <v>105.48227430594081</v>
      </c>
      <c r="Z83">
        <v>103.19737518016414</v>
      </c>
      <c r="AA83">
        <v>88.113082979206126</v>
      </c>
      <c r="AB83">
        <v>184.91505990862268</v>
      </c>
      <c r="AC83">
        <v>165.40559950208439</v>
      </c>
      <c r="AH83">
        <v>159.75004977968666</v>
      </c>
      <c r="AI83">
        <v>158.04011008725999</v>
      </c>
      <c r="AJ83">
        <v>116.57043341966147</v>
      </c>
      <c r="AK83">
        <v>115.73345559328735</v>
      </c>
      <c r="AL83">
        <v>138.59787824531782</v>
      </c>
      <c r="AM83">
        <v>152.69316273886221</v>
      </c>
      <c r="AN83">
        <v>120.43573680509371</v>
      </c>
      <c r="AO83">
        <v>121.22980559626841</v>
      </c>
      <c r="AP83">
        <v>124.01044914265698</v>
      </c>
      <c r="AQ83">
        <v>131.048407307833</v>
      </c>
      <c r="AR83">
        <v>96.255234782721317</v>
      </c>
      <c r="AS83">
        <v>139.40048172827588</v>
      </c>
      <c r="AT83">
        <v>97.946808372233505</v>
      </c>
      <c r="AU83">
        <v>85.816062650374263</v>
      </c>
      <c r="AV83">
        <v>80.493258331434532</v>
      </c>
      <c r="AW83">
        <v>88.113082979206126</v>
      </c>
      <c r="AX83">
        <v>66.841413248933407</v>
      </c>
      <c r="AY83">
        <v>57.846577283487449</v>
      </c>
    </row>
    <row r="84" spans="1:51" x14ac:dyDescent="0.45">
      <c r="A84">
        <f t="shared" si="14"/>
        <v>16</v>
      </c>
      <c r="B84" t="s">
        <v>6</v>
      </c>
      <c r="C84">
        <f t="shared" si="15"/>
        <v>1</v>
      </c>
      <c r="D84" t="s">
        <v>12</v>
      </c>
      <c r="E84">
        <v>35</v>
      </c>
      <c r="F84">
        <v>88</v>
      </c>
      <c r="G84" s="2">
        <f t="shared" si="16"/>
        <v>0.39772727272727271</v>
      </c>
      <c r="H84" s="2">
        <f t="shared" si="17"/>
        <v>2.5142857142857142</v>
      </c>
      <c r="I84" s="2"/>
      <c r="L84">
        <v>44.293235252516489</v>
      </c>
      <c r="M84">
        <v>45.792669057591652</v>
      </c>
      <c r="N84">
        <v>52.500152947696805</v>
      </c>
      <c r="O84">
        <v>64.785280844154727</v>
      </c>
      <c r="P84">
        <v>50.640334080791817</v>
      </c>
      <c r="Q84">
        <v>43.78069356538311</v>
      </c>
      <c r="R84">
        <v>47.98945633800642</v>
      </c>
      <c r="S84">
        <v>49.207755695659408</v>
      </c>
      <c r="T84">
        <v>44.845093951160379</v>
      </c>
      <c r="U84">
        <v>37.988937483509353</v>
      </c>
      <c r="V84">
        <v>60.036418554987939</v>
      </c>
      <c r="W84">
        <v>55.090085159195851</v>
      </c>
      <c r="X84">
        <v>69.21292064585181</v>
      </c>
      <c r="Y84">
        <v>64.366654319611101</v>
      </c>
      <c r="Z84">
        <v>61.342251151892221</v>
      </c>
      <c r="AA84">
        <v>66.841413248933407</v>
      </c>
      <c r="AB84">
        <v>102.15766414455551</v>
      </c>
      <c r="AC84">
        <v>115.54794901721162</v>
      </c>
      <c r="AH84">
        <v>258.13503116519485</v>
      </c>
      <c r="AI84">
        <v>276.20993547428719</v>
      </c>
      <c r="AJ84">
        <v>266.72235509680132</v>
      </c>
      <c r="AK84">
        <v>244.27724854285913</v>
      </c>
      <c r="AL84">
        <v>299.80866846718254</v>
      </c>
      <c r="AM84">
        <v>271.32244634524307</v>
      </c>
      <c r="AN84">
        <v>234.10534834740815</v>
      </c>
      <c r="AO84">
        <v>237.86644437568637</v>
      </c>
      <c r="AP84">
        <v>189.6191941754638</v>
      </c>
      <c r="AQ84">
        <v>233.05001121418113</v>
      </c>
      <c r="AR84">
        <v>219.61207983332815</v>
      </c>
      <c r="AS84">
        <v>257.39552085084438</v>
      </c>
      <c r="AT84">
        <v>201.45653127335387</v>
      </c>
      <c r="AU84">
        <v>171.48769635910526</v>
      </c>
      <c r="AV84">
        <v>150.71873887790036</v>
      </c>
      <c r="AW84">
        <v>184.91505990862268</v>
      </c>
      <c r="AX84">
        <v>102.15766414455551</v>
      </c>
      <c r="AY84">
        <v>126.72780866659949</v>
      </c>
    </row>
    <row r="85" spans="1:51" x14ac:dyDescent="0.45">
      <c r="A85">
        <f t="shared" si="14"/>
        <v>15</v>
      </c>
      <c r="B85" t="s">
        <v>8</v>
      </c>
      <c r="C85">
        <f t="shared" si="15"/>
        <v>13</v>
      </c>
      <c r="D85" t="s">
        <v>9</v>
      </c>
      <c r="E85">
        <v>108</v>
      </c>
      <c r="F85">
        <v>81</v>
      </c>
      <c r="G85" s="2">
        <f t="shared" si="16"/>
        <v>1.3333333333333333</v>
      </c>
      <c r="H85" s="2">
        <f t="shared" si="17"/>
        <v>0.75</v>
      </c>
      <c r="I85" s="2"/>
      <c r="L85">
        <v>47.664796355889372</v>
      </c>
      <c r="M85">
        <v>47.109273721792874</v>
      </c>
      <c r="N85">
        <v>55.256680900227842</v>
      </c>
      <c r="O85">
        <v>55.975461806906225</v>
      </c>
      <c r="P85">
        <v>53.063755699435603</v>
      </c>
      <c r="Q85">
        <v>50.255464068378551</v>
      </c>
      <c r="R85">
        <v>45.722337682146396</v>
      </c>
      <c r="S85">
        <v>56.234751701998007</v>
      </c>
      <c r="T85">
        <v>54.156509035429075</v>
      </c>
      <c r="U85">
        <v>49.207900269178168</v>
      </c>
      <c r="V85">
        <v>55.603458329006799</v>
      </c>
      <c r="W85">
        <v>56.484875480609986</v>
      </c>
      <c r="X85">
        <v>71.498874827839487</v>
      </c>
      <c r="Y85">
        <v>69.365719854240794</v>
      </c>
      <c r="Z85">
        <v>67.755280718846095</v>
      </c>
      <c r="AA85">
        <v>57.846577283487449</v>
      </c>
      <c r="AB85">
        <v>126.72780866659949</v>
      </c>
      <c r="AC85">
        <v>103.64789483727701</v>
      </c>
      <c r="AH85">
        <v>261.38515925343177</v>
      </c>
      <c r="AI85">
        <v>260.28376057674518</v>
      </c>
      <c r="AJ85">
        <v>221.86719158282278</v>
      </c>
      <c r="AK85">
        <v>209.82815888178357</v>
      </c>
      <c r="AL85">
        <v>264.10909869197434</v>
      </c>
      <c r="AM85">
        <v>272.56483438957912</v>
      </c>
      <c r="AN85">
        <v>202.68181531411949</v>
      </c>
      <c r="AO85">
        <v>230.43154004143878</v>
      </c>
      <c r="AP85">
        <v>202.40971438348717</v>
      </c>
      <c r="AQ85">
        <v>237.40106585544586</v>
      </c>
      <c r="AR85">
        <v>177.33397364470514</v>
      </c>
      <c r="AS85">
        <v>230.40473416688496</v>
      </c>
      <c r="AT85">
        <v>187.96005840638557</v>
      </c>
      <c r="AU85">
        <v>147.03771147493981</v>
      </c>
      <c r="AV85">
        <v>142.43810584384181</v>
      </c>
      <c r="AW85">
        <v>165.40559950208439</v>
      </c>
      <c r="AX85">
        <v>115.54794901721162</v>
      </c>
      <c r="AY85">
        <v>103.64789483727701</v>
      </c>
    </row>
    <row r="86" spans="1:51" x14ac:dyDescent="0.45">
      <c r="A86">
        <f t="shared" si="14"/>
        <v>6</v>
      </c>
      <c r="B86" t="s">
        <v>2</v>
      </c>
      <c r="C86">
        <f t="shared" si="15"/>
        <v>17</v>
      </c>
      <c r="D86" t="s">
        <v>16</v>
      </c>
      <c r="E86">
        <v>105</v>
      </c>
      <c r="F86">
        <v>30</v>
      </c>
      <c r="G86" s="2">
        <f t="shared" si="16"/>
        <v>3.5</v>
      </c>
      <c r="H86" s="2">
        <f t="shared" si="17"/>
        <v>0.2857142857142857</v>
      </c>
      <c r="I86" s="2"/>
    </row>
    <row r="87" spans="1:51" x14ac:dyDescent="0.45">
      <c r="A87">
        <f t="shared" si="14"/>
        <v>2</v>
      </c>
      <c r="B87" t="s">
        <v>1</v>
      </c>
      <c r="C87">
        <f t="shared" si="15"/>
        <v>10</v>
      </c>
      <c r="D87" t="s">
        <v>13</v>
      </c>
      <c r="E87">
        <v>93</v>
      </c>
      <c r="F87">
        <v>55</v>
      </c>
      <c r="G87" s="2">
        <f t="shared" si="16"/>
        <v>1.6909090909090909</v>
      </c>
      <c r="H87" s="2">
        <f t="shared" si="17"/>
        <v>0.59139784946236562</v>
      </c>
      <c r="I87" s="2"/>
    </row>
    <row r="88" spans="1:51" x14ac:dyDescent="0.45">
      <c r="A88">
        <f t="shared" si="14"/>
        <v>9</v>
      </c>
      <c r="B88" t="s">
        <v>3</v>
      </c>
      <c r="C88">
        <f t="shared" si="15"/>
        <v>14</v>
      </c>
      <c r="D88" t="s">
        <v>11</v>
      </c>
      <c r="E88">
        <v>116</v>
      </c>
      <c r="F88">
        <v>68</v>
      </c>
      <c r="G88" s="2">
        <f t="shared" si="16"/>
        <v>1.7058823529411764</v>
      </c>
      <c r="H88" s="2">
        <f t="shared" si="17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4"/>
        <v>4</v>
      </c>
      <c r="B91" t="s">
        <v>7</v>
      </c>
      <c r="C91">
        <f t="shared" si="15"/>
        <v>8</v>
      </c>
      <c r="D91" t="s">
        <v>14</v>
      </c>
      <c r="E91">
        <v>51</v>
      </c>
      <c r="F91">
        <v>99</v>
      </c>
      <c r="G91" s="2">
        <f t="shared" si="16"/>
        <v>0.51515151515151514</v>
      </c>
      <c r="H91" s="2">
        <f t="shared" si="17"/>
        <v>1.9411764705882353</v>
      </c>
      <c r="I91" s="2"/>
    </row>
    <row r="92" spans="1:51" x14ac:dyDescent="0.45">
      <c r="A92">
        <f t="shared" si="14"/>
        <v>13</v>
      </c>
      <c r="B92" t="s">
        <v>9</v>
      </c>
      <c r="C92">
        <f t="shared" si="15"/>
        <v>7</v>
      </c>
      <c r="D92" t="s">
        <v>5</v>
      </c>
      <c r="E92">
        <v>94</v>
      </c>
      <c r="F92">
        <v>117</v>
      </c>
      <c r="G92" s="2">
        <f t="shared" si="16"/>
        <v>0.80341880341880345</v>
      </c>
      <c r="H92" s="2">
        <f t="shared" si="17"/>
        <v>1.2446808510638299</v>
      </c>
      <c r="I92" s="2"/>
    </row>
    <row r="93" spans="1:51" x14ac:dyDescent="0.45">
      <c r="A93">
        <f t="shared" si="14"/>
        <v>18</v>
      </c>
      <c r="B93" t="s">
        <v>10</v>
      </c>
      <c r="C93">
        <f t="shared" si="15"/>
        <v>11</v>
      </c>
      <c r="D93" t="s">
        <v>15</v>
      </c>
      <c r="E93">
        <v>46</v>
      </c>
      <c r="F93">
        <v>115</v>
      </c>
      <c r="G93" s="2">
        <f t="shared" si="16"/>
        <v>0.4</v>
      </c>
      <c r="H93" s="2">
        <f t="shared" si="17"/>
        <v>2.5</v>
      </c>
      <c r="I93" s="2"/>
    </row>
    <row r="94" spans="1:51" x14ac:dyDescent="0.45">
      <c r="A94">
        <f t="shared" si="14"/>
        <v>10</v>
      </c>
      <c r="B94" t="s">
        <v>13</v>
      </c>
      <c r="C94">
        <f t="shared" si="15"/>
        <v>1</v>
      </c>
      <c r="D94" t="s">
        <v>12</v>
      </c>
      <c r="E94">
        <v>90</v>
      </c>
      <c r="F94">
        <v>80</v>
      </c>
      <c r="G94" s="2">
        <f t="shared" si="16"/>
        <v>1.125</v>
      </c>
      <c r="H94" s="2">
        <f t="shared" si="17"/>
        <v>0.88888888888888884</v>
      </c>
      <c r="I94" s="2"/>
    </row>
    <row r="95" spans="1:51" x14ac:dyDescent="0.45">
      <c r="A95">
        <f t="shared" si="14"/>
        <v>14</v>
      </c>
      <c r="B95" t="s">
        <v>11</v>
      </c>
      <c r="C95">
        <f t="shared" si="15"/>
        <v>6</v>
      </c>
      <c r="D95" t="s">
        <v>2</v>
      </c>
      <c r="E95">
        <v>66</v>
      </c>
      <c r="F95">
        <v>102</v>
      </c>
      <c r="G95" s="2">
        <f t="shared" si="16"/>
        <v>0.6470588235294118</v>
      </c>
      <c r="H95" s="2">
        <f t="shared" si="17"/>
        <v>1.5454545454545454</v>
      </c>
      <c r="I95" s="2"/>
    </row>
    <row r="96" spans="1:51" x14ac:dyDescent="0.45">
      <c r="A96">
        <f t="shared" si="14"/>
        <v>3</v>
      </c>
      <c r="B96" t="s">
        <v>0</v>
      </c>
      <c r="C96">
        <f t="shared" si="15"/>
        <v>15</v>
      </c>
      <c r="D96" t="s">
        <v>8</v>
      </c>
      <c r="E96">
        <v>105</v>
      </c>
      <c r="F96">
        <v>47</v>
      </c>
      <c r="G96" s="2">
        <f t="shared" si="16"/>
        <v>2.2340425531914891</v>
      </c>
      <c r="H96" s="2">
        <f t="shared" si="17"/>
        <v>0.44761904761904764</v>
      </c>
      <c r="I96" s="2"/>
    </row>
    <row r="97" spans="1:9" x14ac:dyDescent="0.45">
      <c r="A97">
        <f t="shared" si="14"/>
        <v>12</v>
      </c>
      <c r="B97" t="s">
        <v>4</v>
      </c>
      <c r="C97">
        <f t="shared" si="15"/>
        <v>5</v>
      </c>
      <c r="D97" t="s">
        <v>17</v>
      </c>
      <c r="E97">
        <v>69</v>
      </c>
      <c r="F97">
        <v>33</v>
      </c>
      <c r="G97" s="2">
        <f t="shared" si="16"/>
        <v>2.0909090909090908</v>
      </c>
      <c r="H97" s="2">
        <f t="shared" si="17"/>
        <v>0.47826086956521741</v>
      </c>
      <c r="I97" s="2"/>
    </row>
    <row r="98" spans="1:9" x14ac:dyDescent="0.45">
      <c r="A98">
        <f t="shared" si="14"/>
        <v>17</v>
      </c>
      <c r="B98" t="s">
        <v>16</v>
      </c>
      <c r="C98">
        <f t="shared" si="15"/>
        <v>2</v>
      </c>
      <c r="D98" t="s">
        <v>1</v>
      </c>
      <c r="E98">
        <v>38</v>
      </c>
      <c r="F98">
        <v>112</v>
      </c>
      <c r="G98" s="2">
        <f t="shared" si="16"/>
        <v>0.3392857142857143</v>
      </c>
      <c r="H98" s="2">
        <f t="shared" si="17"/>
        <v>2.9473684210526314</v>
      </c>
      <c r="I98" s="2"/>
    </row>
    <row r="99" spans="1:9" x14ac:dyDescent="0.45">
      <c r="A99">
        <f t="shared" si="14"/>
        <v>16</v>
      </c>
      <c r="B99" t="s">
        <v>6</v>
      </c>
      <c r="C99">
        <f t="shared" si="15"/>
        <v>9</v>
      </c>
      <c r="D99" t="s">
        <v>3</v>
      </c>
      <c r="E99">
        <v>75</v>
      </c>
      <c r="F99">
        <v>105</v>
      </c>
      <c r="G99" s="2">
        <f t="shared" si="16"/>
        <v>0.7142857142857143</v>
      </c>
      <c r="H99" s="2">
        <f t="shared" si="17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4"/>
        <v>9</v>
      </c>
      <c r="B102" t="s">
        <v>3</v>
      </c>
      <c r="C102">
        <f t="shared" si="15"/>
        <v>3</v>
      </c>
      <c r="D102" t="s">
        <v>0</v>
      </c>
      <c r="E102">
        <v>102</v>
      </c>
      <c r="F102">
        <v>87</v>
      </c>
      <c r="G102" s="2">
        <f t="shared" si="16"/>
        <v>1.1724137931034482</v>
      </c>
      <c r="H102" s="2">
        <f t="shared" si="17"/>
        <v>0.8529411764705882</v>
      </c>
      <c r="I102" s="2"/>
    </row>
    <row r="103" spans="1:9" x14ac:dyDescent="0.45">
      <c r="A103">
        <f t="shared" si="14"/>
        <v>8</v>
      </c>
      <c r="B103" t="s">
        <v>14</v>
      </c>
      <c r="C103">
        <f t="shared" si="15"/>
        <v>12</v>
      </c>
      <c r="D103" t="s">
        <v>4</v>
      </c>
      <c r="E103">
        <v>106</v>
      </c>
      <c r="F103">
        <v>87</v>
      </c>
      <c r="G103" s="2">
        <f t="shared" si="16"/>
        <v>1.2183908045977012</v>
      </c>
      <c r="H103" s="2">
        <f t="shared" si="17"/>
        <v>0.82075471698113212</v>
      </c>
      <c r="I103" s="2"/>
    </row>
    <row r="104" spans="1:9" x14ac:dyDescent="0.45">
      <c r="A104">
        <f t="shared" si="14"/>
        <v>1</v>
      </c>
      <c r="B104" t="s">
        <v>12</v>
      </c>
      <c r="C104">
        <f t="shared" si="15"/>
        <v>11</v>
      </c>
      <c r="D104" t="s">
        <v>15</v>
      </c>
      <c r="E104">
        <v>82</v>
      </c>
      <c r="F104">
        <v>47</v>
      </c>
      <c r="G104" s="2">
        <f t="shared" si="16"/>
        <v>1.7446808510638299</v>
      </c>
      <c r="H104" s="2">
        <f t="shared" si="17"/>
        <v>0.57317073170731703</v>
      </c>
      <c r="I104" s="2"/>
    </row>
    <row r="105" spans="1:9" x14ac:dyDescent="0.45">
      <c r="A105">
        <f t="shared" si="14"/>
        <v>18</v>
      </c>
      <c r="B105" t="s">
        <v>10</v>
      </c>
      <c r="C105">
        <f t="shared" si="15"/>
        <v>2</v>
      </c>
      <c r="D105" t="s">
        <v>1</v>
      </c>
      <c r="E105">
        <v>53</v>
      </c>
      <c r="F105">
        <v>100</v>
      </c>
      <c r="G105" s="2">
        <f t="shared" si="16"/>
        <v>0.53</v>
      </c>
      <c r="H105" s="2">
        <f t="shared" si="17"/>
        <v>1.8867924528301887</v>
      </c>
      <c r="I105" s="2"/>
    </row>
    <row r="106" spans="1:9" x14ac:dyDescent="0.45">
      <c r="A106">
        <f t="shared" si="14"/>
        <v>14</v>
      </c>
      <c r="B106" t="s">
        <v>11</v>
      </c>
      <c r="C106">
        <f t="shared" si="15"/>
        <v>10</v>
      </c>
      <c r="D106" t="s">
        <v>13</v>
      </c>
      <c r="E106">
        <v>69</v>
      </c>
      <c r="F106">
        <v>90</v>
      </c>
      <c r="G106" s="2">
        <f t="shared" si="16"/>
        <v>0.76666666666666672</v>
      </c>
      <c r="H106" s="2">
        <f t="shared" si="17"/>
        <v>1.3043478260869565</v>
      </c>
      <c r="I106" s="2"/>
    </row>
    <row r="107" spans="1:9" x14ac:dyDescent="0.45">
      <c r="A107">
        <f t="shared" si="14"/>
        <v>7</v>
      </c>
      <c r="B107" t="s">
        <v>5</v>
      </c>
      <c r="C107">
        <f t="shared" si="15"/>
        <v>15</v>
      </c>
      <c r="D107" t="s">
        <v>8</v>
      </c>
      <c r="E107">
        <v>80</v>
      </c>
      <c r="F107">
        <v>48</v>
      </c>
      <c r="G107" s="2">
        <f t="shared" si="16"/>
        <v>1.6666666666666667</v>
      </c>
      <c r="H107" s="2">
        <f t="shared" si="17"/>
        <v>0.6</v>
      </c>
      <c r="I107" s="2"/>
    </row>
    <row r="108" spans="1:9" x14ac:dyDescent="0.45">
      <c r="A108">
        <f t="shared" si="14"/>
        <v>16</v>
      </c>
      <c r="B108" t="s">
        <v>6</v>
      </c>
      <c r="C108">
        <f t="shared" si="15"/>
        <v>17</v>
      </c>
      <c r="D108" t="s">
        <v>16</v>
      </c>
      <c r="E108">
        <v>138</v>
      </c>
      <c r="F108">
        <v>86</v>
      </c>
      <c r="G108" s="2">
        <f t="shared" si="16"/>
        <v>1.6046511627906976</v>
      </c>
      <c r="H108" s="2">
        <f t="shared" si="17"/>
        <v>0.62318840579710144</v>
      </c>
      <c r="I108" s="2"/>
    </row>
    <row r="109" spans="1:9" x14ac:dyDescent="0.45">
      <c r="A109">
        <f t="shared" si="14"/>
        <v>5</v>
      </c>
      <c r="B109" t="s">
        <v>17</v>
      </c>
      <c r="C109">
        <f t="shared" si="15"/>
        <v>4</v>
      </c>
      <c r="D109" t="s">
        <v>7</v>
      </c>
      <c r="E109">
        <v>44</v>
      </c>
      <c r="F109">
        <v>80</v>
      </c>
      <c r="G109" s="2">
        <f t="shared" si="16"/>
        <v>0.55000000000000004</v>
      </c>
      <c r="H109" s="2">
        <f t="shared" si="17"/>
        <v>1.8181818181818181</v>
      </c>
      <c r="I109" s="2"/>
    </row>
    <row r="110" spans="1:9" x14ac:dyDescent="0.45">
      <c r="A110">
        <f t="shared" si="14"/>
        <v>13</v>
      </c>
      <c r="B110" t="s">
        <v>9</v>
      </c>
      <c r="C110">
        <f t="shared" si="15"/>
        <v>6</v>
      </c>
      <c r="D110" t="s">
        <v>2</v>
      </c>
      <c r="E110">
        <v>117</v>
      </c>
      <c r="F110">
        <v>112</v>
      </c>
      <c r="G110" s="2">
        <f t="shared" si="16"/>
        <v>1.0446428571428572</v>
      </c>
      <c r="H110" s="2">
        <f t="shared" si="17"/>
        <v>0.95726495726495731</v>
      </c>
      <c r="I110" s="2"/>
    </row>
    <row r="111" spans="1:9" x14ac:dyDescent="0.45">
      <c r="A111" t="e">
        <f t="shared" si="14"/>
        <v>#N/A</v>
      </c>
      <c r="C111" t="e">
        <f t="shared" si="15"/>
        <v>#N/A</v>
      </c>
      <c r="G111" s="2"/>
      <c r="H111" s="2"/>
      <c r="I111" s="2"/>
    </row>
    <row r="112" spans="1:9" x14ac:dyDescent="0.45">
      <c r="A112" t="e">
        <f t="shared" si="14"/>
        <v>#N/A</v>
      </c>
      <c r="B112" s="1" t="s">
        <v>30</v>
      </c>
      <c r="C112" t="e">
        <f t="shared" si="15"/>
        <v>#N/A</v>
      </c>
      <c r="G112" s="2"/>
      <c r="H112" s="2"/>
      <c r="I112" s="2"/>
    </row>
    <row r="113" spans="1:31" ht="23.25" x14ac:dyDescent="0.7">
      <c r="A113">
        <f t="shared" si="14"/>
        <v>3</v>
      </c>
      <c r="B113" t="s">
        <v>0</v>
      </c>
      <c r="C113">
        <f t="shared" si="15"/>
        <v>7</v>
      </c>
      <c r="D113" t="s">
        <v>5</v>
      </c>
      <c r="E113">
        <v>106</v>
      </c>
      <c r="F113">
        <v>100</v>
      </c>
      <c r="G113" s="2">
        <f t="shared" si="16"/>
        <v>1.06</v>
      </c>
      <c r="H113" s="2">
        <f t="shared" si="17"/>
        <v>0.94339622641509435</v>
      </c>
      <c r="I113" s="2"/>
      <c r="J113" s="4" t="s">
        <v>64</v>
      </c>
      <c r="L113" t="s">
        <v>12</v>
      </c>
      <c r="M113" t="s">
        <v>1</v>
      </c>
      <c r="N113" t="s">
        <v>0</v>
      </c>
      <c r="O113" t="s">
        <v>7</v>
      </c>
      <c r="P113" t="s">
        <v>17</v>
      </c>
      <c r="Q113" t="s">
        <v>2</v>
      </c>
      <c r="R113" t="s">
        <v>5</v>
      </c>
      <c r="S113" t="s">
        <v>14</v>
      </c>
      <c r="T113" t="s">
        <v>3</v>
      </c>
      <c r="U113" t="s">
        <v>13</v>
      </c>
      <c r="V113" t="s">
        <v>15</v>
      </c>
      <c r="W113" t="s">
        <v>4</v>
      </c>
      <c r="X113" t="s">
        <v>9</v>
      </c>
      <c r="Y113" t="s">
        <v>11</v>
      </c>
      <c r="Z113" t="s">
        <v>8</v>
      </c>
      <c r="AA113" t="s">
        <v>6</v>
      </c>
      <c r="AB113" t="s">
        <v>16</v>
      </c>
      <c r="AC113" t="s">
        <v>10</v>
      </c>
    </row>
    <row r="114" spans="1:31" ht="23.25" x14ac:dyDescent="0.7">
      <c r="A114">
        <f t="shared" si="14"/>
        <v>6</v>
      </c>
      <c r="B114" t="s">
        <v>2</v>
      </c>
      <c r="C114">
        <f t="shared" si="15"/>
        <v>16</v>
      </c>
      <c r="D114" t="s">
        <v>6</v>
      </c>
      <c r="E114">
        <v>110</v>
      </c>
      <c r="F114">
        <v>96</v>
      </c>
      <c r="G114" s="2">
        <f t="shared" si="16"/>
        <v>1.1458333333333333</v>
      </c>
      <c r="H114" s="2">
        <f t="shared" si="17"/>
        <v>0.87272727272727268</v>
      </c>
      <c r="I114" s="2"/>
      <c r="J114" s="4" t="s">
        <v>65</v>
      </c>
      <c r="K114" t="s">
        <v>43</v>
      </c>
      <c r="L114">
        <v>1</v>
      </c>
      <c r="M114">
        <v>2</v>
      </c>
      <c r="N114">
        <v>3</v>
      </c>
      <c r="O114">
        <v>4</v>
      </c>
      <c r="P114">
        <v>5</v>
      </c>
      <c r="Q114">
        <v>6</v>
      </c>
      <c r="R114">
        <v>7</v>
      </c>
      <c r="S114">
        <v>8</v>
      </c>
      <c r="T114">
        <v>9</v>
      </c>
      <c r="U114">
        <v>10</v>
      </c>
      <c r="V114">
        <v>11</v>
      </c>
      <c r="W114">
        <v>12</v>
      </c>
      <c r="X114">
        <v>13</v>
      </c>
      <c r="Y114">
        <v>14</v>
      </c>
      <c r="Z114">
        <v>15</v>
      </c>
      <c r="AA114">
        <v>16</v>
      </c>
      <c r="AB114">
        <v>17</v>
      </c>
      <c r="AC114">
        <v>18</v>
      </c>
    </row>
    <row r="115" spans="1:31" x14ac:dyDescent="0.45">
      <c r="A115">
        <f t="shared" si="14"/>
        <v>1</v>
      </c>
      <c r="B115" t="s">
        <v>12</v>
      </c>
      <c r="C115">
        <f t="shared" si="15"/>
        <v>14</v>
      </c>
      <c r="D115" t="s">
        <v>11</v>
      </c>
      <c r="E115">
        <v>97</v>
      </c>
      <c r="F115">
        <v>55</v>
      </c>
      <c r="G115" s="2">
        <f t="shared" si="16"/>
        <v>1.7636363636363637</v>
      </c>
      <c r="H115" s="2">
        <f t="shared" si="17"/>
        <v>0.5670103092783505</v>
      </c>
      <c r="I115" s="2"/>
      <c r="J115" t="s">
        <v>12</v>
      </c>
      <c r="K115">
        <v>1</v>
      </c>
      <c r="L115">
        <v>0</v>
      </c>
      <c r="M115">
        <v>0</v>
      </c>
      <c r="N115" s="2">
        <v>0.71962616822429903</v>
      </c>
      <c r="O115" s="2">
        <v>1.1428571428571428</v>
      </c>
      <c r="P115" s="2">
        <v>0.95652173913043481</v>
      </c>
      <c r="Q115" s="2">
        <v>1.1428571428571428</v>
      </c>
      <c r="R115">
        <v>0</v>
      </c>
      <c r="S115" s="2">
        <v>1.1857142857142857</v>
      </c>
      <c r="T115">
        <v>0</v>
      </c>
      <c r="U115" s="2">
        <v>0.88888888888888884</v>
      </c>
      <c r="V115" s="2">
        <v>1.7446808510638299</v>
      </c>
      <c r="W115">
        <v>0</v>
      </c>
      <c r="X115" s="2">
        <v>0.86956521739130432</v>
      </c>
      <c r="Y115" s="2">
        <v>1.7636363636363637</v>
      </c>
      <c r="Z115" s="2">
        <v>1.9166666666666667</v>
      </c>
      <c r="AA115" s="2">
        <v>2.5142857142857142</v>
      </c>
      <c r="AB115">
        <v>0</v>
      </c>
      <c r="AC115" s="2">
        <v>1.9836065573770492</v>
      </c>
      <c r="AE115" s="2">
        <f>SUM(L115:AC132)</f>
        <v>240.46064486069886</v>
      </c>
    </row>
    <row r="116" spans="1:31" x14ac:dyDescent="0.45">
      <c r="A116">
        <f t="shared" si="14"/>
        <v>2</v>
      </c>
      <c r="B116" t="s">
        <v>1</v>
      </c>
      <c r="C116">
        <f t="shared" si="15"/>
        <v>5</v>
      </c>
      <c r="D116" t="s">
        <v>17</v>
      </c>
      <c r="E116">
        <v>56</v>
      </c>
      <c r="F116">
        <v>94</v>
      </c>
      <c r="G116" s="2">
        <f t="shared" si="16"/>
        <v>0.5957446808510638</v>
      </c>
      <c r="H116" s="2">
        <f t="shared" si="17"/>
        <v>1.6785714285714286</v>
      </c>
      <c r="I116" s="2"/>
      <c r="J116" t="s">
        <v>1</v>
      </c>
      <c r="K116">
        <v>2</v>
      </c>
      <c r="L116">
        <v>0</v>
      </c>
      <c r="M116">
        <v>0</v>
      </c>
      <c r="N116" s="2">
        <v>0.83561643835616439</v>
      </c>
      <c r="O116">
        <v>0</v>
      </c>
      <c r="P116" s="2">
        <v>0.5957446808510638</v>
      </c>
      <c r="Q116">
        <v>0</v>
      </c>
      <c r="R116" s="2">
        <v>1.4074074074074074</v>
      </c>
      <c r="S116" s="2">
        <v>1.3661971830985915</v>
      </c>
      <c r="T116">
        <v>0</v>
      </c>
      <c r="U116" s="2">
        <v>1.6909090909090909</v>
      </c>
      <c r="V116" s="2">
        <v>1.8888888888888888</v>
      </c>
      <c r="W116" s="2">
        <v>1.1884057971014492</v>
      </c>
      <c r="X116" s="2">
        <v>1.1234567901234569</v>
      </c>
      <c r="Y116">
        <v>0</v>
      </c>
      <c r="Z116" s="2">
        <v>1.4142857142857144</v>
      </c>
      <c r="AA116" s="2">
        <v>2.2641509433962264</v>
      </c>
      <c r="AB116" s="2">
        <v>2.9473684210526314</v>
      </c>
      <c r="AC116" s="2">
        <v>1.8867924528301887</v>
      </c>
    </row>
    <row r="117" spans="1:31" x14ac:dyDescent="0.45">
      <c r="A117">
        <f t="shared" si="14"/>
        <v>17</v>
      </c>
      <c r="B117" t="s">
        <v>16</v>
      </c>
      <c r="C117">
        <f t="shared" si="15"/>
        <v>8</v>
      </c>
      <c r="D117" t="s">
        <v>14</v>
      </c>
      <c r="E117">
        <v>60</v>
      </c>
      <c r="F117">
        <v>161</v>
      </c>
      <c r="G117" s="2">
        <f t="shared" si="16"/>
        <v>0.37267080745341613</v>
      </c>
      <c r="H117" s="2">
        <f t="shared" si="17"/>
        <v>2.6833333333333331</v>
      </c>
      <c r="I117" s="2"/>
      <c r="J117" t="s">
        <v>0</v>
      </c>
      <c r="K117">
        <v>3</v>
      </c>
      <c r="L117" s="2">
        <v>1.3896103896103895</v>
      </c>
      <c r="M117" s="2">
        <v>1.1967213114754098</v>
      </c>
      <c r="N117">
        <v>0</v>
      </c>
      <c r="O117">
        <v>0</v>
      </c>
      <c r="P117">
        <v>0</v>
      </c>
      <c r="Q117" s="2">
        <v>0.78761061946902655</v>
      </c>
      <c r="R117" s="2">
        <v>1.06</v>
      </c>
      <c r="S117" s="2">
        <v>0.84507042253521125</v>
      </c>
      <c r="T117" s="2">
        <v>0.8529411764705882</v>
      </c>
      <c r="U117">
        <v>0</v>
      </c>
      <c r="V117">
        <v>0</v>
      </c>
      <c r="W117" s="2">
        <v>0.81333333333333335</v>
      </c>
      <c r="X117" s="2">
        <v>1.6029411764705883</v>
      </c>
      <c r="Y117">
        <v>0</v>
      </c>
      <c r="Z117" s="2">
        <v>2.2340425531914891</v>
      </c>
      <c r="AA117" s="2">
        <v>1.2173913043478262</v>
      </c>
      <c r="AB117" s="2">
        <v>2.0862068965517242</v>
      </c>
      <c r="AC117" s="2">
        <v>1.1466666666666667</v>
      </c>
    </row>
    <row r="118" spans="1:31" x14ac:dyDescent="0.45">
      <c r="A118">
        <f t="shared" si="14"/>
        <v>12</v>
      </c>
      <c r="B118" t="s">
        <v>4</v>
      </c>
      <c r="C118">
        <f t="shared" si="15"/>
        <v>13</v>
      </c>
      <c r="D118" t="s">
        <v>9</v>
      </c>
      <c r="E118">
        <v>121</v>
      </c>
      <c r="F118">
        <v>54</v>
      </c>
      <c r="G118" s="2">
        <f t="shared" si="16"/>
        <v>2.2407407407407409</v>
      </c>
      <c r="H118" s="2">
        <f t="shared" si="17"/>
        <v>0.4462809917355372</v>
      </c>
      <c r="I118" s="2"/>
      <c r="J118" t="s">
        <v>7</v>
      </c>
      <c r="K118">
        <v>4</v>
      </c>
      <c r="L118" s="2">
        <v>0.875</v>
      </c>
      <c r="M118">
        <v>0</v>
      </c>
      <c r="N118">
        <v>0</v>
      </c>
      <c r="O118">
        <v>0</v>
      </c>
      <c r="P118" s="2">
        <v>1.8181818181818181</v>
      </c>
      <c r="Q118" s="2">
        <v>0.9285714285714286</v>
      </c>
      <c r="R118" s="2">
        <v>0.76106194690265483</v>
      </c>
      <c r="S118" s="2">
        <v>0.51515151515151514</v>
      </c>
      <c r="T118" s="2">
        <v>1.0533333333333332</v>
      </c>
      <c r="U118" s="2">
        <v>1.2</v>
      </c>
      <c r="V118">
        <v>0</v>
      </c>
      <c r="W118" s="2">
        <v>1.2777777777777777</v>
      </c>
      <c r="X118" s="2">
        <v>1.0588235294117647</v>
      </c>
      <c r="Y118" s="2">
        <v>1.7241379310344827</v>
      </c>
      <c r="Z118" s="2">
        <v>1.1341463414634145</v>
      </c>
      <c r="AA118">
        <v>0</v>
      </c>
      <c r="AB118" s="2">
        <v>0.85057471264367812</v>
      </c>
      <c r="AC118">
        <v>0</v>
      </c>
    </row>
    <row r="119" spans="1:31" x14ac:dyDescent="0.45">
      <c r="A119">
        <f t="shared" si="14"/>
        <v>10</v>
      </c>
      <c r="B119" t="s">
        <v>13</v>
      </c>
      <c r="C119">
        <f t="shared" si="15"/>
        <v>18</v>
      </c>
      <c r="D119" t="s">
        <v>10</v>
      </c>
      <c r="E119">
        <v>103</v>
      </c>
      <c r="F119">
        <v>50</v>
      </c>
      <c r="G119" s="2">
        <f t="shared" si="16"/>
        <v>2.06</v>
      </c>
      <c r="H119" s="2">
        <f t="shared" si="17"/>
        <v>0.4854368932038835</v>
      </c>
      <c r="I119" s="2"/>
      <c r="J119" t="s">
        <v>17</v>
      </c>
      <c r="K119">
        <v>5</v>
      </c>
      <c r="L119" s="2">
        <v>1.0454545454545454</v>
      </c>
      <c r="M119" s="2">
        <v>1.6785714285714286</v>
      </c>
      <c r="N119">
        <v>0</v>
      </c>
      <c r="O119" s="2">
        <v>0.55000000000000004</v>
      </c>
      <c r="P119">
        <v>0</v>
      </c>
      <c r="Q119" s="2">
        <v>1.1647058823529413</v>
      </c>
      <c r="R119">
        <v>0</v>
      </c>
      <c r="S119">
        <v>0</v>
      </c>
      <c r="T119" s="2">
        <v>1.564516129032258</v>
      </c>
      <c r="U119" s="2">
        <v>0.84615384615384615</v>
      </c>
      <c r="V119">
        <v>0</v>
      </c>
      <c r="W119" s="2">
        <v>0.47826086956521741</v>
      </c>
      <c r="X119" s="2">
        <v>1.0121951219512195</v>
      </c>
      <c r="Y119">
        <v>0</v>
      </c>
      <c r="Z119" s="2">
        <v>1.8135593220338984</v>
      </c>
      <c r="AA119" s="2">
        <v>1.6296296296296295</v>
      </c>
      <c r="AB119" s="2">
        <v>2.1702127659574466</v>
      </c>
      <c r="AC119" s="2">
        <v>4.25</v>
      </c>
    </row>
    <row r="120" spans="1:31" x14ac:dyDescent="0.45">
      <c r="A120">
        <f t="shared" si="14"/>
        <v>4</v>
      </c>
      <c r="B120" t="s">
        <v>7</v>
      </c>
      <c r="C120">
        <f t="shared" si="15"/>
        <v>9</v>
      </c>
      <c r="D120" t="s">
        <v>3</v>
      </c>
      <c r="E120">
        <v>79</v>
      </c>
      <c r="F120">
        <v>75</v>
      </c>
      <c r="G120" s="2">
        <f t="shared" si="16"/>
        <v>1.0533333333333332</v>
      </c>
      <c r="H120" s="2">
        <f t="shared" si="17"/>
        <v>0.94936708860759489</v>
      </c>
      <c r="I120" s="2"/>
      <c r="J120" t="s">
        <v>2</v>
      </c>
      <c r="K120">
        <v>6</v>
      </c>
      <c r="L120" s="2">
        <v>0.875</v>
      </c>
      <c r="M120" s="2">
        <v>0</v>
      </c>
      <c r="N120" s="2">
        <v>1.2696629213483146</v>
      </c>
      <c r="O120" s="2">
        <v>1.0769230769230769</v>
      </c>
      <c r="P120" s="2">
        <v>0.85858585858585856</v>
      </c>
      <c r="Q120">
        <v>0</v>
      </c>
      <c r="R120">
        <v>0</v>
      </c>
      <c r="S120">
        <v>0</v>
      </c>
      <c r="T120">
        <v>0</v>
      </c>
      <c r="U120">
        <v>0</v>
      </c>
      <c r="V120" s="2">
        <v>1.1594202898550725</v>
      </c>
      <c r="W120" s="2">
        <v>1.65</v>
      </c>
      <c r="X120" s="2">
        <v>0.95726495726495731</v>
      </c>
      <c r="Y120" s="2">
        <v>1.5454545454545454</v>
      </c>
      <c r="Z120" s="2">
        <v>1.2933333333333332</v>
      </c>
      <c r="AA120" s="2">
        <v>1.1458333333333333</v>
      </c>
      <c r="AB120" s="2">
        <v>3.5</v>
      </c>
      <c r="AC120" s="2">
        <v>3.25</v>
      </c>
    </row>
    <row r="121" spans="1:31" x14ac:dyDescent="0.45">
      <c r="A121">
        <f t="shared" si="14"/>
        <v>11</v>
      </c>
      <c r="B121" t="s">
        <v>15</v>
      </c>
      <c r="C121">
        <f t="shared" si="15"/>
        <v>15</v>
      </c>
      <c r="D121" t="s">
        <v>8</v>
      </c>
      <c r="E121">
        <v>66</v>
      </c>
      <c r="F121">
        <v>50</v>
      </c>
      <c r="G121" s="2">
        <f t="shared" si="16"/>
        <v>1.32</v>
      </c>
      <c r="H121" s="2">
        <f t="shared" si="17"/>
        <v>0.75757575757575757</v>
      </c>
      <c r="I121" s="2"/>
      <c r="J121" t="s">
        <v>5</v>
      </c>
      <c r="K121">
        <v>7</v>
      </c>
      <c r="L121">
        <v>0</v>
      </c>
      <c r="M121" s="2">
        <v>0.71052631578947367</v>
      </c>
      <c r="N121" s="2">
        <v>0.94339622641509435</v>
      </c>
      <c r="O121" s="2">
        <v>1.3139534883720929</v>
      </c>
      <c r="P121">
        <v>0</v>
      </c>
      <c r="Q121">
        <v>0</v>
      </c>
      <c r="R121">
        <v>0</v>
      </c>
      <c r="S121" s="2">
        <v>1.6229508196721312</v>
      </c>
      <c r="T121" s="2">
        <v>0.75247524752475248</v>
      </c>
      <c r="U121" s="2">
        <v>0.71794871794871795</v>
      </c>
      <c r="V121">
        <v>0</v>
      </c>
      <c r="W121">
        <v>0</v>
      </c>
      <c r="X121" s="2">
        <v>1.2446808510638299</v>
      </c>
      <c r="Y121" s="2">
        <v>0.81188118811881194</v>
      </c>
      <c r="Z121" s="2">
        <v>1.6666666666666667</v>
      </c>
      <c r="AA121" s="2">
        <v>1.4931506849315068</v>
      </c>
      <c r="AB121" s="2">
        <v>2.9464285714285716</v>
      </c>
      <c r="AC121">
        <v>0</v>
      </c>
    </row>
    <row r="122" spans="1:31" x14ac:dyDescent="0.45">
      <c r="A122" t="e">
        <f t="shared" si="14"/>
        <v>#N/A</v>
      </c>
      <c r="C122" t="e">
        <f t="shared" si="15"/>
        <v>#N/A</v>
      </c>
      <c r="G122" s="2"/>
      <c r="H122" s="2"/>
      <c r="I122" s="2"/>
      <c r="J122" t="s">
        <v>14</v>
      </c>
      <c r="K122">
        <v>8</v>
      </c>
      <c r="L122" s="2">
        <v>0.84337349397590367</v>
      </c>
      <c r="M122" s="2">
        <v>0.73195876288659789</v>
      </c>
      <c r="N122" s="2">
        <v>1.1833333333333333</v>
      </c>
      <c r="O122" s="2">
        <v>1.9411764705882353</v>
      </c>
      <c r="P122">
        <v>0</v>
      </c>
      <c r="Q122">
        <v>0</v>
      </c>
      <c r="R122" s="2">
        <v>0.61616161616161613</v>
      </c>
      <c r="S122">
        <v>0</v>
      </c>
      <c r="T122" s="2">
        <v>0.88235294117647056</v>
      </c>
      <c r="U122" s="2">
        <v>0</v>
      </c>
      <c r="V122" s="2">
        <v>0.80232558139534882</v>
      </c>
      <c r="W122" s="2">
        <v>1.2183908045977012</v>
      </c>
      <c r="X122">
        <v>0</v>
      </c>
      <c r="Y122" s="2">
        <v>0.98412698412698407</v>
      </c>
      <c r="Z122" s="2">
        <v>1.4507042253521127</v>
      </c>
      <c r="AA122">
        <v>0</v>
      </c>
      <c r="AB122" s="2">
        <v>2.6833333333333331</v>
      </c>
      <c r="AC122" s="2">
        <v>1.9577464788732395</v>
      </c>
    </row>
    <row r="123" spans="1:31" x14ac:dyDescent="0.45">
      <c r="A123" t="e">
        <f t="shared" si="14"/>
        <v>#N/A</v>
      </c>
      <c r="B123" s="1" t="s">
        <v>31</v>
      </c>
      <c r="C123" t="e">
        <f t="shared" si="15"/>
        <v>#N/A</v>
      </c>
      <c r="G123" s="2"/>
      <c r="H123" s="2"/>
      <c r="I123" s="2"/>
      <c r="J123" t="s">
        <v>3</v>
      </c>
      <c r="K123">
        <v>9</v>
      </c>
      <c r="L123">
        <v>0</v>
      </c>
      <c r="M123">
        <v>0</v>
      </c>
      <c r="N123" s="2">
        <v>1.1724137931034482</v>
      </c>
      <c r="O123" s="2">
        <v>0.94936708860759489</v>
      </c>
      <c r="P123" s="2">
        <v>0.63917525773195871</v>
      </c>
      <c r="Q123">
        <v>0</v>
      </c>
      <c r="R123" s="2">
        <v>1.3289473684210527</v>
      </c>
      <c r="S123" s="2">
        <v>1.1333333333333333</v>
      </c>
      <c r="T123">
        <v>0</v>
      </c>
      <c r="U123" s="2">
        <v>0</v>
      </c>
      <c r="V123" s="2">
        <v>1.0329670329670331</v>
      </c>
      <c r="W123" s="2">
        <v>0.67391304347826086</v>
      </c>
      <c r="X123" s="2">
        <v>1.0136986301369864</v>
      </c>
      <c r="Y123" s="2">
        <v>1.7058823529411764</v>
      </c>
      <c r="Z123" s="2">
        <v>0</v>
      </c>
      <c r="AA123" s="2">
        <v>1.4</v>
      </c>
      <c r="AB123" s="2">
        <v>0</v>
      </c>
      <c r="AC123" s="2">
        <v>1.78125</v>
      </c>
    </row>
    <row r="124" spans="1:31" x14ac:dyDescent="0.45">
      <c r="A124">
        <f t="shared" si="14"/>
        <v>8</v>
      </c>
      <c r="B124" t="s">
        <v>14</v>
      </c>
      <c r="C124">
        <f t="shared" si="15"/>
        <v>1</v>
      </c>
      <c r="D124" t="s">
        <v>12</v>
      </c>
      <c r="E124">
        <v>70</v>
      </c>
      <c r="F124">
        <v>83</v>
      </c>
      <c r="G124" s="2">
        <f t="shared" si="16"/>
        <v>0.84337349397590367</v>
      </c>
      <c r="H124" s="2">
        <f t="shared" si="17"/>
        <v>1.1857142857142857</v>
      </c>
      <c r="I124" s="2"/>
      <c r="J124" t="s">
        <v>13</v>
      </c>
      <c r="K124">
        <v>10</v>
      </c>
      <c r="L124" s="2">
        <v>1.125</v>
      </c>
      <c r="M124" s="2">
        <v>0.59139784946236562</v>
      </c>
      <c r="N124">
        <v>0</v>
      </c>
      <c r="O124" s="2">
        <v>0.83333333333333337</v>
      </c>
      <c r="P124" s="2">
        <v>1.1818181818181819</v>
      </c>
      <c r="Q124" s="2">
        <v>0</v>
      </c>
      <c r="R124" s="2">
        <v>1.3928571428571428</v>
      </c>
      <c r="S124" s="2">
        <v>0</v>
      </c>
      <c r="T124" s="2">
        <v>0</v>
      </c>
      <c r="U124" s="2">
        <v>0</v>
      </c>
      <c r="V124" s="2">
        <v>0.97674418604651159</v>
      </c>
      <c r="W124" s="2">
        <v>1.4262295081967213</v>
      </c>
      <c r="X124" s="2">
        <v>1.9452054794520548</v>
      </c>
      <c r="Y124" s="2">
        <v>1.3043478260869565</v>
      </c>
      <c r="Z124" s="2">
        <v>0</v>
      </c>
      <c r="AA124" s="2">
        <v>1.2833333333333334</v>
      </c>
      <c r="AB124" s="2">
        <v>0</v>
      </c>
      <c r="AC124" s="2">
        <v>2.06</v>
      </c>
    </row>
    <row r="125" spans="1:31" x14ac:dyDescent="0.45">
      <c r="A125">
        <f t="shared" si="14"/>
        <v>14</v>
      </c>
      <c r="B125" t="s">
        <v>11</v>
      </c>
      <c r="C125">
        <f t="shared" si="15"/>
        <v>17</v>
      </c>
      <c r="D125" t="s">
        <v>16</v>
      </c>
      <c r="E125">
        <v>88</v>
      </c>
      <c r="F125">
        <v>57</v>
      </c>
      <c r="G125" s="2">
        <f t="shared" si="16"/>
        <v>1.5438596491228069</v>
      </c>
      <c r="H125" s="2">
        <f t="shared" si="17"/>
        <v>0.64772727272727271</v>
      </c>
      <c r="I125" s="2"/>
      <c r="J125" t="s">
        <v>15</v>
      </c>
      <c r="K125">
        <v>11</v>
      </c>
      <c r="L125" s="2">
        <v>0.57317073170731703</v>
      </c>
      <c r="M125" s="2">
        <v>0.52941176470588236</v>
      </c>
      <c r="N125">
        <v>0</v>
      </c>
      <c r="O125">
        <v>0</v>
      </c>
      <c r="P125">
        <v>0</v>
      </c>
      <c r="Q125" s="2">
        <v>0.86250000000000004</v>
      </c>
      <c r="R125">
        <v>0</v>
      </c>
      <c r="S125" s="2">
        <v>1.2463768115942029</v>
      </c>
      <c r="T125" s="2">
        <v>0.96808510638297873</v>
      </c>
      <c r="U125" s="2">
        <v>1.0238095238095237</v>
      </c>
      <c r="V125" s="2">
        <v>0</v>
      </c>
      <c r="W125" s="2">
        <v>0</v>
      </c>
      <c r="X125" s="2">
        <v>0.46666666666666667</v>
      </c>
      <c r="Y125" s="2">
        <v>0.95833333333333337</v>
      </c>
      <c r="Z125" s="2">
        <v>1.32</v>
      </c>
      <c r="AA125" s="2">
        <v>0</v>
      </c>
      <c r="AB125" s="2">
        <v>3.5454545454545454</v>
      </c>
      <c r="AC125" s="2">
        <v>2.5</v>
      </c>
    </row>
    <row r="126" spans="1:31" x14ac:dyDescent="0.45">
      <c r="A126">
        <f t="shared" si="14"/>
        <v>12</v>
      </c>
      <c r="B126" t="s">
        <v>4</v>
      </c>
      <c r="C126">
        <f t="shared" si="15"/>
        <v>18</v>
      </c>
      <c r="D126" t="s">
        <v>10</v>
      </c>
      <c r="E126">
        <v>109</v>
      </c>
      <c r="F126">
        <v>47</v>
      </c>
      <c r="G126" s="2">
        <f t="shared" si="16"/>
        <v>2.3191489361702127</v>
      </c>
      <c r="H126" s="2">
        <f t="shared" si="17"/>
        <v>0.43119266055045874</v>
      </c>
      <c r="I126" s="2"/>
      <c r="J126" t="s">
        <v>4</v>
      </c>
      <c r="K126">
        <v>12</v>
      </c>
      <c r="L126">
        <v>0</v>
      </c>
      <c r="M126" s="2">
        <v>0.84146341463414631</v>
      </c>
      <c r="N126" s="2">
        <v>1.2295081967213115</v>
      </c>
      <c r="O126" s="2">
        <v>0.78260869565217395</v>
      </c>
      <c r="P126" s="2">
        <v>2.0909090909090908</v>
      </c>
      <c r="Q126" s="2">
        <v>0.60606060606060608</v>
      </c>
      <c r="R126">
        <v>0</v>
      </c>
      <c r="S126" s="2">
        <v>0.82075471698113212</v>
      </c>
      <c r="T126" s="2">
        <v>1.4838709677419355</v>
      </c>
      <c r="U126" s="2">
        <v>0.70114942528735635</v>
      </c>
      <c r="V126" s="2">
        <v>0</v>
      </c>
      <c r="W126" s="2">
        <v>0</v>
      </c>
      <c r="X126" s="2">
        <v>2.2407407407407409</v>
      </c>
      <c r="Y126" s="2">
        <v>0</v>
      </c>
      <c r="Z126" s="2">
        <v>0</v>
      </c>
      <c r="AA126" s="2">
        <v>0.68674698795180722</v>
      </c>
      <c r="AB126" s="2">
        <v>1.3374999999999999</v>
      </c>
      <c r="AC126" s="2">
        <v>2.3191489361702127</v>
      </c>
    </row>
    <row r="127" spans="1:31" x14ac:dyDescent="0.45">
      <c r="A127">
        <f t="shared" si="14"/>
        <v>2</v>
      </c>
      <c r="B127" t="s">
        <v>1</v>
      </c>
      <c r="C127">
        <f t="shared" si="15"/>
        <v>3</v>
      </c>
      <c r="D127" t="s">
        <v>0</v>
      </c>
      <c r="E127">
        <v>61</v>
      </c>
      <c r="F127">
        <v>73</v>
      </c>
      <c r="G127" s="2">
        <f t="shared" si="16"/>
        <v>0.83561643835616439</v>
      </c>
      <c r="H127" s="2">
        <f t="shared" si="17"/>
        <v>1.1967213114754098</v>
      </c>
      <c r="I127" s="2"/>
      <c r="J127" t="s">
        <v>9</v>
      </c>
      <c r="K127">
        <v>13</v>
      </c>
      <c r="L127" s="2">
        <v>1.1499999999999999</v>
      </c>
      <c r="M127" s="2">
        <v>0.89010989010989006</v>
      </c>
      <c r="N127" s="2">
        <v>0.62385321100917435</v>
      </c>
      <c r="O127" s="2">
        <v>0.94444444444444442</v>
      </c>
      <c r="P127">
        <v>0</v>
      </c>
      <c r="Q127" s="2">
        <v>1.0446428571428572</v>
      </c>
      <c r="R127" s="2">
        <v>0.80341880341880345</v>
      </c>
      <c r="S127">
        <v>0</v>
      </c>
      <c r="T127" s="2">
        <v>0.98648648648648651</v>
      </c>
      <c r="U127" s="2">
        <v>0.5140845070422535</v>
      </c>
      <c r="V127" s="2">
        <v>2.1428571428571428</v>
      </c>
      <c r="W127" s="2">
        <v>0.4462809917355372</v>
      </c>
      <c r="X127" s="2">
        <v>0</v>
      </c>
      <c r="Y127" s="2">
        <v>0</v>
      </c>
      <c r="Z127" s="2">
        <v>0.75</v>
      </c>
      <c r="AA127" s="2">
        <v>0</v>
      </c>
      <c r="AB127" s="2">
        <v>0</v>
      </c>
      <c r="AC127" s="2">
        <v>1.3448275862068966</v>
      </c>
    </row>
    <row r="128" spans="1:31" x14ac:dyDescent="0.45">
      <c r="A128">
        <f t="shared" si="14"/>
        <v>13</v>
      </c>
      <c r="B128" t="s">
        <v>9</v>
      </c>
      <c r="C128">
        <f t="shared" si="15"/>
        <v>4</v>
      </c>
      <c r="D128" t="s">
        <v>7</v>
      </c>
      <c r="E128">
        <v>68</v>
      </c>
      <c r="F128">
        <v>72</v>
      </c>
      <c r="G128" s="2">
        <f t="shared" si="16"/>
        <v>0.94444444444444442</v>
      </c>
      <c r="H128" s="2">
        <f t="shared" si="17"/>
        <v>1.0588235294117647</v>
      </c>
      <c r="I128" s="2"/>
      <c r="J128" t="s">
        <v>11</v>
      </c>
      <c r="K128">
        <v>14</v>
      </c>
      <c r="L128" s="2">
        <v>0.5670103092783505</v>
      </c>
      <c r="M128" s="2">
        <v>0</v>
      </c>
      <c r="N128">
        <v>0</v>
      </c>
      <c r="O128" s="2">
        <v>0.57999999999999996</v>
      </c>
      <c r="P128" s="2">
        <v>0.98795180722891562</v>
      </c>
      <c r="Q128" s="2">
        <v>0.6470588235294118</v>
      </c>
      <c r="R128" s="2">
        <v>1.2317073170731707</v>
      </c>
      <c r="S128" s="2">
        <v>1.0161290322580645</v>
      </c>
      <c r="T128" s="2">
        <v>0.58620689655172409</v>
      </c>
      <c r="U128" s="2">
        <v>0.76666666666666672</v>
      </c>
      <c r="V128" s="2">
        <v>1.0434782608695652</v>
      </c>
      <c r="W128" s="2">
        <v>0</v>
      </c>
      <c r="X128" s="2">
        <v>0</v>
      </c>
      <c r="Y128" s="2">
        <v>0</v>
      </c>
      <c r="Z128" s="2">
        <v>0.96116504854368934</v>
      </c>
      <c r="AA128" s="2">
        <v>0.47787610619469029</v>
      </c>
      <c r="AB128" s="2">
        <v>1.5438596491228069</v>
      </c>
      <c r="AC128" s="2">
        <v>0</v>
      </c>
    </row>
    <row r="129" spans="1:29" x14ac:dyDescent="0.45">
      <c r="A129">
        <f t="shared" si="14"/>
        <v>5</v>
      </c>
      <c r="B129" t="s">
        <v>17</v>
      </c>
      <c r="C129">
        <f t="shared" si="15"/>
        <v>6</v>
      </c>
      <c r="D129" t="s">
        <v>2</v>
      </c>
      <c r="E129">
        <v>99</v>
      </c>
      <c r="F129">
        <v>85</v>
      </c>
      <c r="G129" s="2">
        <f t="shared" si="16"/>
        <v>1.1647058823529413</v>
      </c>
      <c r="H129" s="2">
        <f t="shared" si="17"/>
        <v>0.85858585858585856</v>
      </c>
      <c r="I129" s="2"/>
      <c r="J129" t="s">
        <v>8</v>
      </c>
      <c r="K129">
        <v>15</v>
      </c>
      <c r="L129" s="2">
        <v>0.52173913043478259</v>
      </c>
      <c r="M129" s="2">
        <v>0.70707070707070707</v>
      </c>
      <c r="N129" s="2">
        <v>0.44761904761904764</v>
      </c>
      <c r="O129" s="2">
        <v>0.88172043010752688</v>
      </c>
      <c r="P129" s="2">
        <v>0.55140186915887845</v>
      </c>
      <c r="Q129" s="2">
        <v>0.77319587628865982</v>
      </c>
      <c r="R129" s="2">
        <v>0.6</v>
      </c>
      <c r="S129" s="2">
        <v>0.68932038834951459</v>
      </c>
      <c r="T129" s="2">
        <v>0</v>
      </c>
      <c r="U129" s="2">
        <v>0</v>
      </c>
      <c r="V129" s="2">
        <v>0.75757575757575757</v>
      </c>
      <c r="W129" s="2">
        <v>0</v>
      </c>
      <c r="X129" s="2">
        <v>1.3333333333333333</v>
      </c>
      <c r="Y129" s="2">
        <v>1.0404040404040404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45">
      <c r="A130" t="e">
        <f t="shared" si="14"/>
        <v>#N/A</v>
      </c>
      <c r="C130" t="e">
        <f t="shared" si="15"/>
        <v>#N/A</v>
      </c>
      <c r="G130" s="2" t="e">
        <f t="shared" si="16"/>
        <v>#DIV/0!</v>
      </c>
      <c r="H130" s="2" t="e">
        <f t="shared" si="17"/>
        <v>#DIV/0!</v>
      </c>
      <c r="I130" s="2"/>
      <c r="J130" t="s">
        <v>6</v>
      </c>
      <c r="K130">
        <v>16</v>
      </c>
      <c r="L130" s="2">
        <v>0.39772727272727271</v>
      </c>
      <c r="M130" s="2">
        <v>0.44166666666666665</v>
      </c>
      <c r="N130" s="2">
        <v>0.8214285714285714</v>
      </c>
      <c r="O130">
        <v>0</v>
      </c>
      <c r="P130" s="2">
        <v>0.61363636363636365</v>
      </c>
      <c r="Q130" s="2">
        <v>0.87272727272727268</v>
      </c>
      <c r="R130" s="2">
        <v>0.66972477064220182</v>
      </c>
      <c r="S130" s="2">
        <v>0</v>
      </c>
      <c r="T130" s="2">
        <v>0.7142857142857143</v>
      </c>
      <c r="U130" s="2">
        <v>0.77922077922077926</v>
      </c>
      <c r="V130" s="2">
        <v>0</v>
      </c>
      <c r="W130" s="2">
        <v>1.4561403508771931</v>
      </c>
      <c r="X130" s="2">
        <v>0</v>
      </c>
      <c r="Y130" s="2">
        <v>2.0925925925925926</v>
      </c>
      <c r="Z130" s="2">
        <v>0</v>
      </c>
      <c r="AA130" s="2">
        <v>0</v>
      </c>
      <c r="AB130" s="2">
        <v>1.6046511627906976</v>
      </c>
      <c r="AC130" s="2">
        <v>0</v>
      </c>
    </row>
    <row r="131" spans="1:29" x14ac:dyDescent="0.45">
      <c r="A131" t="e">
        <f t="shared" si="14"/>
        <v>#N/A</v>
      </c>
      <c r="B131" s="1" t="s">
        <v>32</v>
      </c>
      <c r="C131" t="e">
        <f t="shared" si="15"/>
        <v>#N/A</v>
      </c>
      <c r="G131" s="2" t="e">
        <f t="shared" si="16"/>
        <v>#DIV/0!</v>
      </c>
      <c r="H131" s="2" t="e">
        <f t="shared" si="17"/>
        <v>#DIV/0!</v>
      </c>
      <c r="I131" s="2"/>
      <c r="J131" t="s">
        <v>16</v>
      </c>
      <c r="K131">
        <v>17</v>
      </c>
      <c r="L131">
        <v>0</v>
      </c>
      <c r="M131" s="2">
        <v>0.3392857142857143</v>
      </c>
      <c r="N131" s="2">
        <v>0.47933884297520662</v>
      </c>
      <c r="O131" s="2">
        <v>1.1756756756756757</v>
      </c>
      <c r="P131" s="2">
        <v>0.46078431372549017</v>
      </c>
      <c r="Q131" s="2">
        <v>0.2857142857142857</v>
      </c>
      <c r="R131" s="2">
        <v>0.33939393939393941</v>
      </c>
      <c r="S131" s="2">
        <v>0.37267080745341613</v>
      </c>
      <c r="T131" s="2">
        <v>0</v>
      </c>
      <c r="U131" s="2">
        <v>0</v>
      </c>
      <c r="V131" s="2">
        <v>0.28205128205128205</v>
      </c>
      <c r="W131" s="2">
        <v>0.74766355140186913</v>
      </c>
      <c r="X131" s="2">
        <v>0</v>
      </c>
      <c r="Y131" s="2">
        <v>0.64772727272727271</v>
      </c>
      <c r="Z131" s="2">
        <v>0</v>
      </c>
      <c r="AA131" s="2">
        <v>0.62318840579710144</v>
      </c>
      <c r="AB131" s="2">
        <v>0</v>
      </c>
      <c r="AC131" s="2">
        <v>0.79729729729729726</v>
      </c>
    </row>
    <row r="132" spans="1:29" x14ac:dyDescent="0.45">
      <c r="A132">
        <f t="shared" ref="A132:A195" si="18">INDEX($J$3:$K$20,MATCH(B132,$J$3:$J$20,0),2)</f>
        <v>7</v>
      </c>
      <c r="B132" t="s">
        <v>5</v>
      </c>
      <c r="C132">
        <f t="shared" ref="C132:C195" si="19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6"/>
        <v>1.1846153846153846</v>
      </c>
      <c r="H132" s="2">
        <f t="shared" si="17"/>
        <v>0.8441558441558441</v>
      </c>
      <c r="I132" s="2"/>
      <c r="J132" t="s">
        <v>10</v>
      </c>
      <c r="K132">
        <v>18</v>
      </c>
      <c r="L132" s="2">
        <v>0.50413223140495866</v>
      </c>
      <c r="M132" s="2">
        <v>0.53</v>
      </c>
      <c r="N132" s="2">
        <v>0.87209302325581395</v>
      </c>
      <c r="O132">
        <v>0</v>
      </c>
      <c r="P132" s="2">
        <v>0.23529411764705882</v>
      </c>
      <c r="Q132" s="2">
        <v>0.30769230769230771</v>
      </c>
      <c r="R132" s="2">
        <v>0</v>
      </c>
      <c r="S132" s="2">
        <v>0.51079136690647486</v>
      </c>
      <c r="T132" s="2">
        <v>0.56140350877192979</v>
      </c>
      <c r="U132" s="2">
        <v>0.4854368932038835</v>
      </c>
      <c r="V132" s="2">
        <v>0.4</v>
      </c>
      <c r="W132" s="2">
        <v>0.43119266055045874</v>
      </c>
      <c r="X132" s="2">
        <v>0.74358974358974361</v>
      </c>
      <c r="Y132" s="2">
        <v>0</v>
      </c>
      <c r="Z132" s="2">
        <v>0</v>
      </c>
      <c r="AA132" s="2">
        <v>0</v>
      </c>
      <c r="AB132" s="2">
        <v>1.2542372881355932</v>
      </c>
      <c r="AC132" s="2">
        <v>0</v>
      </c>
    </row>
    <row r="133" spans="1:29" x14ac:dyDescent="0.45">
      <c r="A133">
        <f t="shared" si="18"/>
        <v>15</v>
      </c>
      <c r="B133" t="s">
        <v>8</v>
      </c>
      <c r="C133">
        <f t="shared" si="19"/>
        <v>9</v>
      </c>
      <c r="D133" t="s">
        <v>3</v>
      </c>
      <c r="E133">
        <v>54</v>
      </c>
      <c r="F133">
        <v>80</v>
      </c>
      <c r="G133" s="2">
        <f t="shared" ref="G133:G196" si="20">E133/F133</f>
        <v>0.67500000000000004</v>
      </c>
      <c r="H133" s="2">
        <f t="shared" ref="H133:H196" si="21">F133/E133</f>
        <v>1.4814814814814814</v>
      </c>
      <c r="I133" s="2"/>
    </row>
    <row r="134" spans="1:29" x14ac:dyDescent="0.45">
      <c r="A134">
        <f t="shared" si="18"/>
        <v>5</v>
      </c>
      <c r="B134" t="s">
        <v>17</v>
      </c>
      <c r="C134">
        <f t="shared" si="19"/>
        <v>13</v>
      </c>
      <c r="D134" t="s">
        <v>9</v>
      </c>
      <c r="E134">
        <v>95</v>
      </c>
      <c r="F134">
        <v>82</v>
      </c>
      <c r="G134" s="2">
        <f t="shared" si="20"/>
        <v>1.1585365853658536</v>
      </c>
      <c r="H134" s="2">
        <f t="shared" si="21"/>
        <v>0.86315789473684212</v>
      </c>
      <c r="I134" s="2"/>
    </row>
    <row r="135" spans="1:29" x14ac:dyDescent="0.45">
      <c r="A135">
        <f t="shared" si="18"/>
        <v>6</v>
      </c>
      <c r="B135" t="s">
        <v>2</v>
      </c>
      <c r="C135">
        <f t="shared" si="19"/>
        <v>10</v>
      </c>
      <c r="D135" t="s">
        <v>13</v>
      </c>
      <c r="E135">
        <v>78</v>
      </c>
      <c r="F135">
        <v>57</v>
      </c>
      <c r="G135" s="2">
        <f t="shared" si="20"/>
        <v>1.368421052631579</v>
      </c>
      <c r="H135" s="2">
        <f t="shared" si="21"/>
        <v>0.73076923076923073</v>
      </c>
      <c r="I135" s="2"/>
    </row>
    <row r="136" spans="1:29" x14ac:dyDescent="0.45">
      <c r="A136">
        <f t="shared" si="18"/>
        <v>18</v>
      </c>
      <c r="B136" t="s">
        <v>10</v>
      </c>
      <c r="C136">
        <f t="shared" si="19"/>
        <v>16</v>
      </c>
      <c r="D136" t="s">
        <v>6</v>
      </c>
      <c r="E136">
        <v>53</v>
      </c>
      <c r="F136">
        <v>102</v>
      </c>
      <c r="G136" s="2">
        <f t="shared" si="20"/>
        <v>0.51960784313725494</v>
      </c>
      <c r="H136" s="2">
        <f t="shared" si="21"/>
        <v>1.9245283018867925</v>
      </c>
      <c r="I136" s="2"/>
    </row>
    <row r="137" spans="1:29" x14ac:dyDescent="0.45">
      <c r="A137">
        <f t="shared" si="18"/>
        <v>4</v>
      </c>
      <c r="B137" t="s">
        <v>7</v>
      </c>
      <c r="C137">
        <f t="shared" si="19"/>
        <v>2</v>
      </c>
      <c r="D137" t="s">
        <v>1</v>
      </c>
      <c r="E137">
        <v>82</v>
      </c>
      <c r="F137">
        <v>56</v>
      </c>
      <c r="G137" s="2">
        <f t="shared" si="20"/>
        <v>1.4642857142857142</v>
      </c>
      <c r="H137" s="2">
        <f t="shared" si="21"/>
        <v>0.68292682926829273</v>
      </c>
      <c r="I137" s="2"/>
    </row>
    <row r="138" spans="1:29" x14ac:dyDescent="0.45">
      <c r="A138" t="e">
        <f t="shared" si="18"/>
        <v>#N/A</v>
      </c>
      <c r="C138" t="e">
        <f t="shared" si="19"/>
        <v>#N/A</v>
      </c>
      <c r="G138" s="2" t="e">
        <f t="shared" si="20"/>
        <v>#DIV/0!</v>
      </c>
      <c r="H138" s="2" t="e">
        <f t="shared" si="21"/>
        <v>#DIV/0!</v>
      </c>
      <c r="I138" s="2"/>
    </row>
    <row r="139" spans="1:29" x14ac:dyDescent="0.45">
      <c r="A139" t="e">
        <f t="shared" si="18"/>
        <v>#N/A</v>
      </c>
      <c r="B139" s="1" t="s">
        <v>33</v>
      </c>
      <c r="C139" t="e">
        <f t="shared" si="19"/>
        <v>#N/A</v>
      </c>
      <c r="G139" s="2" t="e">
        <f t="shared" si="20"/>
        <v>#DIV/0!</v>
      </c>
      <c r="H139" s="2" t="e">
        <f t="shared" si="21"/>
        <v>#DIV/0!</v>
      </c>
      <c r="I139" s="2"/>
    </row>
    <row r="140" spans="1:29" x14ac:dyDescent="0.45">
      <c r="A140">
        <f t="shared" si="18"/>
        <v>7</v>
      </c>
      <c r="B140" t="s">
        <v>5</v>
      </c>
      <c r="C140">
        <f t="shared" si="19"/>
        <v>9</v>
      </c>
      <c r="D140" t="s">
        <v>3</v>
      </c>
      <c r="E140">
        <v>81</v>
      </c>
      <c r="F140">
        <v>66</v>
      </c>
      <c r="G140" s="2">
        <f t="shared" si="20"/>
        <v>1.2272727272727273</v>
      </c>
      <c r="H140" s="2">
        <f t="shared" si="21"/>
        <v>0.81481481481481477</v>
      </c>
      <c r="I140" s="2"/>
    </row>
    <row r="141" spans="1:29" x14ac:dyDescent="0.45">
      <c r="A141">
        <f t="shared" si="18"/>
        <v>10</v>
      </c>
      <c r="B141" t="s">
        <v>13</v>
      </c>
      <c r="C141">
        <f t="shared" si="19"/>
        <v>15</v>
      </c>
      <c r="D141" t="s">
        <v>8</v>
      </c>
      <c r="E141">
        <v>72</v>
      </c>
      <c r="F141">
        <v>107</v>
      </c>
      <c r="G141" s="2">
        <f t="shared" si="20"/>
        <v>0.67289719626168221</v>
      </c>
      <c r="H141" s="2">
        <f t="shared" si="21"/>
        <v>1.4861111111111112</v>
      </c>
      <c r="I141" s="2"/>
    </row>
    <row r="142" spans="1:29" x14ac:dyDescent="0.45">
      <c r="A142">
        <f t="shared" si="18"/>
        <v>11</v>
      </c>
      <c r="B142" t="s">
        <v>15</v>
      </c>
      <c r="C142">
        <f t="shared" si="19"/>
        <v>3</v>
      </c>
      <c r="D142" t="s">
        <v>0</v>
      </c>
      <c r="E142">
        <v>82</v>
      </c>
      <c r="F142">
        <v>59</v>
      </c>
      <c r="G142" s="2">
        <f t="shared" si="20"/>
        <v>1.3898305084745763</v>
      </c>
      <c r="H142" s="2">
        <f t="shared" si="21"/>
        <v>0.71951219512195119</v>
      </c>
      <c r="I142" s="2"/>
    </row>
    <row r="143" spans="1:29" x14ac:dyDescent="0.45">
      <c r="A143">
        <f t="shared" si="18"/>
        <v>17</v>
      </c>
      <c r="B143" t="s">
        <v>16</v>
      </c>
      <c r="C143">
        <f t="shared" si="19"/>
        <v>1</v>
      </c>
      <c r="D143" t="s">
        <v>12</v>
      </c>
      <c r="E143">
        <v>63</v>
      </c>
      <c r="F143">
        <v>81</v>
      </c>
      <c r="G143" s="2">
        <f t="shared" si="20"/>
        <v>0.77777777777777779</v>
      </c>
      <c r="H143" s="2">
        <f t="shared" si="21"/>
        <v>1.2857142857142858</v>
      </c>
      <c r="I143" s="2"/>
    </row>
    <row r="144" spans="1:29" x14ac:dyDescent="0.45">
      <c r="A144">
        <f t="shared" si="18"/>
        <v>16</v>
      </c>
      <c r="B144" t="s">
        <v>6</v>
      </c>
      <c r="C144">
        <f t="shared" si="19"/>
        <v>8</v>
      </c>
      <c r="D144" t="s">
        <v>14</v>
      </c>
      <c r="E144">
        <v>105</v>
      </c>
      <c r="F144">
        <v>125</v>
      </c>
      <c r="G144" s="2">
        <f t="shared" si="20"/>
        <v>0.84</v>
      </c>
      <c r="H144" s="2">
        <f t="shared" si="21"/>
        <v>1.1904761904761905</v>
      </c>
      <c r="I144" s="2"/>
    </row>
    <row r="145" spans="1:9" x14ac:dyDescent="0.45">
      <c r="A145">
        <f t="shared" si="18"/>
        <v>12</v>
      </c>
      <c r="B145" t="s">
        <v>4</v>
      </c>
      <c r="C145">
        <f t="shared" si="19"/>
        <v>14</v>
      </c>
      <c r="D145" t="s">
        <v>11</v>
      </c>
      <c r="E145">
        <v>116</v>
      </c>
      <c r="F145">
        <v>73</v>
      </c>
      <c r="G145" s="2">
        <f t="shared" si="20"/>
        <v>1.5890410958904109</v>
      </c>
      <c r="H145" s="2">
        <f t="shared" si="21"/>
        <v>0.62931034482758619</v>
      </c>
      <c r="I145" s="2"/>
    </row>
    <row r="146" spans="1:9" x14ac:dyDescent="0.45">
      <c r="A146" t="e">
        <f t="shared" si="18"/>
        <v>#N/A</v>
      </c>
      <c r="C146" t="e">
        <f t="shared" si="19"/>
        <v>#N/A</v>
      </c>
      <c r="G146" s="2" t="e">
        <f t="shared" si="20"/>
        <v>#DIV/0!</v>
      </c>
      <c r="H146" s="2" t="e">
        <f t="shared" si="21"/>
        <v>#DIV/0!</v>
      </c>
      <c r="I146" s="2"/>
    </row>
    <row r="147" spans="1:9" x14ac:dyDescent="0.45">
      <c r="A147" t="e">
        <f t="shared" si="18"/>
        <v>#N/A</v>
      </c>
      <c r="B147" s="1" t="s">
        <v>34</v>
      </c>
      <c r="C147" t="e">
        <f t="shared" si="19"/>
        <v>#N/A</v>
      </c>
      <c r="G147" s="2" t="e">
        <f t="shared" si="20"/>
        <v>#DIV/0!</v>
      </c>
      <c r="H147" s="2" t="e">
        <f t="shared" si="21"/>
        <v>#DIV/0!</v>
      </c>
      <c r="I147" s="2"/>
    </row>
    <row r="148" spans="1:9" x14ac:dyDescent="0.45">
      <c r="A148">
        <f t="shared" si="18"/>
        <v>2</v>
      </c>
      <c r="B148" t="s">
        <v>1</v>
      </c>
      <c r="C148">
        <f t="shared" si="19"/>
        <v>6</v>
      </c>
      <c r="D148" t="s">
        <v>2</v>
      </c>
      <c r="E148">
        <v>117</v>
      </c>
      <c r="F148">
        <v>53</v>
      </c>
      <c r="G148" s="2">
        <f t="shared" si="20"/>
        <v>2.2075471698113209</v>
      </c>
      <c r="H148" s="2">
        <f t="shared" si="21"/>
        <v>0.45299145299145299</v>
      </c>
      <c r="I148" s="2"/>
    </row>
    <row r="149" spans="1:9" x14ac:dyDescent="0.45">
      <c r="A149">
        <f t="shared" si="18"/>
        <v>17</v>
      </c>
      <c r="B149" t="s">
        <v>16</v>
      </c>
      <c r="C149">
        <f t="shared" si="19"/>
        <v>15</v>
      </c>
      <c r="D149" t="s">
        <v>8</v>
      </c>
      <c r="E149">
        <v>107</v>
      </c>
      <c r="F149">
        <v>97</v>
      </c>
      <c r="G149" s="2">
        <f t="shared" si="20"/>
        <v>1.1030927835051547</v>
      </c>
      <c r="H149" s="2">
        <f t="shared" si="21"/>
        <v>0.90654205607476634</v>
      </c>
      <c r="I149" s="2"/>
    </row>
    <row r="150" spans="1:9" x14ac:dyDescent="0.45">
      <c r="A150">
        <f t="shared" si="18"/>
        <v>8</v>
      </c>
      <c r="B150" t="s">
        <v>14</v>
      </c>
      <c r="C150">
        <f t="shared" si="19"/>
        <v>13</v>
      </c>
      <c r="D150" t="s">
        <v>9</v>
      </c>
      <c r="E150">
        <v>125</v>
      </c>
      <c r="F150">
        <v>83</v>
      </c>
      <c r="G150" s="2">
        <f t="shared" si="20"/>
        <v>1.5060240963855422</v>
      </c>
      <c r="H150" s="2">
        <f t="shared" si="21"/>
        <v>0.66400000000000003</v>
      </c>
      <c r="I150" s="2"/>
    </row>
    <row r="151" spans="1:9" x14ac:dyDescent="0.45">
      <c r="A151">
        <f t="shared" si="18"/>
        <v>9</v>
      </c>
      <c r="B151" t="s">
        <v>3</v>
      </c>
      <c r="C151">
        <f t="shared" si="19"/>
        <v>5</v>
      </c>
      <c r="D151" t="s">
        <v>17</v>
      </c>
      <c r="E151">
        <v>81</v>
      </c>
      <c r="F151">
        <v>50</v>
      </c>
      <c r="G151" s="2">
        <f t="shared" si="20"/>
        <v>1.62</v>
      </c>
      <c r="H151" s="2">
        <f t="shared" si="21"/>
        <v>0.61728395061728392</v>
      </c>
      <c r="I151" s="2"/>
    </row>
    <row r="152" spans="1:9" x14ac:dyDescent="0.45">
      <c r="A152">
        <f t="shared" si="18"/>
        <v>1</v>
      </c>
      <c r="B152" t="s">
        <v>12</v>
      </c>
      <c r="C152">
        <f t="shared" si="19"/>
        <v>7</v>
      </c>
      <c r="D152" t="s">
        <v>5</v>
      </c>
      <c r="E152">
        <v>89</v>
      </c>
      <c r="F152">
        <v>86</v>
      </c>
      <c r="G152" s="2">
        <f t="shared" si="20"/>
        <v>1.0348837209302326</v>
      </c>
      <c r="H152" s="2">
        <f t="shared" si="21"/>
        <v>0.9662921348314607</v>
      </c>
      <c r="I152" s="2"/>
    </row>
    <row r="153" spans="1:9" x14ac:dyDescent="0.45">
      <c r="A153">
        <f t="shared" si="18"/>
        <v>3</v>
      </c>
      <c r="B153" t="s">
        <v>0</v>
      </c>
      <c r="C153">
        <f t="shared" si="19"/>
        <v>10</v>
      </c>
      <c r="D153" t="s">
        <v>13</v>
      </c>
      <c r="E153">
        <v>83</v>
      </c>
      <c r="F153">
        <v>32</v>
      </c>
      <c r="G153" s="2">
        <f t="shared" si="20"/>
        <v>2.59375</v>
      </c>
      <c r="H153" s="2">
        <f t="shared" si="21"/>
        <v>0.38554216867469882</v>
      </c>
      <c r="I153" s="2"/>
    </row>
    <row r="154" spans="1:9" x14ac:dyDescent="0.45">
      <c r="A154">
        <f t="shared" si="18"/>
        <v>18</v>
      </c>
      <c r="B154" t="s">
        <v>10</v>
      </c>
      <c r="C154">
        <f t="shared" si="19"/>
        <v>14</v>
      </c>
      <c r="D154" t="s">
        <v>11</v>
      </c>
      <c r="E154">
        <v>58</v>
      </c>
      <c r="F154">
        <v>115</v>
      </c>
      <c r="G154" s="2">
        <f t="shared" si="20"/>
        <v>0.5043478260869565</v>
      </c>
      <c r="H154" s="2">
        <f t="shared" si="21"/>
        <v>1.9827586206896552</v>
      </c>
      <c r="I154" s="2"/>
    </row>
    <row r="155" spans="1:9" x14ac:dyDescent="0.45">
      <c r="A155">
        <f t="shared" si="18"/>
        <v>4</v>
      </c>
      <c r="B155" t="s">
        <v>7</v>
      </c>
      <c r="C155">
        <f t="shared" si="19"/>
        <v>16</v>
      </c>
      <c r="D155" t="s">
        <v>6</v>
      </c>
      <c r="E155">
        <v>88</v>
      </c>
      <c r="F155">
        <v>77</v>
      </c>
      <c r="G155" s="2">
        <f t="shared" si="20"/>
        <v>1.1428571428571428</v>
      </c>
      <c r="H155" s="2">
        <f t="shared" si="21"/>
        <v>0.875</v>
      </c>
      <c r="I155" s="2"/>
    </row>
    <row r="156" spans="1:9" x14ac:dyDescent="0.45">
      <c r="A156">
        <f t="shared" si="18"/>
        <v>11</v>
      </c>
      <c r="B156" t="s">
        <v>15</v>
      </c>
      <c r="C156">
        <f t="shared" si="19"/>
        <v>12</v>
      </c>
      <c r="D156" t="s">
        <v>4</v>
      </c>
      <c r="E156">
        <v>93</v>
      </c>
      <c r="F156">
        <v>91</v>
      </c>
      <c r="G156" s="2">
        <f t="shared" si="20"/>
        <v>1.0219780219780219</v>
      </c>
      <c r="H156" s="2">
        <f t="shared" si="21"/>
        <v>0.978494623655914</v>
      </c>
      <c r="I156" s="2"/>
    </row>
    <row r="157" spans="1:9" x14ac:dyDescent="0.45">
      <c r="A157" t="e">
        <f t="shared" si="18"/>
        <v>#N/A</v>
      </c>
      <c r="C157" t="e">
        <f t="shared" si="19"/>
        <v>#N/A</v>
      </c>
      <c r="G157" s="2" t="e">
        <f t="shared" si="20"/>
        <v>#DIV/0!</v>
      </c>
      <c r="H157" s="2" t="e">
        <f t="shared" si="21"/>
        <v>#DIV/0!</v>
      </c>
      <c r="I157" s="2"/>
    </row>
    <row r="158" spans="1:9" x14ac:dyDescent="0.45">
      <c r="A158" t="e">
        <f t="shared" si="18"/>
        <v>#N/A</v>
      </c>
      <c r="B158" s="1" t="s">
        <v>35</v>
      </c>
      <c r="C158" t="e">
        <f t="shared" si="19"/>
        <v>#N/A</v>
      </c>
      <c r="G158" s="2" t="e">
        <f t="shared" si="20"/>
        <v>#DIV/0!</v>
      </c>
      <c r="H158" s="2" t="e">
        <f t="shared" si="21"/>
        <v>#DIV/0!</v>
      </c>
      <c r="I158" s="2"/>
    </row>
    <row r="159" spans="1:9" x14ac:dyDescent="0.45">
      <c r="A159">
        <f t="shared" si="18"/>
        <v>6</v>
      </c>
      <c r="B159" t="s">
        <v>2</v>
      </c>
      <c r="C159">
        <f t="shared" si="19"/>
        <v>8</v>
      </c>
      <c r="D159" t="s">
        <v>14</v>
      </c>
      <c r="E159">
        <v>108</v>
      </c>
      <c r="F159">
        <v>67</v>
      </c>
      <c r="G159" s="2">
        <f t="shared" si="20"/>
        <v>1.6119402985074627</v>
      </c>
      <c r="H159" s="2">
        <f t="shared" si="21"/>
        <v>0.62037037037037035</v>
      </c>
      <c r="I159" s="2"/>
    </row>
    <row r="160" spans="1:9" x14ac:dyDescent="0.45">
      <c r="A160">
        <f t="shared" si="18"/>
        <v>9</v>
      </c>
      <c r="B160" t="s">
        <v>3</v>
      </c>
      <c r="C160">
        <f t="shared" si="19"/>
        <v>10</v>
      </c>
      <c r="D160" t="s">
        <v>13</v>
      </c>
      <c r="E160">
        <v>78</v>
      </c>
      <c r="F160">
        <v>93</v>
      </c>
      <c r="G160" s="2">
        <f t="shared" si="20"/>
        <v>0.83870967741935487</v>
      </c>
      <c r="H160" s="2">
        <f t="shared" si="21"/>
        <v>1.1923076923076923</v>
      </c>
      <c r="I160" s="2"/>
    </row>
    <row r="161" spans="1:9" x14ac:dyDescent="0.45">
      <c r="A161">
        <f t="shared" si="18"/>
        <v>15</v>
      </c>
      <c r="B161" t="s">
        <v>8</v>
      </c>
      <c r="C161">
        <f t="shared" si="19"/>
        <v>3</v>
      </c>
      <c r="D161" t="s">
        <v>0</v>
      </c>
      <c r="E161">
        <v>95</v>
      </c>
      <c r="F161">
        <v>86</v>
      </c>
      <c r="G161" s="2">
        <f t="shared" si="20"/>
        <v>1.1046511627906976</v>
      </c>
      <c r="H161" s="2">
        <f t="shared" si="21"/>
        <v>0.90526315789473688</v>
      </c>
      <c r="I161" s="2"/>
    </row>
    <row r="162" spans="1:9" x14ac:dyDescent="0.45">
      <c r="A162">
        <f t="shared" si="18"/>
        <v>14</v>
      </c>
      <c r="B162" t="s">
        <v>11</v>
      </c>
      <c r="C162">
        <f t="shared" si="19"/>
        <v>2</v>
      </c>
      <c r="D162" t="s">
        <v>1</v>
      </c>
      <c r="E162">
        <v>65</v>
      </c>
      <c r="F162">
        <v>94</v>
      </c>
      <c r="G162" s="2">
        <f t="shared" si="20"/>
        <v>0.69148936170212771</v>
      </c>
      <c r="H162" s="2">
        <f t="shared" si="21"/>
        <v>1.4461538461538461</v>
      </c>
      <c r="I162" s="2"/>
    </row>
    <row r="163" spans="1:9" x14ac:dyDescent="0.45">
      <c r="A163">
        <f t="shared" si="18"/>
        <v>12</v>
      </c>
      <c r="B163" t="s">
        <v>4</v>
      </c>
      <c r="C163">
        <f t="shared" si="19"/>
        <v>4</v>
      </c>
      <c r="D163" t="s">
        <v>7</v>
      </c>
      <c r="E163">
        <v>62</v>
      </c>
      <c r="F163">
        <v>67</v>
      </c>
      <c r="G163" s="2">
        <f t="shared" si="20"/>
        <v>0.92537313432835822</v>
      </c>
      <c r="H163" s="2">
        <f t="shared" si="21"/>
        <v>1.0806451612903225</v>
      </c>
      <c r="I163" s="2"/>
    </row>
    <row r="164" spans="1:9" x14ac:dyDescent="0.45">
      <c r="A164">
        <f t="shared" si="18"/>
        <v>1</v>
      </c>
      <c r="B164" t="s">
        <v>12</v>
      </c>
      <c r="C164">
        <f t="shared" si="19"/>
        <v>18</v>
      </c>
      <c r="D164" t="s">
        <v>10</v>
      </c>
      <c r="E164">
        <v>144</v>
      </c>
      <c r="F164">
        <v>32</v>
      </c>
      <c r="G164" s="2">
        <f t="shared" si="20"/>
        <v>4.5</v>
      </c>
      <c r="H164" s="2">
        <f t="shared" si="21"/>
        <v>0.22222222222222221</v>
      </c>
      <c r="I164" s="2"/>
    </row>
    <row r="165" spans="1:9" x14ac:dyDescent="0.45">
      <c r="A165">
        <f t="shared" si="18"/>
        <v>7</v>
      </c>
      <c r="B165" t="s">
        <v>5</v>
      </c>
      <c r="C165">
        <f t="shared" si="19"/>
        <v>17</v>
      </c>
      <c r="D165" t="s">
        <v>16</v>
      </c>
      <c r="E165">
        <v>128</v>
      </c>
      <c r="F165">
        <v>93</v>
      </c>
      <c r="G165" s="2">
        <f t="shared" si="20"/>
        <v>1.3763440860215055</v>
      </c>
      <c r="H165" s="2">
        <f t="shared" si="21"/>
        <v>0.7265625</v>
      </c>
      <c r="I165" s="2"/>
    </row>
    <row r="166" spans="1:9" x14ac:dyDescent="0.45">
      <c r="A166">
        <f t="shared" si="18"/>
        <v>5</v>
      </c>
      <c r="B166" t="s">
        <v>17</v>
      </c>
      <c r="C166">
        <f t="shared" si="19"/>
        <v>11</v>
      </c>
      <c r="D166" t="s">
        <v>15</v>
      </c>
      <c r="E166">
        <v>99</v>
      </c>
      <c r="F166">
        <v>91</v>
      </c>
      <c r="G166" s="2">
        <f t="shared" si="20"/>
        <v>1.0879120879120878</v>
      </c>
      <c r="H166" s="2">
        <f t="shared" si="21"/>
        <v>0.91919191919191923</v>
      </c>
      <c r="I166" s="2"/>
    </row>
    <row r="167" spans="1:9" x14ac:dyDescent="0.45">
      <c r="A167">
        <f t="shared" si="18"/>
        <v>16</v>
      </c>
      <c r="B167" t="s">
        <v>6</v>
      </c>
      <c r="C167">
        <f t="shared" si="19"/>
        <v>13</v>
      </c>
      <c r="D167" t="s">
        <v>9</v>
      </c>
      <c r="E167">
        <v>72</v>
      </c>
      <c r="F167">
        <v>50</v>
      </c>
      <c r="G167" s="2">
        <f t="shared" si="20"/>
        <v>1.44</v>
      </c>
      <c r="H167" s="2">
        <f t="shared" si="21"/>
        <v>0.69444444444444442</v>
      </c>
      <c r="I167" s="2"/>
    </row>
    <row r="168" spans="1:9" x14ac:dyDescent="0.45">
      <c r="A168" t="e">
        <f t="shared" si="18"/>
        <v>#N/A</v>
      </c>
      <c r="C168" t="e">
        <f t="shared" si="19"/>
        <v>#N/A</v>
      </c>
      <c r="G168" s="2" t="e">
        <f t="shared" si="20"/>
        <v>#DIV/0!</v>
      </c>
      <c r="H168" s="2" t="e">
        <f t="shared" si="21"/>
        <v>#DIV/0!</v>
      </c>
      <c r="I168" s="2"/>
    </row>
    <row r="169" spans="1:9" x14ac:dyDescent="0.45">
      <c r="A169" t="e">
        <f t="shared" si="18"/>
        <v>#N/A</v>
      </c>
      <c r="B169" s="1" t="s">
        <v>36</v>
      </c>
      <c r="C169" t="e">
        <f t="shared" si="19"/>
        <v>#N/A</v>
      </c>
      <c r="G169" s="2" t="e">
        <f t="shared" si="20"/>
        <v>#DIV/0!</v>
      </c>
      <c r="H169" s="2" t="e">
        <f t="shared" si="21"/>
        <v>#DIV/0!</v>
      </c>
      <c r="I169" s="2"/>
    </row>
    <row r="170" spans="1:9" x14ac:dyDescent="0.45">
      <c r="A170">
        <f t="shared" si="18"/>
        <v>1</v>
      </c>
      <c r="B170" t="s">
        <v>12</v>
      </c>
      <c r="C170">
        <f t="shared" si="19"/>
        <v>2</v>
      </c>
      <c r="D170" t="s">
        <v>1</v>
      </c>
      <c r="E170">
        <v>91</v>
      </c>
      <c r="F170">
        <v>63</v>
      </c>
      <c r="G170" s="2">
        <f t="shared" si="20"/>
        <v>1.4444444444444444</v>
      </c>
      <c r="H170" s="2">
        <f t="shared" si="21"/>
        <v>0.69230769230769229</v>
      </c>
      <c r="I170" s="2"/>
    </row>
    <row r="171" spans="1:9" x14ac:dyDescent="0.45">
      <c r="A171">
        <f t="shared" si="18"/>
        <v>3</v>
      </c>
      <c r="B171" t="s">
        <v>0</v>
      </c>
      <c r="C171">
        <f t="shared" si="19"/>
        <v>8</v>
      </c>
      <c r="D171" t="s">
        <v>14</v>
      </c>
      <c r="E171">
        <v>120</v>
      </c>
      <c r="F171">
        <v>67</v>
      </c>
      <c r="G171" s="2">
        <f t="shared" si="20"/>
        <v>1.791044776119403</v>
      </c>
      <c r="H171" s="2">
        <f t="shared" si="21"/>
        <v>0.55833333333333335</v>
      </c>
      <c r="I171" s="2"/>
    </row>
    <row r="172" spans="1:9" x14ac:dyDescent="0.45">
      <c r="A172">
        <f t="shared" si="18"/>
        <v>4</v>
      </c>
      <c r="B172" t="s">
        <v>7</v>
      </c>
      <c r="C172">
        <f t="shared" si="19"/>
        <v>18</v>
      </c>
      <c r="D172" t="s">
        <v>10</v>
      </c>
      <c r="E172">
        <v>88</v>
      </c>
      <c r="F172">
        <v>81</v>
      </c>
      <c r="G172" s="2">
        <f t="shared" si="20"/>
        <v>1.0864197530864197</v>
      </c>
      <c r="H172" s="2">
        <f t="shared" si="21"/>
        <v>0.92045454545454541</v>
      </c>
      <c r="I172" s="2"/>
    </row>
    <row r="173" spans="1:9" x14ac:dyDescent="0.45">
      <c r="A173">
        <f t="shared" si="18"/>
        <v>12</v>
      </c>
      <c r="B173" t="s">
        <v>4</v>
      </c>
      <c r="C173">
        <f t="shared" si="19"/>
        <v>7</v>
      </c>
      <c r="D173" t="s">
        <v>5</v>
      </c>
      <c r="E173">
        <v>94</v>
      </c>
      <c r="F173">
        <v>92</v>
      </c>
      <c r="G173" s="2">
        <f t="shared" si="20"/>
        <v>1.0217391304347827</v>
      </c>
      <c r="H173" s="2">
        <f t="shared" si="21"/>
        <v>0.97872340425531912</v>
      </c>
      <c r="I173" s="2"/>
    </row>
    <row r="174" spans="1:9" x14ac:dyDescent="0.45">
      <c r="A174">
        <f t="shared" si="18"/>
        <v>11</v>
      </c>
      <c r="B174" t="s">
        <v>15</v>
      </c>
      <c r="C174">
        <f t="shared" si="19"/>
        <v>16</v>
      </c>
      <c r="D174" t="s">
        <v>6</v>
      </c>
      <c r="E174">
        <v>84</v>
      </c>
      <c r="F174">
        <v>29</v>
      </c>
      <c r="G174" s="2">
        <f t="shared" si="20"/>
        <v>2.896551724137931</v>
      </c>
      <c r="H174" s="2">
        <f t="shared" si="21"/>
        <v>0.34523809523809523</v>
      </c>
      <c r="I174" s="2"/>
    </row>
    <row r="175" spans="1:9" x14ac:dyDescent="0.45">
      <c r="A175">
        <f t="shared" si="18"/>
        <v>10</v>
      </c>
      <c r="B175" t="s">
        <v>13</v>
      </c>
      <c r="C175">
        <f t="shared" si="19"/>
        <v>5</v>
      </c>
      <c r="D175" t="s">
        <v>17</v>
      </c>
      <c r="E175">
        <v>70</v>
      </c>
      <c r="F175">
        <v>111</v>
      </c>
      <c r="G175" s="2">
        <f t="shared" si="20"/>
        <v>0.63063063063063063</v>
      </c>
      <c r="H175" s="2">
        <f t="shared" si="21"/>
        <v>1.5857142857142856</v>
      </c>
      <c r="I175" s="2"/>
    </row>
    <row r="176" spans="1:9" x14ac:dyDescent="0.45">
      <c r="A176">
        <f t="shared" si="18"/>
        <v>6</v>
      </c>
      <c r="B176" t="s">
        <v>2</v>
      </c>
      <c r="C176">
        <f t="shared" si="19"/>
        <v>15</v>
      </c>
      <c r="D176" t="s">
        <v>8</v>
      </c>
      <c r="E176">
        <v>90</v>
      </c>
      <c r="F176">
        <v>100</v>
      </c>
      <c r="G176" s="2">
        <f t="shared" si="20"/>
        <v>0.9</v>
      </c>
      <c r="H176" s="2">
        <f t="shared" si="21"/>
        <v>1.1111111111111112</v>
      </c>
      <c r="I176" s="2"/>
    </row>
    <row r="177" spans="1:9" x14ac:dyDescent="0.45">
      <c r="A177">
        <f t="shared" si="18"/>
        <v>17</v>
      </c>
      <c r="B177" t="s">
        <v>16</v>
      </c>
      <c r="C177">
        <f t="shared" si="19"/>
        <v>9</v>
      </c>
      <c r="D177" t="s">
        <v>3</v>
      </c>
      <c r="E177">
        <v>53</v>
      </c>
      <c r="F177">
        <v>116</v>
      </c>
      <c r="G177" s="2">
        <f t="shared" si="20"/>
        <v>0.45689655172413796</v>
      </c>
      <c r="H177" s="2">
        <f t="shared" si="21"/>
        <v>2.1886792452830188</v>
      </c>
      <c r="I177" s="2"/>
    </row>
    <row r="178" spans="1:9" x14ac:dyDescent="0.45">
      <c r="A178">
        <f t="shared" si="18"/>
        <v>13</v>
      </c>
      <c r="B178" t="s">
        <v>9</v>
      </c>
      <c r="C178">
        <f t="shared" si="19"/>
        <v>14</v>
      </c>
      <c r="D178" t="s">
        <v>11</v>
      </c>
      <c r="E178">
        <v>86</v>
      </c>
      <c r="F178">
        <v>54</v>
      </c>
      <c r="G178" s="2">
        <f t="shared" si="20"/>
        <v>1.5925925925925926</v>
      </c>
      <c r="H178" s="2">
        <f t="shared" si="21"/>
        <v>0.62790697674418605</v>
      </c>
      <c r="I178" s="2"/>
    </row>
    <row r="179" spans="1:9" x14ac:dyDescent="0.45">
      <c r="A179" t="e">
        <f t="shared" si="18"/>
        <v>#N/A</v>
      </c>
      <c r="C179" t="e">
        <f t="shared" si="19"/>
        <v>#N/A</v>
      </c>
      <c r="G179" s="2" t="e">
        <f t="shared" si="20"/>
        <v>#DIV/0!</v>
      </c>
      <c r="H179" s="2" t="e">
        <f t="shared" si="21"/>
        <v>#DIV/0!</v>
      </c>
      <c r="I179" s="2"/>
    </row>
    <row r="180" spans="1:9" x14ac:dyDescent="0.45">
      <c r="A180" t="e">
        <f t="shared" si="18"/>
        <v>#N/A</v>
      </c>
      <c r="B180" s="1" t="s">
        <v>37</v>
      </c>
      <c r="C180" t="e">
        <f t="shared" si="19"/>
        <v>#N/A</v>
      </c>
      <c r="G180" s="2" t="e">
        <f t="shared" si="20"/>
        <v>#DIV/0!</v>
      </c>
      <c r="H180" s="2" t="e">
        <f t="shared" si="21"/>
        <v>#DIV/0!</v>
      </c>
      <c r="I180" s="2"/>
    </row>
    <row r="181" spans="1:9" x14ac:dyDescent="0.45">
      <c r="A181">
        <f t="shared" si="18"/>
        <v>8</v>
      </c>
      <c r="B181" t="s">
        <v>14</v>
      </c>
      <c r="C181">
        <f t="shared" si="19"/>
        <v>10</v>
      </c>
      <c r="D181" t="s">
        <v>13</v>
      </c>
      <c r="E181">
        <v>84</v>
      </c>
      <c r="F181">
        <v>56</v>
      </c>
      <c r="G181" s="2">
        <f t="shared" si="20"/>
        <v>1.5</v>
      </c>
      <c r="H181" s="2">
        <f t="shared" si="21"/>
        <v>0.66666666666666663</v>
      </c>
      <c r="I181" s="2"/>
    </row>
    <row r="182" spans="1:9" x14ac:dyDescent="0.45">
      <c r="A182">
        <f t="shared" si="18"/>
        <v>14</v>
      </c>
      <c r="B182" t="s">
        <v>11</v>
      </c>
      <c r="C182">
        <f t="shared" si="19"/>
        <v>4</v>
      </c>
      <c r="D182" t="s">
        <v>7</v>
      </c>
      <c r="E182">
        <v>86</v>
      </c>
      <c r="F182">
        <v>91</v>
      </c>
      <c r="G182" s="2">
        <f t="shared" si="20"/>
        <v>0.94505494505494503</v>
      </c>
      <c r="H182" s="2">
        <f t="shared" si="21"/>
        <v>1.058139534883721</v>
      </c>
      <c r="I182" s="2"/>
    </row>
    <row r="183" spans="1:9" x14ac:dyDescent="0.45">
      <c r="A183">
        <f t="shared" si="18"/>
        <v>16</v>
      </c>
      <c r="B183" t="s">
        <v>6</v>
      </c>
      <c r="C183">
        <f t="shared" si="19"/>
        <v>6</v>
      </c>
      <c r="D183" t="s">
        <v>2</v>
      </c>
      <c r="E183">
        <v>59</v>
      </c>
      <c r="F183">
        <v>99</v>
      </c>
      <c r="G183" s="2">
        <f t="shared" si="20"/>
        <v>0.59595959595959591</v>
      </c>
      <c r="H183" s="2">
        <f t="shared" si="21"/>
        <v>1.6779661016949152</v>
      </c>
      <c r="I183" s="2"/>
    </row>
    <row r="184" spans="1:9" x14ac:dyDescent="0.45">
      <c r="A184">
        <f t="shared" si="18"/>
        <v>18</v>
      </c>
      <c r="B184" t="s">
        <v>10</v>
      </c>
      <c r="C184">
        <f t="shared" si="19"/>
        <v>7</v>
      </c>
      <c r="D184" t="s">
        <v>5</v>
      </c>
      <c r="E184">
        <v>92</v>
      </c>
      <c r="F184">
        <v>88</v>
      </c>
      <c r="G184" s="2">
        <f t="shared" si="20"/>
        <v>1.0454545454545454</v>
      </c>
      <c r="H184" s="2">
        <f t="shared" si="21"/>
        <v>0.95652173913043481</v>
      </c>
      <c r="I184" s="2"/>
    </row>
    <row r="185" spans="1:9" x14ac:dyDescent="0.45">
      <c r="A185">
        <f t="shared" si="18"/>
        <v>5</v>
      </c>
      <c r="B185" t="s">
        <v>17</v>
      </c>
      <c r="C185">
        <f t="shared" si="19"/>
        <v>3</v>
      </c>
      <c r="D185" t="s">
        <v>0</v>
      </c>
      <c r="E185">
        <v>65</v>
      </c>
      <c r="F185">
        <v>82</v>
      </c>
      <c r="G185" s="2">
        <f t="shared" si="20"/>
        <v>0.79268292682926833</v>
      </c>
      <c r="H185" s="2">
        <f t="shared" si="21"/>
        <v>1.2615384615384615</v>
      </c>
      <c r="I185" s="2"/>
    </row>
    <row r="186" spans="1:9" x14ac:dyDescent="0.45">
      <c r="A186">
        <f t="shared" si="18"/>
        <v>9</v>
      </c>
      <c r="B186" t="s">
        <v>3</v>
      </c>
      <c r="C186">
        <f t="shared" si="19"/>
        <v>1</v>
      </c>
      <c r="D186" t="s">
        <v>12</v>
      </c>
      <c r="E186">
        <v>55</v>
      </c>
      <c r="F186">
        <v>85</v>
      </c>
      <c r="G186" s="2">
        <f t="shared" si="20"/>
        <v>0.6470588235294118</v>
      </c>
      <c r="H186" s="2">
        <f t="shared" si="21"/>
        <v>1.5454545454545454</v>
      </c>
      <c r="I186" s="2"/>
    </row>
    <row r="187" spans="1:9" x14ac:dyDescent="0.45">
      <c r="A187">
        <f t="shared" si="18"/>
        <v>13</v>
      </c>
      <c r="B187" t="s">
        <v>9</v>
      </c>
      <c r="C187">
        <f t="shared" si="19"/>
        <v>17</v>
      </c>
      <c r="D187" t="s">
        <v>16</v>
      </c>
      <c r="E187">
        <v>102</v>
      </c>
      <c r="F187">
        <v>77</v>
      </c>
      <c r="G187" s="2">
        <f t="shared" si="20"/>
        <v>1.3246753246753247</v>
      </c>
      <c r="H187" s="2">
        <f t="shared" si="21"/>
        <v>0.75490196078431371</v>
      </c>
      <c r="I187" s="2"/>
    </row>
    <row r="188" spans="1:9" x14ac:dyDescent="0.45">
      <c r="A188">
        <f t="shared" si="18"/>
        <v>2</v>
      </c>
      <c r="B188" t="s">
        <v>1</v>
      </c>
      <c r="C188">
        <f t="shared" si="19"/>
        <v>11</v>
      </c>
      <c r="D188" t="s">
        <v>15</v>
      </c>
      <c r="E188">
        <v>83</v>
      </c>
      <c r="F188">
        <v>69</v>
      </c>
      <c r="G188" s="2">
        <f t="shared" si="20"/>
        <v>1.2028985507246377</v>
      </c>
      <c r="H188" s="2">
        <f t="shared" si="21"/>
        <v>0.83132530120481929</v>
      </c>
      <c r="I188" s="2"/>
    </row>
    <row r="189" spans="1:9" x14ac:dyDescent="0.45">
      <c r="A189">
        <f t="shared" si="18"/>
        <v>15</v>
      </c>
      <c r="B189" t="s">
        <v>8</v>
      </c>
      <c r="C189">
        <f t="shared" si="19"/>
        <v>12</v>
      </c>
      <c r="D189" t="s">
        <v>4</v>
      </c>
      <c r="E189">
        <v>103</v>
      </c>
      <c r="F189">
        <v>55</v>
      </c>
      <c r="G189" s="2">
        <f t="shared" si="20"/>
        <v>1.8727272727272728</v>
      </c>
      <c r="H189" s="2">
        <f t="shared" si="21"/>
        <v>0.53398058252427183</v>
      </c>
      <c r="I189" s="2"/>
    </row>
    <row r="190" spans="1:9" x14ac:dyDescent="0.45">
      <c r="A190" t="e">
        <f t="shared" si="18"/>
        <v>#N/A</v>
      </c>
      <c r="C190" t="e">
        <f t="shared" si="19"/>
        <v>#N/A</v>
      </c>
      <c r="G190" s="2" t="e">
        <f t="shared" si="20"/>
        <v>#DIV/0!</v>
      </c>
      <c r="H190" s="2" t="e">
        <f t="shared" si="21"/>
        <v>#DIV/0!</v>
      </c>
      <c r="I190" s="2"/>
    </row>
    <row r="191" spans="1:9" x14ac:dyDescent="0.45">
      <c r="A191" t="e">
        <f t="shared" si="18"/>
        <v>#N/A</v>
      </c>
      <c r="B191" s="1" t="s">
        <v>38</v>
      </c>
      <c r="C191" t="e">
        <f t="shared" si="19"/>
        <v>#N/A</v>
      </c>
      <c r="G191" s="2" t="e">
        <f t="shared" si="20"/>
        <v>#DIV/0!</v>
      </c>
      <c r="H191" s="2" t="e">
        <f t="shared" si="21"/>
        <v>#DIV/0!</v>
      </c>
      <c r="I191" s="2"/>
    </row>
    <row r="192" spans="1:9" x14ac:dyDescent="0.45">
      <c r="A192">
        <f t="shared" si="18"/>
        <v>7</v>
      </c>
      <c r="B192" t="s">
        <v>5</v>
      </c>
      <c r="C192">
        <f t="shared" si="19"/>
        <v>5</v>
      </c>
      <c r="D192" t="s">
        <v>17</v>
      </c>
      <c r="E192">
        <v>52</v>
      </c>
      <c r="F192">
        <v>55</v>
      </c>
      <c r="G192" s="2">
        <f t="shared" si="20"/>
        <v>0.94545454545454544</v>
      </c>
      <c r="H192" s="2">
        <f t="shared" si="21"/>
        <v>1.0576923076923077</v>
      </c>
      <c r="I192" s="2"/>
    </row>
    <row r="193" spans="1:9" x14ac:dyDescent="0.45">
      <c r="A193">
        <f t="shared" si="18"/>
        <v>18</v>
      </c>
      <c r="B193" t="s">
        <v>10</v>
      </c>
      <c r="C193">
        <f t="shared" si="19"/>
        <v>13</v>
      </c>
      <c r="D193" t="s">
        <v>9</v>
      </c>
      <c r="E193">
        <v>75</v>
      </c>
      <c r="F193">
        <v>121</v>
      </c>
      <c r="G193" s="2">
        <f t="shared" si="20"/>
        <v>0.6198347107438017</v>
      </c>
      <c r="H193" s="2">
        <f t="shared" si="21"/>
        <v>1.6133333333333333</v>
      </c>
      <c r="I193" s="2"/>
    </row>
    <row r="194" spans="1:9" x14ac:dyDescent="0.45">
      <c r="A194">
        <f t="shared" si="18"/>
        <v>3</v>
      </c>
      <c r="B194" t="s">
        <v>0</v>
      </c>
      <c r="C194">
        <f t="shared" si="19"/>
        <v>14</v>
      </c>
      <c r="D194" t="s">
        <v>11</v>
      </c>
      <c r="E194">
        <v>118</v>
      </c>
      <c r="F194">
        <v>85</v>
      </c>
      <c r="G194" s="2">
        <f t="shared" si="20"/>
        <v>1.388235294117647</v>
      </c>
      <c r="H194" s="2">
        <f t="shared" si="21"/>
        <v>0.72033898305084743</v>
      </c>
      <c r="I194" s="2"/>
    </row>
    <row r="195" spans="1:9" x14ac:dyDescent="0.45">
      <c r="A195">
        <f t="shared" si="18"/>
        <v>11</v>
      </c>
      <c r="B195" t="s">
        <v>15</v>
      </c>
      <c r="C195">
        <f t="shared" si="19"/>
        <v>1</v>
      </c>
      <c r="D195" t="s">
        <v>12</v>
      </c>
      <c r="E195">
        <v>94</v>
      </c>
      <c r="F195">
        <v>106</v>
      </c>
      <c r="G195" s="2">
        <f t="shared" si="20"/>
        <v>0.8867924528301887</v>
      </c>
      <c r="H195" s="2">
        <f t="shared" si="21"/>
        <v>1.1276595744680851</v>
      </c>
      <c r="I195" s="2"/>
    </row>
    <row r="196" spans="1:9" x14ac:dyDescent="0.45">
      <c r="A196">
        <f t="shared" ref="A196:A244" si="22">INDEX($J$3:$K$20,MATCH(B196,$J$3:$J$20,0),2)</f>
        <v>6</v>
      </c>
      <c r="B196" t="s">
        <v>2</v>
      </c>
      <c r="C196">
        <f t="shared" ref="C196:C244" si="23">INDEX($J$3:$K$20,MATCH(D196,$J$3:$J$20,0),2)</f>
        <v>12</v>
      </c>
      <c r="D196" t="s">
        <v>4</v>
      </c>
      <c r="E196">
        <v>110</v>
      </c>
      <c r="F196">
        <v>93</v>
      </c>
      <c r="G196" s="2">
        <f t="shared" si="20"/>
        <v>1.1827956989247312</v>
      </c>
      <c r="H196" s="2">
        <f t="shared" si="21"/>
        <v>0.84545454545454546</v>
      </c>
      <c r="I196" s="2"/>
    </row>
    <row r="197" spans="1:9" x14ac:dyDescent="0.45">
      <c r="A197">
        <f t="shared" si="22"/>
        <v>8</v>
      </c>
      <c r="B197" t="s">
        <v>14</v>
      </c>
      <c r="C197">
        <f t="shared" si="23"/>
        <v>2</v>
      </c>
      <c r="D197" t="s">
        <v>1</v>
      </c>
      <c r="E197">
        <v>110</v>
      </c>
      <c r="F197">
        <v>100</v>
      </c>
      <c r="G197" s="2">
        <f t="shared" ref="G197:G244" si="24">E197/F197</f>
        <v>1.1000000000000001</v>
      </c>
      <c r="H197" s="2">
        <f t="shared" ref="H197:H244" si="25">F197/E197</f>
        <v>0.90909090909090906</v>
      </c>
      <c r="I197" s="2"/>
    </row>
    <row r="198" spans="1:9" x14ac:dyDescent="0.45">
      <c r="A198">
        <f t="shared" si="22"/>
        <v>9</v>
      </c>
      <c r="B198" t="s">
        <v>3</v>
      </c>
      <c r="C198">
        <f t="shared" si="23"/>
        <v>16</v>
      </c>
      <c r="D198" t="s">
        <v>6</v>
      </c>
      <c r="E198">
        <v>90</v>
      </c>
      <c r="F198">
        <v>54</v>
      </c>
      <c r="G198" s="2">
        <f t="shared" si="24"/>
        <v>1.6666666666666667</v>
      </c>
      <c r="H198" s="2">
        <f t="shared" si="25"/>
        <v>0.6</v>
      </c>
      <c r="I198" s="2"/>
    </row>
    <row r="199" spans="1:9" x14ac:dyDescent="0.45">
      <c r="A199">
        <f t="shared" si="22"/>
        <v>17</v>
      </c>
      <c r="B199" t="s">
        <v>16</v>
      </c>
      <c r="C199">
        <f t="shared" si="23"/>
        <v>10</v>
      </c>
      <c r="D199" t="s">
        <v>13</v>
      </c>
      <c r="E199">
        <v>62</v>
      </c>
      <c r="F199">
        <v>90</v>
      </c>
      <c r="G199" s="2">
        <f t="shared" si="24"/>
        <v>0.68888888888888888</v>
      </c>
      <c r="H199" s="2">
        <f t="shared" si="25"/>
        <v>1.4516129032258065</v>
      </c>
      <c r="I199" s="2"/>
    </row>
    <row r="200" spans="1:9" x14ac:dyDescent="0.45">
      <c r="A200">
        <f t="shared" si="22"/>
        <v>4</v>
      </c>
      <c r="B200" t="s">
        <v>7</v>
      </c>
      <c r="C200">
        <f t="shared" si="23"/>
        <v>15</v>
      </c>
      <c r="D200" t="s">
        <v>8</v>
      </c>
      <c r="E200">
        <v>80</v>
      </c>
      <c r="F200">
        <v>76</v>
      </c>
      <c r="G200" s="2">
        <f t="shared" si="24"/>
        <v>1.0526315789473684</v>
      </c>
      <c r="H200" s="2">
        <f t="shared" si="25"/>
        <v>0.95</v>
      </c>
      <c r="I200" s="2"/>
    </row>
    <row r="201" spans="1:9" x14ac:dyDescent="0.45">
      <c r="A201" t="e">
        <f t="shared" si="22"/>
        <v>#N/A</v>
      </c>
      <c r="C201" t="e">
        <f t="shared" si="23"/>
        <v>#N/A</v>
      </c>
      <c r="G201" s="2" t="e">
        <f t="shared" si="24"/>
        <v>#DIV/0!</v>
      </c>
      <c r="H201" s="2" t="e">
        <f t="shared" si="25"/>
        <v>#DIV/0!</v>
      </c>
      <c r="I201" s="2"/>
    </row>
    <row r="202" spans="1:9" x14ac:dyDescent="0.45">
      <c r="A202" t="e">
        <f t="shared" si="22"/>
        <v>#N/A</v>
      </c>
      <c r="B202" s="1" t="s">
        <v>39</v>
      </c>
      <c r="C202" t="e">
        <f t="shared" si="23"/>
        <v>#N/A</v>
      </c>
      <c r="G202" s="2" t="e">
        <f t="shared" si="24"/>
        <v>#DIV/0!</v>
      </c>
      <c r="H202" s="2" t="e">
        <f t="shared" si="25"/>
        <v>#DIV/0!</v>
      </c>
      <c r="I202" s="2"/>
    </row>
    <row r="203" spans="1:9" x14ac:dyDescent="0.45">
      <c r="A203">
        <f t="shared" si="22"/>
        <v>5</v>
      </c>
      <c r="B203" t="s">
        <v>17</v>
      </c>
      <c r="C203">
        <f t="shared" si="23"/>
        <v>2</v>
      </c>
      <c r="D203" t="s">
        <v>1</v>
      </c>
      <c r="E203">
        <v>39</v>
      </c>
      <c r="F203">
        <v>85</v>
      </c>
      <c r="G203" s="2">
        <f t="shared" si="24"/>
        <v>0.45882352941176469</v>
      </c>
      <c r="H203" s="2">
        <f t="shared" si="25"/>
        <v>2.1794871794871793</v>
      </c>
      <c r="I203" s="2"/>
    </row>
    <row r="204" spans="1:9" x14ac:dyDescent="0.45">
      <c r="A204">
        <f t="shared" si="22"/>
        <v>4</v>
      </c>
      <c r="B204" t="s">
        <v>7</v>
      </c>
      <c r="C204">
        <f t="shared" si="23"/>
        <v>11</v>
      </c>
      <c r="D204" t="s">
        <v>15</v>
      </c>
      <c r="E204">
        <v>88</v>
      </c>
      <c r="F204">
        <v>82</v>
      </c>
      <c r="G204" s="2">
        <f t="shared" si="24"/>
        <v>1.0731707317073171</v>
      </c>
      <c r="H204" s="2">
        <f t="shared" si="25"/>
        <v>0.93181818181818177</v>
      </c>
      <c r="I204" s="2"/>
    </row>
    <row r="205" spans="1:9" x14ac:dyDescent="0.45">
      <c r="A205">
        <f t="shared" si="22"/>
        <v>3</v>
      </c>
      <c r="B205" t="s">
        <v>0</v>
      </c>
      <c r="C205">
        <f t="shared" si="23"/>
        <v>16</v>
      </c>
      <c r="D205" t="s">
        <v>6</v>
      </c>
      <c r="E205">
        <v>112</v>
      </c>
      <c r="F205">
        <v>39</v>
      </c>
      <c r="G205" s="2">
        <f t="shared" si="24"/>
        <v>2.8717948717948718</v>
      </c>
      <c r="H205" s="2">
        <f t="shared" si="25"/>
        <v>0.3482142857142857</v>
      </c>
      <c r="I205" s="2"/>
    </row>
    <row r="206" spans="1:9" x14ac:dyDescent="0.45">
      <c r="A206">
        <f t="shared" si="22"/>
        <v>10</v>
      </c>
      <c r="B206" t="s">
        <v>13</v>
      </c>
      <c r="C206">
        <f t="shared" si="23"/>
        <v>13</v>
      </c>
      <c r="D206" t="s">
        <v>9</v>
      </c>
      <c r="E206">
        <v>75</v>
      </c>
      <c r="F206">
        <v>63</v>
      </c>
      <c r="G206" s="2">
        <f t="shared" si="24"/>
        <v>1.1904761904761905</v>
      </c>
      <c r="H206" s="2">
        <f t="shared" si="25"/>
        <v>0.84</v>
      </c>
      <c r="I206" s="2"/>
    </row>
    <row r="207" spans="1:9" x14ac:dyDescent="0.45">
      <c r="A207">
        <f t="shared" si="22"/>
        <v>14</v>
      </c>
      <c r="B207" t="s">
        <v>11</v>
      </c>
      <c r="C207">
        <f t="shared" si="23"/>
        <v>9</v>
      </c>
      <c r="D207" t="s">
        <v>3</v>
      </c>
      <c r="E207">
        <v>84</v>
      </c>
      <c r="F207">
        <v>55</v>
      </c>
      <c r="G207" s="2">
        <f t="shared" si="24"/>
        <v>1.5272727272727273</v>
      </c>
      <c r="H207" s="2">
        <f t="shared" si="25"/>
        <v>0.65476190476190477</v>
      </c>
      <c r="I207" s="2"/>
    </row>
    <row r="208" spans="1:9" x14ac:dyDescent="0.45">
      <c r="A208">
        <f t="shared" si="22"/>
        <v>1</v>
      </c>
      <c r="B208" t="s">
        <v>12</v>
      </c>
      <c r="C208">
        <f t="shared" si="23"/>
        <v>8</v>
      </c>
      <c r="D208" t="s">
        <v>14</v>
      </c>
      <c r="E208">
        <v>94</v>
      </c>
      <c r="F208">
        <v>66</v>
      </c>
      <c r="G208" s="2">
        <f t="shared" si="24"/>
        <v>1.4242424242424243</v>
      </c>
      <c r="H208" s="2">
        <f t="shared" si="25"/>
        <v>0.7021276595744681</v>
      </c>
      <c r="I208" s="2"/>
    </row>
    <row r="209" spans="1:9" x14ac:dyDescent="0.45">
      <c r="A209">
        <f t="shared" si="22"/>
        <v>12</v>
      </c>
      <c r="B209" t="s">
        <v>4</v>
      </c>
      <c r="C209">
        <f t="shared" si="23"/>
        <v>17</v>
      </c>
      <c r="D209" t="s">
        <v>16</v>
      </c>
      <c r="E209">
        <v>107</v>
      </c>
      <c r="F209">
        <v>104</v>
      </c>
      <c r="G209" s="2">
        <f t="shared" si="24"/>
        <v>1.0288461538461537</v>
      </c>
      <c r="H209" s="2">
        <f t="shared" si="25"/>
        <v>0.9719626168224299</v>
      </c>
      <c r="I209" s="2"/>
    </row>
    <row r="210" spans="1:9" x14ac:dyDescent="0.45">
      <c r="A210">
        <f t="shared" si="22"/>
        <v>7</v>
      </c>
      <c r="B210" t="s">
        <v>5</v>
      </c>
      <c r="C210">
        <f t="shared" si="23"/>
        <v>6</v>
      </c>
      <c r="D210" t="s">
        <v>2</v>
      </c>
      <c r="E210">
        <v>104</v>
      </c>
      <c r="F210">
        <v>97</v>
      </c>
      <c r="G210" s="2">
        <f t="shared" si="24"/>
        <v>1.0721649484536082</v>
      </c>
      <c r="H210" s="2">
        <f t="shared" si="25"/>
        <v>0.93269230769230771</v>
      </c>
      <c r="I210" s="2"/>
    </row>
    <row r="211" spans="1:9" x14ac:dyDescent="0.45">
      <c r="A211">
        <f t="shared" si="22"/>
        <v>15</v>
      </c>
      <c r="B211" t="s">
        <v>8</v>
      </c>
      <c r="C211">
        <f t="shared" si="23"/>
        <v>18</v>
      </c>
      <c r="D211" t="s">
        <v>10</v>
      </c>
      <c r="E211">
        <v>114</v>
      </c>
      <c r="F211">
        <v>66</v>
      </c>
      <c r="G211" s="2">
        <f t="shared" si="24"/>
        <v>1.7272727272727273</v>
      </c>
      <c r="H211" s="2">
        <f t="shared" si="25"/>
        <v>0.57894736842105265</v>
      </c>
      <c r="I211" s="2"/>
    </row>
    <row r="212" spans="1:9" x14ac:dyDescent="0.45">
      <c r="A212" t="e">
        <f t="shared" si="22"/>
        <v>#N/A</v>
      </c>
      <c r="C212" t="e">
        <f t="shared" si="23"/>
        <v>#N/A</v>
      </c>
      <c r="G212" s="2" t="e">
        <f t="shared" si="24"/>
        <v>#DIV/0!</v>
      </c>
      <c r="H212" s="2" t="e">
        <f t="shared" si="25"/>
        <v>#DIV/0!</v>
      </c>
      <c r="I212" s="2"/>
    </row>
    <row r="213" spans="1:9" x14ac:dyDescent="0.45">
      <c r="A213" t="e">
        <f t="shared" si="22"/>
        <v>#N/A</v>
      </c>
      <c r="B213" s="1" t="s">
        <v>40</v>
      </c>
      <c r="C213" t="e">
        <f t="shared" si="23"/>
        <v>#N/A</v>
      </c>
      <c r="G213" s="2" t="e">
        <f t="shared" si="24"/>
        <v>#DIV/0!</v>
      </c>
      <c r="H213" s="2" t="e">
        <f t="shared" si="25"/>
        <v>#DIV/0!</v>
      </c>
      <c r="I213" s="2"/>
    </row>
    <row r="214" spans="1:9" x14ac:dyDescent="0.45">
      <c r="A214">
        <f t="shared" si="22"/>
        <v>2</v>
      </c>
      <c r="B214" t="s">
        <v>1</v>
      </c>
      <c r="C214">
        <f t="shared" si="23"/>
        <v>4</v>
      </c>
      <c r="D214" t="s">
        <v>7</v>
      </c>
      <c r="E214">
        <v>89</v>
      </c>
      <c r="F214">
        <v>96</v>
      </c>
      <c r="G214" s="2">
        <f t="shared" si="24"/>
        <v>0.92708333333333337</v>
      </c>
      <c r="H214" s="2">
        <f t="shared" si="25"/>
        <v>1.0786516853932584</v>
      </c>
      <c r="I214" s="2"/>
    </row>
    <row r="215" spans="1:9" x14ac:dyDescent="0.45">
      <c r="A215">
        <f t="shared" si="22"/>
        <v>13</v>
      </c>
      <c r="B215" t="s">
        <v>9</v>
      </c>
      <c r="C215">
        <f t="shared" si="23"/>
        <v>12</v>
      </c>
      <c r="D215" t="s">
        <v>4</v>
      </c>
      <c r="E215">
        <v>70</v>
      </c>
      <c r="F215">
        <v>63</v>
      </c>
      <c r="G215" s="2">
        <f t="shared" si="24"/>
        <v>1.1111111111111112</v>
      </c>
      <c r="H215" s="2">
        <f t="shared" si="25"/>
        <v>0.9</v>
      </c>
      <c r="I215" s="2"/>
    </row>
    <row r="216" spans="1:9" x14ac:dyDescent="0.45">
      <c r="A216">
        <f t="shared" si="22"/>
        <v>16</v>
      </c>
      <c r="B216" t="s">
        <v>6</v>
      </c>
      <c r="C216">
        <f t="shared" si="23"/>
        <v>15</v>
      </c>
      <c r="D216" t="s">
        <v>8</v>
      </c>
      <c r="E216">
        <v>96</v>
      </c>
      <c r="F216">
        <v>69</v>
      </c>
      <c r="G216" s="2">
        <f t="shared" si="24"/>
        <v>1.3913043478260869</v>
      </c>
      <c r="H216" s="2">
        <f t="shared" si="25"/>
        <v>0.71875</v>
      </c>
      <c r="I216" s="2"/>
    </row>
    <row r="217" spans="1:9" x14ac:dyDescent="0.45">
      <c r="A217">
        <f t="shared" si="22"/>
        <v>8</v>
      </c>
      <c r="B217" t="s">
        <v>14</v>
      </c>
      <c r="C217">
        <f t="shared" si="23"/>
        <v>5</v>
      </c>
      <c r="D217" t="s">
        <v>17</v>
      </c>
      <c r="E217">
        <v>78</v>
      </c>
      <c r="F217">
        <v>95</v>
      </c>
      <c r="G217" s="2">
        <f t="shared" si="24"/>
        <v>0.82105263157894737</v>
      </c>
      <c r="H217" s="2">
        <f t="shared" si="25"/>
        <v>1.2179487179487178</v>
      </c>
      <c r="I217" s="2"/>
    </row>
    <row r="218" spans="1:9" x14ac:dyDescent="0.45">
      <c r="A218">
        <f t="shared" si="22"/>
        <v>11</v>
      </c>
      <c r="B218" t="s">
        <v>15</v>
      </c>
      <c r="C218">
        <f t="shared" si="23"/>
        <v>7</v>
      </c>
      <c r="D218" t="s">
        <v>5</v>
      </c>
      <c r="E218">
        <v>71</v>
      </c>
      <c r="F218">
        <v>109</v>
      </c>
      <c r="G218" s="2">
        <f t="shared" si="24"/>
        <v>0.65137614678899081</v>
      </c>
      <c r="H218" s="2">
        <f t="shared" si="25"/>
        <v>1.5352112676056338</v>
      </c>
      <c r="I218" s="2"/>
    </row>
    <row r="219" spans="1:9" x14ac:dyDescent="0.45">
      <c r="A219">
        <f t="shared" si="22"/>
        <v>1</v>
      </c>
      <c r="B219" t="s">
        <v>12</v>
      </c>
      <c r="C219">
        <f t="shared" si="23"/>
        <v>10</v>
      </c>
      <c r="D219" t="s">
        <v>13</v>
      </c>
      <c r="E219">
        <v>110</v>
      </c>
      <c r="F219">
        <v>65</v>
      </c>
      <c r="G219" s="2">
        <f t="shared" si="24"/>
        <v>1.6923076923076923</v>
      </c>
      <c r="H219" s="2">
        <f t="shared" si="25"/>
        <v>0.59090909090909094</v>
      </c>
      <c r="I219" s="2"/>
    </row>
    <row r="220" spans="1:9" x14ac:dyDescent="0.45">
      <c r="A220">
        <f t="shared" si="22"/>
        <v>18</v>
      </c>
      <c r="B220" t="s">
        <v>10</v>
      </c>
      <c r="C220">
        <f t="shared" si="23"/>
        <v>3</v>
      </c>
      <c r="D220" t="s">
        <v>0</v>
      </c>
      <c r="E220">
        <v>88</v>
      </c>
      <c r="F220">
        <v>126</v>
      </c>
      <c r="G220" s="2">
        <f t="shared" si="24"/>
        <v>0.69841269841269837</v>
      </c>
      <c r="H220" s="2">
        <f t="shared" si="25"/>
        <v>1.4318181818181819</v>
      </c>
      <c r="I220" s="2"/>
    </row>
    <row r="221" spans="1:9" x14ac:dyDescent="0.45">
      <c r="A221">
        <f t="shared" si="22"/>
        <v>17</v>
      </c>
      <c r="B221" t="s">
        <v>16</v>
      </c>
      <c r="C221">
        <f t="shared" si="23"/>
        <v>14</v>
      </c>
      <c r="D221" t="s">
        <v>11</v>
      </c>
      <c r="E221">
        <v>86</v>
      </c>
      <c r="F221">
        <v>102</v>
      </c>
      <c r="G221" s="2">
        <f t="shared" si="24"/>
        <v>0.84313725490196079</v>
      </c>
      <c r="H221" s="2">
        <f t="shared" si="25"/>
        <v>1.1860465116279071</v>
      </c>
      <c r="I221" s="2"/>
    </row>
    <row r="222" spans="1:9" x14ac:dyDescent="0.45">
      <c r="A222">
        <f t="shared" si="22"/>
        <v>6</v>
      </c>
      <c r="B222" t="s">
        <v>2</v>
      </c>
      <c r="C222">
        <f t="shared" si="23"/>
        <v>9</v>
      </c>
      <c r="D222" t="s">
        <v>3</v>
      </c>
      <c r="E222">
        <v>114</v>
      </c>
      <c r="F222">
        <v>81</v>
      </c>
      <c r="G222" s="2">
        <f t="shared" si="24"/>
        <v>1.4074074074074074</v>
      </c>
      <c r="H222" s="2">
        <f t="shared" si="25"/>
        <v>0.71052631578947367</v>
      </c>
      <c r="I222" s="2"/>
    </row>
    <row r="223" spans="1:9" x14ac:dyDescent="0.45">
      <c r="A223" t="e">
        <f t="shared" si="22"/>
        <v>#N/A</v>
      </c>
      <c r="C223" t="e">
        <f t="shared" si="23"/>
        <v>#N/A</v>
      </c>
      <c r="G223" s="2" t="e">
        <f t="shared" si="24"/>
        <v>#DIV/0!</v>
      </c>
      <c r="H223" s="2" t="e">
        <f t="shared" si="25"/>
        <v>#DIV/0!</v>
      </c>
      <c r="I223" s="2"/>
    </row>
    <row r="224" spans="1:9" x14ac:dyDescent="0.45">
      <c r="A224" t="e">
        <f t="shared" si="22"/>
        <v>#N/A</v>
      </c>
      <c r="B224" s="1" t="s">
        <v>41</v>
      </c>
      <c r="C224" t="e">
        <f t="shared" si="23"/>
        <v>#N/A</v>
      </c>
      <c r="G224" s="2" t="e">
        <f t="shared" si="24"/>
        <v>#DIV/0!</v>
      </c>
      <c r="H224" s="2" t="e">
        <f t="shared" si="25"/>
        <v>#DIV/0!</v>
      </c>
      <c r="I224" s="2"/>
    </row>
    <row r="225" spans="1:9" x14ac:dyDescent="0.45">
      <c r="A225">
        <f t="shared" si="22"/>
        <v>10</v>
      </c>
      <c r="B225" t="s">
        <v>13</v>
      </c>
      <c r="C225">
        <f t="shared" si="23"/>
        <v>6</v>
      </c>
      <c r="D225" t="s">
        <v>2</v>
      </c>
      <c r="E225">
        <v>66</v>
      </c>
      <c r="F225">
        <v>81</v>
      </c>
      <c r="G225" s="2">
        <f t="shared" si="24"/>
        <v>0.81481481481481477</v>
      </c>
      <c r="H225" s="2">
        <f t="shared" si="25"/>
        <v>1.2272727272727273</v>
      </c>
      <c r="I225" s="2"/>
    </row>
    <row r="226" spans="1:9" x14ac:dyDescent="0.45">
      <c r="A226">
        <f t="shared" si="22"/>
        <v>14</v>
      </c>
      <c r="B226" t="s">
        <v>11</v>
      </c>
      <c r="C226">
        <f t="shared" si="23"/>
        <v>18</v>
      </c>
      <c r="D226" t="s">
        <v>10</v>
      </c>
      <c r="E226">
        <v>103</v>
      </c>
      <c r="F226">
        <v>74</v>
      </c>
      <c r="G226" s="2">
        <f t="shared" si="24"/>
        <v>1.3918918918918919</v>
      </c>
      <c r="H226" s="2">
        <f t="shared" si="25"/>
        <v>0.71844660194174759</v>
      </c>
      <c r="I226" s="2"/>
    </row>
    <row r="227" spans="1:9" x14ac:dyDescent="0.45">
      <c r="A227">
        <f t="shared" si="22"/>
        <v>8</v>
      </c>
      <c r="B227" t="s">
        <v>14</v>
      </c>
      <c r="C227">
        <f t="shared" si="23"/>
        <v>16</v>
      </c>
      <c r="D227" t="s">
        <v>6</v>
      </c>
      <c r="E227">
        <v>62</v>
      </c>
      <c r="F227">
        <v>57</v>
      </c>
      <c r="G227" s="2">
        <f t="shared" si="24"/>
        <v>1.0877192982456141</v>
      </c>
      <c r="H227" s="2">
        <f t="shared" si="25"/>
        <v>0.91935483870967738</v>
      </c>
      <c r="I227" s="2"/>
    </row>
    <row r="228" spans="1:9" x14ac:dyDescent="0.45">
      <c r="A228">
        <f t="shared" si="22"/>
        <v>12</v>
      </c>
      <c r="B228" t="s">
        <v>4</v>
      </c>
      <c r="C228">
        <f t="shared" si="23"/>
        <v>1</v>
      </c>
      <c r="D228" t="s">
        <v>12</v>
      </c>
      <c r="E228">
        <v>59</v>
      </c>
      <c r="F228">
        <v>119</v>
      </c>
      <c r="G228" s="2">
        <f t="shared" si="24"/>
        <v>0.49579831932773111</v>
      </c>
      <c r="H228" s="2">
        <f t="shared" si="25"/>
        <v>2.0169491525423728</v>
      </c>
      <c r="I228" s="2"/>
    </row>
    <row r="229" spans="1:9" x14ac:dyDescent="0.45">
      <c r="A229">
        <f t="shared" si="22"/>
        <v>5</v>
      </c>
      <c r="B229" t="s">
        <v>17</v>
      </c>
      <c r="C229">
        <f t="shared" si="23"/>
        <v>17</v>
      </c>
      <c r="D229" t="s">
        <v>16</v>
      </c>
      <c r="E229">
        <v>71</v>
      </c>
      <c r="F229">
        <v>47</v>
      </c>
      <c r="G229" s="2">
        <f t="shared" si="24"/>
        <v>1.5106382978723405</v>
      </c>
      <c r="H229" s="2">
        <f t="shared" si="25"/>
        <v>0.6619718309859155</v>
      </c>
      <c r="I229" s="2"/>
    </row>
    <row r="230" spans="1:9" x14ac:dyDescent="0.45">
      <c r="A230">
        <f t="shared" si="22"/>
        <v>2</v>
      </c>
      <c r="B230" t="s">
        <v>1</v>
      </c>
      <c r="C230">
        <f t="shared" si="23"/>
        <v>9</v>
      </c>
      <c r="D230" t="s">
        <v>3</v>
      </c>
      <c r="E230">
        <v>79</v>
      </c>
      <c r="F230">
        <v>74</v>
      </c>
      <c r="G230" s="2">
        <f t="shared" si="24"/>
        <v>1.0675675675675675</v>
      </c>
      <c r="H230" s="2">
        <f t="shared" si="25"/>
        <v>0.93670886075949367</v>
      </c>
      <c r="I230" s="2"/>
    </row>
    <row r="231" spans="1:9" x14ac:dyDescent="0.45">
      <c r="A231">
        <f t="shared" si="22"/>
        <v>7</v>
      </c>
      <c r="B231" t="s">
        <v>5</v>
      </c>
      <c r="C231">
        <f t="shared" si="23"/>
        <v>13</v>
      </c>
      <c r="D231" t="s">
        <v>9</v>
      </c>
      <c r="E231">
        <v>128</v>
      </c>
      <c r="F231">
        <v>67</v>
      </c>
      <c r="G231" s="2">
        <f t="shared" si="24"/>
        <v>1.9104477611940298</v>
      </c>
      <c r="H231" s="2">
        <f t="shared" si="25"/>
        <v>0.5234375</v>
      </c>
      <c r="I231" s="2"/>
    </row>
    <row r="232" spans="1:9" x14ac:dyDescent="0.45">
      <c r="A232">
        <f t="shared" si="22"/>
        <v>3</v>
      </c>
      <c r="B232" t="s">
        <v>0</v>
      </c>
      <c r="C232">
        <f t="shared" si="23"/>
        <v>4</v>
      </c>
      <c r="D232" t="s">
        <v>7</v>
      </c>
      <c r="E232">
        <v>77</v>
      </c>
      <c r="F232">
        <v>50</v>
      </c>
      <c r="G232" s="2">
        <f t="shared" si="24"/>
        <v>1.54</v>
      </c>
      <c r="H232" s="2">
        <f t="shared" si="25"/>
        <v>0.64935064935064934</v>
      </c>
      <c r="I232" s="2"/>
    </row>
    <row r="233" spans="1:9" x14ac:dyDescent="0.45">
      <c r="A233">
        <f t="shared" si="22"/>
        <v>15</v>
      </c>
      <c r="B233" t="s">
        <v>8</v>
      </c>
      <c r="C233">
        <f t="shared" si="23"/>
        <v>11</v>
      </c>
      <c r="D233" t="s">
        <v>15</v>
      </c>
      <c r="E233">
        <v>62</v>
      </c>
      <c r="F233">
        <v>146</v>
      </c>
      <c r="G233" s="2">
        <f t="shared" si="24"/>
        <v>0.42465753424657532</v>
      </c>
      <c r="H233" s="2">
        <f t="shared" si="25"/>
        <v>2.3548387096774195</v>
      </c>
      <c r="I233" s="2"/>
    </row>
    <row r="234" spans="1:9" x14ac:dyDescent="0.45">
      <c r="A234" t="e">
        <f t="shared" si="22"/>
        <v>#N/A</v>
      </c>
      <c r="C234" t="e">
        <f t="shared" si="23"/>
        <v>#N/A</v>
      </c>
      <c r="G234" s="2" t="e">
        <f t="shared" si="24"/>
        <v>#DIV/0!</v>
      </c>
      <c r="H234" s="2" t="e">
        <f t="shared" si="25"/>
        <v>#DIV/0!</v>
      </c>
      <c r="I234" s="2"/>
    </row>
    <row r="235" spans="1:9" x14ac:dyDescent="0.45">
      <c r="A235" t="e">
        <f t="shared" si="22"/>
        <v>#N/A</v>
      </c>
      <c r="B235" s="1" t="s">
        <v>42</v>
      </c>
      <c r="C235" t="e">
        <f t="shared" si="23"/>
        <v>#N/A</v>
      </c>
      <c r="G235" s="2" t="e">
        <f t="shared" si="24"/>
        <v>#DIV/0!</v>
      </c>
      <c r="H235" s="2" t="e">
        <f t="shared" si="25"/>
        <v>#DIV/0!</v>
      </c>
      <c r="I235" s="2"/>
    </row>
    <row r="236" spans="1:9" x14ac:dyDescent="0.45">
      <c r="A236">
        <f t="shared" si="22"/>
        <v>6</v>
      </c>
      <c r="B236" t="s">
        <v>2</v>
      </c>
      <c r="C236">
        <f t="shared" si="23"/>
        <v>2</v>
      </c>
      <c r="D236" t="s">
        <v>1</v>
      </c>
      <c r="E236">
        <v>57</v>
      </c>
      <c r="F236">
        <v>115</v>
      </c>
      <c r="G236" s="2">
        <f t="shared" si="24"/>
        <v>0.4956521739130435</v>
      </c>
      <c r="H236" s="2">
        <f t="shared" si="25"/>
        <v>2.0175438596491229</v>
      </c>
      <c r="I236" s="2"/>
    </row>
    <row r="237" spans="1:9" x14ac:dyDescent="0.45">
      <c r="A237">
        <f t="shared" si="22"/>
        <v>16</v>
      </c>
      <c r="B237" t="s">
        <v>6</v>
      </c>
      <c r="C237">
        <f t="shared" si="23"/>
        <v>5</v>
      </c>
      <c r="D237" t="s">
        <v>17</v>
      </c>
      <c r="E237">
        <v>69</v>
      </c>
      <c r="F237">
        <v>89</v>
      </c>
      <c r="G237" s="2">
        <f t="shared" si="24"/>
        <v>0.7752808988764045</v>
      </c>
      <c r="H237" s="2">
        <f t="shared" si="25"/>
        <v>1.2898550724637681</v>
      </c>
      <c r="I237" s="2"/>
    </row>
    <row r="238" spans="1:9" x14ac:dyDescent="0.45">
      <c r="A238">
        <f t="shared" si="22"/>
        <v>18</v>
      </c>
      <c r="B238" t="s">
        <v>10</v>
      </c>
      <c r="C238">
        <f t="shared" si="23"/>
        <v>12</v>
      </c>
      <c r="D238" t="s">
        <v>4</v>
      </c>
      <c r="E238">
        <v>47</v>
      </c>
      <c r="F238">
        <v>114</v>
      </c>
      <c r="G238" s="2">
        <f t="shared" si="24"/>
        <v>0.41228070175438597</v>
      </c>
      <c r="H238" s="2">
        <f t="shared" si="25"/>
        <v>2.4255319148936172</v>
      </c>
      <c r="I238" s="2"/>
    </row>
    <row r="239" spans="1:9" x14ac:dyDescent="0.45">
      <c r="A239">
        <f t="shared" si="22"/>
        <v>1</v>
      </c>
      <c r="B239" t="s">
        <v>12</v>
      </c>
      <c r="C239">
        <f t="shared" si="23"/>
        <v>17</v>
      </c>
      <c r="D239" t="s">
        <v>16</v>
      </c>
      <c r="E239">
        <v>131</v>
      </c>
      <c r="F239">
        <v>46</v>
      </c>
      <c r="G239" s="2">
        <f t="shared" si="24"/>
        <v>2.847826086956522</v>
      </c>
      <c r="H239" s="2">
        <f t="shared" si="25"/>
        <v>0.35114503816793891</v>
      </c>
      <c r="I239" s="2"/>
    </row>
    <row r="240" spans="1:9" x14ac:dyDescent="0.45">
      <c r="A240">
        <f t="shared" si="22"/>
        <v>11</v>
      </c>
      <c r="B240" t="s">
        <v>15</v>
      </c>
      <c r="C240">
        <f t="shared" si="23"/>
        <v>14</v>
      </c>
      <c r="D240" t="s">
        <v>11</v>
      </c>
      <c r="E240">
        <v>111</v>
      </c>
      <c r="F240">
        <v>55</v>
      </c>
      <c r="G240" s="2">
        <f t="shared" si="24"/>
        <v>2.0181818181818181</v>
      </c>
      <c r="H240" s="2">
        <f t="shared" si="25"/>
        <v>0.49549549549549549</v>
      </c>
      <c r="I240" s="2"/>
    </row>
    <row r="241" spans="1:9" x14ac:dyDescent="0.45">
      <c r="A241">
        <f t="shared" si="22"/>
        <v>15</v>
      </c>
      <c r="B241" t="s">
        <v>8</v>
      </c>
      <c r="C241">
        <f t="shared" si="23"/>
        <v>7</v>
      </c>
      <c r="D241" t="s">
        <v>5</v>
      </c>
      <c r="E241">
        <v>75</v>
      </c>
      <c r="F241">
        <v>141</v>
      </c>
      <c r="G241" s="2">
        <f t="shared" si="24"/>
        <v>0.53191489361702127</v>
      </c>
      <c r="H241" s="2">
        <f t="shared" si="25"/>
        <v>1.88</v>
      </c>
      <c r="I241" s="2"/>
    </row>
    <row r="242" spans="1:9" x14ac:dyDescent="0.45">
      <c r="A242">
        <f t="shared" si="22"/>
        <v>13</v>
      </c>
      <c r="B242" t="s">
        <v>9</v>
      </c>
      <c r="C242">
        <f t="shared" si="23"/>
        <v>8</v>
      </c>
      <c r="D242" t="s">
        <v>14</v>
      </c>
      <c r="E242">
        <v>64</v>
      </c>
      <c r="F242">
        <v>87</v>
      </c>
      <c r="G242" s="2">
        <f t="shared" si="24"/>
        <v>0.73563218390804597</v>
      </c>
      <c r="H242" s="2">
        <f t="shared" si="25"/>
        <v>1.359375</v>
      </c>
      <c r="I242" s="2"/>
    </row>
    <row r="243" spans="1:9" x14ac:dyDescent="0.45">
      <c r="A243">
        <f t="shared" si="22"/>
        <v>9</v>
      </c>
      <c r="B243" t="s">
        <v>3</v>
      </c>
      <c r="C243">
        <f t="shared" si="23"/>
        <v>4</v>
      </c>
      <c r="D243" t="s">
        <v>7</v>
      </c>
      <c r="E243">
        <v>74</v>
      </c>
      <c r="F243">
        <v>75</v>
      </c>
      <c r="G243" s="2">
        <f t="shared" si="24"/>
        <v>0.98666666666666669</v>
      </c>
      <c r="H243" s="2">
        <f t="shared" si="25"/>
        <v>1.0135135135135136</v>
      </c>
      <c r="I243" s="2"/>
    </row>
    <row r="244" spans="1:9" x14ac:dyDescent="0.45">
      <c r="A244">
        <f t="shared" si="22"/>
        <v>10</v>
      </c>
      <c r="B244" t="s">
        <v>13</v>
      </c>
      <c r="C244">
        <f t="shared" si="23"/>
        <v>3</v>
      </c>
      <c r="D244" t="s">
        <v>0</v>
      </c>
      <c r="E244">
        <v>74</v>
      </c>
      <c r="F244">
        <v>88</v>
      </c>
      <c r="G244" s="2">
        <f t="shared" si="24"/>
        <v>0.84090909090909094</v>
      </c>
      <c r="H244" s="2">
        <f t="shared" si="25"/>
        <v>1.1891891891891893</v>
      </c>
      <c r="I244" s="2"/>
    </row>
  </sheetData>
  <conditionalFormatting sqref="L3:AC20">
    <cfRule type="cellIs" dxfId="69" priority="3" operator="notEqual">
      <formula>0</formula>
    </cfRule>
  </conditionalFormatting>
  <conditionalFormatting sqref="L115:AC132">
    <cfRule type="cellIs" dxfId="68" priority="5" operator="notEqual">
      <formula>0</formula>
    </cfRule>
  </conditionalFormatting>
  <conditionalFormatting sqref="X26:X43">
    <cfRule type="top10" dxfId="67" priority="9" rank="3"/>
    <cfRule type="top10" dxfId="66" priority="11" rank="10"/>
  </conditionalFormatting>
  <conditionalFormatting sqref="AB26:AB43">
    <cfRule type="top10" dxfId="65" priority="8" rank="3"/>
    <cfRule type="top10" dxfId="64" priority="10" rank="10"/>
  </conditionalFormatting>
  <conditionalFormatting sqref="AF26:AF43">
    <cfRule type="top10" dxfId="63" priority="6" rank="3"/>
    <cfRule type="top10" dxfId="62" priority="7" bottom="1" rank="10"/>
  </conditionalFormatting>
  <conditionalFormatting sqref="AJ26:AJ43">
    <cfRule type="top10" dxfId="61" priority="2" rank="3"/>
  </conditionalFormatting>
  <conditionalFormatting sqref="AP26:AP43">
    <cfRule type="top10" dxfId="60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B608-4069-46FE-B5A2-672E34101544}">
  <dimension ref="A1:AY244"/>
  <sheetViews>
    <sheetView topLeftCell="W10" zoomScale="70" zoomScaleNormal="70" workbookViewId="0">
      <selection activeCell="AT26" sqref="AT26:AT43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1.86328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4" max="24" width="15.1328125" customWidth="1"/>
    <col min="25" max="25" width="12.59765625" customWidth="1"/>
    <col min="28" max="28" width="14.33203125" customWidth="1"/>
    <col min="31" max="31" width="13.86328125" customWidth="1"/>
    <col min="32" max="32" width="14" customWidth="1"/>
    <col min="46" max="46" width="15.265625" customWidth="1"/>
  </cols>
  <sheetData>
    <row r="1" spans="1:51" ht="23.25" x14ac:dyDescent="0.7">
      <c r="J1" s="4" t="s">
        <v>87</v>
      </c>
      <c r="L1" t="s">
        <v>12</v>
      </c>
      <c r="M1" t="s">
        <v>1</v>
      </c>
      <c r="N1" t="s">
        <v>0</v>
      </c>
      <c r="O1" t="s">
        <v>7</v>
      </c>
      <c r="P1" t="s">
        <v>17</v>
      </c>
      <c r="Q1" t="s">
        <v>2</v>
      </c>
      <c r="R1" t="s">
        <v>5</v>
      </c>
      <c r="S1" t="s">
        <v>14</v>
      </c>
      <c r="T1" t="s">
        <v>3</v>
      </c>
      <c r="U1" t="s">
        <v>13</v>
      </c>
      <c r="V1" t="s">
        <v>15</v>
      </c>
      <c r="W1" t="s">
        <v>4</v>
      </c>
      <c r="X1" t="s">
        <v>9</v>
      </c>
      <c r="Y1" t="s">
        <v>11</v>
      </c>
      <c r="Z1" t="s">
        <v>8</v>
      </c>
      <c r="AA1" t="s">
        <v>6</v>
      </c>
      <c r="AB1" t="s">
        <v>16</v>
      </c>
      <c r="AC1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4" t="s">
        <v>88</v>
      </c>
      <c r="K2" t="s">
        <v>43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t="s">
        <v>12</v>
      </c>
      <c r="K3">
        <v>1</v>
      </c>
      <c r="L3">
        <v>0</v>
      </c>
      <c r="M3">
        <v>0</v>
      </c>
      <c r="N3" s="2">
        <v>0.71962616822429903</v>
      </c>
      <c r="O3" s="2">
        <v>1.1428571428571428</v>
      </c>
      <c r="P3" s="2">
        <v>0.95652173913043481</v>
      </c>
      <c r="Q3" s="2">
        <v>1.1428571428571428</v>
      </c>
      <c r="R3" s="2">
        <v>1.0348837209302326</v>
      </c>
      <c r="S3" s="2">
        <v>1.1857142857142857</v>
      </c>
      <c r="T3">
        <v>0</v>
      </c>
      <c r="U3" s="2">
        <v>0.88888888888888884</v>
      </c>
      <c r="V3" s="2">
        <v>1.7446808510638299</v>
      </c>
      <c r="W3">
        <v>0</v>
      </c>
      <c r="X3" s="2">
        <v>0.86956521739130432</v>
      </c>
      <c r="Y3" s="2">
        <v>1.7636363636363637</v>
      </c>
      <c r="Z3" s="2">
        <v>1.9166666666666667</v>
      </c>
      <c r="AA3" s="2">
        <v>2.5142857142857142</v>
      </c>
      <c r="AB3" s="2">
        <v>1.2857142857142858</v>
      </c>
      <c r="AC3" s="9">
        <f>1.98360655737705+4.5</f>
        <v>6.4836065573770503</v>
      </c>
      <c r="AE3" s="2">
        <f>SUM(L3:AC20)</f>
        <v>307.92785616242276</v>
      </c>
      <c r="AF3">
        <v>1</v>
      </c>
      <c r="AH3" s="2" cm="1">
        <f t="array" ref="AH3:AY20">TRANSPOSE(L3:AC20)</f>
        <v>0</v>
      </c>
      <c r="AI3" s="2">
        <v>0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0.9662921348314607</v>
      </c>
      <c r="AO3" s="2">
        <v>0.84337349397590367</v>
      </c>
      <c r="AP3" s="2">
        <v>0</v>
      </c>
      <c r="AQ3" s="2">
        <v>1.125</v>
      </c>
      <c r="AR3" s="2">
        <v>0.57317073170731703</v>
      </c>
      <c r="AS3" s="2">
        <v>0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0.77777777777777779</v>
      </c>
      <c r="AY3" s="2">
        <v>0.72635445362718098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t="s">
        <v>1</v>
      </c>
      <c r="K4">
        <v>2</v>
      </c>
      <c r="L4">
        <v>0</v>
      </c>
      <c r="M4">
        <v>0</v>
      </c>
      <c r="N4" s="2">
        <v>0.83561643835616439</v>
      </c>
      <c r="O4" s="2">
        <v>0.68292682926829273</v>
      </c>
      <c r="P4" s="2">
        <v>0.5957446808510638</v>
      </c>
      <c r="Q4" s="2">
        <v>2.2075471698113209</v>
      </c>
      <c r="R4" s="2">
        <v>1.4074074074074074</v>
      </c>
      <c r="S4" s="2">
        <v>1.3661971830985915</v>
      </c>
      <c r="T4">
        <v>0</v>
      </c>
      <c r="U4" s="2">
        <v>1.6909090909090909</v>
      </c>
      <c r="V4" s="2">
        <v>1.8888888888888888</v>
      </c>
      <c r="W4" s="2">
        <v>1.1884057971014492</v>
      </c>
      <c r="X4" s="2">
        <v>1.1234567901234569</v>
      </c>
      <c r="Y4" s="2">
        <v>1.4461538461538461</v>
      </c>
      <c r="Z4" s="2">
        <v>1.4142857142857144</v>
      </c>
      <c r="AA4" s="2">
        <v>2.2641509433962264</v>
      </c>
      <c r="AB4" s="2">
        <v>2.9473684210526314</v>
      </c>
      <c r="AC4" s="2">
        <v>1.8867924528301887</v>
      </c>
      <c r="AF4">
        <v>1</v>
      </c>
      <c r="AH4" s="2">
        <v>0</v>
      </c>
      <c r="AI4" s="2">
        <v>0</v>
      </c>
      <c r="AJ4" s="2">
        <v>1.1967213114754098</v>
      </c>
      <c r="AK4" s="2">
        <v>1.4642857142857142</v>
      </c>
      <c r="AL4" s="2">
        <v>1.6785714285714286</v>
      </c>
      <c r="AM4" s="2">
        <v>0.45299145299145299</v>
      </c>
      <c r="AN4" s="2">
        <v>0.71052631578947367</v>
      </c>
      <c r="AO4" s="2">
        <v>0.73195876288659789</v>
      </c>
      <c r="AP4" s="2">
        <v>0</v>
      </c>
      <c r="AQ4" s="2">
        <v>0.59139784946236562</v>
      </c>
      <c r="AR4" s="2">
        <v>0.52941176470588236</v>
      </c>
      <c r="AS4" s="2">
        <v>0.84146341463414631</v>
      </c>
      <c r="AT4" s="2">
        <v>0.89010989010989006</v>
      </c>
      <c r="AU4" s="2">
        <v>0.69148936170212771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t="s">
        <v>0</v>
      </c>
      <c r="K5">
        <v>3</v>
      </c>
      <c r="L5" s="2">
        <v>1.3896103896103895</v>
      </c>
      <c r="M5" s="2">
        <v>1.1967213114754098</v>
      </c>
      <c r="N5">
        <v>0</v>
      </c>
      <c r="O5">
        <v>0</v>
      </c>
      <c r="P5">
        <v>0</v>
      </c>
      <c r="Q5" s="2">
        <v>0.78761061946902655</v>
      </c>
      <c r="R5" s="2">
        <v>1.06</v>
      </c>
      <c r="S5" s="2">
        <v>0.84507042253521125</v>
      </c>
      <c r="T5" s="2">
        <v>0.8529411764705882</v>
      </c>
      <c r="U5" s="2">
        <v>2.59375</v>
      </c>
      <c r="V5" s="2">
        <v>0.71951219512195119</v>
      </c>
      <c r="W5" s="2">
        <v>0.81333333333333335</v>
      </c>
      <c r="X5" s="2">
        <v>1.6029411764705883</v>
      </c>
      <c r="Y5">
        <v>0</v>
      </c>
      <c r="Z5" s="9">
        <f>2.23404255319149+0.905263157894737</f>
        <v>3.139305711086227</v>
      </c>
      <c r="AA5" s="2">
        <v>1.2173913043478262</v>
      </c>
      <c r="AB5" s="2">
        <v>2.0862068965517242</v>
      </c>
      <c r="AC5" s="2">
        <v>1.1466666666666667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</v>
      </c>
      <c r="AL5" s="2">
        <v>0</v>
      </c>
      <c r="AM5" s="2">
        <v>1.2696629213483146</v>
      </c>
      <c r="AN5" s="2">
        <v>0.94339622641509435</v>
      </c>
      <c r="AO5" s="2">
        <v>1.1833333333333333</v>
      </c>
      <c r="AP5" s="2">
        <v>1.1724137931034482</v>
      </c>
      <c r="AQ5" s="2">
        <v>0.38554216867469882</v>
      </c>
      <c r="AR5" s="2">
        <v>1.3898305084745763</v>
      </c>
      <c r="AS5" s="2">
        <v>1.2295081967213115</v>
      </c>
      <c r="AT5" s="2">
        <v>0.62385321100917435</v>
      </c>
      <c r="AU5" s="2">
        <v>0</v>
      </c>
      <c r="AV5" s="2">
        <v>1.5522702104097481</v>
      </c>
      <c r="AW5" s="2">
        <v>0.8214285714285714</v>
      </c>
      <c r="AX5" s="2">
        <v>0.47933884297520662</v>
      </c>
      <c r="AY5" s="2">
        <v>0.87209302325581395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t="s">
        <v>7</v>
      </c>
      <c r="K6">
        <v>4</v>
      </c>
      <c r="L6" s="2">
        <v>0.875</v>
      </c>
      <c r="M6" s="2">
        <v>1.4642857142857142</v>
      </c>
      <c r="N6">
        <v>0</v>
      </c>
      <c r="O6">
        <v>0</v>
      </c>
      <c r="P6" s="2">
        <v>1.8181818181818181</v>
      </c>
      <c r="Q6" s="2">
        <v>0.9285714285714286</v>
      </c>
      <c r="R6" s="2">
        <v>0.76106194690265483</v>
      </c>
      <c r="S6" s="2">
        <v>0.51515151515151514</v>
      </c>
      <c r="T6" s="2">
        <v>1.0533333333333332</v>
      </c>
      <c r="U6" s="2">
        <v>1.2</v>
      </c>
      <c r="V6">
        <v>0</v>
      </c>
      <c r="W6" s="9">
        <f>1.27777777777778+1.08064516129032</f>
        <v>2.3584229390680997</v>
      </c>
      <c r="X6" s="2">
        <v>1.0588235294117647</v>
      </c>
      <c r="Y6" s="2">
        <v>1.7241379310344827</v>
      </c>
      <c r="Z6" s="2">
        <v>1.1341463414634145</v>
      </c>
      <c r="AA6" s="2">
        <v>1.1428571428571428</v>
      </c>
      <c r="AB6" s="2">
        <v>0.85057471264367812</v>
      </c>
      <c r="AC6">
        <v>0</v>
      </c>
      <c r="AF6">
        <v>1</v>
      </c>
      <c r="AH6" s="2">
        <v>1.1428571428571428</v>
      </c>
      <c r="AI6" s="2">
        <v>0.68292682926829273</v>
      </c>
      <c r="AJ6" s="2">
        <v>0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</v>
      </c>
      <c r="AS6" s="2">
        <v>1.7079818299805321</v>
      </c>
      <c r="AT6" s="2">
        <v>0.94444444444444442</v>
      </c>
      <c r="AU6" s="2">
        <v>0.57999999999999996</v>
      </c>
      <c r="AV6" s="2">
        <v>0.88172043010752688</v>
      </c>
      <c r="AW6" s="2">
        <v>0.875</v>
      </c>
      <c r="AX6" s="2">
        <v>1.1756756756756757</v>
      </c>
      <c r="AY6" s="2">
        <v>0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t="s">
        <v>17</v>
      </c>
      <c r="K7">
        <v>5</v>
      </c>
      <c r="L7" s="2">
        <v>1.0454545454545454</v>
      </c>
      <c r="M7" s="2">
        <v>1.6785714285714286</v>
      </c>
      <c r="N7">
        <v>0</v>
      </c>
      <c r="O7" s="2">
        <v>0.55000000000000004</v>
      </c>
      <c r="P7">
        <v>0</v>
      </c>
      <c r="Q7" s="2">
        <v>1.1647058823529413</v>
      </c>
      <c r="R7">
        <v>0</v>
      </c>
      <c r="S7">
        <v>0</v>
      </c>
      <c r="T7" s="9">
        <f>1.56451612903226+0.617283950617284</f>
        <v>2.1818000796495438</v>
      </c>
      <c r="U7" s="2">
        <v>0.84615384615384615</v>
      </c>
      <c r="V7" s="2">
        <v>1.0879120879120878</v>
      </c>
      <c r="W7" s="2">
        <v>0.47826086956521741</v>
      </c>
      <c r="X7" s="2">
        <v>1.1585365853658536</v>
      </c>
      <c r="Y7" s="2">
        <v>1.01219512195122</v>
      </c>
      <c r="Z7" s="2">
        <v>1.8135593220338984</v>
      </c>
      <c r="AA7" s="2">
        <v>1.6296296296296295</v>
      </c>
      <c r="AB7" s="2">
        <v>2.1702127659574466</v>
      </c>
      <c r="AC7" s="2">
        <v>4.25</v>
      </c>
      <c r="AF7">
        <v>1</v>
      </c>
      <c r="AH7" s="2">
        <v>0.95652173913043481</v>
      </c>
      <c r="AI7" s="2">
        <v>0.5957446808510638</v>
      </c>
      <c r="AJ7" s="2">
        <v>0</v>
      </c>
      <c r="AK7" s="2">
        <v>1.8181818181818181</v>
      </c>
      <c r="AL7" s="2">
        <v>0</v>
      </c>
      <c r="AM7" s="2">
        <v>0.85858585858585856</v>
      </c>
      <c r="AN7" s="2">
        <v>0</v>
      </c>
      <c r="AO7" s="2">
        <v>0</v>
      </c>
      <c r="AP7" s="2">
        <v>2.2591752577319593</v>
      </c>
      <c r="AQ7" s="2">
        <v>1.1818181818181819</v>
      </c>
      <c r="AR7" s="2">
        <v>0.91919191919191923</v>
      </c>
      <c r="AS7" s="2">
        <v>2.0909090909090908</v>
      </c>
      <c r="AT7" s="2">
        <v>0.86315789473684212</v>
      </c>
      <c r="AU7" s="2">
        <v>0.98795180722891562</v>
      </c>
      <c r="AV7" s="2">
        <v>0.55140186915887845</v>
      </c>
      <c r="AW7" s="2">
        <v>0.61363636363636365</v>
      </c>
      <c r="AX7" s="2">
        <v>0.46078431372549017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t="s">
        <v>2</v>
      </c>
      <c r="K8">
        <v>6</v>
      </c>
      <c r="L8" s="2">
        <v>0.875</v>
      </c>
      <c r="M8" s="2">
        <v>0.45299145299145299</v>
      </c>
      <c r="N8" s="2">
        <v>1.2696629213483146</v>
      </c>
      <c r="O8" s="2">
        <v>1.0769230769230769</v>
      </c>
      <c r="P8" s="2">
        <v>0.85858585858585856</v>
      </c>
      <c r="Q8">
        <v>0</v>
      </c>
      <c r="R8">
        <v>0</v>
      </c>
      <c r="S8" s="2">
        <v>1.6119402985074627</v>
      </c>
      <c r="T8">
        <v>0</v>
      </c>
      <c r="U8" s="2">
        <v>1.368421052631579</v>
      </c>
      <c r="V8" s="2">
        <v>1.1594202898550725</v>
      </c>
      <c r="W8" s="2">
        <v>1.65</v>
      </c>
      <c r="X8" s="2">
        <v>0.95726495726495731</v>
      </c>
      <c r="Y8" s="2">
        <v>1.5454545454545454</v>
      </c>
      <c r="Z8" s="2">
        <v>1.2933333333333332</v>
      </c>
      <c r="AA8" s="2">
        <v>1.1458333333333333</v>
      </c>
      <c r="AB8" s="2">
        <v>3.5</v>
      </c>
      <c r="AC8" s="2">
        <v>3.25</v>
      </c>
      <c r="AF8">
        <v>1</v>
      </c>
      <c r="AH8" s="2">
        <v>1.1428571428571428</v>
      </c>
      <c r="AI8" s="2">
        <v>2.2075471698113209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0</v>
      </c>
      <c r="AO8" s="2">
        <v>0.62037037037037035</v>
      </c>
      <c r="AP8" s="2">
        <v>0</v>
      </c>
      <c r="AQ8" s="2">
        <v>0.73076923076923073</v>
      </c>
      <c r="AR8" s="2">
        <v>0.86250000000000004</v>
      </c>
      <c r="AS8" s="2">
        <v>0.60606060606060608</v>
      </c>
      <c r="AT8" s="2">
        <v>1.0446428571428572</v>
      </c>
      <c r="AU8" s="2">
        <v>0.6470588235294118</v>
      </c>
      <c r="AV8" s="2">
        <v>0.77319587628865982</v>
      </c>
      <c r="AW8" s="2">
        <v>0.87272727272727268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t="s">
        <v>5</v>
      </c>
      <c r="K9">
        <v>7</v>
      </c>
      <c r="L9" s="2">
        <v>0.9662921348314607</v>
      </c>
      <c r="M9" s="2">
        <v>0.71052631578947367</v>
      </c>
      <c r="N9" s="2">
        <v>0.94339622641509435</v>
      </c>
      <c r="O9" s="2">
        <v>1.3139534883720929</v>
      </c>
      <c r="P9">
        <v>0</v>
      </c>
      <c r="Q9">
        <v>0</v>
      </c>
      <c r="R9">
        <v>0</v>
      </c>
      <c r="S9" s="2">
        <v>1.6229508196721312</v>
      </c>
      <c r="T9" s="8">
        <f>0.752475247524752+1.22727272727273</f>
        <v>1.979747974797482</v>
      </c>
      <c r="U9" s="2">
        <v>0.71794871794871795</v>
      </c>
      <c r="V9" s="2">
        <v>1.1846153846153846</v>
      </c>
      <c r="W9">
        <v>0</v>
      </c>
      <c r="X9" s="2">
        <v>1.2446808510638299</v>
      </c>
      <c r="Y9" s="2">
        <v>0.81188118811881194</v>
      </c>
      <c r="Z9" s="2">
        <v>1.6666666666666667</v>
      </c>
      <c r="AA9" s="2">
        <v>1.4931506849315068</v>
      </c>
      <c r="AB9" s="9">
        <f>2.94642857142857+1.37634408602151</f>
        <v>4.3227726574500798</v>
      </c>
      <c r="AC9">
        <v>0</v>
      </c>
      <c r="AF9">
        <v>1</v>
      </c>
      <c r="AH9" s="2">
        <v>1.0348837209302326</v>
      </c>
      <c r="AI9" s="2">
        <v>1.4074074074074074</v>
      </c>
      <c r="AJ9" s="2">
        <v>1.06</v>
      </c>
      <c r="AK9" s="2">
        <v>0.76106194690265483</v>
      </c>
      <c r="AL9" s="2">
        <v>0</v>
      </c>
      <c r="AM9" s="2">
        <v>0</v>
      </c>
      <c r="AN9" s="2">
        <v>0</v>
      </c>
      <c r="AO9" s="2">
        <v>0.61616161616161613</v>
      </c>
      <c r="AP9" s="2">
        <v>2.1437621832358649</v>
      </c>
      <c r="AQ9" s="2">
        <v>1.3928571428571428</v>
      </c>
      <c r="AR9" s="2">
        <v>0.8441558441558441</v>
      </c>
      <c r="AS9" s="2">
        <v>0</v>
      </c>
      <c r="AT9" s="2">
        <v>0.80341880341880345</v>
      </c>
      <c r="AU9" s="2">
        <v>1.2317073170731707</v>
      </c>
      <c r="AV9" s="2">
        <v>0.6</v>
      </c>
      <c r="AW9" s="2">
        <v>0.66972477064220182</v>
      </c>
      <c r="AX9" s="2">
        <v>1.0659564393939389</v>
      </c>
      <c r="AY9" s="2">
        <v>0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t="s">
        <v>14</v>
      </c>
      <c r="K10">
        <v>8</v>
      </c>
      <c r="L10" s="2">
        <v>0.84337349397590367</v>
      </c>
      <c r="M10" s="2">
        <v>0.73195876288659789</v>
      </c>
      <c r="N10" s="2">
        <v>1.1833333333333333</v>
      </c>
      <c r="O10" s="2">
        <v>1.9411764705882353</v>
      </c>
      <c r="P10">
        <v>0</v>
      </c>
      <c r="Q10" s="2">
        <v>0.62037037037037035</v>
      </c>
      <c r="R10" s="2">
        <v>0.61616161616161613</v>
      </c>
      <c r="S10">
        <v>0</v>
      </c>
      <c r="T10" s="2">
        <v>0.88235294117647056</v>
      </c>
      <c r="U10" s="2">
        <v>0</v>
      </c>
      <c r="V10" s="2">
        <v>0.80232558139534882</v>
      </c>
      <c r="W10" s="2">
        <v>1.2183908045977012</v>
      </c>
      <c r="X10" s="2">
        <v>1.5060240963855422</v>
      </c>
      <c r="Y10" s="2">
        <v>0.98412698412698407</v>
      </c>
      <c r="Z10" s="2">
        <v>1.4507042253521127</v>
      </c>
      <c r="AA10" s="2">
        <v>1.1904761904761905</v>
      </c>
      <c r="AB10" s="2">
        <v>2.6833333333333331</v>
      </c>
      <c r="AC10" s="2">
        <v>1.9577464788732395</v>
      </c>
      <c r="AF10">
        <v>1</v>
      </c>
      <c r="AH10" s="2">
        <v>1.1857142857142857</v>
      </c>
      <c r="AI10" s="2">
        <v>1.3661971830985915</v>
      </c>
      <c r="AJ10" s="2">
        <v>0.84507042253521125</v>
      </c>
      <c r="AK10" s="2">
        <v>0.51515151515151514</v>
      </c>
      <c r="AL10" s="2">
        <v>0</v>
      </c>
      <c r="AM10" s="2">
        <v>1.6119402985074627</v>
      </c>
      <c r="AN10" s="2">
        <v>1.6229508196721312</v>
      </c>
      <c r="AO10" s="2">
        <v>0</v>
      </c>
      <c r="AP10" s="2">
        <v>1.1333333333333333</v>
      </c>
      <c r="AQ10" s="2">
        <v>0</v>
      </c>
      <c r="AR10" s="2">
        <v>1.2463768115942029</v>
      </c>
      <c r="AS10" s="2">
        <v>0.82075471698113212</v>
      </c>
      <c r="AT10" s="2">
        <v>0.66400000000000003</v>
      </c>
      <c r="AU10" s="2">
        <v>1.0161290322580645</v>
      </c>
      <c r="AV10" s="2">
        <v>0.68932038834951459</v>
      </c>
      <c r="AW10" s="2">
        <v>0.84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t="s">
        <v>3</v>
      </c>
      <c r="K11">
        <v>9</v>
      </c>
      <c r="L11">
        <v>0</v>
      </c>
      <c r="M11">
        <v>0</v>
      </c>
      <c r="N11" s="2">
        <v>1.1724137931034482</v>
      </c>
      <c r="O11" s="2">
        <v>0.94936708860759489</v>
      </c>
      <c r="P11" s="9">
        <f>0.639175257731959+1.62</f>
        <v>2.2591752577319593</v>
      </c>
      <c r="Q11">
        <v>0</v>
      </c>
      <c r="R11" s="9">
        <f>1.32894736842105+0.814814814814815</f>
        <v>2.1437621832358649</v>
      </c>
      <c r="S11" s="2">
        <v>1.1333333333333333</v>
      </c>
      <c r="T11">
        <v>0</v>
      </c>
      <c r="U11" s="2">
        <v>0.83870967741935487</v>
      </c>
      <c r="V11" s="2">
        <v>1.0329670329670331</v>
      </c>
      <c r="W11" s="2">
        <v>0.67391304347826086</v>
      </c>
      <c r="X11" s="2">
        <v>1.0136986301369864</v>
      </c>
      <c r="Y11" s="2">
        <v>1.7058823529411764</v>
      </c>
      <c r="Z11" s="2">
        <v>1.4814814814814814</v>
      </c>
      <c r="AA11" s="2">
        <v>1.4</v>
      </c>
      <c r="AB11" s="2">
        <v>0</v>
      </c>
      <c r="AC11" s="2">
        <v>1.78125</v>
      </c>
      <c r="AF11">
        <v>1</v>
      </c>
      <c r="AH11" s="2">
        <v>0</v>
      </c>
      <c r="AI11" s="2">
        <v>0</v>
      </c>
      <c r="AJ11" s="2">
        <v>0.8529411764705882</v>
      </c>
      <c r="AK11" s="2">
        <v>1.0533333333333332</v>
      </c>
      <c r="AL11" s="2">
        <v>2.1818000796495438</v>
      </c>
      <c r="AM11" s="2">
        <v>0</v>
      </c>
      <c r="AN11" s="2">
        <v>1.979747974797482</v>
      </c>
      <c r="AO11" s="2">
        <v>0.88235294117647056</v>
      </c>
      <c r="AP11" s="2">
        <v>0</v>
      </c>
      <c r="AQ11" s="2">
        <v>1.1923076923076923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0.67500000000000004</v>
      </c>
      <c r="AW11" s="2">
        <v>0.7142857142857143</v>
      </c>
      <c r="AX11" s="2">
        <v>0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t="s">
        <v>13</v>
      </c>
      <c r="K12">
        <v>10</v>
      </c>
      <c r="L12" s="2">
        <v>1.125</v>
      </c>
      <c r="M12" s="2">
        <v>0.59139784946236562</v>
      </c>
      <c r="N12" s="2">
        <v>0.38554216867469882</v>
      </c>
      <c r="O12" s="2">
        <v>0.83333333333333337</v>
      </c>
      <c r="P12" s="2">
        <v>1.1818181818181819</v>
      </c>
      <c r="Q12" s="2">
        <v>0.73076923076923073</v>
      </c>
      <c r="R12" s="2">
        <v>1.3928571428571428</v>
      </c>
      <c r="S12" s="2">
        <v>0</v>
      </c>
      <c r="T12" s="2">
        <v>1.1923076923076923</v>
      </c>
      <c r="U12" s="2">
        <v>0</v>
      </c>
      <c r="V12" s="2">
        <v>0.97674418604651159</v>
      </c>
      <c r="W12" s="2">
        <v>1.4262295081967213</v>
      </c>
      <c r="X12" s="2">
        <v>1.9452054794520548</v>
      </c>
      <c r="Y12" s="2">
        <v>1.3043478260869565</v>
      </c>
      <c r="Z12" s="2">
        <v>0.67289719626168221</v>
      </c>
      <c r="AA12" s="2">
        <v>1.2833333333333334</v>
      </c>
      <c r="AB12" s="2">
        <v>0</v>
      </c>
      <c r="AC12" s="2">
        <v>2.06</v>
      </c>
      <c r="AF12">
        <v>1</v>
      </c>
      <c r="AH12" s="2">
        <v>0.88888888888888884</v>
      </c>
      <c r="AI12" s="2">
        <v>1.6909090909090909</v>
      </c>
      <c r="AJ12" s="2">
        <v>2.59375</v>
      </c>
      <c r="AK12" s="2">
        <v>1.2</v>
      </c>
      <c r="AL12" s="2">
        <v>0.84615384615384615</v>
      </c>
      <c r="AM12" s="2">
        <v>1.368421052631579</v>
      </c>
      <c r="AN12" s="2">
        <v>0.71794871794871795</v>
      </c>
      <c r="AO12" s="2">
        <v>0</v>
      </c>
      <c r="AP12" s="2">
        <v>0.83870967741935487</v>
      </c>
      <c r="AQ12" s="2">
        <v>0</v>
      </c>
      <c r="AR12" s="2">
        <v>1.0238095238095237</v>
      </c>
      <c r="AS12" s="2">
        <v>0.70114942528735635</v>
      </c>
      <c r="AT12" s="2">
        <v>0.5140845070422535</v>
      </c>
      <c r="AU12" s="2">
        <v>0.76666666666666672</v>
      </c>
      <c r="AV12" s="2">
        <v>1.4861111111111112</v>
      </c>
      <c r="AW12" s="2">
        <v>0.77922077922077926</v>
      </c>
      <c r="AX12" s="2">
        <v>0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t="s">
        <v>15</v>
      </c>
      <c r="K13">
        <v>11</v>
      </c>
      <c r="L13" s="2">
        <v>0.57317073170731703</v>
      </c>
      <c r="M13" s="2">
        <v>0.52941176470588236</v>
      </c>
      <c r="N13" s="2">
        <v>1.3898305084745763</v>
      </c>
      <c r="O13">
        <v>0</v>
      </c>
      <c r="P13" s="2">
        <v>0.91919191919191923</v>
      </c>
      <c r="Q13" s="2">
        <v>0.86250000000000004</v>
      </c>
      <c r="R13" s="2">
        <v>0.8441558441558441</v>
      </c>
      <c r="S13" s="2">
        <v>1.2463768115942029</v>
      </c>
      <c r="T13" s="2">
        <v>0.96808510638297873</v>
      </c>
      <c r="U13" s="2">
        <v>1.0238095238095237</v>
      </c>
      <c r="V13" s="2">
        <v>0</v>
      </c>
      <c r="W13" s="2">
        <v>1.0219780219780219</v>
      </c>
      <c r="X13" s="2">
        <v>0.46666666666666667</v>
      </c>
      <c r="Y13" s="2">
        <v>0.95833333333333337</v>
      </c>
      <c r="Z13" s="2">
        <v>1.32</v>
      </c>
      <c r="AA13" s="2">
        <v>0</v>
      </c>
      <c r="AB13" s="2">
        <v>3.5454545454545454</v>
      </c>
      <c r="AC13" s="2">
        <v>2.5</v>
      </c>
      <c r="AF13">
        <v>1</v>
      </c>
      <c r="AH13" s="2">
        <v>1.7446808510638299</v>
      </c>
      <c r="AI13" s="2">
        <v>1.8888888888888888</v>
      </c>
      <c r="AJ13" s="2">
        <v>0.71951219512195119</v>
      </c>
      <c r="AK13" s="2">
        <v>0</v>
      </c>
      <c r="AL13" s="2">
        <v>1.0879120879120878</v>
      </c>
      <c r="AM13" s="2">
        <v>1.1594202898550725</v>
      </c>
      <c r="AN13" s="2">
        <v>1.1846153846153846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0.978494623655914</v>
      </c>
      <c r="AT13" s="2">
        <v>2.1428571428571428</v>
      </c>
      <c r="AU13" s="2">
        <v>1.0434782608695652</v>
      </c>
      <c r="AV13" s="2">
        <v>0.75757575757575757</v>
      </c>
      <c r="AW13" s="2">
        <v>0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t="s">
        <v>4</v>
      </c>
      <c r="K14">
        <v>12</v>
      </c>
      <c r="L14">
        <v>0</v>
      </c>
      <c r="M14" s="2">
        <v>0.84146341463414631</v>
      </c>
      <c r="N14" s="2">
        <v>1.2295081967213115</v>
      </c>
      <c r="O14" s="9">
        <f>0.782608695652174+0.925373134328358</f>
        <v>1.7079818299805321</v>
      </c>
      <c r="P14" s="2">
        <v>2.0909090909090908</v>
      </c>
      <c r="Q14" s="2">
        <v>0.60606060606060608</v>
      </c>
      <c r="R14">
        <v>0</v>
      </c>
      <c r="S14" s="2">
        <v>0.82075471698113212</v>
      </c>
      <c r="T14" s="2">
        <v>1.4838709677419355</v>
      </c>
      <c r="U14" s="2">
        <v>0.70114942528735635</v>
      </c>
      <c r="V14" s="2">
        <v>0.978494623655914</v>
      </c>
      <c r="W14" s="2">
        <v>0</v>
      </c>
      <c r="X14" s="2">
        <v>2.2407407407407409</v>
      </c>
      <c r="Y14" s="2">
        <v>1.5890410958904109</v>
      </c>
      <c r="Z14" s="2">
        <v>0</v>
      </c>
      <c r="AA14" s="2">
        <v>0.68674698795180722</v>
      </c>
      <c r="AB14" s="2">
        <v>1.3374999999999999</v>
      </c>
      <c r="AC14" s="2">
        <v>2.3191489361702127</v>
      </c>
      <c r="AF14">
        <v>1</v>
      </c>
      <c r="AH14" s="2">
        <v>0</v>
      </c>
      <c r="AI14" s="2">
        <v>1.1884057971014492</v>
      </c>
      <c r="AJ14" s="2">
        <v>0.81333333333333335</v>
      </c>
      <c r="AK14" s="2">
        <v>2.3584229390680997</v>
      </c>
      <c r="AL14" s="2">
        <v>0.47826086956521741</v>
      </c>
      <c r="AM14" s="2">
        <v>1.65</v>
      </c>
      <c r="AN14" s="2">
        <v>0</v>
      </c>
      <c r="AO14" s="2">
        <v>1.2183908045977012</v>
      </c>
      <c r="AP14" s="2">
        <v>0.67391304347826086</v>
      </c>
      <c r="AQ14" s="2">
        <v>1.4262295081967213</v>
      </c>
      <c r="AR14" s="2">
        <v>1.0219780219780219</v>
      </c>
      <c r="AS14" s="2">
        <v>0</v>
      </c>
      <c r="AT14" s="2">
        <v>0.4462809917355372</v>
      </c>
      <c r="AU14" s="2">
        <v>0.62931034482758619</v>
      </c>
      <c r="AV14" s="2">
        <v>0</v>
      </c>
      <c r="AW14" s="2">
        <v>1.4561403508771931</v>
      </c>
      <c r="AX14" s="2">
        <v>0.74766355140186913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t="s">
        <v>9</v>
      </c>
      <c r="K15">
        <v>13</v>
      </c>
      <c r="L15" s="2">
        <v>1.1499999999999999</v>
      </c>
      <c r="M15" s="2">
        <v>0.89010989010989006</v>
      </c>
      <c r="N15" s="2">
        <v>0.62385321100917435</v>
      </c>
      <c r="O15" s="2">
        <v>0.94444444444444442</v>
      </c>
      <c r="P15" s="2">
        <v>0.86315789473684212</v>
      </c>
      <c r="Q15" s="2">
        <v>1.0446428571428572</v>
      </c>
      <c r="R15" s="2">
        <v>0.80341880341880345</v>
      </c>
      <c r="S15" s="2">
        <v>0.66400000000000003</v>
      </c>
      <c r="T15" s="2">
        <v>0.98648648648648651</v>
      </c>
      <c r="U15" s="2">
        <v>0.5140845070422535</v>
      </c>
      <c r="V15" s="2">
        <v>2.1428571428571428</v>
      </c>
      <c r="W15" s="2">
        <v>0.4462809917355372</v>
      </c>
      <c r="X15" s="2">
        <v>0</v>
      </c>
      <c r="Y15" s="2">
        <v>0</v>
      </c>
      <c r="Z15" s="2">
        <v>0.75</v>
      </c>
      <c r="AA15" s="2">
        <v>0.69444444444444442</v>
      </c>
      <c r="AB15" s="2">
        <v>0</v>
      </c>
      <c r="AC15" s="2">
        <v>1.3448275862068966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1.1585365853658536</v>
      </c>
      <c r="AM15" s="2">
        <v>0.95726495726495731</v>
      </c>
      <c r="AN15" s="2">
        <v>1.2446808510638299</v>
      </c>
      <c r="AO15" s="2">
        <v>1.5060240963855422</v>
      </c>
      <c r="AP15" s="2">
        <v>1.0136986301369864</v>
      </c>
      <c r="AQ15" s="2">
        <v>1.9452054794520548</v>
      </c>
      <c r="AR15" s="2">
        <v>0.46666666666666667</v>
      </c>
      <c r="AS15" s="2">
        <v>2.2407407407407409</v>
      </c>
      <c r="AT15" s="2">
        <v>0</v>
      </c>
      <c r="AU15" s="2">
        <v>0</v>
      </c>
      <c r="AV15" s="2">
        <v>1.3333333333333333</v>
      </c>
      <c r="AW15" s="2">
        <v>1.44</v>
      </c>
      <c r="AX15" s="2">
        <v>0</v>
      </c>
      <c r="AY15" s="2">
        <v>0.74358974358974361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t="s">
        <v>11</v>
      </c>
      <c r="K16">
        <v>14</v>
      </c>
      <c r="L16" s="2">
        <v>0.5670103092783505</v>
      </c>
      <c r="M16" s="2">
        <v>0.69148936170212771</v>
      </c>
      <c r="N16">
        <v>0</v>
      </c>
      <c r="O16" s="2">
        <v>0.57999999999999996</v>
      </c>
      <c r="P16" s="2">
        <v>0.98795180722891562</v>
      </c>
      <c r="Q16" s="2">
        <v>0.6470588235294118</v>
      </c>
      <c r="R16" s="2">
        <v>1.2317073170731707</v>
      </c>
      <c r="S16" s="2">
        <v>1.0161290322580645</v>
      </c>
      <c r="T16" s="2">
        <v>0.58620689655172409</v>
      </c>
      <c r="U16" s="2">
        <v>0.76666666666666672</v>
      </c>
      <c r="V16" s="2">
        <v>1.0434782608695652</v>
      </c>
      <c r="W16" s="2">
        <v>0.62931034482758619</v>
      </c>
      <c r="X16" s="2">
        <v>0</v>
      </c>
      <c r="Y16" s="2">
        <v>0</v>
      </c>
      <c r="Z16" s="2">
        <v>0.96116504854368934</v>
      </c>
      <c r="AA16" s="2">
        <v>0.47787610619469029</v>
      </c>
      <c r="AB16" s="2">
        <v>1.5438596491228069</v>
      </c>
      <c r="AC16" s="2">
        <v>1.9827586206896552</v>
      </c>
      <c r="AF16">
        <v>1</v>
      </c>
      <c r="AH16" s="2">
        <v>1.7636363636363637</v>
      </c>
      <c r="AI16" s="2">
        <v>1.4461538461538461</v>
      </c>
      <c r="AJ16" s="2">
        <v>0</v>
      </c>
      <c r="AK16" s="2">
        <v>1.7241379310344827</v>
      </c>
      <c r="AL16" s="2">
        <v>1.01219512195122</v>
      </c>
      <c r="AM16" s="2">
        <v>1.5454545454545454</v>
      </c>
      <c r="AN16" s="2">
        <v>0.81188118811881194</v>
      </c>
      <c r="AO16" s="2">
        <v>0.98412698412698407</v>
      </c>
      <c r="AP16" s="2">
        <v>1.7058823529411764</v>
      </c>
      <c r="AQ16" s="2">
        <v>1.3043478260869565</v>
      </c>
      <c r="AR16" s="2">
        <v>0.95833333333333337</v>
      </c>
      <c r="AS16" s="2">
        <v>1.5890410958904109</v>
      </c>
      <c r="AT16" s="2">
        <v>0</v>
      </c>
      <c r="AU16" s="2">
        <v>0</v>
      </c>
      <c r="AV16" s="2">
        <v>1.0404040404040404</v>
      </c>
      <c r="AW16" s="2">
        <v>2.0925925925925926</v>
      </c>
      <c r="AX16" s="2">
        <v>0.64772727272727271</v>
      </c>
      <c r="AY16" s="2">
        <v>0.5043478260869565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t="s">
        <v>8</v>
      </c>
      <c r="K17">
        <v>15</v>
      </c>
      <c r="L17" s="2">
        <v>0.52173913043478259</v>
      </c>
      <c r="M17" s="2">
        <v>0.70707070707070707</v>
      </c>
      <c r="N17" s="9">
        <f>0.447619047619048+1.1046511627907</f>
        <v>1.5522702104097481</v>
      </c>
      <c r="O17" s="2">
        <v>0.88172043010752688</v>
      </c>
      <c r="P17" s="2">
        <v>0.55140186915887845</v>
      </c>
      <c r="Q17" s="2">
        <v>0.77319587628865982</v>
      </c>
      <c r="R17" s="2">
        <v>0.6</v>
      </c>
      <c r="S17" s="2">
        <v>0.68932038834951459</v>
      </c>
      <c r="T17" s="2">
        <v>0.67500000000000004</v>
      </c>
      <c r="U17" s="2">
        <v>1.4861111111111112</v>
      </c>
      <c r="V17" s="2">
        <v>0.75757575757575757</v>
      </c>
      <c r="W17" s="2">
        <v>0</v>
      </c>
      <c r="X17" s="2">
        <v>1.3333333333333333</v>
      </c>
      <c r="Y17" s="2">
        <v>1.0404040404040404</v>
      </c>
      <c r="Z17" s="2">
        <v>0</v>
      </c>
      <c r="AA17" s="2">
        <v>0</v>
      </c>
      <c r="AB17" s="2">
        <v>0.90654205607476634</v>
      </c>
      <c r="AC17" s="2">
        <v>0</v>
      </c>
      <c r="AF17">
        <v>1</v>
      </c>
      <c r="AH17" s="2">
        <v>1.9166666666666667</v>
      </c>
      <c r="AI17" s="2">
        <v>1.4142857142857144</v>
      </c>
      <c r="AJ17" s="2">
        <v>3.139305711086227</v>
      </c>
      <c r="AK17" s="2">
        <v>1.1341463414634145</v>
      </c>
      <c r="AL17" s="2">
        <v>1.8135593220338984</v>
      </c>
      <c r="AM17" s="2">
        <v>1.2933333333333332</v>
      </c>
      <c r="AN17" s="2">
        <v>1.6666666666666667</v>
      </c>
      <c r="AO17" s="2">
        <v>1.4507042253521127</v>
      </c>
      <c r="AP17" s="2">
        <v>1.4814814814814814</v>
      </c>
      <c r="AQ17" s="2">
        <v>0.67289719626168221</v>
      </c>
      <c r="AR17" s="2">
        <v>1.32</v>
      </c>
      <c r="AS17" s="2">
        <v>0</v>
      </c>
      <c r="AT17" s="2">
        <v>0.75</v>
      </c>
      <c r="AU17" s="2">
        <v>0.96116504854368934</v>
      </c>
      <c r="AV17" s="2">
        <v>0</v>
      </c>
      <c r="AW17" s="2">
        <v>0</v>
      </c>
      <c r="AX17" s="2">
        <v>1.1030927835051547</v>
      </c>
      <c r="AY17" s="2">
        <v>0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t="s">
        <v>6</v>
      </c>
      <c r="K18">
        <v>16</v>
      </c>
      <c r="L18" s="2">
        <v>0.39772727272727271</v>
      </c>
      <c r="M18" s="2">
        <v>0.44166666666666665</v>
      </c>
      <c r="N18" s="2">
        <v>0.8214285714285714</v>
      </c>
      <c r="O18" s="2">
        <v>0.875</v>
      </c>
      <c r="P18" s="2">
        <v>0.61363636363636365</v>
      </c>
      <c r="Q18" s="2">
        <v>0.87272727272727268</v>
      </c>
      <c r="R18" s="2">
        <v>0.66972477064220182</v>
      </c>
      <c r="S18" s="2">
        <v>0.84</v>
      </c>
      <c r="T18" s="2">
        <v>0.7142857142857143</v>
      </c>
      <c r="U18" s="2">
        <v>0.77922077922077926</v>
      </c>
      <c r="V18" s="2">
        <v>0</v>
      </c>
      <c r="W18" s="2">
        <v>1.4561403508771931</v>
      </c>
      <c r="X18" s="2">
        <v>1.44</v>
      </c>
      <c r="Y18" s="2">
        <v>2.0925925925925926</v>
      </c>
      <c r="Z18" s="2">
        <v>0</v>
      </c>
      <c r="AA18" s="2">
        <v>0</v>
      </c>
      <c r="AB18" s="2">
        <v>1.6046511627906976</v>
      </c>
      <c r="AC18" s="2">
        <v>1.9245283018867925</v>
      </c>
      <c r="AF18">
        <v>1</v>
      </c>
      <c r="AH18" s="2">
        <v>2.5142857142857142</v>
      </c>
      <c r="AI18" s="2">
        <v>2.2641509433962264</v>
      </c>
      <c r="AJ18" s="2">
        <v>1.2173913043478262</v>
      </c>
      <c r="AK18" s="2">
        <v>1.1428571428571428</v>
      </c>
      <c r="AL18" s="2">
        <v>1.6296296296296295</v>
      </c>
      <c r="AM18" s="2">
        <v>1.1458333333333333</v>
      </c>
      <c r="AN18" s="2">
        <v>1.4931506849315068</v>
      </c>
      <c r="AO18" s="2">
        <v>1.1904761904761905</v>
      </c>
      <c r="AP18" s="2">
        <v>1.4</v>
      </c>
      <c r="AQ18" s="2">
        <v>1.2833333333333334</v>
      </c>
      <c r="AR18" s="2">
        <v>0</v>
      </c>
      <c r="AS18" s="2">
        <v>0.68674698795180722</v>
      </c>
      <c r="AT18" s="2">
        <v>0.69444444444444442</v>
      </c>
      <c r="AU18" s="2">
        <v>0.47787610619469029</v>
      </c>
      <c r="AV18" s="2">
        <v>0</v>
      </c>
      <c r="AW18" s="2">
        <v>0</v>
      </c>
      <c r="AX18" s="2">
        <v>0.62318840579710144</v>
      </c>
      <c r="AY18" s="2">
        <v>0.51960784313725494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t="s">
        <v>16</v>
      </c>
      <c r="K19">
        <v>17</v>
      </c>
      <c r="L19" s="2">
        <v>0.77777777777777779</v>
      </c>
      <c r="M19" s="2">
        <v>0.3392857142857143</v>
      </c>
      <c r="N19" s="2">
        <v>0.47933884297520662</v>
      </c>
      <c r="O19" s="2">
        <v>1.1756756756756757</v>
      </c>
      <c r="P19" s="2">
        <v>0.46078431372549017</v>
      </c>
      <c r="Q19" s="2">
        <v>0.2857142857142857</v>
      </c>
      <c r="R19" s="9">
        <f>0.339393939393939+0.7265625</f>
        <v>1.0659564393939389</v>
      </c>
      <c r="S19" s="2">
        <v>0.37267080745341613</v>
      </c>
      <c r="T19" s="2">
        <v>0</v>
      </c>
      <c r="U19" s="2">
        <v>0</v>
      </c>
      <c r="V19" s="2">
        <v>0.28205128205128205</v>
      </c>
      <c r="W19" s="2">
        <v>0.74766355140186913</v>
      </c>
      <c r="X19" s="2">
        <v>0</v>
      </c>
      <c r="Y19" s="2">
        <v>0.64772727272727271</v>
      </c>
      <c r="Z19" s="2">
        <v>1.1030927835051547</v>
      </c>
      <c r="AA19" s="2">
        <v>0.62318840579710144</v>
      </c>
      <c r="AB19" s="2">
        <v>0</v>
      </c>
      <c r="AC19" s="2">
        <v>0.79729729729729726</v>
      </c>
      <c r="AF19">
        <v>1</v>
      </c>
      <c r="AH19" s="2">
        <v>1.2857142857142858</v>
      </c>
      <c r="AI19" s="2">
        <v>2.9473684210526314</v>
      </c>
      <c r="AJ19" s="2">
        <v>2.0862068965517242</v>
      </c>
      <c r="AK19" s="2">
        <v>0.85057471264367812</v>
      </c>
      <c r="AL19" s="2">
        <v>2.1702127659574466</v>
      </c>
      <c r="AM19" s="2">
        <v>3.5</v>
      </c>
      <c r="AN19" s="2">
        <v>4.3227726574500798</v>
      </c>
      <c r="AO19" s="2">
        <v>2.6833333333333331</v>
      </c>
      <c r="AP19" s="2">
        <v>0</v>
      </c>
      <c r="AQ19" s="2">
        <v>0</v>
      </c>
      <c r="AR19" s="2">
        <v>3.5454545454545454</v>
      </c>
      <c r="AS19" s="2">
        <v>1.3374999999999999</v>
      </c>
      <c r="AT19" s="2">
        <v>0</v>
      </c>
      <c r="AU19" s="2">
        <v>1.5438596491228069</v>
      </c>
      <c r="AV19" s="2">
        <v>0.90654205607476634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t="s">
        <v>10</v>
      </c>
      <c r="K20">
        <v>18</v>
      </c>
      <c r="L20" s="9">
        <f>0.504132231404959+0.222222222222222</f>
        <v>0.72635445362718098</v>
      </c>
      <c r="M20" s="2">
        <v>0.53</v>
      </c>
      <c r="N20" s="2">
        <v>0.87209302325581395</v>
      </c>
      <c r="O20">
        <v>0</v>
      </c>
      <c r="P20" s="2">
        <v>0.23529411764705882</v>
      </c>
      <c r="Q20" s="2">
        <v>0.30769230769230771</v>
      </c>
      <c r="R20" s="2">
        <v>0</v>
      </c>
      <c r="S20" s="2">
        <v>0.51079136690647486</v>
      </c>
      <c r="T20" s="2">
        <v>0.56140350877192979</v>
      </c>
      <c r="U20" s="2">
        <v>0.4854368932038835</v>
      </c>
      <c r="V20" s="2">
        <v>0.4</v>
      </c>
      <c r="W20" s="2">
        <v>0.43119266055045874</v>
      </c>
      <c r="X20" s="2">
        <v>0.74358974358974361</v>
      </c>
      <c r="Y20" s="2">
        <v>0.5043478260869565</v>
      </c>
      <c r="Z20" s="2">
        <v>0</v>
      </c>
      <c r="AA20" s="2">
        <v>0.51960784313725494</v>
      </c>
      <c r="AB20" s="2">
        <v>1.2542372881355932</v>
      </c>
      <c r="AC20" s="2">
        <v>0</v>
      </c>
      <c r="AF20">
        <v>1</v>
      </c>
      <c r="AH20" s="2">
        <v>6.4836065573770503</v>
      </c>
      <c r="AI20" s="2">
        <v>1.8867924528301887</v>
      </c>
      <c r="AJ20" s="2">
        <v>1.1466666666666667</v>
      </c>
      <c r="AK20" s="2">
        <v>0</v>
      </c>
      <c r="AL20" s="2">
        <v>4.25</v>
      </c>
      <c r="AM20" s="2">
        <v>3.25</v>
      </c>
      <c r="AN20" s="2">
        <v>0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1.3448275862068966</v>
      </c>
      <c r="AU20" s="2">
        <v>1.9827586206896552</v>
      </c>
      <c r="AV20" s="2">
        <v>0</v>
      </c>
      <c r="AW20" s="2">
        <v>1.9245283018867925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23.649504744737641</v>
      </c>
      <c r="N26" t="s">
        <v>51</v>
      </c>
      <c r="O26" s="2" cm="1">
        <f t="array" ref="O26:O43">MMULT(_xlfn.ANCHORARRAY(AH3),AF3:AF20)</f>
        <v>11.833510239424982</v>
      </c>
      <c r="Q26" t="s">
        <v>54</v>
      </c>
      <c r="R26" s="2" cm="1">
        <f t="array" ref="R26:R43">MMULT(_xlfn.ANCHORARRAY(L47),AF3:AF20)</f>
        <v>330.62089902686006</v>
      </c>
      <c r="T26" t="s">
        <v>55</v>
      </c>
      <c r="U26" s="2" cm="1">
        <f t="array" ref="U26:U43">MMULT(_xlfn.ANCHORARRAY(AH47),AF3:AF20)</f>
        <v>208.43882458247731</v>
      </c>
      <c r="W26" t="s">
        <v>56</v>
      </c>
      <c r="X26" s="2">
        <f>L26-O26*$X$25</f>
        <v>11.815994505312659</v>
      </c>
      <c r="Y26">
        <f>_xlfn.RANK.AVG(X26,$X$26:$X$43,0)</f>
        <v>1</v>
      </c>
      <c r="Z26">
        <v>1</v>
      </c>
      <c r="AA26" t="s">
        <v>58</v>
      </c>
      <c r="AB26" s="2">
        <f>R26-U26*$AB$25</f>
        <v>122.18207444438275</v>
      </c>
      <c r="AC26">
        <f>_xlfn.RANK.AVG(AB26,$AB$26:$AB$43,0)</f>
        <v>2</v>
      </c>
      <c r="AD26">
        <v>1</v>
      </c>
      <c r="AE26" t="s">
        <v>59</v>
      </c>
      <c r="AF26" s="2">
        <f t="shared" ref="AF26:AF43" si="4">X26+AB26*$AF$25</f>
        <v>24.034201949750937</v>
      </c>
      <c r="AG26">
        <f>_xlfn.RANK.AVG(AF26,$AF$26:$AF$43,0)</f>
        <v>2</v>
      </c>
      <c r="AI26" t="s">
        <v>78</v>
      </c>
      <c r="AJ26" cm="1">
        <f t="array" ref="AJ26:AJ43">MMULT(_xlfn.ANCHORARRAY(L68),AF3:AF20)</f>
        <v>5323.8729078448596</v>
      </c>
      <c r="AL26" t="s">
        <v>79</v>
      </c>
      <c r="AM26" cm="1">
        <f t="array" ref="AM26:AM43">MMULT(_xlfn.ANCHORARRAY(AH68),AF3:AF20)</f>
        <v>3278.9251744327571</v>
      </c>
      <c r="AO26" t="s">
        <v>80</v>
      </c>
      <c r="AP26">
        <f>AJ26-AM26*$AP$25</f>
        <v>2044.9477334121025</v>
      </c>
      <c r="AQ26">
        <f>_xlfn.RANK.AVG(AP26,$AP$26:$AP$43,0)</f>
        <v>2</v>
      </c>
      <c r="AS26" t="s">
        <v>151</v>
      </c>
      <c r="AT26" s="2">
        <f>AF26+$AT$25*AP26</f>
        <v>228.52897529096117</v>
      </c>
      <c r="AU26">
        <f>_xlfn.RANK.AVG(AT26,$AT$26:$AT$43,0)</f>
        <v>2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22.945851653534334</v>
      </c>
      <c r="O27" s="2">
        <v>11.796950354637577</v>
      </c>
      <c r="R27" s="2">
        <v>356.93574071724839</v>
      </c>
      <c r="U27" s="2">
        <v>198.32029130205223</v>
      </c>
      <c r="X27" s="2">
        <f t="shared" ref="X27:X43" si="5">L27-O27*$X$25</f>
        <v>11.148901298896757</v>
      </c>
      <c r="Y27">
        <f t="shared" ref="Y27:Y43" si="6">_xlfn.RANK.AVG(X27,$X$26:$X$43,0)</f>
        <v>2</v>
      </c>
      <c r="Z27">
        <v>2</v>
      </c>
      <c r="AB27" s="2">
        <f t="shared" ref="AB27:AB43" si="7">R27-U27*$AB$25</f>
        <v>158.61544941519617</v>
      </c>
      <c r="AC27">
        <f t="shared" ref="AC27:AC43" si="8">_xlfn.RANK.AVG(AB27,$AB$26:$AB$43,0)</f>
        <v>1</v>
      </c>
      <c r="AD27">
        <v>2</v>
      </c>
      <c r="AF27" s="2">
        <f t="shared" si="4"/>
        <v>27.010446240416375</v>
      </c>
      <c r="AG27">
        <f t="shared" ref="AG27:AG43" si="9">_xlfn.RANK.AVG(AF27,$AF$26:$AF$43,0)</f>
        <v>1</v>
      </c>
      <c r="AJ27">
        <v>5681.4561825412111</v>
      </c>
      <c r="AM27">
        <v>3139.2626219114354</v>
      </c>
      <c r="AP27">
        <f t="shared" ref="AP27:AP43" si="10">AJ27-AM27*$AP$25</f>
        <v>2542.1935606297757</v>
      </c>
      <c r="AQ27">
        <f t="shared" ref="AQ27:AQ43" si="11">_xlfn.RANK.AVG(AP27,$AP$26:$AP$43,0)</f>
        <v>1</v>
      </c>
      <c r="AT27" s="2">
        <f t="shared" ref="AT27:AT43" si="12">AF27+$AT$25*AP27</f>
        <v>281.22980230339397</v>
      </c>
      <c r="AU27">
        <f t="shared" ref="AU27:AU43" si="13">_xlfn.RANK.AVG(AT27,$AT$26:$AT$43,0)</f>
        <v>1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19.451061203138941</v>
      </c>
      <c r="O28" s="2">
        <v>13.477913613729758</v>
      </c>
      <c r="R28" s="2">
        <v>309.77520241783441</v>
      </c>
      <c r="U28" s="2">
        <v>229.56916367523831</v>
      </c>
      <c r="X28" s="2">
        <f t="shared" si="5"/>
        <v>5.9731475894091837</v>
      </c>
      <c r="Y28">
        <f t="shared" si="6"/>
        <v>5</v>
      </c>
      <c r="Z28">
        <v>3</v>
      </c>
      <c r="AB28" s="2">
        <f t="shared" si="7"/>
        <v>80.206038742596093</v>
      </c>
      <c r="AC28">
        <f t="shared" si="8"/>
        <v>5</v>
      </c>
      <c r="AD28">
        <v>3</v>
      </c>
      <c r="AF28" s="2">
        <f t="shared" si="4"/>
        <v>13.993751463668794</v>
      </c>
      <c r="AG28">
        <f t="shared" si="9"/>
        <v>5</v>
      </c>
      <c r="AJ28">
        <v>4970.4254727336829</v>
      </c>
      <c r="AM28">
        <v>3604.666975593751</v>
      </c>
      <c r="AP28">
        <f t="shared" si="10"/>
        <v>1365.7584971399319</v>
      </c>
      <c r="AQ28">
        <f t="shared" si="11"/>
        <v>4</v>
      </c>
      <c r="AT28" s="2">
        <f t="shared" si="12"/>
        <v>150.56960117766198</v>
      </c>
      <c r="AU28">
        <f t="shared" si="13"/>
        <v>4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16.884548352905046</v>
      </c>
      <c r="O29" s="2">
        <v>14.655359810157947</v>
      </c>
      <c r="R29" s="2">
        <v>298.08514647944872</v>
      </c>
      <c r="U29" s="2">
        <v>238.71800888731661</v>
      </c>
      <c r="X29" s="2">
        <f t="shared" si="5"/>
        <v>2.2291885427470994</v>
      </c>
      <c r="Y29">
        <f t="shared" si="6"/>
        <v>10</v>
      </c>
      <c r="Z29">
        <v>4</v>
      </c>
      <c r="AB29" s="2">
        <f t="shared" si="7"/>
        <v>59.36713759213211</v>
      </c>
      <c r="AC29">
        <f t="shared" si="8"/>
        <v>7</v>
      </c>
      <c r="AD29">
        <v>4</v>
      </c>
      <c r="AF29" s="2">
        <f t="shared" si="4"/>
        <v>8.1659023019603119</v>
      </c>
      <c r="AG29">
        <f t="shared" si="9"/>
        <v>10</v>
      </c>
      <c r="AJ29">
        <v>4685.792433827809</v>
      </c>
      <c r="AM29">
        <v>3793.9349048865688</v>
      </c>
      <c r="AP29">
        <f t="shared" si="10"/>
        <v>891.85752894124016</v>
      </c>
      <c r="AQ29">
        <f t="shared" si="11"/>
        <v>10</v>
      </c>
      <c r="AT29" s="2">
        <f t="shared" si="12"/>
        <v>97.351655196084337</v>
      </c>
      <c r="AU29">
        <f t="shared" si="13"/>
        <v>10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21.066992164597657</v>
      </c>
      <c r="O30" s="2">
        <v>14.392354912533873</v>
      </c>
      <c r="R30" s="2">
        <v>311.80513193535006</v>
      </c>
      <c r="U30" s="2">
        <v>231.24301588286616</v>
      </c>
      <c r="X30" s="2">
        <f t="shared" si="5"/>
        <v>6.6746372520637838</v>
      </c>
      <c r="Y30">
        <f t="shared" si="6"/>
        <v>4</v>
      </c>
      <c r="Z30">
        <v>5</v>
      </c>
      <c r="AB30" s="2">
        <f t="shared" si="7"/>
        <v>80.562116052483901</v>
      </c>
      <c r="AC30">
        <f t="shared" si="8"/>
        <v>4</v>
      </c>
      <c r="AD30">
        <v>5</v>
      </c>
      <c r="AF30" s="2">
        <f t="shared" si="4"/>
        <v>14.730848857312175</v>
      </c>
      <c r="AG30">
        <f t="shared" si="9"/>
        <v>4</v>
      </c>
      <c r="AJ30">
        <v>5016.3981952382228</v>
      </c>
      <c r="AM30">
        <v>3684.6169309651664</v>
      </c>
      <c r="AP30">
        <f t="shared" si="10"/>
        <v>1331.7812642730564</v>
      </c>
      <c r="AQ30">
        <f t="shared" si="11"/>
        <v>5</v>
      </c>
      <c r="AT30" s="2">
        <f t="shared" si="12"/>
        <v>147.90897528461781</v>
      </c>
      <c r="AU30">
        <f t="shared" si="13"/>
        <v>5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22.014831120228987</v>
      </c>
      <c r="O31" s="2">
        <v>12.982023873356864</v>
      </c>
      <c r="R31" s="2">
        <v>323.99742853094443</v>
      </c>
      <c r="U31" s="2">
        <v>206.29281598032506</v>
      </c>
      <c r="X31" s="2">
        <f t="shared" si="5"/>
        <v>9.0328072468721228</v>
      </c>
      <c r="Y31">
        <f t="shared" si="6"/>
        <v>3</v>
      </c>
      <c r="Z31">
        <v>6</v>
      </c>
      <c r="AB31" s="2">
        <f t="shared" si="7"/>
        <v>117.70461255061937</v>
      </c>
      <c r="AC31">
        <f t="shared" si="8"/>
        <v>3</v>
      </c>
      <c r="AD31">
        <v>6</v>
      </c>
      <c r="AF31" s="2">
        <f t="shared" si="4"/>
        <v>20.803268501934063</v>
      </c>
      <c r="AG31">
        <f t="shared" si="9"/>
        <v>3</v>
      </c>
      <c r="AJ31">
        <v>5214.0742350587161</v>
      </c>
      <c r="AM31">
        <v>3292.5778431738177</v>
      </c>
      <c r="AP31">
        <f t="shared" si="10"/>
        <v>1921.4963918848985</v>
      </c>
      <c r="AQ31">
        <f t="shared" si="11"/>
        <v>3</v>
      </c>
      <c r="AT31" s="2">
        <f t="shared" si="12"/>
        <v>212.95290769042393</v>
      </c>
      <c r="AU31">
        <f t="shared" si="13"/>
        <v>3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18.97858311067273</v>
      </c>
      <c r="O32" s="2">
        <v>13.631097192178878</v>
      </c>
      <c r="R32" s="2">
        <v>290.49269508866888</v>
      </c>
      <c r="U32" s="2">
        <v>224.20236650612262</v>
      </c>
      <c r="X32" s="2">
        <f t="shared" si="5"/>
        <v>5.3474859184938524</v>
      </c>
      <c r="Y32">
        <f t="shared" si="6"/>
        <v>6</v>
      </c>
      <c r="Z32">
        <v>7</v>
      </c>
      <c r="AB32" s="2">
        <f t="shared" si="7"/>
        <v>66.290328582546266</v>
      </c>
      <c r="AC32">
        <f t="shared" si="8"/>
        <v>6</v>
      </c>
      <c r="AD32">
        <v>7</v>
      </c>
      <c r="AF32" s="2">
        <f t="shared" si="4"/>
        <v>11.976518776748479</v>
      </c>
      <c r="AG32">
        <f t="shared" si="9"/>
        <v>6</v>
      </c>
      <c r="AJ32">
        <v>4699.0527092709135</v>
      </c>
      <c r="AM32">
        <v>3573.4910567165552</v>
      </c>
      <c r="AP32">
        <f t="shared" si="10"/>
        <v>1125.5616525543583</v>
      </c>
      <c r="AQ32">
        <f t="shared" si="11"/>
        <v>6</v>
      </c>
      <c r="AT32" s="2">
        <f t="shared" si="12"/>
        <v>124.53268403218431</v>
      </c>
      <c r="AU32">
        <f t="shared" si="13"/>
        <v>6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18.611854683032977</v>
      </c>
      <c r="O33" s="2">
        <v>14.440400981555333</v>
      </c>
      <c r="R33" s="2">
        <v>282.05423199464923</v>
      </c>
      <c r="U33" s="2">
        <v>229.74711588235908</v>
      </c>
      <c r="X33" s="2">
        <f t="shared" si="5"/>
        <v>4.1714537014776436</v>
      </c>
      <c r="Y33">
        <f t="shared" si="6"/>
        <v>7</v>
      </c>
      <c r="Z33">
        <v>8</v>
      </c>
      <c r="AB33" s="2">
        <f t="shared" si="7"/>
        <v>52.307116112290146</v>
      </c>
      <c r="AC33">
        <f t="shared" si="8"/>
        <v>10</v>
      </c>
      <c r="AD33">
        <v>8</v>
      </c>
      <c r="AF33" s="2">
        <f t="shared" si="4"/>
        <v>9.4021653127066589</v>
      </c>
      <c r="AG33">
        <f t="shared" si="9"/>
        <v>8</v>
      </c>
      <c r="AJ33">
        <v>4582.7509226819502</v>
      </c>
      <c r="AM33">
        <v>3669.7192929860512</v>
      </c>
      <c r="AP33">
        <f t="shared" si="10"/>
        <v>913.03162969589903</v>
      </c>
      <c r="AQ33">
        <f t="shared" si="11"/>
        <v>8</v>
      </c>
      <c r="AT33" s="2">
        <f t="shared" si="12"/>
        <v>100.70532828229656</v>
      </c>
      <c r="AU33">
        <f t="shared" si="13"/>
        <v>8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17.585953874436491</v>
      </c>
      <c r="O34" s="2">
        <v>14.11782187795588</v>
      </c>
      <c r="R34" s="2">
        <v>285.96000191763801</v>
      </c>
      <c r="U34" s="2">
        <v>229.49534571464355</v>
      </c>
      <c r="X34" s="2">
        <f t="shared" si="5"/>
        <v>3.4681319964806114</v>
      </c>
      <c r="Y34">
        <f t="shared" si="6"/>
        <v>9</v>
      </c>
      <c r="Z34">
        <v>9</v>
      </c>
      <c r="AB34" s="2">
        <f t="shared" si="7"/>
        <v>56.464656202994462</v>
      </c>
      <c r="AC34">
        <f t="shared" si="8"/>
        <v>9</v>
      </c>
      <c r="AD34">
        <v>9</v>
      </c>
      <c r="AF34" s="2">
        <f t="shared" si="4"/>
        <v>9.114597616780058</v>
      </c>
      <c r="AG34">
        <f t="shared" si="9"/>
        <v>9</v>
      </c>
      <c r="AJ34">
        <v>4548.8398218913035</v>
      </c>
      <c r="AM34">
        <v>3636.5710188768448</v>
      </c>
      <c r="AP34">
        <f t="shared" si="10"/>
        <v>912.26880301445863</v>
      </c>
      <c r="AQ34">
        <f t="shared" si="11"/>
        <v>9</v>
      </c>
      <c r="AT34" s="2">
        <f t="shared" si="12"/>
        <v>100.34147791822593</v>
      </c>
      <c r="AU34">
        <f t="shared" si="13"/>
        <v>9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17.101783128599905</v>
      </c>
      <c r="O35" s="2">
        <v>15.901260180293052</v>
      </c>
      <c r="R35" s="2">
        <v>284.29765564777551</v>
      </c>
      <c r="U35" s="2">
        <v>246.13989472674086</v>
      </c>
      <c r="X35" s="2">
        <f t="shared" si="5"/>
        <v>1.2005229483068529</v>
      </c>
      <c r="Y35">
        <f t="shared" si="6"/>
        <v>12</v>
      </c>
      <c r="Z35">
        <v>10</v>
      </c>
      <c r="AB35" s="2">
        <f t="shared" si="7"/>
        <v>38.157760921034651</v>
      </c>
      <c r="AC35">
        <f t="shared" si="8"/>
        <v>11</v>
      </c>
      <c r="AD35">
        <v>10</v>
      </c>
      <c r="AF35" s="2">
        <f t="shared" si="4"/>
        <v>5.0162990404103187</v>
      </c>
      <c r="AG35">
        <f t="shared" si="9"/>
        <v>11</v>
      </c>
      <c r="AJ35">
        <v>4502.5967963709099</v>
      </c>
      <c r="AM35">
        <v>3948.7502407425541</v>
      </c>
      <c r="AP35">
        <f t="shared" si="10"/>
        <v>553.84655562835587</v>
      </c>
      <c r="AQ35">
        <f t="shared" si="11"/>
        <v>11</v>
      </c>
      <c r="AT35" s="2">
        <f t="shared" si="12"/>
        <v>60.400954603245907</v>
      </c>
      <c r="AU35">
        <f t="shared" si="13"/>
        <v>11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18.168964777454811</v>
      </c>
      <c r="O36" s="2">
        <v>16.201523564875767</v>
      </c>
      <c r="R36" s="2">
        <v>272.63751593589785</v>
      </c>
      <c r="U36" s="2">
        <v>252.64040428729726</v>
      </c>
      <c r="X36" s="2">
        <f t="shared" si="5"/>
        <v>1.9674412125790433</v>
      </c>
      <c r="Y36">
        <f t="shared" si="6"/>
        <v>11</v>
      </c>
      <c r="Z36">
        <v>11</v>
      </c>
      <c r="AB36" s="2">
        <f t="shared" si="7"/>
        <v>19.997111648600594</v>
      </c>
      <c r="AC36">
        <f t="shared" si="8"/>
        <v>12</v>
      </c>
      <c r="AD36">
        <v>11</v>
      </c>
      <c r="AF36" s="2">
        <f t="shared" si="4"/>
        <v>3.9671523774391027</v>
      </c>
      <c r="AG36">
        <f t="shared" si="9"/>
        <v>12</v>
      </c>
      <c r="AJ36">
        <v>4355.7980080544094</v>
      </c>
      <c r="AM36">
        <v>4055.930657179299</v>
      </c>
      <c r="AP36">
        <f t="shared" si="10"/>
        <v>299.86735087511033</v>
      </c>
      <c r="AQ36">
        <f t="shared" si="11"/>
        <v>12</v>
      </c>
      <c r="AT36" s="2">
        <f t="shared" si="12"/>
        <v>33.953887464950142</v>
      </c>
      <c r="AU36">
        <f t="shared" si="13"/>
        <v>12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18.633370632725196</v>
      </c>
      <c r="O37" s="2">
        <v>14.53952221671145</v>
      </c>
      <c r="R37" s="2">
        <v>295.11293814577112</v>
      </c>
      <c r="U37" s="2">
        <v>238.18558079551434</v>
      </c>
      <c r="X37" s="2">
        <f t="shared" si="5"/>
        <v>4.0938484160137456</v>
      </c>
      <c r="Y37">
        <f t="shared" si="6"/>
        <v>8</v>
      </c>
      <c r="Z37">
        <v>12</v>
      </c>
      <c r="AB37" s="2">
        <f t="shared" si="7"/>
        <v>56.927357350256784</v>
      </c>
      <c r="AC37">
        <f t="shared" si="8"/>
        <v>8</v>
      </c>
      <c r="AD37">
        <v>12</v>
      </c>
      <c r="AF37" s="2">
        <f t="shared" si="4"/>
        <v>9.786584151039424</v>
      </c>
      <c r="AG37">
        <f t="shared" si="9"/>
        <v>7</v>
      </c>
      <c r="AJ37">
        <v>4763.4474268061613</v>
      </c>
      <c r="AM37">
        <v>3760.2735191525353</v>
      </c>
      <c r="AP37">
        <f t="shared" si="10"/>
        <v>1003.173907653626</v>
      </c>
      <c r="AQ37">
        <f t="shared" si="11"/>
        <v>7</v>
      </c>
      <c r="AT37" s="2">
        <f t="shared" si="12"/>
        <v>110.10397491640202</v>
      </c>
      <c r="AU37">
        <f t="shared" si="13"/>
        <v>7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13.862608259634774</v>
      </c>
      <c r="O38" s="2">
        <v>18.704527797396821</v>
      </c>
      <c r="R38" s="2">
        <v>248.89916069020495</v>
      </c>
      <c r="U38" s="2">
        <v>292.06091756387536</v>
      </c>
      <c r="X38" s="2">
        <f t="shared" si="5"/>
        <v>-4.8419195377620472</v>
      </c>
      <c r="Y38">
        <f t="shared" si="6"/>
        <v>14</v>
      </c>
      <c r="Z38">
        <v>13</v>
      </c>
      <c r="AB38" s="2">
        <f t="shared" si="7"/>
        <v>-43.161756873670413</v>
      </c>
      <c r="AC38">
        <f t="shared" si="8"/>
        <v>14</v>
      </c>
      <c r="AD38">
        <v>13</v>
      </c>
      <c r="AF38" s="2">
        <f t="shared" si="4"/>
        <v>-9.1580952251290881</v>
      </c>
      <c r="AG38">
        <f t="shared" si="9"/>
        <v>14</v>
      </c>
      <c r="AJ38">
        <v>3862.9682837578862</v>
      </c>
      <c r="AM38">
        <v>4649.5027388719373</v>
      </c>
      <c r="AP38">
        <f t="shared" si="10"/>
        <v>-786.53445511405107</v>
      </c>
      <c r="AQ38">
        <f t="shared" si="11"/>
        <v>14</v>
      </c>
      <c r="AT38" s="2">
        <f t="shared" si="12"/>
        <v>-87.811540736534198</v>
      </c>
      <c r="AU38">
        <f t="shared" si="13"/>
        <v>14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13.712668244536424</v>
      </c>
      <c r="O39" s="2">
        <v>19.130262320538993</v>
      </c>
      <c r="R39" s="2">
        <v>220.10372775185607</v>
      </c>
      <c r="U39" s="2">
        <v>302.19598249731348</v>
      </c>
      <c r="X39" s="2">
        <f t="shared" si="5"/>
        <v>-5.4175940760025689</v>
      </c>
      <c r="Y39">
        <f t="shared" si="6"/>
        <v>15</v>
      </c>
      <c r="Z39">
        <v>14</v>
      </c>
      <c r="AB39" s="2">
        <f t="shared" si="7"/>
        <v>-82.09225474545741</v>
      </c>
      <c r="AC39">
        <f t="shared" si="8"/>
        <v>15</v>
      </c>
      <c r="AD39">
        <v>14</v>
      </c>
      <c r="AF39" s="2">
        <f t="shared" si="4"/>
        <v>-13.62681955054831</v>
      </c>
      <c r="AG39">
        <f t="shared" si="9"/>
        <v>15</v>
      </c>
      <c r="AJ39">
        <v>3465.7784477257169</v>
      </c>
      <c r="AM39">
        <v>4800.2773737381585</v>
      </c>
      <c r="AP39">
        <f t="shared" si="10"/>
        <v>-1334.4989260124416</v>
      </c>
      <c r="AQ39">
        <f t="shared" si="11"/>
        <v>15</v>
      </c>
      <c r="AT39" s="2">
        <f t="shared" si="12"/>
        <v>-147.07671215179246</v>
      </c>
      <c r="AU39">
        <f t="shared" si="13"/>
        <v>15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12.475684910318826</v>
      </c>
      <c r="O40" s="2">
        <v>20.117304490680034</v>
      </c>
      <c r="R40" s="2">
        <v>218.60134675366953</v>
      </c>
      <c r="U40" s="2">
        <v>303.40861097880378</v>
      </c>
      <c r="X40" s="2">
        <f t="shared" si="5"/>
        <v>-7.6416195803612084</v>
      </c>
      <c r="Y40">
        <f t="shared" si="6"/>
        <v>16</v>
      </c>
      <c r="Z40">
        <v>15</v>
      </c>
      <c r="AB40" s="2">
        <f t="shared" si="7"/>
        <v>-84.807264225134247</v>
      </c>
      <c r="AC40">
        <f t="shared" si="8"/>
        <v>16</v>
      </c>
      <c r="AD40">
        <v>15</v>
      </c>
      <c r="AF40" s="2">
        <f t="shared" si="4"/>
        <v>-16.122346002874636</v>
      </c>
      <c r="AG40">
        <f t="shared" si="9"/>
        <v>16</v>
      </c>
      <c r="AJ40">
        <v>3484.3864992086988</v>
      </c>
      <c r="AM40">
        <v>4921.8735945181816</v>
      </c>
      <c r="AP40">
        <f t="shared" si="10"/>
        <v>-1437.4870953094828</v>
      </c>
      <c r="AQ40">
        <f t="shared" si="11"/>
        <v>16</v>
      </c>
      <c r="AT40" s="2">
        <f t="shared" si="12"/>
        <v>-159.87105553382293</v>
      </c>
      <c r="AU40">
        <f t="shared" si="13"/>
        <v>16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15.543329819482118</v>
      </c>
      <c r="O41" s="2">
        <v>18.282972064116198</v>
      </c>
      <c r="R41" s="2">
        <v>242.70422856024081</v>
      </c>
      <c r="U41" s="2">
        <v>274.00354464635677</v>
      </c>
      <c r="X41" s="2">
        <f t="shared" si="5"/>
        <v>-2.73964224463408</v>
      </c>
      <c r="Y41">
        <f t="shared" si="6"/>
        <v>13</v>
      </c>
      <c r="Z41">
        <v>16</v>
      </c>
      <c r="AB41" s="2">
        <f t="shared" si="7"/>
        <v>-31.299316086115965</v>
      </c>
      <c r="AC41">
        <f t="shared" si="8"/>
        <v>13</v>
      </c>
      <c r="AD41">
        <v>16</v>
      </c>
      <c r="AF41" s="2">
        <f t="shared" si="4"/>
        <v>-5.8695738532456767</v>
      </c>
      <c r="AG41">
        <f t="shared" si="9"/>
        <v>13</v>
      </c>
      <c r="AJ41">
        <v>3900.6047480238644</v>
      </c>
      <c r="AM41">
        <v>4442.2781532723166</v>
      </c>
      <c r="AP41">
        <f t="shared" si="10"/>
        <v>-541.67340524845213</v>
      </c>
      <c r="AQ41">
        <f t="shared" si="11"/>
        <v>13</v>
      </c>
      <c r="AT41" s="2">
        <f t="shared" si="12"/>
        <v>-60.036914378090891</v>
      </c>
      <c r="AU41">
        <f t="shared" si="13"/>
        <v>13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9.158224449781482</v>
      </c>
      <c r="O42" s="2">
        <v>30.03842777428159</v>
      </c>
      <c r="R42" s="2">
        <v>156.34758141639455</v>
      </c>
      <c r="U42" s="2">
        <v>461.15806778840431</v>
      </c>
      <c r="X42" s="2">
        <f t="shared" si="5"/>
        <v>-20.880203324500108</v>
      </c>
      <c r="Y42">
        <f t="shared" si="6"/>
        <v>17</v>
      </c>
      <c r="Z42">
        <v>17</v>
      </c>
      <c r="AB42" s="2">
        <f t="shared" si="7"/>
        <v>-304.81048637200979</v>
      </c>
      <c r="AC42">
        <f t="shared" si="8"/>
        <v>17</v>
      </c>
      <c r="AD42">
        <v>17</v>
      </c>
      <c r="AF42" s="2">
        <f t="shared" si="4"/>
        <v>-51.361251961701086</v>
      </c>
      <c r="AG42">
        <f t="shared" si="9"/>
        <v>17</v>
      </c>
      <c r="AJ42">
        <v>2470.5717955748378</v>
      </c>
      <c r="AM42">
        <v>7367.2450459020774</v>
      </c>
      <c r="AP42">
        <f t="shared" si="10"/>
        <v>-4896.6732503272397</v>
      </c>
      <c r="AQ42">
        <f t="shared" si="11"/>
        <v>17</v>
      </c>
      <c r="AT42" s="2">
        <f t="shared" si="12"/>
        <v>-541.02857699442507</v>
      </c>
      <c r="AU42">
        <f t="shared" si="13"/>
        <v>17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8.082041032604657</v>
      </c>
      <c r="O43" s="2">
        <v>33.684622897997997</v>
      </c>
      <c r="R43" s="2">
        <v>137.80374913235426</v>
      </c>
      <c r="U43" s="2">
        <v>500.41443044509981</v>
      </c>
      <c r="X43" s="2">
        <f t="shared" si="5"/>
        <v>-25.60258186539334</v>
      </c>
      <c r="Y43">
        <f t="shared" si="6"/>
        <v>18</v>
      </c>
      <c r="Z43">
        <v>18</v>
      </c>
      <c r="AB43" s="2">
        <f t="shared" si="7"/>
        <v>-362.61068131274556</v>
      </c>
      <c r="AC43">
        <f t="shared" si="8"/>
        <v>18</v>
      </c>
      <c r="AD43">
        <v>18</v>
      </c>
      <c r="AF43" s="2">
        <f t="shared" si="4"/>
        <v>-61.863649996667895</v>
      </c>
      <c r="AG43">
        <f t="shared" si="9"/>
        <v>18</v>
      </c>
      <c r="AJ43">
        <v>2169.7537398381323</v>
      </c>
      <c r="AM43">
        <v>8078.6714835292787</v>
      </c>
      <c r="AP43">
        <f t="shared" si="10"/>
        <v>-5908.9177436911468</v>
      </c>
      <c r="AQ43">
        <f t="shared" si="11"/>
        <v>18</v>
      </c>
      <c r="AT43" s="2">
        <f t="shared" si="12"/>
        <v>-652.75542436578257</v>
      </c>
      <c r="AU43">
        <f t="shared" si="13"/>
        <v>18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83</v>
      </c>
      <c r="AH46" s="4" t="s">
        <v>84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17.709396498517215</v>
      </c>
      <c r="M47" s="2">
        <v>16.042278958464351</v>
      </c>
      <c r="N47" s="2">
        <v>18.451531385963591</v>
      </c>
      <c r="O47" s="2">
        <v>13.404778974321927</v>
      </c>
      <c r="P47" s="2">
        <v>12.924026648954197</v>
      </c>
      <c r="Q47" s="2">
        <v>13.720126935810162</v>
      </c>
      <c r="R47" s="2">
        <v>12.14936193139666</v>
      </c>
      <c r="S47" s="2">
        <v>16.486781266075237</v>
      </c>
      <c r="T47" s="2">
        <v>18.369661539771435</v>
      </c>
      <c r="U47" s="2">
        <v>17.894543925499903</v>
      </c>
      <c r="V47" s="2">
        <v>14.040698691580406</v>
      </c>
      <c r="W47" s="2">
        <v>19.035329275300985</v>
      </c>
      <c r="X47" s="2">
        <v>21.180125466174832</v>
      </c>
      <c r="Y47" s="2">
        <v>20.901634394475295</v>
      </c>
      <c r="Z47" s="2">
        <v>16.879716126718279</v>
      </c>
      <c r="AA47" s="2">
        <v>14.764871236426673</v>
      </c>
      <c r="AB47" s="2">
        <v>39.017029082292822</v>
      </c>
      <c r="AC47" s="2">
        <v>27.64900668911606</v>
      </c>
      <c r="AH47" s="2" cm="1">
        <f t="array" ref="AH47:AY64">TRANSPOSE(_xlfn.ANCHORARRAY(L47))</f>
        <v>17.709396498517215</v>
      </c>
      <c r="AI47" s="2">
        <v>17.223519760805381</v>
      </c>
      <c r="AJ47" s="2">
        <v>12.177473543492599</v>
      </c>
      <c r="AK47" s="2">
        <v>9.1362828836511252</v>
      </c>
      <c r="AL47" s="2">
        <v>11.35139493590691</v>
      </c>
      <c r="AM47" s="2">
        <v>15.358273481895232</v>
      </c>
      <c r="AN47" s="2">
        <v>12.033411838619186</v>
      </c>
      <c r="AO47" s="2">
        <v>11.970354221309011</v>
      </c>
      <c r="AP47" s="2">
        <v>14.141288536955869</v>
      </c>
      <c r="AQ47" s="2">
        <v>10.379977023623701</v>
      </c>
      <c r="AR47" s="2">
        <v>13.007840908117686</v>
      </c>
      <c r="AS47" s="2">
        <v>14.436909743102774</v>
      </c>
      <c r="AT47" s="2">
        <v>8.2969873240318091</v>
      </c>
      <c r="AU47" s="2">
        <v>8.9467988203679951</v>
      </c>
      <c r="AV47" s="2">
        <v>10.277134662925695</v>
      </c>
      <c r="AW47" s="2">
        <v>11.032936148203076</v>
      </c>
      <c r="AX47" s="2">
        <v>5.7023032306550157</v>
      </c>
      <c r="AY47" s="2">
        <v>5.2565410202969982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17.223519760805381</v>
      </c>
      <c r="M48" s="2">
        <v>15</v>
      </c>
      <c r="N48" s="2">
        <v>18.299867811273881</v>
      </c>
      <c r="O48" s="2">
        <v>19.238279979183986</v>
      </c>
      <c r="P48" s="2">
        <v>15.726209263693558</v>
      </c>
      <c r="Q48" s="2">
        <v>13.020299913333741</v>
      </c>
      <c r="R48" s="2">
        <v>14.387553042436503</v>
      </c>
      <c r="S48" s="2">
        <v>17.38460220373975</v>
      </c>
      <c r="T48" s="2">
        <v>17.918952832184711</v>
      </c>
      <c r="U48" s="2">
        <v>16.757644348217745</v>
      </c>
      <c r="V48" s="2">
        <v>15.960526862408747</v>
      </c>
      <c r="W48" s="2">
        <v>19.949818192866616</v>
      </c>
      <c r="X48" s="2">
        <v>22.057889032634169</v>
      </c>
      <c r="Y48" s="2">
        <v>22.653501907113242</v>
      </c>
      <c r="Z48" s="2">
        <v>20.775881399440326</v>
      </c>
      <c r="AA48" s="2">
        <v>16.300533640242357</v>
      </c>
      <c r="AB48" s="2">
        <v>38.894209966820149</v>
      </c>
      <c r="AC48" s="2">
        <v>35.38645056085354</v>
      </c>
      <c r="AH48" s="2">
        <v>16.042278958464351</v>
      </c>
      <c r="AI48" s="2">
        <v>15</v>
      </c>
      <c r="AJ48" s="2">
        <v>9.827481704652568</v>
      </c>
      <c r="AK48" s="2">
        <v>10.814574960450029</v>
      </c>
      <c r="AL48" s="2">
        <v>9.5338019789373565</v>
      </c>
      <c r="AM48" s="2">
        <v>14.780224801210842</v>
      </c>
      <c r="AN48" s="2">
        <v>10.266552428040852</v>
      </c>
      <c r="AO48" s="2">
        <v>11.947977297266785</v>
      </c>
      <c r="AP48" s="2">
        <v>15.239896825581754</v>
      </c>
      <c r="AQ48" s="2">
        <v>11.471085276889866</v>
      </c>
      <c r="AR48" s="2">
        <v>11.113718779269178</v>
      </c>
      <c r="AS48" s="2">
        <v>14.369643364497762</v>
      </c>
      <c r="AT48" s="2">
        <v>8.4722582225018783</v>
      </c>
      <c r="AU48" s="2">
        <v>8.420392026089587</v>
      </c>
      <c r="AV48" s="2">
        <v>8.8491846221462236</v>
      </c>
      <c r="AW48" s="2">
        <v>10.759661273638713</v>
      </c>
      <c r="AX48" s="2">
        <v>6.9323384015358638</v>
      </c>
      <c r="AY48" s="2">
        <v>4.4792203808785551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12.177473543492599</v>
      </c>
      <c r="M49" s="2">
        <v>9.827481704652568</v>
      </c>
      <c r="N49" s="2">
        <v>17.873050736688342</v>
      </c>
      <c r="O49" s="2">
        <v>18.446986954501618</v>
      </c>
      <c r="P49" s="2">
        <v>15.165365885732404</v>
      </c>
      <c r="Q49" s="2">
        <v>13.876272307949904</v>
      </c>
      <c r="R49" s="2">
        <v>15.90220553969343</v>
      </c>
      <c r="S49" s="2">
        <v>14.417669404722059</v>
      </c>
      <c r="T49" s="2">
        <v>13.053781135076161</v>
      </c>
      <c r="U49" s="2">
        <v>14.114501658063965</v>
      </c>
      <c r="V49" s="2">
        <v>18.602338375226005</v>
      </c>
      <c r="W49" s="2">
        <v>13.30306060623515</v>
      </c>
      <c r="X49" s="2">
        <v>20.758509218445003</v>
      </c>
      <c r="Y49" s="2">
        <v>21.654262021656308</v>
      </c>
      <c r="Z49" s="2">
        <v>15.829368148362802</v>
      </c>
      <c r="AA49" s="2">
        <v>17.785069917705883</v>
      </c>
      <c r="AB49" s="2">
        <v>24.79662658308618</v>
      </c>
      <c r="AC49" s="2">
        <v>32.191178676544027</v>
      </c>
      <c r="AH49" s="2">
        <v>18.451531385963591</v>
      </c>
      <c r="AI49" s="2">
        <v>18.299867811273881</v>
      </c>
      <c r="AJ49" s="2">
        <v>17.873050736688342</v>
      </c>
      <c r="AK49" s="2">
        <v>12.724640265262321</v>
      </c>
      <c r="AL49" s="2">
        <v>18.241179609002945</v>
      </c>
      <c r="AM49" s="2">
        <v>15.141337061114237</v>
      </c>
      <c r="AN49" s="2">
        <v>14.116090960679461</v>
      </c>
      <c r="AO49" s="2">
        <v>13.397974039891393</v>
      </c>
      <c r="AP49" s="2">
        <v>11.586591334586283</v>
      </c>
      <c r="AQ49" s="2">
        <v>13.163274947737097</v>
      </c>
      <c r="AR49" s="2">
        <v>13.227274009865658</v>
      </c>
      <c r="AS49" s="2">
        <v>10.439471109335871</v>
      </c>
      <c r="AT49" s="2">
        <v>12.230520362228518</v>
      </c>
      <c r="AU49" s="2">
        <v>11.732379666559906</v>
      </c>
      <c r="AV49" s="2">
        <v>7.0133135139348131</v>
      </c>
      <c r="AW49" s="2">
        <v>9.6632495106640892</v>
      </c>
      <c r="AX49" s="2">
        <v>6.883378049125799</v>
      </c>
      <c r="AY49" s="2">
        <v>5.3840393013241465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9.1362828836511252</v>
      </c>
      <c r="M50" s="2">
        <v>10.814574960450029</v>
      </c>
      <c r="N50" s="2">
        <v>12.724640265262321</v>
      </c>
      <c r="O50" s="2">
        <v>17.028143527337598</v>
      </c>
      <c r="P50" s="2">
        <v>15.57154730356962</v>
      </c>
      <c r="Q50" s="2">
        <v>13.315034208595431</v>
      </c>
      <c r="R50" s="2">
        <v>12.540186317787999</v>
      </c>
      <c r="S50" s="2">
        <v>13.413215356440961</v>
      </c>
      <c r="T50" s="2">
        <v>14.495622058274368</v>
      </c>
      <c r="U50" s="2">
        <v>13.588510597220282</v>
      </c>
      <c r="V50" s="2">
        <v>18.396951495605254</v>
      </c>
      <c r="W50" s="2">
        <v>11.048514819417893</v>
      </c>
      <c r="X50" s="2">
        <v>18.968893068155783</v>
      </c>
      <c r="Y50" s="2">
        <v>19.293206697217165</v>
      </c>
      <c r="Z50" s="2">
        <v>16.019635780308096</v>
      </c>
      <c r="AA50" s="2">
        <v>18.015563974415553</v>
      </c>
      <c r="AB50" s="2">
        <v>25.987107935072952</v>
      </c>
      <c r="AC50" s="2">
        <v>37.727515230666256</v>
      </c>
      <c r="AH50" s="2">
        <v>13.404778974321927</v>
      </c>
      <c r="AI50" s="2">
        <v>19.238279979183986</v>
      </c>
      <c r="AJ50" s="2">
        <v>18.446986954501618</v>
      </c>
      <c r="AK50" s="2">
        <v>17.028143527337598</v>
      </c>
      <c r="AL50" s="2">
        <v>14.446454774449048</v>
      </c>
      <c r="AM50" s="2">
        <v>16.927438376600307</v>
      </c>
      <c r="AN50" s="2">
        <v>16.722446034039663</v>
      </c>
      <c r="AO50" s="2">
        <v>13.328756462542142</v>
      </c>
      <c r="AP50" s="2">
        <v>12.587352448413951</v>
      </c>
      <c r="AQ50" s="2">
        <v>12.834523381492694</v>
      </c>
      <c r="AR50" s="2">
        <v>15.826134672814074</v>
      </c>
      <c r="AS50" s="2">
        <v>11.174866597687467</v>
      </c>
      <c r="AT50" s="2">
        <v>9.2626091931050123</v>
      </c>
      <c r="AU50" s="2">
        <v>11.302310133908167</v>
      </c>
      <c r="AV50" s="2">
        <v>9.1493007274860059</v>
      </c>
      <c r="AW50" s="2">
        <v>12.81889134789161</v>
      </c>
      <c r="AX50" s="2">
        <v>6.9763437484095032</v>
      </c>
      <c r="AY50" s="2">
        <v>7.2423915531317995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11.35139493590691</v>
      </c>
      <c r="M51" s="2">
        <v>9.5338019789373565</v>
      </c>
      <c r="N51" s="2">
        <v>18.241179609002945</v>
      </c>
      <c r="O51" s="2">
        <v>14.446454774449048</v>
      </c>
      <c r="P51" s="2">
        <v>17.929068757261867</v>
      </c>
      <c r="Q51" s="2">
        <v>13.874986193365334</v>
      </c>
      <c r="R51" s="2">
        <v>17.307550511965317</v>
      </c>
      <c r="S51" s="2">
        <v>17.311269349610466</v>
      </c>
      <c r="T51" s="2">
        <v>9.8614530470770223</v>
      </c>
      <c r="U51" s="2">
        <v>16.7001572932739</v>
      </c>
      <c r="V51" s="2">
        <v>17.117984045557343</v>
      </c>
      <c r="W51" s="2">
        <v>15.984841667848357</v>
      </c>
      <c r="X51" s="2">
        <v>17.854162391868876</v>
      </c>
      <c r="Y51" s="2">
        <v>22.493851414387525</v>
      </c>
      <c r="Z51" s="2">
        <v>15.981350873977242</v>
      </c>
      <c r="AA51" s="2">
        <v>17.71013044943728</v>
      </c>
      <c r="AB51" s="2">
        <v>26.484878272693351</v>
      </c>
      <c r="AC51" s="2">
        <v>31.620616368729873</v>
      </c>
      <c r="AH51" s="2">
        <v>12.924026648954197</v>
      </c>
      <c r="AI51" s="2">
        <v>15.726209263693558</v>
      </c>
      <c r="AJ51" s="2">
        <v>15.165365885732404</v>
      </c>
      <c r="AK51" s="2">
        <v>15.57154730356962</v>
      </c>
      <c r="AL51" s="2">
        <v>17.929068757261867</v>
      </c>
      <c r="AM51" s="2">
        <v>15.344648184364225</v>
      </c>
      <c r="AN51" s="2">
        <v>15.850125521991627</v>
      </c>
      <c r="AO51" s="2">
        <v>16.082975408229018</v>
      </c>
      <c r="AP51" s="2">
        <v>9.73132192707115</v>
      </c>
      <c r="AQ51" s="2">
        <v>14.755447280228864</v>
      </c>
      <c r="AR51" s="2">
        <v>11.437438344602034</v>
      </c>
      <c r="AS51" s="2">
        <v>14.294857123802666</v>
      </c>
      <c r="AT51" s="2">
        <v>11.139513551970195</v>
      </c>
      <c r="AU51" s="2">
        <v>9.070950144727929</v>
      </c>
      <c r="AV51" s="2">
        <v>9.7613520821192932</v>
      </c>
      <c r="AW51" s="2">
        <v>13.065583005708836</v>
      </c>
      <c r="AX51" s="2">
        <v>6.9697283545870654</v>
      </c>
      <c r="AY51" s="2">
        <v>6.4228570942516408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15.358273481895232</v>
      </c>
      <c r="M52" s="2">
        <v>14.780224801210842</v>
      </c>
      <c r="N52" s="2">
        <v>15.141337061114237</v>
      </c>
      <c r="O52" s="2">
        <v>16.927438376600307</v>
      </c>
      <c r="P52" s="2">
        <v>15.344648184364225</v>
      </c>
      <c r="Q52" s="2">
        <v>15</v>
      </c>
      <c r="R52" s="2">
        <v>15.53334968565602</v>
      </c>
      <c r="S52" s="2">
        <v>13.107874597857579</v>
      </c>
      <c r="T52" s="2">
        <v>16.08155211868473</v>
      </c>
      <c r="U52" s="2">
        <v>15.269186502691177</v>
      </c>
      <c r="V52" s="2">
        <v>15.405172269700033</v>
      </c>
      <c r="W52" s="2">
        <v>16.708495145122839</v>
      </c>
      <c r="X52" s="2">
        <v>20.558832684407161</v>
      </c>
      <c r="Y52" s="2">
        <v>19.67790484342769</v>
      </c>
      <c r="Z52" s="2">
        <v>19.935987917181265</v>
      </c>
      <c r="AA52" s="2">
        <v>17.482701280287589</v>
      </c>
      <c r="AB52" s="2">
        <v>28.004509793729717</v>
      </c>
      <c r="AC52" s="2">
        <v>33.679939787013772</v>
      </c>
      <c r="AH52" s="2">
        <v>13.720126935810162</v>
      </c>
      <c r="AI52" s="2">
        <v>13.020299913333741</v>
      </c>
      <c r="AJ52" s="2">
        <v>13.876272307949904</v>
      </c>
      <c r="AK52" s="2">
        <v>13.315034208595431</v>
      </c>
      <c r="AL52" s="2">
        <v>13.874986193365334</v>
      </c>
      <c r="AM52" s="2">
        <v>15</v>
      </c>
      <c r="AN52" s="2">
        <v>12.84163185050306</v>
      </c>
      <c r="AO52" s="2">
        <v>12.484375434503095</v>
      </c>
      <c r="AP52" s="2">
        <v>12.129721017386519</v>
      </c>
      <c r="AQ52" s="2">
        <v>11.902175804225497</v>
      </c>
      <c r="AR52" s="2">
        <v>10.040185950593736</v>
      </c>
      <c r="AS52" s="2">
        <v>13.776769926869619</v>
      </c>
      <c r="AT52" s="2">
        <v>10.158949197834858</v>
      </c>
      <c r="AU52" s="2">
        <v>8.5471915339902207</v>
      </c>
      <c r="AV52" s="2">
        <v>9.3328302144105351</v>
      </c>
      <c r="AW52" s="2">
        <v>9.4857187175935138</v>
      </c>
      <c r="AX52" s="2">
        <v>6.6326002969048501</v>
      </c>
      <c r="AY52" s="2">
        <v>6.153946476455002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12.033411838619186</v>
      </c>
      <c r="M53" s="2">
        <v>10.266552428040852</v>
      </c>
      <c r="N53" s="2">
        <v>14.116090960679461</v>
      </c>
      <c r="O53" s="2">
        <v>16.722446034039663</v>
      </c>
      <c r="P53" s="2">
        <v>15.850125521991627</v>
      </c>
      <c r="Q53" s="2">
        <v>12.84163185050306</v>
      </c>
      <c r="R53" s="2">
        <v>19.851996190953596</v>
      </c>
      <c r="S53" s="2">
        <v>12.976307532165629</v>
      </c>
      <c r="T53" s="2">
        <v>9.5188596085831385</v>
      </c>
      <c r="U53" s="2">
        <v>13.859953473242893</v>
      </c>
      <c r="V53" s="2">
        <v>13.751386779890982</v>
      </c>
      <c r="W53" s="2">
        <v>16.72934326481165</v>
      </c>
      <c r="X53" s="2">
        <v>15.314761524619183</v>
      </c>
      <c r="Y53" s="2">
        <v>19.701813989906722</v>
      </c>
      <c r="Z53" s="2">
        <v>21.125233190645165</v>
      </c>
      <c r="AA53" s="2">
        <v>16.259757950032061</v>
      </c>
      <c r="AB53" s="2">
        <v>20.137531800531967</v>
      </c>
      <c r="AC53" s="2">
        <v>29.43549114941203</v>
      </c>
      <c r="AH53" s="2">
        <v>12.14936193139666</v>
      </c>
      <c r="AI53" s="2">
        <v>14.387553042436503</v>
      </c>
      <c r="AJ53" s="2">
        <v>15.90220553969343</v>
      </c>
      <c r="AK53" s="2">
        <v>12.540186317787999</v>
      </c>
      <c r="AL53" s="2">
        <v>17.307550511965317</v>
      </c>
      <c r="AM53" s="2">
        <v>15.53334968565602</v>
      </c>
      <c r="AN53" s="2">
        <v>19.851996190953596</v>
      </c>
      <c r="AO53" s="2">
        <v>14.153644116971909</v>
      </c>
      <c r="AP53" s="2">
        <v>9.4458660908871099</v>
      </c>
      <c r="AQ53" s="2">
        <v>10.852631202618269</v>
      </c>
      <c r="AR53" s="2">
        <v>13.207432694811867</v>
      </c>
      <c r="AS53" s="2">
        <v>14.919962463052899</v>
      </c>
      <c r="AT53" s="2">
        <v>9.7868907045305455</v>
      </c>
      <c r="AU53" s="2">
        <v>8.3753478450683545</v>
      </c>
      <c r="AV53" s="2">
        <v>11.751783573866353</v>
      </c>
      <c r="AW53" s="2">
        <v>11.148900520358813</v>
      </c>
      <c r="AX53" s="2">
        <v>5.0300354690867408</v>
      </c>
      <c r="AY53" s="2">
        <v>7.8576686049801934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11.970354221309011</v>
      </c>
      <c r="M54" s="2">
        <v>11.947977297266785</v>
      </c>
      <c r="N54" s="2">
        <v>13.397974039891393</v>
      </c>
      <c r="O54" s="2">
        <v>13.328756462542142</v>
      </c>
      <c r="P54" s="2">
        <v>16.082975408229018</v>
      </c>
      <c r="Q54" s="2">
        <v>12.484375434503095</v>
      </c>
      <c r="R54" s="2">
        <v>14.153644116971909</v>
      </c>
      <c r="S54" s="2">
        <v>15</v>
      </c>
      <c r="T54" s="2">
        <v>11.84974418298988</v>
      </c>
      <c r="U54" s="2">
        <v>16.655699335566002</v>
      </c>
      <c r="V54" s="2">
        <v>14.15130815689059</v>
      </c>
      <c r="W54" s="2">
        <v>14.723951055553002</v>
      </c>
      <c r="X54" s="2">
        <v>15.971927429473308</v>
      </c>
      <c r="Y54" s="2">
        <v>18.287901637226742</v>
      </c>
      <c r="Z54" s="2">
        <v>17.799021153328571</v>
      </c>
      <c r="AA54" s="2">
        <v>15.345321163395457</v>
      </c>
      <c r="AB54" s="2">
        <v>23.870768705529972</v>
      </c>
      <c r="AC54" s="2">
        <v>25.032532193982295</v>
      </c>
      <c r="AH54" s="2">
        <v>16.486781266075237</v>
      </c>
      <c r="AI54" s="2">
        <v>17.38460220373975</v>
      </c>
      <c r="AJ54" s="2">
        <v>14.417669404722059</v>
      </c>
      <c r="AK54" s="2">
        <v>13.413215356440961</v>
      </c>
      <c r="AL54" s="2">
        <v>17.311269349610466</v>
      </c>
      <c r="AM54" s="2">
        <v>13.107874597857579</v>
      </c>
      <c r="AN54" s="2">
        <v>12.976307532165629</v>
      </c>
      <c r="AO54" s="2">
        <v>15</v>
      </c>
      <c r="AP54" s="2">
        <v>12.313199159722032</v>
      </c>
      <c r="AQ54" s="2">
        <v>15.285824930866594</v>
      </c>
      <c r="AR54" s="2">
        <v>12.065506298230151</v>
      </c>
      <c r="AS54" s="2">
        <v>12.309160912033818</v>
      </c>
      <c r="AT54" s="2">
        <v>12.523542706880063</v>
      </c>
      <c r="AU54" s="2">
        <v>10.091369873417893</v>
      </c>
      <c r="AV54" s="2">
        <v>9.5603295915293547</v>
      </c>
      <c r="AW54" s="2">
        <v>11.381832900244319</v>
      </c>
      <c r="AX54" s="2">
        <v>7.9015090756767856</v>
      </c>
      <c r="AY54" s="2">
        <v>6.2171207231463761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14.141288536955869</v>
      </c>
      <c r="M55" s="2">
        <v>15.239896825581754</v>
      </c>
      <c r="N55" s="2">
        <v>11.586591334586283</v>
      </c>
      <c r="O55" s="2">
        <v>12.587352448413951</v>
      </c>
      <c r="P55" s="2">
        <v>9.73132192707115</v>
      </c>
      <c r="Q55" s="2">
        <v>12.129721017386519</v>
      </c>
      <c r="R55" s="2">
        <v>9.4458660908871099</v>
      </c>
      <c r="S55" s="2">
        <v>12.313199159722032</v>
      </c>
      <c r="T55" s="2">
        <v>20.173177597970501</v>
      </c>
      <c r="U55" s="2">
        <v>15.14719470124094</v>
      </c>
      <c r="V55" s="2">
        <v>14.015908130176729</v>
      </c>
      <c r="W55" s="2">
        <v>12.238334728342322</v>
      </c>
      <c r="X55" s="2">
        <v>18.816393020295415</v>
      </c>
      <c r="Y55" s="2">
        <v>15.303500006661361</v>
      </c>
      <c r="Z55" s="2">
        <v>18.39929364402974</v>
      </c>
      <c r="AA55" s="2">
        <v>14.72792368304088</v>
      </c>
      <c r="AB55" s="2">
        <v>33.485390379618046</v>
      </c>
      <c r="AC55" s="2">
        <v>26.477648685657421</v>
      </c>
      <c r="AH55" s="2">
        <v>18.369661539771435</v>
      </c>
      <c r="AI55" s="2">
        <v>17.918952832184711</v>
      </c>
      <c r="AJ55" s="2">
        <v>13.053781135076161</v>
      </c>
      <c r="AK55" s="2">
        <v>14.495622058274368</v>
      </c>
      <c r="AL55" s="2">
        <v>9.8614530470770223</v>
      </c>
      <c r="AM55" s="2">
        <v>16.08155211868473</v>
      </c>
      <c r="AN55" s="2">
        <v>9.5188596085831385</v>
      </c>
      <c r="AO55" s="2">
        <v>11.84974418298988</v>
      </c>
      <c r="AP55" s="2">
        <v>20.173177597970501</v>
      </c>
      <c r="AQ55" s="2">
        <v>14.815431851776607</v>
      </c>
      <c r="AR55" s="2">
        <v>12.015726968569528</v>
      </c>
      <c r="AS55" s="2">
        <v>14.851644469429274</v>
      </c>
      <c r="AT55" s="2">
        <v>10.693523048030773</v>
      </c>
      <c r="AU55" s="2">
        <v>11.062848979779275</v>
      </c>
      <c r="AV55" s="2">
        <v>9.6823688544497841</v>
      </c>
      <c r="AW55" s="2">
        <v>11.845656526860674</v>
      </c>
      <c r="AX55" s="2">
        <v>8.4912335345647723</v>
      </c>
      <c r="AY55" s="2">
        <v>4.7141073605708943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10.379977023623701</v>
      </c>
      <c r="M56" s="2">
        <v>11.471085276889866</v>
      </c>
      <c r="N56" s="2">
        <v>13.163274947737097</v>
      </c>
      <c r="O56" s="2">
        <v>12.834523381492694</v>
      </c>
      <c r="P56" s="2">
        <v>14.755447280228864</v>
      </c>
      <c r="Q56" s="2">
        <v>11.902175804225497</v>
      </c>
      <c r="R56" s="2">
        <v>10.852631202618269</v>
      </c>
      <c r="S56" s="2">
        <v>15.285824930866594</v>
      </c>
      <c r="T56" s="2">
        <v>14.815431851776607</v>
      </c>
      <c r="U56" s="2">
        <v>15</v>
      </c>
      <c r="V56" s="2">
        <v>16.63053514088239</v>
      </c>
      <c r="W56" s="2">
        <v>11.000374939835623</v>
      </c>
      <c r="X56" s="2">
        <v>16.082663475173181</v>
      </c>
      <c r="Y56" s="2">
        <v>17.393416307530913</v>
      </c>
      <c r="Z56" s="2">
        <v>16.326248113431703</v>
      </c>
      <c r="AA56" s="2">
        <v>16.125568873461543</v>
      </c>
      <c r="AB56" s="2">
        <v>28.483477700202542</v>
      </c>
      <c r="AC56" s="2">
        <v>31.794999397798428</v>
      </c>
      <c r="AH56" s="2">
        <v>17.894543925499903</v>
      </c>
      <c r="AI56" s="2">
        <v>16.757644348217745</v>
      </c>
      <c r="AJ56" s="2">
        <v>14.114501658063965</v>
      </c>
      <c r="AK56" s="2">
        <v>13.588510597220282</v>
      </c>
      <c r="AL56" s="2">
        <v>16.7001572932739</v>
      </c>
      <c r="AM56" s="2">
        <v>15.269186502691177</v>
      </c>
      <c r="AN56" s="2">
        <v>13.859953473242893</v>
      </c>
      <c r="AO56" s="2">
        <v>16.655699335566002</v>
      </c>
      <c r="AP56" s="2">
        <v>15.14719470124094</v>
      </c>
      <c r="AQ56" s="2">
        <v>15</v>
      </c>
      <c r="AR56" s="2">
        <v>13.252035558955537</v>
      </c>
      <c r="AS56" s="2">
        <v>15.537482052638442</v>
      </c>
      <c r="AT56" s="2">
        <v>13.658159651815168</v>
      </c>
      <c r="AU56" s="2">
        <v>9.7394598388336835</v>
      </c>
      <c r="AV56" s="2">
        <v>11.523854749782595</v>
      </c>
      <c r="AW56" s="2">
        <v>11.374141104109105</v>
      </c>
      <c r="AX56" s="2">
        <v>9.2868680676490154</v>
      </c>
      <c r="AY56" s="2">
        <v>6.7805018679405338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13.007840908117686</v>
      </c>
      <c r="M57" s="2">
        <v>11.113718779269178</v>
      </c>
      <c r="N57" s="2">
        <v>13.227274009865658</v>
      </c>
      <c r="O57" s="2">
        <v>15.826134672814074</v>
      </c>
      <c r="P57" s="2">
        <v>11.437438344602034</v>
      </c>
      <c r="Q57" s="2">
        <v>10.040185950593736</v>
      </c>
      <c r="R57" s="2">
        <v>13.207432694811867</v>
      </c>
      <c r="S57" s="2">
        <v>12.065506298230151</v>
      </c>
      <c r="T57" s="2">
        <v>12.015726968569528</v>
      </c>
      <c r="U57" s="2">
        <v>13.252035558955537</v>
      </c>
      <c r="V57" s="2">
        <v>15</v>
      </c>
      <c r="W57" s="2">
        <v>11.793598928789178</v>
      </c>
      <c r="X57" s="2">
        <v>17.021162333855475</v>
      </c>
      <c r="Y57" s="2">
        <v>15.493277633036232</v>
      </c>
      <c r="Z57" s="2">
        <v>19.513179715815212</v>
      </c>
      <c r="AA57" s="2">
        <v>17.223800952769022</v>
      </c>
      <c r="AB57" s="2">
        <v>24.382566092834136</v>
      </c>
      <c r="AC57" s="2">
        <v>27.016636092969144</v>
      </c>
      <c r="AH57" s="2">
        <v>14.040698691580406</v>
      </c>
      <c r="AI57" s="2">
        <v>15.960526862408747</v>
      </c>
      <c r="AJ57" s="2">
        <v>18.602338375226005</v>
      </c>
      <c r="AK57" s="2">
        <v>18.396951495605254</v>
      </c>
      <c r="AL57" s="2">
        <v>17.117984045557343</v>
      </c>
      <c r="AM57" s="2">
        <v>15.405172269700033</v>
      </c>
      <c r="AN57" s="2">
        <v>13.751386779890982</v>
      </c>
      <c r="AO57" s="2">
        <v>14.15130815689059</v>
      </c>
      <c r="AP57" s="2">
        <v>14.015908130176729</v>
      </c>
      <c r="AQ57" s="2">
        <v>16.63053514088239</v>
      </c>
      <c r="AR57" s="2">
        <v>15</v>
      </c>
      <c r="AS57" s="2">
        <v>16.092247500153547</v>
      </c>
      <c r="AT57" s="2">
        <v>10.835211621995203</v>
      </c>
      <c r="AU57" s="2">
        <v>10.321634975260814</v>
      </c>
      <c r="AV57" s="2">
        <v>12.470164316579561</v>
      </c>
      <c r="AW57" s="2">
        <v>14.681407039476989</v>
      </c>
      <c r="AX57" s="2">
        <v>7.2991140022096959</v>
      </c>
      <c r="AY57" s="2">
        <v>7.8678148837029456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14.436909743102774</v>
      </c>
      <c r="M58" s="2">
        <v>14.369643364497762</v>
      </c>
      <c r="N58" s="2">
        <v>10.439471109335871</v>
      </c>
      <c r="O58" s="2">
        <v>11.174866597687467</v>
      </c>
      <c r="P58" s="2">
        <v>14.294857123802666</v>
      </c>
      <c r="Q58" s="2">
        <v>13.776769926869619</v>
      </c>
      <c r="R58" s="2">
        <v>14.919962463052899</v>
      </c>
      <c r="S58" s="2">
        <v>12.309160912033818</v>
      </c>
      <c r="T58" s="2">
        <v>14.851644469429274</v>
      </c>
      <c r="U58" s="2">
        <v>15.537482052638442</v>
      </c>
      <c r="V58" s="2">
        <v>16.092247500153547</v>
      </c>
      <c r="W58" s="2">
        <v>17.028143527337598</v>
      </c>
      <c r="X58" s="2">
        <v>15.001379612283806</v>
      </c>
      <c r="Y58" s="2">
        <v>15.879106429568212</v>
      </c>
      <c r="Z58" s="2">
        <v>21.398486187891262</v>
      </c>
      <c r="AA58" s="2">
        <v>17.764137789976353</v>
      </c>
      <c r="AB58" s="2">
        <v>25.292382607823871</v>
      </c>
      <c r="AC58" s="2">
        <v>30.54628672828585</v>
      </c>
      <c r="AH58" s="2">
        <v>19.035329275300985</v>
      </c>
      <c r="AI58" s="2">
        <v>19.949818192866616</v>
      </c>
      <c r="AJ58" s="2">
        <v>13.30306060623515</v>
      </c>
      <c r="AK58" s="2">
        <v>11.048514819417893</v>
      </c>
      <c r="AL58" s="2">
        <v>15.984841667848357</v>
      </c>
      <c r="AM58" s="2">
        <v>16.708495145122839</v>
      </c>
      <c r="AN58" s="2">
        <v>16.72934326481165</v>
      </c>
      <c r="AO58" s="2">
        <v>14.723951055553002</v>
      </c>
      <c r="AP58" s="2">
        <v>12.238334728342322</v>
      </c>
      <c r="AQ58" s="2">
        <v>11.000374939835623</v>
      </c>
      <c r="AR58" s="2">
        <v>11.793598928789178</v>
      </c>
      <c r="AS58" s="2">
        <v>17.028143527337598</v>
      </c>
      <c r="AT58" s="2">
        <v>11.917148531609024</v>
      </c>
      <c r="AU58" s="2">
        <v>10.227843468864009</v>
      </c>
      <c r="AV58" s="2">
        <v>11.837837874387517</v>
      </c>
      <c r="AW58" s="2">
        <v>11.595351661972375</v>
      </c>
      <c r="AX58" s="2">
        <v>6.6587844254707651</v>
      </c>
      <c r="AY58" s="2">
        <v>6.4048086817494294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8.2969873240318091</v>
      </c>
      <c r="M59" s="2">
        <v>8.4722582225018783</v>
      </c>
      <c r="N59" s="2">
        <v>12.230520362228518</v>
      </c>
      <c r="O59" s="2">
        <v>9.2626091931050123</v>
      </c>
      <c r="P59" s="2">
        <v>11.139513551970195</v>
      </c>
      <c r="Q59" s="2">
        <v>10.158949197834858</v>
      </c>
      <c r="R59" s="2">
        <v>9.7868907045305455</v>
      </c>
      <c r="S59" s="2">
        <v>12.523542706880063</v>
      </c>
      <c r="T59" s="2">
        <v>10.693523048030773</v>
      </c>
      <c r="U59" s="2">
        <v>13.658159651815168</v>
      </c>
      <c r="V59" s="2">
        <v>10.835211621995203</v>
      </c>
      <c r="W59" s="2">
        <v>11.917148531609024</v>
      </c>
      <c r="X59" s="2">
        <v>15</v>
      </c>
      <c r="Y59" s="2">
        <v>16.765501705228093</v>
      </c>
      <c r="Z59" s="2">
        <v>16.347357861063124</v>
      </c>
      <c r="AA59" s="2">
        <v>14.385414040460498</v>
      </c>
      <c r="AB59" s="2">
        <v>28.666361050471068</v>
      </c>
      <c r="AC59" s="2">
        <v>28.759211916449129</v>
      </c>
      <c r="AH59" s="2">
        <v>21.180125466174832</v>
      </c>
      <c r="AI59" s="2">
        <v>22.057889032634169</v>
      </c>
      <c r="AJ59" s="2">
        <v>20.758509218445003</v>
      </c>
      <c r="AK59" s="2">
        <v>18.968893068155783</v>
      </c>
      <c r="AL59" s="2">
        <v>17.854162391868876</v>
      </c>
      <c r="AM59" s="2">
        <v>20.558832684407161</v>
      </c>
      <c r="AN59" s="2">
        <v>15.314761524619183</v>
      </c>
      <c r="AO59" s="2">
        <v>15.971927429473308</v>
      </c>
      <c r="AP59" s="2">
        <v>18.816393020295415</v>
      </c>
      <c r="AQ59" s="2">
        <v>16.082663475173181</v>
      </c>
      <c r="AR59" s="2">
        <v>17.021162333855475</v>
      </c>
      <c r="AS59" s="2">
        <v>15.001379612283806</v>
      </c>
      <c r="AT59" s="2">
        <v>15</v>
      </c>
      <c r="AU59" s="2">
        <v>14.138104022438577</v>
      </c>
      <c r="AV59" s="2">
        <v>11.762321349410232</v>
      </c>
      <c r="AW59" s="2">
        <v>13.663928232716366</v>
      </c>
      <c r="AX59" s="2">
        <v>10.53404080914871</v>
      </c>
      <c r="AY59" s="2">
        <v>7.3758238927752462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8.9467988203679951</v>
      </c>
      <c r="M60" s="2">
        <v>8.420392026089587</v>
      </c>
      <c r="N60" s="2">
        <v>11.732379666559906</v>
      </c>
      <c r="O60" s="2">
        <v>11.302310133908167</v>
      </c>
      <c r="P60" s="2">
        <v>9.070950144727929</v>
      </c>
      <c r="Q60" s="2">
        <v>8.5471915339902207</v>
      </c>
      <c r="R60" s="2">
        <v>8.3753478450683545</v>
      </c>
      <c r="S60" s="2">
        <v>10.091369873417893</v>
      </c>
      <c r="T60" s="2">
        <v>11.062848979779275</v>
      </c>
      <c r="U60" s="2">
        <v>9.7394598388336835</v>
      </c>
      <c r="V60" s="2">
        <v>10.321634975260814</v>
      </c>
      <c r="W60" s="2">
        <v>10.227843468864009</v>
      </c>
      <c r="X60" s="2">
        <v>14.138104022438577</v>
      </c>
      <c r="Y60" s="2">
        <v>15</v>
      </c>
      <c r="Z60" s="2">
        <v>13.342812581273503</v>
      </c>
      <c r="AA60" s="2">
        <v>13.2834663955146</v>
      </c>
      <c r="AB60" s="2">
        <v>24.386513731837606</v>
      </c>
      <c r="AC60" s="2">
        <v>22.114303713923938</v>
      </c>
      <c r="AH60" s="2">
        <v>20.901634394475295</v>
      </c>
      <c r="AI60" s="2">
        <v>22.653501907113242</v>
      </c>
      <c r="AJ60" s="2">
        <v>21.654262021656308</v>
      </c>
      <c r="AK60" s="2">
        <v>19.293206697217165</v>
      </c>
      <c r="AL60" s="2">
        <v>22.493851414387525</v>
      </c>
      <c r="AM60" s="2">
        <v>19.67790484342769</v>
      </c>
      <c r="AN60" s="2">
        <v>19.701813989906722</v>
      </c>
      <c r="AO60" s="2">
        <v>18.287901637226742</v>
      </c>
      <c r="AP60" s="2">
        <v>15.303500006661361</v>
      </c>
      <c r="AQ60" s="2">
        <v>17.393416307530913</v>
      </c>
      <c r="AR60" s="2">
        <v>15.493277633036232</v>
      </c>
      <c r="AS60" s="2">
        <v>15.879106429568212</v>
      </c>
      <c r="AT60" s="2">
        <v>16.765501705228093</v>
      </c>
      <c r="AU60" s="2">
        <v>15</v>
      </c>
      <c r="AV60" s="2">
        <v>10.784550134846331</v>
      </c>
      <c r="AW60" s="2">
        <v>12.747805762993261</v>
      </c>
      <c r="AX60" s="2">
        <v>10.3417750375688</v>
      </c>
      <c r="AY60" s="2">
        <v>7.822972574469544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10.277134662925695</v>
      </c>
      <c r="M61" s="2">
        <v>8.8491846221462236</v>
      </c>
      <c r="N61" s="2">
        <v>7.0133135139348131</v>
      </c>
      <c r="O61" s="2">
        <v>9.1493007274860059</v>
      </c>
      <c r="P61" s="2">
        <v>9.7613520821192932</v>
      </c>
      <c r="Q61" s="2">
        <v>9.3328302144105351</v>
      </c>
      <c r="R61" s="2">
        <v>11.751783573866353</v>
      </c>
      <c r="S61" s="2">
        <v>9.5603295915293547</v>
      </c>
      <c r="T61" s="2">
        <v>9.6823688544497841</v>
      </c>
      <c r="U61" s="2">
        <v>11.523854749782595</v>
      </c>
      <c r="V61" s="2">
        <v>12.470164316579561</v>
      </c>
      <c r="W61" s="2">
        <v>11.837837874387517</v>
      </c>
      <c r="X61" s="2">
        <v>11.762321349410232</v>
      </c>
      <c r="Y61" s="2">
        <v>10.784550134846331</v>
      </c>
      <c r="Z61" s="2">
        <v>17.873050736688342</v>
      </c>
      <c r="AA61" s="2">
        <v>14.151393733623772</v>
      </c>
      <c r="AB61" s="2">
        <v>19.381504389120643</v>
      </c>
      <c r="AC61" s="2">
        <v>23.439071626362509</v>
      </c>
      <c r="AH61" s="2">
        <v>16.879716126718279</v>
      </c>
      <c r="AI61" s="2">
        <v>20.775881399440326</v>
      </c>
      <c r="AJ61" s="2">
        <v>15.829368148362802</v>
      </c>
      <c r="AK61" s="2">
        <v>16.019635780308096</v>
      </c>
      <c r="AL61" s="2">
        <v>15.981350873977242</v>
      </c>
      <c r="AM61" s="2">
        <v>19.935987917181265</v>
      </c>
      <c r="AN61" s="2">
        <v>21.125233190645165</v>
      </c>
      <c r="AO61" s="2">
        <v>17.799021153328571</v>
      </c>
      <c r="AP61" s="2">
        <v>18.39929364402974</v>
      </c>
      <c r="AQ61" s="2">
        <v>16.326248113431703</v>
      </c>
      <c r="AR61" s="2">
        <v>19.513179715815212</v>
      </c>
      <c r="AS61" s="2">
        <v>21.398486187891262</v>
      </c>
      <c r="AT61" s="2">
        <v>16.347357861063124</v>
      </c>
      <c r="AU61" s="2">
        <v>13.342812581273503</v>
      </c>
      <c r="AV61" s="2">
        <v>17.873050736688342</v>
      </c>
      <c r="AW61" s="2">
        <v>15.978382152590722</v>
      </c>
      <c r="AX61" s="2">
        <v>9.326060298792834</v>
      </c>
      <c r="AY61" s="2">
        <v>10.557545097265589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11.032936148203076</v>
      </c>
      <c r="M62" s="2">
        <v>10.759661273638713</v>
      </c>
      <c r="N62" s="2">
        <v>9.6632495106640892</v>
      </c>
      <c r="O62" s="2">
        <v>12.81889134789161</v>
      </c>
      <c r="P62" s="2">
        <v>13.065583005708836</v>
      </c>
      <c r="Q62" s="2">
        <v>9.4857187175935138</v>
      </c>
      <c r="R62" s="2">
        <v>11.148900520358813</v>
      </c>
      <c r="S62" s="2">
        <v>11.381832900244319</v>
      </c>
      <c r="T62" s="2">
        <v>11.845656526860674</v>
      </c>
      <c r="U62" s="2">
        <v>11.374141104109105</v>
      </c>
      <c r="V62" s="2">
        <v>14.681407039476989</v>
      </c>
      <c r="W62" s="2">
        <v>11.595351661972375</v>
      </c>
      <c r="X62" s="2">
        <v>13.663928232716366</v>
      </c>
      <c r="Y62" s="2">
        <v>12.747805762993261</v>
      </c>
      <c r="Z62" s="2">
        <v>15.978382152590722</v>
      </c>
      <c r="AA62" s="2">
        <v>15</v>
      </c>
      <c r="AB62" s="2">
        <v>21.398447841098534</v>
      </c>
      <c r="AC62" s="2">
        <v>25.062334814119826</v>
      </c>
      <c r="AH62" s="2">
        <v>14.764871236426673</v>
      </c>
      <c r="AI62" s="2">
        <v>16.300533640242357</v>
      </c>
      <c r="AJ62" s="2">
        <v>17.785069917705883</v>
      </c>
      <c r="AK62" s="2">
        <v>18.015563974415553</v>
      </c>
      <c r="AL62" s="2">
        <v>17.71013044943728</v>
      </c>
      <c r="AM62" s="2">
        <v>17.482701280287589</v>
      </c>
      <c r="AN62" s="2">
        <v>16.259757950032061</v>
      </c>
      <c r="AO62" s="2">
        <v>15.345321163395457</v>
      </c>
      <c r="AP62" s="2">
        <v>14.72792368304088</v>
      </c>
      <c r="AQ62" s="2">
        <v>16.125568873461543</v>
      </c>
      <c r="AR62" s="2">
        <v>17.223800952769022</v>
      </c>
      <c r="AS62" s="2">
        <v>17.764137789976353</v>
      </c>
      <c r="AT62" s="2">
        <v>14.385414040460498</v>
      </c>
      <c r="AU62" s="2">
        <v>13.2834663955146</v>
      </c>
      <c r="AV62" s="2">
        <v>14.151393733623772</v>
      </c>
      <c r="AW62" s="2">
        <v>15</v>
      </c>
      <c r="AX62" s="2">
        <v>9.0017709500649428</v>
      </c>
      <c r="AY62" s="2">
        <v>8.6761186155023466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5.7023032306550157</v>
      </c>
      <c r="M63" s="2">
        <v>6.9323384015358638</v>
      </c>
      <c r="N63" s="2">
        <v>6.883378049125799</v>
      </c>
      <c r="O63" s="2">
        <v>6.9763437484095032</v>
      </c>
      <c r="P63" s="2">
        <v>6.9697283545870654</v>
      </c>
      <c r="Q63" s="2">
        <v>6.6326002969048501</v>
      </c>
      <c r="R63" s="2">
        <v>5.0300354690867408</v>
      </c>
      <c r="S63" s="2">
        <v>7.9015090756767856</v>
      </c>
      <c r="T63" s="2">
        <v>8.4912335345647723</v>
      </c>
      <c r="U63" s="2">
        <v>9.2868680676490154</v>
      </c>
      <c r="V63" s="2">
        <v>7.2991140022096959</v>
      </c>
      <c r="W63" s="2">
        <v>6.6587844254707651</v>
      </c>
      <c r="X63" s="2">
        <v>10.53404080914871</v>
      </c>
      <c r="Y63" s="2">
        <v>10.3417750375688</v>
      </c>
      <c r="Z63" s="2">
        <v>9.326060298792834</v>
      </c>
      <c r="AA63" s="2">
        <v>9.0017709500649428</v>
      </c>
      <c r="AB63" s="2">
        <v>17.607887350244962</v>
      </c>
      <c r="AC63" s="2">
        <v>14.771810314698431</v>
      </c>
      <c r="AH63" s="2">
        <v>39.017029082292822</v>
      </c>
      <c r="AI63" s="2">
        <v>38.894209966820149</v>
      </c>
      <c r="AJ63" s="2">
        <v>24.79662658308618</v>
      </c>
      <c r="AK63" s="2">
        <v>25.987107935072952</v>
      </c>
      <c r="AL63" s="2">
        <v>26.484878272693351</v>
      </c>
      <c r="AM63" s="2">
        <v>28.004509793729717</v>
      </c>
      <c r="AN63" s="2">
        <v>20.137531800531967</v>
      </c>
      <c r="AO63" s="2">
        <v>23.870768705529972</v>
      </c>
      <c r="AP63" s="2">
        <v>33.485390379618046</v>
      </c>
      <c r="AQ63" s="2">
        <v>28.483477700202542</v>
      </c>
      <c r="AR63" s="2">
        <v>24.382566092834136</v>
      </c>
      <c r="AS63" s="2">
        <v>25.292382607823871</v>
      </c>
      <c r="AT63" s="2">
        <v>28.666361050471068</v>
      </c>
      <c r="AU63" s="2">
        <v>24.386513731837606</v>
      </c>
      <c r="AV63" s="2">
        <v>19.381504389120643</v>
      </c>
      <c r="AW63" s="2">
        <v>21.398447841098534</v>
      </c>
      <c r="AX63" s="2">
        <v>17.607887350244962</v>
      </c>
      <c r="AY63" s="2">
        <v>10.880874505395814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5.2565410202969982</v>
      </c>
      <c r="M64" s="2">
        <v>4.4792203808785551</v>
      </c>
      <c r="N64" s="2">
        <v>5.3840393013241465</v>
      </c>
      <c r="O64" s="2">
        <v>7.2423915531317995</v>
      </c>
      <c r="P64" s="2">
        <v>6.4228570942516408</v>
      </c>
      <c r="Q64" s="2">
        <v>6.153946476455002</v>
      </c>
      <c r="R64" s="2">
        <v>7.8576686049801934</v>
      </c>
      <c r="S64" s="2">
        <v>6.2171207231463761</v>
      </c>
      <c r="T64" s="2">
        <v>4.7141073605708943</v>
      </c>
      <c r="U64" s="2">
        <v>6.7805018679405338</v>
      </c>
      <c r="V64" s="2">
        <v>7.8678148837029456</v>
      </c>
      <c r="W64" s="2">
        <v>6.4048086817494294</v>
      </c>
      <c r="X64" s="2">
        <v>7.3758238927752462</v>
      </c>
      <c r="Y64" s="2">
        <v>7.822972574469544</v>
      </c>
      <c r="Z64" s="2">
        <v>10.557545097265589</v>
      </c>
      <c r="AA64" s="2">
        <v>8.6761186155023466</v>
      </c>
      <c r="AB64" s="2">
        <v>10.880874505395814</v>
      </c>
      <c r="AC64" s="2">
        <v>17.709396498517215</v>
      </c>
      <c r="AH64" s="2">
        <v>27.64900668911606</v>
      </c>
      <c r="AI64" s="2">
        <v>35.38645056085354</v>
      </c>
      <c r="AJ64" s="2">
        <v>32.191178676544027</v>
      </c>
      <c r="AK64" s="2">
        <v>37.727515230666256</v>
      </c>
      <c r="AL64" s="2">
        <v>31.620616368729873</v>
      </c>
      <c r="AM64" s="2">
        <v>33.679939787013772</v>
      </c>
      <c r="AN64" s="2">
        <v>29.43549114941203</v>
      </c>
      <c r="AO64" s="2">
        <v>25.032532193982295</v>
      </c>
      <c r="AP64" s="2">
        <v>26.477648685657421</v>
      </c>
      <c r="AQ64" s="2">
        <v>31.794999397798428</v>
      </c>
      <c r="AR64" s="2">
        <v>27.016636092969144</v>
      </c>
      <c r="AS64" s="2">
        <v>30.54628672828585</v>
      </c>
      <c r="AT64" s="2">
        <v>28.759211916449129</v>
      </c>
      <c r="AU64" s="2">
        <v>22.114303713923938</v>
      </c>
      <c r="AV64" s="2">
        <v>23.439071626362509</v>
      </c>
      <c r="AW64" s="2">
        <v>25.062334814119826</v>
      </c>
      <c r="AX64" s="2">
        <v>14.771810314698431</v>
      </c>
      <c r="AY64" s="2">
        <v>17.709396498517215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85</v>
      </c>
      <c r="AH67" s="4" t="s">
        <v>86</v>
      </c>
    </row>
    <row r="68" spans="1:51" x14ac:dyDescent="0.45">
      <c r="A68" t="e">
        <f t="shared" ref="A68:A131" si="14">INDEX($J$3:$K$20,MATCH(B68,$J$3:$J$20,0),2)</f>
        <v>#N/A</v>
      </c>
      <c r="B68" s="1" t="s">
        <v>26</v>
      </c>
      <c r="C68" t="e">
        <f t="shared" ref="C68:C131" si="15">INDEX($J$3:$K$20,MATCH(D68,$J$3:$J$20,0),2)</f>
        <v>#N/A</v>
      </c>
      <c r="G68" s="2"/>
      <c r="H68" s="2"/>
      <c r="I68" s="2"/>
      <c r="L68" cm="1">
        <f t="array" ref="L68:AC85">MMULT(_xlfn.ANCHORARRAY(L47),L3:AC20)</f>
        <v>218.02698562611843</v>
      </c>
      <c r="M68">
        <v>204.00658911778535</v>
      </c>
      <c r="N68">
        <v>240.25286451976606</v>
      </c>
      <c r="O68">
        <v>271.71009058537385</v>
      </c>
      <c r="P68">
        <v>259.78783198819394</v>
      </c>
      <c r="Q68">
        <v>225.87975872275302</v>
      </c>
      <c r="R68">
        <v>261.34935768957314</v>
      </c>
      <c r="S68">
        <v>249.19343289179341</v>
      </c>
      <c r="T68">
        <v>230.4385986694401</v>
      </c>
      <c r="U68">
        <v>265.29882055214961</v>
      </c>
      <c r="V68">
        <v>289.19118267484845</v>
      </c>
      <c r="W68">
        <v>252.04258221401636</v>
      </c>
      <c r="X68">
        <v>312.21326974391513</v>
      </c>
      <c r="Y68">
        <v>323.97509722223583</v>
      </c>
      <c r="Z68">
        <v>351.91256296219922</v>
      </c>
      <c r="AA68">
        <v>318.31446801741151</v>
      </c>
      <c r="AB68">
        <v>473.95665709284719</v>
      </c>
      <c r="AC68">
        <v>576.32275755443868</v>
      </c>
      <c r="AH68" cm="1">
        <f t="array" ref="AH68:AY85">TRANSPOSE(_xlfn.ANCHORARRAY(L68))</f>
        <v>218.02698562611843</v>
      </c>
      <c r="AI68">
        <v>238.14998635428773</v>
      </c>
      <c r="AJ68">
        <v>217.19227082813904</v>
      </c>
      <c r="AK68">
        <v>205.66618989000867</v>
      </c>
      <c r="AL68">
        <v>221.03219570638959</v>
      </c>
      <c r="AM68">
        <v>215.49124062543382</v>
      </c>
      <c r="AN68">
        <v>198.97110446565191</v>
      </c>
      <c r="AO68">
        <v>192.06989742706804</v>
      </c>
      <c r="AP68">
        <v>183.53790918117099</v>
      </c>
      <c r="AQ68">
        <v>193.68537837873873</v>
      </c>
      <c r="AR68">
        <v>183.39339900123252</v>
      </c>
      <c r="AS68">
        <v>189.12983564123098</v>
      </c>
      <c r="AT68">
        <v>171.42243242752377</v>
      </c>
      <c r="AU68">
        <v>148.67054471761114</v>
      </c>
      <c r="AV68">
        <v>142.34780553314459</v>
      </c>
      <c r="AW68">
        <v>160.27873826740074</v>
      </c>
      <c r="AX68">
        <v>105.76400009759382</v>
      </c>
      <c r="AY68">
        <v>94.095260264012936</v>
      </c>
    </row>
    <row r="69" spans="1:51" x14ac:dyDescent="0.45">
      <c r="A69">
        <f t="shared" si="14"/>
        <v>17</v>
      </c>
      <c r="B69" t="s">
        <v>16</v>
      </c>
      <c r="C69">
        <f t="shared" si="15"/>
        <v>7</v>
      </c>
      <c r="D69" t="s">
        <v>5</v>
      </c>
      <c r="E69">
        <v>56</v>
      </c>
      <c r="F69">
        <v>165</v>
      </c>
      <c r="G69" s="2">
        <f t="shared" ref="G69:G132" si="16">E69/F69</f>
        <v>0.33939393939393941</v>
      </c>
      <c r="H69" s="2">
        <f t="shared" ref="H69:H132" si="17">F69/E69</f>
        <v>2.9464285714285716</v>
      </c>
      <c r="I69" s="2"/>
      <c r="L69">
        <v>238.14998635428773</v>
      </c>
      <c r="M69">
        <v>229.59963398520517</v>
      </c>
      <c r="N69">
        <v>258.68934781911082</v>
      </c>
      <c r="O69">
        <v>282.58059697055154</v>
      </c>
      <c r="P69">
        <v>277.36569948040415</v>
      </c>
      <c r="Q69">
        <v>242.26982287516017</v>
      </c>
      <c r="R69">
        <v>269.38084914560545</v>
      </c>
      <c r="S69">
        <v>265.45239518890048</v>
      </c>
      <c r="T69">
        <v>259.6144177681204</v>
      </c>
      <c r="U69">
        <v>287.49753730470326</v>
      </c>
      <c r="V69">
        <v>300.91421433070639</v>
      </c>
      <c r="W69">
        <v>272.72944104585474</v>
      </c>
      <c r="X69">
        <v>336.70422906753566</v>
      </c>
      <c r="Y69">
        <v>348.25531060637496</v>
      </c>
      <c r="Z69">
        <v>368.16486606500064</v>
      </c>
      <c r="AA69">
        <v>333.31924821623733</v>
      </c>
      <c r="AB69">
        <v>517.05694804138443</v>
      </c>
      <c r="AC69">
        <v>593.71163827606767</v>
      </c>
      <c r="AH69">
        <v>204.00658911778535</v>
      </c>
      <c r="AI69">
        <v>229.59963398520517</v>
      </c>
      <c r="AJ69">
        <v>209.35746643359107</v>
      </c>
      <c r="AK69">
        <v>196.45419234515458</v>
      </c>
      <c r="AL69">
        <v>213.03519488987428</v>
      </c>
      <c r="AM69">
        <v>208.41149486135978</v>
      </c>
      <c r="AN69">
        <v>198.76672299689113</v>
      </c>
      <c r="AO69">
        <v>186.56168128520352</v>
      </c>
      <c r="AP69">
        <v>168.76695435928548</v>
      </c>
      <c r="AQ69">
        <v>182.06131732315652</v>
      </c>
      <c r="AR69">
        <v>176.52797625225878</v>
      </c>
      <c r="AS69">
        <v>182.81973129146778</v>
      </c>
      <c r="AT69">
        <v>159.28769576502364</v>
      </c>
      <c r="AU69">
        <v>141.10882043304389</v>
      </c>
      <c r="AV69">
        <v>136.94229702251766</v>
      </c>
      <c r="AW69">
        <v>156.51547668479083</v>
      </c>
      <c r="AX69">
        <v>98.374500957204745</v>
      </c>
      <c r="AY69">
        <v>90.664875907620441</v>
      </c>
    </row>
    <row r="70" spans="1:51" x14ac:dyDescent="0.45">
      <c r="A70">
        <f t="shared" si="14"/>
        <v>14</v>
      </c>
      <c r="B70" t="s">
        <v>11</v>
      </c>
      <c r="C70">
        <f t="shared" si="15"/>
        <v>16</v>
      </c>
      <c r="D70" t="s">
        <v>6</v>
      </c>
      <c r="E70">
        <v>54</v>
      </c>
      <c r="F70">
        <v>113</v>
      </c>
      <c r="G70" s="2">
        <f t="shared" si="16"/>
        <v>0.47787610619469029</v>
      </c>
      <c r="H70" s="2">
        <f t="shared" si="17"/>
        <v>2.0925925925925926</v>
      </c>
      <c r="I70" s="2"/>
      <c r="L70">
        <v>217.19227082813904</v>
      </c>
      <c r="M70">
        <v>209.35746643359107</v>
      </c>
      <c r="N70">
        <v>221.70347237127061</v>
      </c>
      <c r="O70">
        <v>230.50802726616953</v>
      </c>
      <c r="P70">
        <v>231.99623787105077</v>
      </c>
      <c r="Q70">
        <v>208.29425467726944</v>
      </c>
      <c r="R70">
        <v>222.83918335743621</v>
      </c>
      <c r="S70">
        <v>236.86893461995348</v>
      </c>
      <c r="T70">
        <v>241.17716902634533</v>
      </c>
      <c r="U70">
        <v>258.77792029815697</v>
      </c>
      <c r="V70">
        <v>254.88934778503747</v>
      </c>
      <c r="W70">
        <v>246.5846716753245</v>
      </c>
      <c r="X70">
        <v>292.00220229400918</v>
      </c>
      <c r="Y70">
        <v>297.01644388653835</v>
      </c>
      <c r="Z70">
        <v>324.26577546476813</v>
      </c>
      <c r="AA70">
        <v>279.69960906077938</v>
      </c>
      <c r="AB70">
        <v>486.94936698970656</v>
      </c>
      <c r="AC70">
        <v>510.30311882813629</v>
      </c>
      <c r="AH70">
        <v>240.25286451976606</v>
      </c>
      <c r="AI70">
        <v>258.68934781911082</v>
      </c>
      <c r="AJ70">
        <v>221.70347237127061</v>
      </c>
      <c r="AK70">
        <v>218.46415474307634</v>
      </c>
      <c r="AL70">
        <v>222.7744150714914</v>
      </c>
      <c r="AM70">
        <v>240.23601959763243</v>
      </c>
      <c r="AN70">
        <v>214.83684847463829</v>
      </c>
      <c r="AO70">
        <v>207.10796279837828</v>
      </c>
      <c r="AP70">
        <v>217.3507844947955</v>
      </c>
      <c r="AQ70">
        <v>210.28847200082592</v>
      </c>
      <c r="AR70">
        <v>202.98209276839469</v>
      </c>
      <c r="AS70">
        <v>231.16387160160545</v>
      </c>
      <c r="AT70">
        <v>182.88705303952074</v>
      </c>
      <c r="AU70">
        <v>159.23340055986452</v>
      </c>
      <c r="AV70">
        <v>173.15770490135753</v>
      </c>
      <c r="AW70">
        <v>183.65728239846942</v>
      </c>
      <c r="AX70">
        <v>114.04529438240428</v>
      </c>
      <c r="AY70">
        <v>105.83593405114887</v>
      </c>
    </row>
    <row r="71" spans="1:51" x14ac:dyDescent="0.45">
      <c r="A71">
        <f t="shared" si="14"/>
        <v>1</v>
      </c>
      <c r="B71" t="s">
        <v>12</v>
      </c>
      <c r="C71">
        <f t="shared" si="15"/>
        <v>5</v>
      </c>
      <c r="D71" t="s">
        <v>17</v>
      </c>
      <c r="E71">
        <v>66</v>
      </c>
      <c r="F71">
        <v>69</v>
      </c>
      <c r="G71" s="2">
        <f t="shared" si="16"/>
        <v>0.95652173913043481</v>
      </c>
      <c r="H71" s="2">
        <f t="shared" si="17"/>
        <v>1.0454545454545454</v>
      </c>
      <c r="I71" s="2"/>
      <c r="L71">
        <v>205.66618989000867</v>
      </c>
      <c r="M71">
        <v>196.45419234515458</v>
      </c>
      <c r="N71">
        <v>218.46415474307634</v>
      </c>
      <c r="O71">
        <v>216.74737053869407</v>
      </c>
      <c r="P71">
        <v>222.56689316626296</v>
      </c>
      <c r="Q71">
        <v>198.5419024960465</v>
      </c>
      <c r="R71">
        <v>213.30164228170824</v>
      </c>
      <c r="S71">
        <v>222.70531930840744</v>
      </c>
      <c r="T71">
        <v>224.7155943479965</v>
      </c>
      <c r="U71">
        <v>239.68733312132551</v>
      </c>
      <c r="V71">
        <v>237.91159240540543</v>
      </c>
      <c r="W71">
        <v>239.60855377082606</v>
      </c>
      <c r="X71">
        <v>274.9407872394857</v>
      </c>
      <c r="Y71">
        <v>288.69756537469095</v>
      </c>
      <c r="Z71">
        <v>294.22413062127953</v>
      </c>
      <c r="AA71">
        <v>261.24479954688633</v>
      </c>
      <c r="AB71">
        <v>455.78719241782773</v>
      </c>
      <c r="AC71">
        <v>474.52722021272621</v>
      </c>
      <c r="AH71">
        <v>271.71009058537385</v>
      </c>
      <c r="AI71">
        <v>282.58059697055154</v>
      </c>
      <c r="AJ71">
        <v>230.50802726616953</v>
      </c>
      <c r="AK71">
        <v>216.74737053869407</v>
      </c>
      <c r="AL71">
        <v>241.8472666947022</v>
      </c>
      <c r="AM71">
        <v>251.25316109182745</v>
      </c>
      <c r="AN71">
        <v>226.16500134129186</v>
      </c>
      <c r="AO71">
        <v>224.999751935993</v>
      </c>
      <c r="AP71">
        <v>229.09999138336897</v>
      </c>
      <c r="AQ71">
        <v>217.18578160670847</v>
      </c>
      <c r="AR71">
        <v>208.93186837089308</v>
      </c>
      <c r="AS71">
        <v>236.16574084979564</v>
      </c>
      <c r="AT71">
        <v>195.98745801939444</v>
      </c>
      <c r="AU71">
        <v>170.96190263901855</v>
      </c>
      <c r="AV71">
        <v>174.5136216208295</v>
      </c>
      <c r="AW71">
        <v>187.30050061068249</v>
      </c>
      <c r="AX71">
        <v>124.09598029704705</v>
      </c>
      <c r="AY71">
        <v>103.88079306422676</v>
      </c>
    </row>
    <row r="72" spans="1:51" x14ac:dyDescent="0.45">
      <c r="A72">
        <f t="shared" si="14"/>
        <v>2</v>
      </c>
      <c r="B72" t="s">
        <v>1</v>
      </c>
      <c r="C72">
        <f t="shared" si="15"/>
        <v>13</v>
      </c>
      <c r="D72" t="s">
        <v>9</v>
      </c>
      <c r="E72">
        <v>91</v>
      </c>
      <c r="F72">
        <v>81</v>
      </c>
      <c r="G72" s="2">
        <f t="shared" si="16"/>
        <v>1.1234567901234569</v>
      </c>
      <c r="H72" s="2">
        <f t="shared" si="17"/>
        <v>0.89010989010989006</v>
      </c>
      <c r="I72" s="2"/>
      <c r="L72">
        <v>221.03219570638959</v>
      </c>
      <c r="M72">
        <v>213.03519488987428</v>
      </c>
      <c r="N72">
        <v>222.7744150714914</v>
      </c>
      <c r="O72">
        <v>241.8472666947022</v>
      </c>
      <c r="P72">
        <v>222.84707046778553</v>
      </c>
      <c r="Q72">
        <v>208.39377305624555</v>
      </c>
      <c r="R72">
        <v>216.74560547650054</v>
      </c>
      <c r="S72">
        <v>232.05439637035533</v>
      </c>
      <c r="T72">
        <v>251.62367133933935</v>
      </c>
      <c r="U72">
        <v>253.77126063675101</v>
      </c>
      <c r="V72">
        <v>257.01746902772419</v>
      </c>
      <c r="W72">
        <v>242.10402644680164</v>
      </c>
      <c r="X72">
        <v>303.39634168190474</v>
      </c>
      <c r="Y72">
        <v>296.59431085020361</v>
      </c>
      <c r="Z72">
        <v>325.9782461284999</v>
      </c>
      <c r="AA72">
        <v>282.70993459132183</v>
      </c>
      <c r="AB72">
        <v>501.14201297003274</v>
      </c>
      <c r="AC72">
        <v>523.33100383229976</v>
      </c>
      <c r="AH72">
        <v>259.78783198819394</v>
      </c>
      <c r="AI72">
        <v>277.36569948040415</v>
      </c>
      <c r="AJ72">
        <v>231.99623787105077</v>
      </c>
      <c r="AK72">
        <v>222.56689316626296</v>
      </c>
      <c r="AL72">
        <v>222.84707046778553</v>
      </c>
      <c r="AM72">
        <v>250.36024564590741</v>
      </c>
      <c r="AN72">
        <v>215.07560005946689</v>
      </c>
      <c r="AO72">
        <v>211.74373190400669</v>
      </c>
      <c r="AP72">
        <v>230.05777902996155</v>
      </c>
      <c r="AQ72">
        <v>210.37162612567946</v>
      </c>
      <c r="AR72">
        <v>206.63200125924737</v>
      </c>
      <c r="AS72">
        <v>227.00537827969669</v>
      </c>
      <c r="AT72">
        <v>181.05244238885177</v>
      </c>
      <c r="AU72">
        <v>167.81005526190174</v>
      </c>
      <c r="AV72">
        <v>165.25004056284888</v>
      </c>
      <c r="AW72">
        <v>184.51856075106701</v>
      </c>
      <c r="AX72">
        <v>120.31906791607948</v>
      </c>
      <c r="AY72">
        <v>99.856668806754072</v>
      </c>
    </row>
    <row r="73" spans="1:51" x14ac:dyDescent="0.45">
      <c r="A73">
        <f t="shared" si="14"/>
        <v>10</v>
      </c>
      <c r="B73" t="s">
        <v>13</v>
      </c>
      <c r="C73">
        <f t="shared" si="15"/>
        <v>11</v>
      </c>
      <c r="D73" t="s">
        <v>15</v>
      </c>
      <c r="E73">
        <v>42</v>
      </c>
      <c r="F73">
        <v>43</v>
      </c>
      <c r="G73" s="2">
        <f t="shared" si="16"/>
        <v>0.97674418604651159</v>
      </c>
      <c r="H73" s="2">
        <f t="shared" si="17"/>
        <v>1.0238095238095237</v>
      </c>
      <c r="I73" s="2"/>
      <c r="L73">
        <v>215.49124062543382</v>
      </c>
      <c r="M73">
        <v>208.41149486135978</v>
      </c>
      <c r="N73">
        <v>240.23601959763243</v>
      </c>
      <c r="O73">
        <v>251.25316109182745</v>
      </c>
      <c r="P73">
        <v>250.36024564590741</v>
      </c>
      <c r="Q73">
        <v>221.64528238774153</v>
      </c>
      <c r="R73">
        <v>236.72877626961423</v>
      </c>
      <c r="S73">
        <v>250.16186232013155</v>
      </c>
      <c r="T73">
        <v>241.12289220899765</v>
      </c>
      <c r="U73">
        <v>269.12168247348654</v>
      </c>
      <c r="V73">
        <v>277.54741276312853</v>
      </c>
      <c r="W73">
        <v>248.69614237081925</v>
      </c>
      <c r="X73">
        <v>310.79745923545477</v>
      </c>
      <c r="Y73">
        <v>322.98545529477445</v>
      </c>
      <c r="Z73">
        <v>328.8629781871428</v>
      </c>
      <c r="AA73">
        <v>303.06731321053024</v>
      </c>
      <c r="AB73">
        <v>493.1311781320502</v>
      </c>
      <c r="AC73">
        <v>544.45363838268383</v>
      </c>
      <c r="AH73">
        <v>225.87975872275302</v>
      </c>
      <c r="AI73">
        <v>242.26982287516017</v>
      </c>
      <c r="AJ73">
        <v>208.29425467726944</v>
      </c>
      <c r="AK73">
        <v>198.5419024960465</v>
      </c>
      <c r="AL73">
        <v>208.39377305624555</v>
      </c>
      <c r="AM73">
        <v>221.64528238774153</v>
      </c>
      <c r="AN73">
        <v>195.78280480421677</v>
      </c>
      <c r="AO73">
        <v>194.51854684717384</v>
      </c>
      <c r="AP73">
        <v>194.51872804004802</v>
      </c>
      <c r="AQ73">
        <v>190.78502531082745</v>
      </c>
      <c r="AR73">
        <v>188.29399729870806</v>
      </c>
      <c r="AS73">
        <v>201.27891954056091</v>
      </c>
      <c r="AT73">
        <v>162.46294042303043</v>
      </c>
      <c r="AU73">
        <v>147.74923051170254</v>
      </c>
      <c r="AV73">
        <v>147.13605487339913</v>
      </c>
      <c r="AW73">
        <v>167.94941229362786</v>
      </c>
      <c r="AX73">
        <v>106.1960600514815</v>
      </c>
      <c r="AY73">
        <v>90.8813289638247</v>
      </c>
    </row>
    <row r="74" spans="1:51" x14ac:dyDescent="0.45">
      <c r="A74">
        <f t="shared" si="14"/>
        <v>9</v>
      </c>
      <c r="B74" t="s">
        <v>3</v>
      </c>
      <c r="C74">
        <f t="shared" si="15"/>
        <v>18</v>
      </c>
      <c r="D74" t="s">
        <v>10</v>
      </c>
      <c r="E74">
        <v>114</v>
      </c>
      <c r="F74">
        <v>64</v>
      </c>
      <c r="G74" s="2">
        <f t="shared" si="16"/>
        <v>1.78125</v>
      </c>
      <c r="H74" s="2">
        <f t="shared" si="17"/>
        <v>0.56140350877192979</v>
      </c>
      <c r="I74" s="2"/>
      <c r="L74">
        <v>198.97110446565191</v>
      </c>
      <c r="M74">
        <v>198.76672299689113</v>
      </c>
      <c r="N74">
        <v>214.83684847463829</v>
      </c>
      <c r="O74">
        <v>226.16500134129186</v>
      </c>
      <c r="P74">
        <v>215.07560005946689</v>
      </c>
      <c r="Q74">
        <v>195.78280480421677</v>
      </c>
      <c r="R74">
        <v>195.50867040054987</v>
      </c>
      <c r="S74">
        <v>224.36380541572657</v>
      </c>
      <c r="T74">
        <v>238.70594896841666</v>
      </c>
      <c r="U74">
        <v>245.09723227118917</v>
      </c>
      <c r="V74">
        <v>243.17774283589898</v>
      </c>
      <c r="W74">
        <v>218.59409078867776</v>
      </c>
      <c r="X74">
        <v>291.22117859246924</v>
      </c>
      <c r="Y74">
        <v>287.65021781348645</v>
      </c>
      <c r="Z74">
        <v>292.34590242639996</v>
      </c>
      <c r="AA74">
        <v>265.92767946882464</v>
      </c>
      <c r="AB74">
        <v>473.0913905146175</v>
      </c>
      <c r="AC74">
        <v>473.77076763249994</v>
      </c>
      <c r="AH74">
        <v>261.34935768957314</v>
      </c>
      <c r="AI74">
        <v>269.38084914560545</v>
      </c>
      <c r="AJ74">
        <v>222.83918335743621</v>
      </c>
      <c r="AK74">
        <v>213.30164228170824</v>
      </c>
      <c r="AL74">
        <v>216.74560547650054</v>
      </c>
      <c r="AM74">
        <v>236.72877626961423</v>
      </c>
      <c r="AN74">
        <v>195.50867040054987</v>
      </c>
      <c r="AO74">
        <v>205.09907835711127</v>
      </c>
      <c r="AP74">
        <v>232.27185569134801</v>
      </c>
      <c r="AQ74">
        <v>212.02072076542214</v>
      </c>
      <c r="AR74">
        <v>201.47457784729309</v>
      </c>
      <c r="AS74">
        <v>212.69130934107352</v>
      </c>
      <c r="AT74">
        <v>182.03672430427778</v>
      </c>
      <c r="AU74">
        <v>167.09201966095259</v>
      </c>
      <c r="AV74">
        <v>154.3072823394551</v>
      </c>
      <c r="AW74">
        <v>176.32545279140285</v>
      </c>
      <c r="AX74">
        <v>122.02719041386752</v>
      </c>
      <c r="AY74">
        <v>92.290760583363706</v>
      </c>
    </row>
    <row r="75" spans="1:51" x14ac:dyDescent="0.45">
      <c r="A75">
        <f t="shared" si="14"/>
        <v>4</v>
      </c>
      <c r="B75" t="s">
        <v>7</v>
      </c>
      <c r="C75">
        <f t="shared" si="15"/>
        <v>12</v>
      </c>
      <c r="D75" t="s">
        <v>4</v>
      </c>
      <c r="E75">
        <v>115</v>
      </c>
      <c r="F75">
        <v>90</v>
      </c>
      <c r="G75" s="2">
        <f t="shared" si="16"/>
        <v>1.2777777777777777</v>
      </c>
      <c r="H75" s="2">
        <f t="shared" si="17"/>
        <v>0.78260869565217395</v>
      </c>
      <c r="I75" s="2"/>
      <c r="L75">
        <v>192.06989742706804</v>
      </c>
      <c r="M75">
        <v>186.56168128520352</v>
      </c>
      <c r="N75">
        <v>207.10796279837828</v>
      </c>
      <c r="O75">
        <v>224.999751935993</v>
      </c>
      <c r="P75">
        <v>211.74373190400669</v>
      </c>
      <c r="Q75">
        <v>194.51854684717384</v>
      </c>
      <c r="R75">
        <v>205.09907835711127</v>
      </c>
      <c r="S75">
        <v>210.98220002508066</v>
      </c>
      <c r="T75">
        <v>220.72513824686135</v>
      </c>
      <c r="U75">
        <v>229.9854104444839</v>
      </c>
      <c r="V75">
        <v>240.32041172409711</v>
      </c>
      <c r="W75">
        <v>218.92354416119107</v>
      </c>
      <c r="X75">
        <v>278.66225963750725</v>
      </c>
      <c r="Y75">
        <v>280.81096445675223</v>
      </c>
      <c r="Z75">
        <v>291.01277529577402</v>
      </c>
      <c r="AA75">
        <v>263.98746823806692</v>
      </c>
      <c r="AB75">
        <v>440.18161555254875</v>
      </c>
      <c r="AC75">
        <v>485.05848434465241</v>
      </c>
      <c r="AH75">
        <v>249.19343289179341</v>
      </c>
      <c r="AI75">
        <v>265.45239518890048</v>
      </c>
      <c r="AJ75">
        <v>236.86893461995348</v>
      </c>
      <c r="AK75">
        <v>222.70531930840744</v>
      </c>
      <c r="AL75">
        <v>232.05439637035533</v>
      </c>
      <c r="AM75">
        <v>250.16186232013155</v>
      </c>
      <c r="AN75">
        <v>224.36380541572657</v>
      </c>
      <c r="AO75">
        <v>210.98220002508066</v>
      </c>
      <c r="AP75">
        <v>218.22584354390665</v>
      </c>
      <c r="AQ75">
        <v>209.06920840544353</v>
      </c>
      <c r="AR75">
        <v>207.40085294208558</v>
      </c>
      <c r="AS75">
        <v>229.41208491831648</v>
      </c>
      <c r="AT75">
        <v>179.90563125787781</v>
      </c>
      <c r="AU75">
        <v>164.38594343037815</v>
      </c>
      <c r="AV75">
        <v>167.43536582993536</v>
      </c>
      <c r="AW75">
        <v>183.59332790164234</v>
      </c>
      <c r="AX75">
        <v>114.28455674884441</v>
      </c>
      <c r="AY75">
        <v>104.22413186727196</v>
      </c>
    </row>
    <row r="76" spans="1:51" x14ac:dyDescent="0.45">
      <c r="A76">
        <f t="shared" si="14"/>
        <v>8</v>
      </c>
      <c r="B76" t="s">
        <v>14</v>
      </c>
      <c r="C76">
        <f t="shared" si="15"/>
        <v>15</v>
      </c>
      <c r="D76" t="s">
        <v>8</v>
      </c>
      <c r="E76">
        <v>103</v>
      </c>
      <c r="F76">
        <v>71</v>
      </c>
      <c r="G76" s="2">
        <f t="shared" si="16"/>
        <v>1.4507042253521127</v>
      </c>
      <c r="H76" s="2">
        <f t="shared" si="17"/>
        <v>0.68932038834951459</v>
      </c>
      <c r="I76" s="2"/>
      <c r="L76">
        <v>183.53790918117099</v>
      </c>
      <c r="M76">
        <v>168.76695435928548</v>
      </c>
      <c r="N76">
        <v>217.3507844947955</v>
      </c>
      <c r="O76">
        <v>229.09999138336897</v>
      </c>
      <c r="P76">
        <v>230.05777902996155</v>
      </c>
      <c r="Q76">
        <v>194.51872804004802</v>
      </c>
      <c r="R76">
        <v>232.27185569134801</v>
      </c>
      <c r="S76">
        <v>218.22584354390665</v>
      </c>
      <c r="T76">
        <v>189.06424599694128</v>
      </c>
      <c r="U76">
        <v>228.04005382448079</v>
      </c>
      <c r="V76">
        <v>245.38691509018625</v>
      </c>
      <c r="W76">
        <v>222.34072290532956</v>
      </c>
      <c r="X76">
        <v>263.81179073760995</v>
      </c>
      <c r="Y76">
        <v>289.11925504041244</v>
      </c>
      <c r="Z76">
        <v>290.58814830351798</v>
      </c>
      <c r="AA76">
        <v>268.16319436406059</v>
      </c>
      <c r="AB76">
        <v>398.63373149736003</v>
      </c>
      <c r="AC76">
        <v>479.8619184075194</v>
      </c>
      <c r="AH76">
        <v>230.4385986694401</v>
      </c>
      <c r="AI76">
        <v>259.6144177681204</v>
      </c>
      <c r="AJ76">
        <v>241.17716902634533</v>
      </c>
      <c r="AK76">
        <v>224.7155943479965</v>
      </c>
      <c r="AL76">
        <v>251.62367133933935</v>
      </c>
      <c r="AM76">
        <v>241.12289220899765</v>
      </c>
      <c r="AN76">
        <v>238.70594896841666</v>
      </c>
      <c r="AO76">
        <v>220.72513824686135</v>
      </c>
      <c r="AP76">
        <v>189.06424599694128</v>
      </c>
      <c r="AQ76">
        <v>208.67023553038942</v>
      </c>
      <c r="AR76">
        <v>204.03662681887386</v>
      </c>
      <c r="AS76">
        <v>220.02265732897385</v>
      </c>
      <c r="AT76">
        <v>181.45676412708869</v>
      </c>
      <c r="AU76">
        <v>157.61959974314263</v>
      </c>
      <c r="AV76">
        <v>165.25223908991373</v>
      </c>
      <c r="AW76">
        <v>183.86828766115693</v>
      </c>
      <c r="AX76">
        <v>110.84793484256716</v>
      </c>
      <c r="AY76">
        <v>107.60899716227897</v>
      </c>
    </row>
    <row r="77" spans="1:51" x14ac:dyDescent="0.45">
      <c r="A77">
        <f t="shared" si="14"/>
        <v>3</v>
      </c>
      <c r="B77" t="s">
        <v>0</v>
      </c>
      <c r="C77">
        <f t="shared" si="15"/>
        <v>6</v>
      </c>
      <c r="D77" t="s">
        <v>2</v>
      </c>
      <c r="E77">
        <v>89</v>
      </c>
      <c r="F77">
        <v>113</v>
      </c>
      <c r="G77" s="2">
        <f t="shared" si="16"/>
        <v>0.78761061946902655</v>
      </c>
      <c r="H77" s="2">
        <f t="shared" si="17"/>
        <v>1.2696629213483146</v>
      </c>
      <c r="I77" s="2"/>
      <c r="L77">
        <v>193.68537837873873</v>
      </c>
      <c r="M77">
        <v>182.06131732315652</v>
      </c>
      <c r="N77">
        <v>210.28847200082592</v>
      </c>
      <c r="O77">
        <v>217.18578160670847</v>
      </c>
      <c r="P77">
        <v>210.37162612567946</v>
      </c>
      <c r="Q77">
        <v>190.78502531082745</v>
      </c>
      <c r="R77">
        <v>212.02072076542214</v>
      </c>
      <c r="S77">
        <v>209.06920840544353</v>
      </c>
      <c r="T77">
        <v>208.67023553038942</v>
      </c>
      <c r="U77">
        <v>225.76159646349234</v>
      </c>
      <c r="V77">
        <v>230.67264162107807</v>
      </c>
      <c r="W77">
        <v>224.91128116199712</v>
      </c>
      <c r="X77">
        <v>266.85788593860434</v>
      </c>
      <c r="Y77">
        <v>277.67950077267545</v>
      </c>
      <c r="Z77">
        <v>288.60882150746806</v>
      </c>
      <c r="AA77">
        <v>256.14722531245337</v>
      </c>
      <c r="AB77">
        <v>428.22735030295826</v>
      </c>
      <c r="AC77">
        <v>469.592727842991</v>
      </c>
      <c r="AH77">
        <v>265.29882055214961</v>
      </c>
      <c r="AI77">
        <v>287.49753730470326</v>
      </c>
      <c r="AJ77">
        <v>258.77792029815697</v>
      </c>
      <c r="AK77">
        <v>239.68733312132551</v>
      </c>
      <c r="AL77">
        <v>253.77126063675101</v>
      </c>
      <c r="AM77">
        <v>269.12168247348654</v>
      </c>
      <c r="AN77">
        <v>245.09723227118917</v>
      </c>
      <c r="AO77">
        <v>229.9854104444839</v>
      </c>
      <c r="AP77">
        <v>228.04005382448079</v>
      </c>
      <c r="AQ77">
        <v>225.76159646349234</v>
      </c>
      <c r="AR77">
        <v>226.42089908537474</v>
      </c>
      <c r="AS77">
        <v>240.50547921172566</v>
      </c>
      <c r="AT77">
        <v>193.33957038956163</v>
      </c>
      <c r="AU77">
        <v>178.26919329763314</v>
      </c>
      <c r="AV77">
        <v>175.20579963930874</v>
      </c>
      <c r="AW77">
        <v>197.98165751362427</v>
      </c>
      <c r="AX77">
        <v>122.25317909805982</v>
      </c>
      <c r="AY77">
        <v>111.73561511704693</v>
      </c>
    </row>
    <row r="78" spans="1:51" x14ac:dyDescent="0.45">
      <c r="G78" s="2"/>
      <c r="H78" s="2"/>
      <c r="I78" s="2"/>
      <c r="L78">
        <v>183.39339900123252</v>
      </c>
      <c r="M78">
        <v>176.52797625225878</v>
      </c>
      <c r="N78">
        <v>202.98209276839469</v>
      </c>
      <c r="O78">
        <v>208.93186837089308</v>
      </c>
      <c r="P78">
        <v>206.63200125924737</v>
      </c>
      <c r="Q78">
        <v>188.29399729870806</v>
      </c>
      <c r="R78">
        <v>201.47457784729309</v>
      </c>
      <c r="S78">
        <v>207.40085294208558</v>
      </c>
      <c r="T78">
        <v>204.03662681887386</v>
      </c>
      <c r="U78">
        <v>226.42089908537474</v>
      </c>
      <c r="V78">
        <v>224.61720059512055</v>
      </c>
      <c r="W78">
        <v>212.66097111972044</v>
      </c>
      <c r="X78">
        <v>261.52216107687013</v>
      </c>
      <c r="Y78">
        <v>272.6513320336889</v>
      </c>
      <c r="Z78">
        <v>274.43896320315213</v>
      </c>
      <c r="AA78">
        <v>246.67102071390531</v>
      </c>
      <c r="AB78">
        <v>412.0557461539421</v>
      </c>
      <c r="AC78">
        <v>445.08632151364804</v>
      </c>
      <c r="AH78">
        <v>289.19118267484845</v>
      </c>
      <c r="AI78">
        <v>300.91421433070639</v>
      </c>
      <c r="AJ78">
        <v>254.88934778503747</v>
      </c>
      <c r="AK78">
        <v>237.91159240540543</v>
      </c>
      <c r="AL78">
        <v>257.01746902772419</v>
      </c>
      <c r="AM78">
        <v>277.54741276312853</v>
      </c>
      <c r="AN78">
        <v>243.17774283589898</v>
      </c>
      <c r="AO78">
        <v>240.32041172409711</v>
      </c>
      <c r="AP78">
        <v>245.38691509018625</v>
      </c>
      <c r="AQ78">
        <v>230.67264162107807</v>
      </c>
      <c r="AR78">
        <v>224.61720059512055</v>
      </c>
      <c r="AS78">
        <v>250.37467774656287</v>
      </c>
      <c r="AT78">
        <v>202.47589607692248</v>
      </c>
      <c r="AU78">
        <v>180.48107778022376</v>
      </c>
      <c r="AV78">
        <v>180.40511878710683</v>
      </c>
      <c r="AW78">
        <v>199.51573920285992</v>
      </c>
      <c r="AX78">
        <v>131.22870804149503</v>
      </c>
      <c r="AY78">
        <v>109.80330869089674</v>
      </c>
    </row>
    <row r="79" spans="1:51" x14ac:dyDescent="0.45">
      <c r="B79" s="1" t="s">
        <v>27</v>
      </c>
      <c r="G79" s="2"/>
      <c r="H79" s="2"/>
      <c r="I79" s="2"/>
      <c r="L79">
        <v>189.12983564123098</v>
      </c>
      <c r="M79">
        <v>182.81973129146778</v>
      </c>
      <c r="N79">
        <v>231.16387160160545</v>
      </c>
      <c r="O79">
        <v>236.16574084979564</v>
      </c>
      <c r="P79">
        <v>227.00537827969669</v>
      </c>
      <c r="Q79">
        <v>201.27891954056091</v>
      </c>
      <c r="R79">
        <v>212.69130934107352</v>
      </c>
      <c r="S79">
        <v>229.41208491831648</v>
      </c>
      <c r="T79">
        <v>220.02265732897385</v>
      </c>
      <c r="U79">
        <v>240.50547921172566</v>
      </c>
      <c r="V79">
        <v>250.37467774656287</v>
      </c>
      <c r="W79">
        <v>219.73948585978417</v>
      </c>
      <c r="X79">
        <v>291.89083248531523</v>
      </c>
      <c r="Y79">
        <v>304.80304615315066</v>
      </c>
      <c r="Z79">
        <v>288.0188859684078</v>
      </c>
      <c r="AA79">
        <v>272.39245226648097</v>
      </c>
      <c r="AB79">
        <v>459.52584301970671</v>
      </c>
      <c r="AC79">
        <v>506.50719530230646</v>
      </c>
      <c r="AH79">
        <v>252.04258221401636</v>
      </c>
      <c r="AI79">
        <v>272.72944104585474</v>
      </c>
      <c r="AJ79">
        <v>246.5846716753245</v>
      </c>
      <c r="AK79">
        <v>239.60855377082606</v>
      </c>
      <c r="AL79">
        <v>242.10402644680164</v>
      </c>
      <c r="AM79">
        <v>248.69614237081925</v>
      </c>
      <c r="AN79">
        <v>218.59409078867776</v>
      </c>
      <c r="AO79">
        <v>218.92354416119107</v>
      </c>
      <c r="AP79">
        <v>222.34072290532956</v>
      </c>
      <c r="AQ79">
        <v>224.91128116199712</v>
      </c>
      <c r="AR79">
        <v>212.66097111972044</v>
      </c>
      <c r="AS79">
        <v>219.73948585978417</v>
      </c>
      <c r="AT79">
        <v>188.99472748793468</v>
      </c>
      <c r="AU79">
        <v>171.69601836839172</v>
      </c>
      <c r="AV79">
        <v>162.45948004001764</v>
      </c>
      <c r="AW79">
        <v>188.62343821789045</v>
      </c>
      <c r="AX79">
        <v>124.47288020276667</v>
      </c>
      <c r="AY79">
        <v>105.09146131519236</v>
      </c>
    </row>
    <row r="80" spans="1:51" x14ac:dyDescent="0.45">
      <c r="A80">
        <f t="shared" si="14"/>
        <v>5</v>
      </c>
      <c r="B80" t="s">
        <v>17</v>
      </c>
      <c r="C80">
        <f t="shared" si="15"/>
        <v>18</v>
      </c>
      <c r="D80" t="s">
        <v>10</v>
      </c>
      <c r="E80">
        <v>102</v>
      </c>
      <c r="F80">
        <v>24</v>
      </c>
      <c r="G80" s="2">
        <f t="shared" si="16"/>
        <v>4.25</v>
      </c>
      <c r="H80" s="2">
        <f t="shared" si="17"/>
        <v>0.23529411764705882</v>
      </c>
      <c r="I80" s="2"/>
      <c r="J80" s="2"/>
      <c r="K80" s="2"/>
      <c r="L80">
        <v>171.42243242752377</v>
      </c>
      <c r="M80">
        <v>159.28769576502364</v>
      </c>
      <c r="N80">
        <v>182.88705303952074</v>
      </c>
      <c r="O80">
        <v>195.98745801939444</v>
      </c>
      <c r="P80">
        <v>181.05244238885177</v>
      </c>
      <c r="Q80">
        <v>162.46294042303043</v>
      </c>
      <c r="R80">
        <v>182.03672430427778</v>
      </c>
      <c r="S80">
        <v>179.90563125787781</v>
      </c>
      <c r="T80">
        <v>181.45676412708869</v>
      </c>
      <c r="U80">
        <v>193.33957038956163</v>
      </c>
      <c r="V80">
        <v>202.47589607692248</v>
      </c>
      <c r="W80">
        <v>188.99472748793468</v>
      </c>
      <c r="X80">
        <v>232.88205083117523</v>
      </c>
      <c r="Y80">
        <v>235.66194172402589</v>
      </c>
      <c r="Z80">
        <v>242.92710997289549</v>
      </c>
      <c r="AA80">
        <v>216.75418723700457</v>
      </c>
      <c r="AB80">
        <v>358.88767117121836</v>
      </c>
      <c r="AC80">
        <v>394.54598711455907</v>
      </c>
      <c r="AH80">
        <v>312.21326974391513</v>
      </c>
      <c r="AI80">
        <v>336.70422906753566</v>
      </c>
      <c r="AJ80">
        <v>292.00220229400918</v>
      </c>
      <c r="AK80">
        <v>274.9407872394857</v>
      </c>
      <c r="AL80">
        <v>303.39634168190474</v>
      </c>
      <c r="AM80">
        <v>310.79745923545477</v>
      </c>
      <c r="AN80">
        <v>291.22117859246924</v>
      </c>
      <c r="AO80">
        <v>278.66225963750725</v>
      </c>
      <c r="AP80">
        <v>263.81179073760995</v>
      </c>
      <c r="AQ80">
        <v>266.85788593860434</v>
      </c>
      <c r="AR80">
        <v>261.52216107687013</v>
      </c>
      <c r="AS80">
        <v>291.89083248531523</v>
      </c>
      <c r="AT80">
        <v>232.88205083117523</v>
      </c>
      <c r="AU80">
        <v>203.5836057078364</v>
      </c>
      <c r="AV80">
        <v>215.28992045402543</v>
      </c>
      <c r="AW80">
        <v>234.48694820411981</v>
      </c>
      <c r="AX80">
        <v>145.13231231692612</v>
      </c>
      <c r="AY80">
        <v>134.10750362717317</v>
      </c>
    </row>
    <row r="81" spans="1:51" x14ac:dyDescent="0.45">
      <c r="A81">
        <f t="shared" si="14"/>
        <v>11</v>
      </c>
      <c r="B81" t="s">
        <v>15</v>
      </c>
      <c r="C81">
        <f t="shared" si="15"/>
        <v>8</v>
      </c>
      <c r="D81" t="s">
        <v>14</v>
      </c>
      <c r="E81">
        <v>86</v>
      </c>
      <c r="F81">
        <v>69</v>
      </c>
      <c r="G81" s="2">
        <f t="shared" si="16"/>
        <v>1.2463768115942029</v>
      </c>
      <c r="H81" s="2">
        <f t="shared" si="17"/>
        <v>0.80232558139534882</v>
      </c>
      <c r="I81" s="2"/>
      <c r="L81">
        <v>148.67054471761114</v>
      </c>
      <c r="M81">
        <v>141.10882043304389</v>
      </c>
      <c r="N81">
        <v>159.23340055986452</v>
      </c>
      <c r="O81">
        <v>170.96190263901855</v>
      </c>
      <c r="P81">
        <v>167.81005526190174</v>
      </c>
      <c r="Q81">
        <v>147.74923051170254</v>
      </c>
      <c r="R81">
        <v>167.09201966095259</v>
      </c>
      <c r="S81">
        <v>164.38594343037815</v>
      </c>
      <c r="T81">
        <v>157.61959974314263</v>
      </c>
      <c r="U81">
        <v>178.26919329763314</v>
      </c>
      <c r="V81">
        <v>180.48107778022376</v>
      </c>
      <c r="W81">
        <v>171.69601836839172</v>
      </c>
      <c r="X81">
        <v>203.5836057078364</v>
      </c>
      <c r="Y81">
        <v>212.91217101527471</v>
      </c>
      <c r="Z81">
        <v>223.2997116453102</v>
      </c>
      <c r="AA81">
        <v>196.5401382748058</v>
      </c>
      <c r="AB81">
        <v>317.87520905095784</v>
      </c>
      <c r="AC81">
        <v>356.48980562766701</v>
      </c>
      <c r="AH81">
        <v>323.97509722223583</v>
      </c>
      <c r="AI81">
        <v>348.25531060637496</v>
      </c>
      <c r="AJ81">
        <v>297.01644388653835</v>
      </c>
      <c r="AK81">
        <v>288.69756537469095</v>
      </c>
      <c r="AL81">
        <v>296.59431085020361</v>
      </c>
      <c r="AM81">
        <v>322.98545529477445</v>
      </c>
      <c r="AN81">
        <v>287.65021781348645</v>
      </c>
      <c r="AO81">
        <v>280.81096445675223</v>
      </c>
      <c r="AP81">
        <v>289.11925504041244</v>
      </c>
      <c r="AQ81">
        <v>277.67950077267545</v>
      </c>
      <c r="AR81">
        <v>272.6513320336889</v>
      </c>
      <c r="AS81">
        <v>304.80304615315066</v>
      </c>
      <c r="AT81">
        <v>235.66194172402589</v>
      </c>
      <c r="AU81">
        <v>212.91217101527471</v>
      </c>
      <c r="AV81">
        <v>224.84370714780329</v>
      </c>
      <c r="AW81">
        <v>247.30882699872768</v>
      </c>
      <c r="AX81">
        <v>152.84475010840964</v>
      </c>
      <c r="AY81">
        <v>136.46747723893347</v>
      </c>
    </row>
    <row r="82" spans="1:51" x14ac:dyDescent="0.45">
      <c r="A82">
        <f t="shared" si="14"/>
        <v>3</v>
      </c>
      <c r="B82" t="s">
        <v>0</v>
      </c>
      <c r="C82">
        <f t="shared" si="15"/>
        <v>12</v>
      </c>
      <c r="D82" t="s">
        <v>4</v>
      </c>
      <c r="E82">
        <v>61</v>
      </c>
      <c r="F82">
        <v>75</v>
      </c>
      <c r="G82" s="2">
        <f t="shared" si="16"/>
        <v>0.81333333333333335</v>
      </c>
      <c r="H82" s="2">
        <f t="shared" si="17"/>
        <v>1.2295081967213115</v>
      </c>
      <c r="I82" s="2"/>
      <c r="L82">
        <v>142.34780553314459</v>
      </c>
      <c r="M82">
        <v>136.94229702251766</v>
      </c>
      <c r="N82">
        <v>173.15770490135753</v>
      </c>
      <c r="O82">
        <v>174.5136216208295</v>
      </c>
      <c r="P82">
        <v>165.25004056284888</v>
      </c>
      <c r="Q82">
        <v>147.13605487339913</v>
      </c>
      <c r="R82">
        <v>154.3072823394551</v>
      </c>
      <c r="S82">
        <v>167.43536582993536</v>
      </c>
      <c r="T82">
        <v>165.25223908991373</v>
      </c>
      <c r="U82">
        <v>175.20579963930874</v>
      </c>
      <c r="V82">
        <v>180.40511878710683</v>
      </c>
      <c r="W82">
        <v>162.45948004001764</v>
      </c>
      <c r="X82">
        <v>215.28992045402543</v>
      </c>
      <c r="Y82">
        <v>224.84370714780329</v>
      </c>
      <c r="Z82">
        <v>206.9617738068001</v>
      </c>
      <c r="AA82">
        <v>194.45289277368005</v>
      </c>
      <c r="AB82">
        <v>337.01583035828111</v>
      </c>
      <c r="AC82">
        <v>361.40956442827439</v>
      </c>
      <c r="AH82">
        <v>351.91256296219922</v>
      </c>
      <c r="AI82">
        <v>368.16486606500064</v>
      </c>
      <c r="AJ82">
        <v>324.26577546476813</v>
      </c>
      <c r="AK82">
        <v>294.22413062127953</v>
      </c>
      <c r="AL82">
        <v>325.9782461284999</v>
      </c>
      <c r="AM82">
        <v>328.8629781871428</v>
      </c>
      <c r="AN82">
        <v>292.34590242639996</v>
      </c>
      <c r="AO82">
        <v>291.01277529577402</v>
      </c>
      <c r="AP82">
        <v>290.58814830351798</v>
      </c>
      <c r="AQ82">
        <v>288.60882150746806</v>
      </c>
      <c r="AR82">
        <v>274.43896320315213</v>
      </c>
      <c r="AS82">
        <v>288.0188859684078</v>
      </c>
      <c r="AT82">
        <v>242.92710997289549</v>
      </c>
      <c r="AU82">
        <v>223.2997116453102</v>
      </c>
      <c r="AV82">
        <v>206.9617738068001</v>
      </c>
      <c r="AW82">
        <v>242.98203993745085</v>
      </c>
      <c r="AX82">
        <v>157.0466283707172</v>
      </c>
      <c r="AY82">
        <v>130.23427465139739</v>
      </c>
    </row>
    <row r="83" spans="1:51" x14ac:dyDescent="0.45">
      <c r="A83">
        <f t="shared" si="14"/>
        <v>7</v>
      </c>
      <c r="B83" t="s">
        <v>5</v>
      </c>
      <c r="C83">
        <f t="shared" si="15"/>
        <v>4</v>
      </c>
      <c r="D83" t="s">
        <v>7</v>
      </c>
      <c r="E83">
        <v>113</v>
      </c>
      <c r="F83">
        <v>86</v>
      </c>
      <c r="G83" s="2">
        <f t="shared" si="16"/>
        <v>1.3139534883720929</v>
      </c>
      <c r="H83" s="2">
        <f t="shared" si="17"/>
        <v>0.76106194690265483</v>
      </c>
      <c r="I83" s="2"/>
      <c r="L83">
        <v>160.27873826740074</v>
      </c>
      <c r="M83">
        <v>156.51547668479083</v>
      </c>
      <c r="N83">
        <v>183.65728239846942</v>
      </c>
      <c r="O83">
        <v>187.30050061068249</v>
      </c>
      <c r="P83">
        <v>184.51856075106701</v>
      </c>
      <c r="Q83">
        <v>167.94941229362786</v>
      </c>
      <c r="R83">
        <v>176.32545279140285</v>
      </c>
      <c r="S83">
        <v>183.59332790164234</v>
      </c>
      <c r="T83">
        <v>183.86828766115693</v>
      </c>
      <c r="U83">
        <v>197.98165751362427</v>
      </c>
      <c r="V83">
        <v>199.51573920285992</v>
      </c>
      <c r="W83">
        <v>188.62343821789045</v>
      </c>
      <c r="X83">
        <v>234.48694820411981</v>
      </c>
      <c r="Y83">
        <v>247.30882699872768</v>
      </c>
      <c r="Z83">
        <v>242.98203993745085</v>
      </c>
      <c r="AA83">
        <v>221.95583939258179</v>
      </c>
      <c r="AB83">
        <v>374.48220137092858</v>
      </c>
      <c r="AC83">
        <v>409.26101782544038</v>
      </c>
      <c r="AH83">
        <v>318.31446801741151</v>
      </c>
      <c r="AI83">
        <v>333.31924821623733</v>
      </c>
      <c r="AJ83">
        <v>279.69960906077938</v>
      </c>
      <c r="AK83">
        <v>261.24479954688633</v>
      </c>
      <c r="AL83">
        <v>282.70993459132183</v>
      </c>
      <c r="AM83">
        <v>303.06731321053024</v>
      </c>
      <c r="AN83">
        <v>265.92767946882464</v>
      </c>
      <c r="AO83">
        <v>263.98746823806692</v>
      </c>
      <c r="AP83">
        <v>268.16319436406059</v>
      </c>
      <c r="AQ83">
        <v>256.14722531245337</v>
      </c>
      <c r="AR83">
        <v>246.67102071390531</v>
      </c>
      <c r="AS83">
        <v>272.39245226648097</v>
      </c>
      <c r="AT83">
        <v>216.75418723700457</v>
      </c>
      <c r="AU83">
        <v>196.5401382748058</v>
      </c>
      <c r="AV83">
        <v>194.45289277368005</v>
      </c>
      <c r="AW83">
        <v>221.95583939258179</v>
      </c>
      <c r="AX83">
        <v>141.54564611903035</v>
      </c>
      <c r="AY83">
        <v>119.38503646825473</v>
      </c>
    </row>
    <row r="84" spans="1:51" x14ac:dyDescent="0.45">
      <c r="A84">
        <f t="shared" si="14"/>
        <v>16</v>
      </c>
      <c r="B84" t="s">
        <v>6</v>
      </c>
      <c r="C84">
        <f t="shared" si="15"/>
        <v>1</v>
      </c>
      <c r="D84" t="s">
        <v>12</v>
      </c>
      <c r="E84">
        <v>35</v>
      </c>
      <c r="F84">
        <v>88</v>
      </c>
      <c r="G84" s="2">
        <f t="shared" si="16"/>
        <v>0.39772727272727271</v>
      </c>
      <c r="H84" s="2">
        <f t="shared" si="17"/>
        <v>2.5142857142857142</v>
      </c>
      <c r="I84" s="2"/>
      <c r="L84">
        <v>105.76400009759382</v>
      </c>
      <c r="M84">
        <v>98.374500957204745</v>
      </c>
      <c r="N84">
        <v>114.04529438240428</v>
      </c>
      <c r="O84">
        <v>124.09598029704705</v>
      </c>
      <c r="P84">
        <v>120.31906791607948</v>
      </c>
      <c r="Q84">
        <v>106.1960600514815</v>
      </c>
      <c r="R84">
        <v>122.02719041386752</v>
      </c>
      <c r="S84">
        <v>114.28455674884441</v>
      </c>
      <c r="T84">
        <v>110.84793484256716</v>
      </c>
      <c r="U84">
        <v>122.25317909805982</v>
      </c>
      <c r="V84">
        <v>131.22870804149503</v>
      </c>
      <c r="W84">
        <v>124.47288020276667</v>
      </c>
      <c r="X84">
        <v>145.13231231692612</v>
      </c>
      <c r="Y84">
        <v>152.84475010840964</v>
      </c>
      <c r="Z84">
        <v>157.0466283707172</v>
      </c>
      <c r="AA84">
        <v>141.54564611903035</v>
      </c>
      <c r="AB84">
        <v>221.52129099565343</v>
      </c>
      <c r="AC84">
        <v>258.57181461468946</v>
      </c>
      <c r="AH84">
        <v>473.95665709284719</v>
      </c>
      <c r="AI84">
        <v>517.05694804138443</v>
      </c>
      <c r="AJ84">
        <v>486.94936698970656</v>
      </c>
      <c r="AK84">
        <v>455.78719241782773</v>
      </c>
      <c r="AL84">
        <v>501.14201297003274</v>
      </c>
      <c r="AM84">
        <v>493.1311781320502</v>
      </c>
      <c r="AN84">
        <v>473.0913905146175</v>
      </c>
      <c r="AO84">
        <v>440.18161555254875</v>
      </c>
      <c r="AP84">
        <v>398.63373149736003</v>
      </c>
      <c r="AQ84">
        <v>428.22735030295826</v>
      </c>
      <c r="AR84">
        <v>412.0557461539421</v>
      </c>
      <c r="AS84">
        <v>459.52584301970671</v>
      </c>
      <c r="AT84">
        <v>358.88767117121836</v>
      </c>
      <c r="AU84">
        <v>317.87520905095784</v>
      </c>
      <c r="AV84">
        <v>337.01583035828111</v>
      </c>
      <c r="AW84">
        <v>374.48220137092858</v>
      </c>
      <c r="AX84">
        <v>221.52129099565343</v>
      </c>
      <c r="AY84">
        <v>217.72381027005659</v>
      </c>
    </row>
    <row r="85" spans="1:51" x14ac:dyDescent="0.45">
      <c r="A85">
        <f t="shared" si="14"/>
        <v>15</v>
      </c>
      <c r="B85" t="s">
        <v>8</v>
      </c>
      <c r="C85">
        <f t="shared" si="15"/>
        <v>13</v>
      </c>
      <c r="D85" t="s">
        <v>9</v>
      </c>
      <c r="E85">
        <v>108</v>
      </c>
      <c r="F85">
        <v>81</v>
      </c>
      <c r="G85" s="2">
        <f t="shared" si="16"/>
        <v>1.3333333333333333</v>
      </c>
      <c r="H85" s="2">
        <f t="shared" si="17"/>
        <v>0.75</v>
      </c>
      <c r="I85" s="2"/>
      <c r="L85">
        <v>94.095260264012936</v>
      </c>
      <c r="M85">
        <v>90.664875907620441</v>
      </c>
      <c r="N85">
        <v>105.83593405114887</v>
      </c>
      <c r="O85">
        <v>103.88079306422676</v>
      </c>
      <c r="P85">
        <v>99.856668806754072</v>
      </c>
      <c r="Q85">
        <v>90.8813289638247</v>
      </c>
      <c r="R85">
        <v>92.290760583363706</v>
      </c>
      <c r="S85">
        <v>104.22413186727196</v>
      </c>
      <c r="T85">
        <v>107.60899716227897</v>
      </c>
      <c r="U85">
        <v>111.73561511704693</v>
      </c>
      <c r="V85">
        <v>109.80330869089674</v>
      </c>
      <c r="W85">
        <v>105.09146131519236</v>
      </c>
      <c r="X85">
        <v>134.10750362717317</v>
      </c>
      <c r="Y85">
        <v>136.46747723893347</v>
      </c>
      <c r="Z85">
        <v>130.23427465139739</v>
      </c>
      <c r="AA85">
        <v>119.38503646825473</v>
      </c>
      <c r="AB85">
        <v>217.72381027005659</v>
      </c>
      <c r="AC85">
        <v>215.86650178867876</v>
      </c>
      <c r="AH85">
        <v>576.32275755443868</v>
      </c>
      <c r="AI85">
        <v>593.71163827606767</v>
      </c>
      <c r="AJ85">
        <v>510.30311882813629</v>
      </c>
      <c r="AK85">
        <v>474.52722021272621</v>
      </c>
      <c r="AL85">
        <v>523.33100383229976</v>
      </c>
      <c r="AM85">
        <v>544.45363838268383</v>
      </c>
      <c r="AN85">
        <v>473.77076763249994</v>
      </c>
      <c r="AO85">
        <v>485.05848434465241</v>
      </c>
      <c r="AP85">
        <v>479.8619184075194</v>
      </c>
      <c r="AQ85">
        <v>469.592727842991</v>
      </c>
      <c r="AR85">
        <v>445.08632151364804</v>
      </c>
      <c r="AS85">
        <v>506.50719530230646</v>
      </c>
      <c r="AT85">
        <v>394.54598711455907</v>
      </c>
      <c r="AU85">
        <v>356.48980562766701</v>
      </c>
      <c r="AV85">
        <v>361.40956442827439</v>
      </c>
      <c r="AW85">
        <v>409.26101782544038</v>
      </c>
      <c r="AX85">
        <v>258.57181461468946</v>
      </c>
      <c r="AY85">
        <v>215.86650178867876</v>
      </c>
    </row>
    <row r="86" spans="1:51" x14ac:dyDescent="0.45">
      <c r="A86">
        <f t="shared" si="14"/>
        <v>6</v>
      </c>
      <c r="B86" t="s">
        <v>2</v>
      </c>
      <c r="C86">
        <f t="shared" si="15"/>
        <v>17</v>
      </c>
      <c r="D86" t="s">
        <v>16</v>
      </c>
      <c r="E86">
        <v>105</v>
      </c>
      <c r="F86">
        <v>30</v>
      </c>
      <c r="G86" s="2">
        <f t="shared" si="16"/>
        <v>3.5</v>
      </c>
      <c r="H86" s="2">
        <f t="shared" si="17"/>
        <v>0.2857142857142857</v>
      </c>
      <c r="I86" s="2"/>
    </row>
    <row r="87" spans="1:51" x14ac:dyDescent="0.45">
      <c r="A87">
        <f t="shared" si="14"/>
        <v>2</v>
      </c>
      <c r="B87" t="s">
        <v>1</v>
      </c>
      <c r="C87">
        <f t="shared" si="15"/>
        <v>10</v>
      </c>
      <c r="D87" t="s">
        <v>13</v>
      </c>
      <c r="E87">
        <v>93</v>
      </c>
      <c r="F87">
        <v>55</v>
      </c>
      <c r="G87" s="2">
        <f t="shared" si="16"/>
        <v>1.6909090909090909</v>
      </c>
      <c r="H87" s="2">
        <f t="shared" si="17"/>
        <v>0.59139784946236562</v>
      </c>
      <c r="I87" s="2"/>
    </row>
    <row r="88" spans="1:51" x14ac:dyDescent="0.45">
      <c r="A88">
        <f t="shared" si="14"/>
        <v>9</v>
      </c>
      <c r="B88" t="s">
        <v>3</v>
      </c>
      <c r="C88">
        <f t="shared" si="15"/>
        <v>14</v>
      </c>
      <c r="D88" t="s">
        <v>11</v>
      </c>
      <c r="E88">
        <v>116</v>
      </c>
      <c r="F88">
        <v>68</v>
      </c>
      <c r="G88" s="2">
        <f t="shared" si="16"/>
        <v>1.7058823529411764</v>
      </c>
      <c r="H88" s="2">
        <f t="shared" si="17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4"/>
        <v>4</v>
      </c>
      <c r="B91" t="s">
        <v>7</v>
      </c>
      <c r="C91">
        <f t="shared" si="15"/>
        <v>8</v>
      </c>
      <c r="D91" t="s">
        <v>14</v>
      </c>
      <c r="E91">
        <v>51</v>
      </c>
      <c r="F91">
        <v>99</v>
      </c>
      <c r="G91" s="2">
        <f t="shared" si="16"/>
        <v>0.51515151515151514</v>
      </c>
      <c r="H91" s="2">
        <f t="shared" si="17"/>
        <v>1.9411764705882353</v>
      </c>
      <c r="I91" s="2"/>
    </row>
    <row r="92" spans="1:51" x14ac:dyDescent="0.45">
      <c r="A92">
        <f t="shared" si="14"/>
        <v>13</v>
      </c>
      <c r="B92" t="s">
        <v>9</v>
      </c>
      <c r="C92">
        <f t="shared" si="15"/>
        <v>7</v>
      </c>
      <c r="D92" t="s">
        <v>5</v>
      </c>
      <c r="E92">
        <v>94</v>
      </c>
      <c r="F92">
        <v>117</v>
      </c>
      <c r="G92" s="2">
        <f t="shared" si="16"/>
        <v>0.80341880341880345</v>
      </c>
      <c r="H92" s="2">
        <f t="shared" si="17"/>
        <v>1.2446808510638299</v>
      </c>
      <c r="I92" s="2"/>
    </row>
    <row r="93" spans="1:51" x14ac:dyDescent="0.45">
      <c r="A93">
        <f t="shared" si="14"/>
        <v>18</v>
      </c>
      <c r="B93" t="s">
        <v>10</v>
      </c>
      <c r="C93">
        <f t="shared" si="15"/>
        <v>11</v>
      </c>
      <c r="D93" t="s">
        <v>15</v>
      </c>
      <c r="E93">
        <v>46</v>
      </c>
      <c r="F93">
        <v>115</v>
      </c>
      <c r="G93" s="2">
        <f t="shared" si="16"/>
        <v>0.4</v>
      </c>
      <c r="H93" s="2">
        <f t="shared" si="17"/>
        <v>2.5</v>
      </c>
      <c r="I93" s="2"/>
    </row>
    <row r="94" spans="1:51" x14ac:dyDescent="0.45">
      <c r="A94">
        <f t="shared" si="14"/>
        <v>10</v>
      </c>
      <c r="B94" t="s">
        <v>13</v>
      </c>
      <c r="C94">
        <f t="shared" si="15"/>
        <v>1</v>
      </c>
      <c r="D94" t="s">
        <v>12</v>
      </c>
      <c r="E94">
        <v>90</v>
      </c>
      <c r="F94">
        <v>80</v>
      </c>
      <c r="G94" s="2">
        <f t="shared" si="16"/>
        <v>1.125</v>
      </c>
      <c r="H94" s="2">
        <f t="shared" si="17"/>
        <v>0.88888888888888884</v>
      </c>
      <c r="I94" s="2"/>
    </row>
    <row r="95" spans="1:51" x14ac:dyDescent="0.45">
      <c r="A95">
        <f t="shared" si="14"/>
        <v>14</v>
      </c>
      <c r="B95" t="s">
        <v>11</v>
      </c>
      <c r="C95">
        <f t="shared" si="15"/>
        <v>6</v>
      </c>
      <c r="D95" t="s">
        <v>2</v>
      </c>
      <c r="E95">
        <v>66</v>
      </c>
      <c r="F95">
        <v>102</v>
      </c>
      <c r="G95" s="2">
        <f t="shared" si="16"/>
        <v>0.6470588235294118</v>
      </c>
      <c r="H95" s="2">
        <f t="shared" si="17"/>
        <v>1.5454545454545454</v>
      </c>
      <c r="I95" s="2"/>
    </row>
    <row r="96" spans="1:51" x14ac:dyDescent="0.45">
      <c r="A96">
        <f t="shared" si="14"/>
        <v>3</v>
      </c>
      <c r="B96" t="s">
        <v>0</v>
      </c>
      <c r="C96">
        <f t="shared" si="15"/>
        <v>15</v>
      </c>
      <c r="D96" t="s">
        <v>8</v>
      </c>
      <c r="E96">
        <v>105</v>
      </c>
      <c r="F96">
        <v>47</v>
      </c>
      <c r="G96" s="2">
        <f t="shared" si="16"/>
        <v>2.2340425531914891</v>
      </c>
      <c r="H96" s="2">
        <f t="shared" si="17"/>
        <v>0.44761904761904764</v>
      </c>
      <c r="I96" s="2"/>
    </row>
    <row r="97" spans="1:9" x14ac:dyDescent="0.45">
      <c r="A97">
        <f t="shared" si="14"/>
        <v>12</v>
      </c>
      <c r="B97" t="s">
        <v>4</v>
      </c>
      <c r="C97">
        <f t="shared" si="15"/>
        <v>5</v>
      </c>
      <c r="D97" t="s">
        <v>17</v>
      </c>
      <c r="E97">
        <v>69</v>
      </c>
      <c r="F97">
        <v>33</v>
      </c>
      <c r="G97" s="2">
        <f t="shared" si="16"/>
        <v>2.0909090909090908</v>
      </c>
      <c r="H97" s="2">
        <f t="shared" si="17"/>
        <v>0.47826086956521741</v>
      </c>
      <c r="I97" s="2"/>
    </row>
    <row r="98" spans="1:9" x14ac:dyDescent="0.45">
      <c r="A98">
        <f t="shared" si="14"/>
        <v>17</v>
      </c>
      <c r="B98" t="s">
        <v>16</v>
      </c>
      <c r="C98">
        <f t="shared" si="15"/>
        <v>2</v>
      </c>
      <c r="D98" t="s">
        <v>1</v>
      </c>
      <c r="E98">
        <v>38</v>
      </c>
      <c r="F98">
        <v>112</v>
      </c>
      <c r="G98" s="2">
        <f t="shared" si="16"/>
        <v>0.3392857142857143</v>
      </c>
      <c r="H98" s="2">
        <f t="shared" si="17"/>
        <v>2.9473684210526314</v>
      </c>
      <c r="I98" s="2"/>
    </row>
    <row r="99" spans="1:9" x14ac:dyDescent="0.45">
      <c r="A99">
        <f t="shared" si="14"/>
        <v>16</v>
      </c>
      <c r="B99" t="s">
        <v>6</v>
      </c>
      <c r="C99">
        <f t="shared" si="15"/>
        <v>9</v>
      </c>
      <c r="D99" t="s">
        <v>3</v>
      </c>
      <c r="E99">
        <v>75</v>
      </c>
      <c r="F99">
        <v>105</v>
      </c>
      <c r="G99" s="2">
        <f t="shared" si="16"/>
        <v>0.7142857142857143</v>
      </c>
      <c r="H99" s="2">
        <f t="shared" si="17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4"/>
        <v>9</v>
      </c>
      <c r="B102" t="s">
        <v>3</v>
      </c>
      <c r="C102">
        <f t="shared" si="15"/>
        <v>3</v>
      </c>
      <c r="D102" t="s">
        <v>0</v>
      </c>
      <c r="E102">
        <v>102</v>
      </c>
      <c r="F102">
        <v>87</v>
      </c>
      <c r="G102" s="2">
        <f t="shared" si="16"/>
        <v>1.1724137931034482</v>
      </c>
      <c r="H102" s="2">
        <f t="shared" si="17"/>
        <v>0.8529411764705882</v>
      </c>
      <c r="I102" s="2"/>
    </row>
    <row r="103" spans="1:9" x14ac:dyDescent="0.45">
      <c r="A103">
        <f t="shared" si="14"/>
        <v>8</v>
      </c>
      <c r="B103" t="s">
        <v>14</v>
      </c>
      <c r="C103">
        <f t="shared" si="15"/>
        <v>12</v>
      </c>
      <c r="D103" t="s">
        <v>4</v>
      </c>
      <c r="E103">
        <v>106</v>
      </c>
      <c r="F103">
        <v>87</v>
      </c>
      <c r="G103" s="2">
        <f t="shared" si="16"/>
        <v>1.2183908045977012</v>
      </c>
      <c r="H103" s="2">
        <f t="shared" si="17"/>
        <v>0.82075471698113212</v>
      </c>
      <c r="I103" s="2"/>
    </row>
    <row r="104" spans="1:9" x14ac:dyDescent="0.45">
      <c r="A104">
        <f t="shared" si="14"/>
        <v>1</v>
      </c>
      <c r="B104" t="s">
        <v>12</v>
      </c>
      <c r="C104">
        <f t="shared" si="15"/>
        <v>11</v>
      </c>
      <c r="D104" t="s">
        <v>15</v>
      </c>
      <c r="E104">
        <v>82</v>
      </c>
      <c r="F104">
        <v>47</v>
      </c>
      <c r="G104" s="2">
        <f t="shared" si="16"/>
        <v>1.7446808510638299</v>
      </c>
      <c r="H104" s="2">
        <f t="shared" si="17"/>
        <v>0.57317073170731703</v>
      </c>
      <c r="I104" s="2"/>
    </row>
    <row r="105" spans="1:9" x14ac:dyDescent="0.45">
      <c r="A105">
        <f t="shared" si="14"/>
        <v>18</v>
      </c>
      <c r="B105" t="s">
        <v>10</v>
      </c>
      <c r="C105">
        <f t="shared" si="15"/>
        <v>2</v>
      </c>
      <c r="D105" t="s">
        <v>1</v>
      </c>
      <c r="E105">
        <v>53</v>
      </c>
      <c r="F105">
        <v>100</v>
      </c>
      <c r="G105" s="2">
        <f t="shared" si="16"/>
        <v>0.53</v>
      </c>
      <c r="H105" s="2">
        <f t="shared" si="17"/>
        <v>1.8867924528301887</v>
      </c>
      <c r="I105" s="2"/>
    </row>
    <row r="106" spans="1:9" x14ac:dyDescent="0.45">
      <c r="A106">
        <f t="shared" si="14"/>
        <v>14</v>
      </c>
      <c r="B106" t="s">
        <v>11</v>
      </c>
      <c r="C106">
        <f t="shared" si="15"/>
        <v>10</v>
      </c>
      <c r="D106" t="s">
        <v>13</v>
      </c>
      <c r="E106">
        <v>69</v>
      </c>
      <c r="F106">
        <v>90</v>
      </c>
      <c r="G106" s="2">
        <f t="shared" si="16"/>
        <v>0.76666666666666672</v>
      </c>
      <c r="H106" s="2">
        <f t="shared" si="17"/>
        <v>1.3043478260869565</v>
      </c>
      <c r="I106" s="2"/>
    </row>
    <row r="107" spans="1:9" x14ac:dyDescent="0.45">
      <c r="A107">
        <f t="shared" si="14"/>
        <v>7</v>
      </c>
      <c r="B107" t="s">
        <v>5</v>
      </c>
      <c r="C107">
        <f t="shared" si="15"/>
        <v>15</v>
      </c>
      <c r="D107" t="s">
        <v>8</v>
      </c>
      <c r="E107">
        <v>80</v>
      </c>
      <c r="F107">
        <v>48</v>
      </c>
      <c r="G107" s="2">
        <f t="shared" si="16"/>
        <v>1.6666666666666667</v>
      </c>
      <c r="H107" s="2">
        <f t="shared" si="17"/>
        <v>0.6</v>
      </c>
      <c r="I107" s="2"/>
    </row>
    <row r="108" spans="1:9" x14ac:dyDescent="0.45">
      <c r="A108">
        <f t="shared" si="14"/>
        <v>16</v>
      </c>
      <c r="B108" t="s">
        <v>6</v>
      </c>
      <c r="C108">
        <f t="shared" si="15"/>
        <v>17</v>
      </c>
      <c r="D108" t="s">
        <v>16</v>
      </c>
      <c r="E108">
        <v>138</v>
      </c>
      <c r="F108">
        <v>86</v>
      </c>
      <c r="G108" s="2">
        <f t="shared" si="16"/>
        <v>1.6046511627906976</v>
      </c>
      <c r="H108" s="2">
        <f t="shared" si="17"/>
        <v>0.62318840579710144</v>
      </c>
      <c r="I108" s="2"/>
    </row>
    <row r="109" spans="1:9" x14ac:dyDescent="0.45">
      <c r="A109">
        <f t="shared" si="14"/>
        <v>5</v>
      </c>
      <c r="B109" t="s">
        <v>17</v>
      </c>
      <c r="C109">
        <f t="shared" si="15"/>
        <v>4</v>
      </c>
      <c r="D109" t="s">
        <v>7</v>
      </c>
      <c r="E109">
        <v>44</v>
      </c>
      <c r="F109">
        <v>80</v>
      </c>
      <c r="G109" s="2">
        <f t="shared" si="16"/>
        <v>0.55000000000000004</v>
      </c>
      <c r="H109" s="2">
        <f t="shared" si="17"/>
        <v>1.8181818181818181</v>
      </c>
      <c r="I109" s="2"/>
    </row>
    <row r="110" spans="1:9" x14ac:dyDescent="0.45">
      <c r="A110">
        <f t="shared" si="14"/>
        <v>13</v>
      </c>
      <c r="B110" t="s">
        <v>9</v>
      </c>
      <c r="C110">
        <f t="shared" si="15"/>
        <v>6</v>
      </c>
      <c r="D110" t="s">
        <v>2</v>
      </c>
      <c r="E110">
        <v>117</v>
      </c>
      <c r="F110">
        <v>112</v>
      </c>
      <c r="G110" s="2">
        <f t="shared" si="16"/>
        <v>1.0446428571428572</v>
      </c>
      <c r="H110" s="2">
        <f t="shared" si="17"/>
        <v>0.95726495726495731</v>
      </c>
      <c r="I110" s="2"/>
    </row>
    <row r="111" spans="1:9" x14ac:dyDescent="0.45">
      <c r="A111" t="e">
        <f t="shared" si="14"/>
        <v>#N/A</v>
      </c>
      <c r="C111" t="e">
        <f t="shared" si="15"/>
        <v>#N/A</v>
      </c>
      <c r="G111" s="2"/>
      <c r="H111" s="2"/>
      <c r="I111" s="2"/>
    </row>
    <row r="112" spans="1:9" x14ac:dyDescent="0.45">
      <c r="A112" t="e">
        <f t="shared" si="14"/>
        <v>#N/A</v>
      </c>
      <c r="B112" s="1" t="s">
        <v>30</v>
      </c>
      <c r="C112" t="e">
        <f t="shared" si="15"/>
        <v>#N/A</v>
      </c>
      <c r="G112" s="2"/>
      <c r="H112" s="2"/>
      <c r="I112" s="2"/>
    </row>
    <row r="113" spans="1:9" x14ac:dyDescent="0.45">
      <c r="A113">
        <f t="shared" si="14"/>
        <v>3</v>
      </c>
      <c r="B113" t="s">
        <v>0</v>
      </c>
      <c r="C113">
        <f t="shared" si="15"/>
        <v>7</v>
      </c>
      <c r="D113" t="s">
        <v>5</v>
      </c>
      <c r="E113">
        <v>106</v>
      </c>
      <c r="F113">
        <v>100</v>
      </c>
      <c r="G113" s="2">
        <f t="shared" si="16"/>
        <v>1.06</v>
      </c>
      <c r="H113" s="2">
        <f t="shared" si="17"/>
        <v>0.94339622641509435</v>
      </c>
      <c r="I113" s="2"/>
    </row>
    <row r="114" spans="1:9" x14ac:dyDescent="0.45">
      <c r="A114">
        <f t="shared" si="14"/>
        <v>6</v>
      </c>
      <c r="B114" t="s">
        <v>2</v>
      </c>
      <c r="C114">
        <f t="shared" si="15"/>
        <v>16</v>
      </c>
      <c r="D114" t="s">
        <v>6</v>
      </c>
      <c r="E114">
        <v>110</v>
      </c>
      <c r="F114">
        <v>96</v>
      </c>
      <c r="G114" s="2">
        <f t="shared" si="16"/>
        <v>1.1458333333333333</v>
      </c>
      <c r="H114" s="2">
        <f t="shared" si="17"/>
        <v>0.87272727272727268</v>
      </c>
      <c r="I114" s="2"/>
    </row>
    <row r="115" spans="1:9" x14ac:dyDescent="0.45">
      <c r="A115">
        <f t="shared" si="14"/>
        <v>1</v>
      </c>
      <c r="B115" t="s">
        <v>12</v>
      </c>
      <c r="C115">
        <f t="shared" si="15"/>
        <v>14</v>
      </c>
      <c r="D115" t="s">
        <v>11</v>
      </c>
      <c r="E115">
        <v>97</v>
      </c>
      <c r="F115">
        <v>55</v>
      </c>
      <c r="G115" s="2">
        <f t="shared" si="16"/>
        <v>1.7636363636363637</v>
      </c>
      <c r="H115" s="2">
        <f t="shared" si="17"/>
        <v>0.5670103092783505</v>
      </c>
      <c r="I115" s="2"/>
    </row>
    <row r="116" spans="1:9" x14ac:dyDescent="0.45">
      <c r="A116">
        <f t="shared" si="14"/>
        <v>2</v>
      </c>
      <c r="B116" t="s">
        <v>1</v>
      </c>
      <c r="C116">
        <f t="shared" si="15"/>
        <v>5</v>
      </c>
      <c r="D116" t="s">
        <v>17</v>
      </c>
      <c r="E116">
        <v>56</v>
      </c>
      <c r="F116">
        <v>94</v>
      </c>
      <c r="G116" s="2">
        <f t="shared" si="16"/>
        <v>0.5957446808510638</v>
      </c>
      <c r="H116" s="2">
        <f t="shared" si="17"/>
        <v>1.6785714285714286</v>
      </c>
      <c r="I116" s="2"/>
    </row>
    <row r="117" spans="1:9" x14ac:dyDescent="0.45">
      <c r="A117">
        <f t="shared" si="14"/>
        <v>17</v>
      </c>
      <c r="B117" t="s">
        <v>16</v>
      </c>
      <c r="C117">
        <f t="shared" si="15"/>
        <v>8</v>
      </c>
      <c r="D117" t="s">
        <v>14</v>
      </c>
      <c r="E117">
        <v>60</v>
      </c>
      <c r="F117">
        <v>161</v>
      </c>
      <c r="G117" s="2">
        <f t="shared" si="16"/>
        <v>0.37267080745341613</v>
      </c>
      <c r="H117" s="2">
        <f t="shared" si="17"/>
        <v>2.6833333333333331</v>
      </c>
      <c r="I117" s="2"/>
    </row>
    <row r="118" spans="1:9" x14ac:dyDescent="0.45">
      <c r="A118">
        <f t="shared" si="14"/>
        <v>12</v>
      </c>
      <c r="B118" t="s">
        <v>4</v>
      </c>
      <c r="C118">
        <f t="shared" si="15"/>
        <v>13</v>
      </c>
      <c r="D118" t="s">
        <v>9</v>
      </c>
      <c r="E118">
        <v>121</v>
      </c>
      <c r="F118">
        <v>54</v>
      </c>
      <c r="G118" s="2">
        <f t="shared" si="16"/>
        <v>2.2407407407407409</v>
      </c>
      <c r="H118" s="2">
        <f t="shared" si="17"/>
        <v>0.4462809917355372</v>
      </c>
      <c r="I118" s="2"/>
    </row>
    <row r="119" spans="1:9" x14ac:dyDescent="0.45">
      <c r="A119">
        <f t="shared" si="14"/>
        <v>10</v>
      </c>
      <c r="B119" t="s">
        <v>13</v>
      </c>
      <c r="C119">
        <f t="shared" si="15"/>
        <v>18</v>
      </c>
      <c r="D119" t="s">
        <v>10</v>
      </c>
      <c r="E119">
        <v>103</v>
      </c>
      <c r="F119">
        <v>50</v>
      </c>
      <c r="G119" s="2">
        <f t="shared" si="16"/>
        <v>2.06</v>
      </c>
      <c r="H119" s="2">
        <f t="shared" si="17"/>
        <v>0.4854368932038835</v>
      </c>
      <c r="I119" s="2"/>
    </row>
    <row r="120" spans="1:9" x14ac:dyDescent="0.45">
      <c r="A120">
        <f t="shared" si="14"/>
        <v>4</v>
      </c>
      <c r="B120" t="s">
        <v>7</v>
      </c>
      <c r="C120">
        <f t="shared" si="15"/>
        <v>9</v>
      </c>
      <c r="D120" t="s">
        <v>3</v>
      </c>
      <c r="E120">
        <v>79</v>
      </c>
      <c r="F120">
        <v>75</v>
      </c>
      <c r="G120" s="2">
        <f t="shared" si="16"/>
        <v>1.0533333333333332</v>
      </c>
      <c r="H120" s="2">
        <f t="shared" si="17"/>
        <v>0.94936708860759489</v>
      </c>
      <c r="I120" s="2"/>
    </row>
    <row r="121" spans="1:9" x14ac:dyDescent="0.45">
      <c r="A121">
        <f t="shared" si="14"/>
        <v>11</v>
      </c>
      <c r="B121" t="s">
        <v>15</v>
      </c>
      <c r="C121">
        <f t="shared" si="15"/>
        <v>15</v>
      </c>
      <c r="D121" t="s">
        <v>8</v>
      </c>
      <c r="E121">
        <v>66</v>
      </c>
      <c r="F121">
        <v>50</v>
      </c>
      <c r="G121" s="2">
        <f t="shared" si="16"/>
        <v>1.32</v>
      </c>
      <c r="H121" s="2">
        <f t="shared" si="17"/>
        <v>0.75757575757575757</v>
      </c>
      <c r="I121" s="2"/>
    </row>
    <row r="122" spans="1:9" x14ac:dyDescent="0.45">
      <c r="A122" t="e">
        <f t="shared" si="14"/>
        <v>#N/A</v>
      </c>
      <c r="C122" t="e">
        <f t="shared" si="15"/>
        <v>#N/A</v>
      </c>
      <c r="G122" s="2"/>
      <c r="H122" s="2"/>
      <c r="I122" s="2"/>
    </row>
    <row r="123" spans="1:9" x14ac:dyDescent="0.45">
      <c r="A123" t="e">
        <f t="shared" si="14"/>
        <v>#N/A</v>
      </c>
      <c r="B123" s="1" t="s">
        <v>31</v>
      </c>
      <c r="C123" t="e">
        <f t="shared" si="15"/>
        <v>#N/A</v>
      </c>
      <c r="G123" s="2"/>
      <c r="H123" s="2"/>
      <c r="I123" s="2"/>
    </row>
    <row r="124" spans="1:9" x14ac:dyDescent="0.45">
      <c r="A124">
        <f t="shared" si="14"/>
        <v>8</v>
      </c>
      <c r="B124" t="s">
        <v>14</v>
      </c>
      <c r="C124">
        <f t="shared" si="15"/>
        <v>1</v>
      </c>
      <c r="D124" t="s">
        <v>12</v>
      </c>
      <c r="E124">
        <v>70</v>
      </c>
      <c r="F124">
        <v>83</v>
      </c>
      <c r="G124" s="2">
        <f t="shared" si="16"/>
        <v>0.84337349397590367</v>
      </c>
      <c r="H124" s="2">
        <f t="shared" si="17"/>
        <v>1.1857142857142857</v>
      </c>
      <c r="I124" s="2"/>
    </row>
    <row r="125" spans="1:9" x14ac:dyDescent="0.45">
      <c r="A125">
        <f t="shared" si="14"/>
        <v>14</v>
      </c>
      <c r="B125" t="s">
        <v>11</v>
      </c>
      <c r="C125">
        <f t="shared" si="15"/>
        <v>17</v>
      </c>
      <c r="D125" t="s">
        <v>16</v>
      </c>
      <c r="E125">
        <v>88</v>
      </c>
      <c r="F125">
        <v>57</v>
      </c>
      <c r="G125" s="2">
        <f t="shared" si="16"/>
        <v>1.5438596491228069</v>
      </c>
      <c r="H125" s="2">
        <f t="shared" si="17"/>
        <v>0.64772727272727271</v>
      </c>
      <c r="I125" s="2"/>
    </row>
    <row r="126" spans="1:9" x14ac:dyDescent="0.45">
      <c r="A126">
        <f t="shared" si="14"/>
        <v>12</v>
      </c>
      <c r="B126" t="s">
        <v>4</v>
      </c>
      <c r="C126">
        <f t="shared" si="15"/>
        <v>18</v>
      </c>
      <c r="D126" t="s">
        <v>10</v>
      </c>
      <c r="E126">
        <v>109</v>
      </c>
      <c r="F126">
        <v>47</v>
      </c>
      <c r="G126" s="2">
        <f t="shared" si="16"/>
        <v>2.3191489361702127</v>
      </c>
      <c r="H126" s="2">
        <f t="shared" si="17"/>
        <v>0.43119266055045874</v>
      </c>
      <c r="I126" s="2"/>
    </row>
    <row r="127" spans="1:9" x14ac:dyDescent="0.45">
      <c r="A127">
        <f t="shared" si="14"/>
        <v>2</v>
      </c>
      <c r="B127" t="s">
        <v>1</v>
      </c>
      <c r="C127">
        <f t="shared" si="15"/>
        <v>3</v>
      </c>
      <c r="D127" t="s">
        <v>0</v>
      </c>
      <c r="E127">
        <v>61</v>
      </c>
      <c r="F127">
        <v>73</v>
      </c>
      <c r="G127" s="2">
        <f t="shared" si="16"/>
        <v>0.83561643835616439</v>
      </c>
      <c r="H127" s="2">
        <f t="shared" si="17"/>
        <v>1.1967213114754098</v>
      </c>
      <c r="I127" s="2"/>
    </row>
    <row r="128" spans="1:9" x14ac:dyDescent="0.45">
      <c r="A128">
        <f t="shared" si="14"/>
        <v>13</v>
      </c>
      <c r="B128" t="s">
        <v>9</v>
      </c>
      <c r="C128">
        <f t="shared" si="15"/>
        <v>4</v>
      </c>
      <c r="D128" t="s">
        <v>7</v>
      </c>
      <c r="E128">
        <v>68</v>
      </c>
      <c r="F128">
        <v>72</v>
      </c>
      <c r="G128" s="2">
        <f t="shared" si="16"/>
        <v>0.94444444444444442</v>
      </c>
      <c r="H128" s="2">
        <f t="shared" si="17"/>
        <v>1.0588235294117647</v>
      </c>
      <c r="I128" s="2"/>
    </row>
    <row r="129" spans="1:19" x14ac:dyDescent="0.45">
      <c r="A129">
        <f t="shared" si="14"/>
        <v>5</v>
      </c>
      <c r="B129" t="s">
        <v>17</v>
      </c>
      <c r="C129">
        <f t="shared" si="15"/>
        <v>6</v>
      </c>
      <c r="D129" t="s">
        <v>2</v>
      </c>
      <c r="E129">
        <v>99</v>
      </c>
      <c r="F129">
        <v>85</v>
      </c>
      <c r="G129" s="2">
        <f t="shared" si="16"/>
        <v>1.1647058823529413</v>
      </c>
      <c r="H129" s="2">
        <f t="shared" si="17"/>
        <v>0.85858585858585856</v>
      </c>
      <c r="I129" s="2"/>
    </row>
    <row r="130" spans="1:19" x14ac:dyDescent="0.45">
      <c r="A130" t="e">
        <f t="shared" si="14"/>
        <v>#N/A</v>
      </c>
      <c r="C130" t="e">
        <f t="shared" si="15"/>
        <v>#N/A</v>
      </c>
      <c r="G130" s="2"/>
      <c r="H130" s="2"/>
      <c r="I130" s="2"/>
    </row>
    <row r="131" spans="1:19" x14ac:dyDescent="0.45">
      <c r="A131" t="e">
        <f t="shared" si="14"/>
        <v>#N/A</v>
      </c>
      <c r="B131" s="1" t="s">
        <v>32</v>
      </c>
      <c r="C131" t="e">
        <f t="shared" si="15"/>
        <v>#N/A</v>
      </c>
      <c r="G131" s="2"/>
      <c r="H131" s="2"/>
      <c r="I131" s="2"/>
    </row>
    <row r="132" spans="1:19" x14ac:dyDescent="0.45">
      <c r="A132">
        <f t="shared" ref="A132:A195" si="18">INDEX($J$3:$K$20,MATCH(B132,$J$3:$J$20,0),2)</f>
        <v>7</v>
      </c>
      <c r="B132" t="s">
        <v>5</v>
      </c>
      <c r="C132">
        <f t="shared" ref="C132:C195" si="19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6"/>
        <v>1.1846153846153846</v>
      </c>
      <c r="H132" s="2">
        <f t="shared" si="17"/>
        <v>0.8441558441558441</v>
      </c>
      <c r="I132" s="2"/>
    </row>
    <row r="133" spans="1:19" x14ac:dyDescent="0.45">
      <c r="A133">
        <f t="shared" si="18"/>
        <v>15</v>
      </c>
      <c r="B133" t="s">
        <v>8</v>
      </c>
      <c r="C133">
        <f t="shared" si="19"/>
        <v>9</v>
      </c>
      <c r="D133" t="s">
        <v>3</v>
      </c>
      <c r="E133">
        <v>54</v>
      </c>
      <c r="F133">
        <v>80</v>
      </c>
      <c r="G133" s="2">
        <f t="shared" ref="G133:G196" si="20">E133/F133</f>
        <v>0.67500000000000004</v>
      </c>
      <c r="H133" s="2">
        <f t="shared" ref="H133:H196" si="21">F133/E133</f>
        <v>1.4814814814814814</v>
      </c>
      <c r="I133" s="2"/>
    </row>
    <row r="134" spans="1:19" x14ac:dyDescent="0.45">
      <c r="A134">
        <f t="shared" si="18"/>
        <v>5</v>
      </c>
      <c r="B134" t="s">
        <v>17</v>
      </c>
      <c r="C134">
        <f t="shared" si="19"/>
        <v>13</v>
      </c>
      <c r="D134" t="s">
        <v>9</v>
      </c>
      <c r="E134">
        <v>95</v>
      </c>
      <c r="F134">
        <v>82</v>
      </c>
      <c r="G134" s="2">
        <f t="shared" si="20"/>
        <v>1.1585365853658536</v>
      </c>
      <c r="H134" s="2">
        <f t="shared" si="21"/>
        <v>0.86315789473684212</v>
      </c>
      <c r="I134" s="2"/>
      <c r="L134" s="2">
        <v>1.62</v>
      </c>
      <c r="M134" s="2">
        <v>0.61728395061728403</v>
      </c>
      <c r="N134" s="2">
        <v>1.3763440860215099</v>
      </c>
      <c r="O134" s="2">
        <v>0.7265625</v>
      </c>
    </row>
    <row r="135" spans="1:19" x14ac:dyDescent="0.45">
      <c r="A135">
        <f t="shared" si="18"/>
        <v>6</v>
      </c>
      <c r="B135" t="s">
        <v>2</v>
      </c>
      <c r="C135">
        <f t="shared" si="19"/>
        <v>10</v>
      </c>
      <c r="D135" t="s">
        <v>13</v>
      </c>
      <c r="E135">
        <v>78</v>
      </c>
      <c r="F135">
        <v>57</v>
      </c>
      <c r="G135" s="2">
        <f t="shared" si="20"/>
        <v>1.368421052631579</v>
      </c>
      <c r="H135" s="2">
        <f t="shared" si="21"/>
        <v>0.73076923076923073</v>
      </c>
      <c r="I135" s="2"/>
      <c r="L135" s="2">
        <v>1.1046511627907001</v>
      </c>
      <c r="M135" s="2">
        <v>0.90526315789473699</v>
      </c>
    </row>
    <row r="136" spans="1:19" x14ac:dyDescent="0.45">
      <c r="A136">
        <f t="shared" si="18"/>
        <v>18</v>
      </c>
      <c r="B136" t="s">
        <v>10</v>
      </c>
      <c r="C136">
        <f t="shared" si="19"/>
        <v>16</v>
      </c>
      <c r="D136" t="s">
        <v>6</v>
      </c>
      <c r="E136">
        <v>53</v>
      </c>
      <c r="F136">
        <v>102</v>
      </c>
      <c r="G136" s="2">
        <f t="shared" si="20"/>
        <v>0.51960784313725494</v>
      </c>
      <c r="H136" s="2">
        <f t="shared" si="21"/>
        <v>1.9245283018867925</v>
      </c>
      <c r="I136" s="2"/>
      <c r="L136" s="2">
        <v>0.92537313432835799</v>
      </c>
      <c r="M136" s="2">
        <v>1.0806451612903201</v>
      </c>
      <c r="R136" s="2">
        <v>1.2272727272727273</v>
      </c>
      <c r="S136" s="2">
        <v>0.81481481481481499</v>
      </c>
    </row>
    <row r="137" spans="1:19" x14ac:dyDescent="0.45">
      <c r="A137">
        <f t="shared" si="18"/>
        <v>4</v>
      </c>
      <c r="B137" t="s">
        <v>7</v>
      </c>
      <c r="C137">
        <f t="shared" si="19"/>
        <v>2</v>
      </c>
      <c r="D137" t="s">
        <v>1</v>
      </c>
      <c r="E137">
        <v>82</v>
      </c>
      <c r="F137">
        <v>56</v>
      </c>
      <c r="G137" s="2">
        <f t="shared" si="20"/>
        <v>1.4642857142857142</v>
      </c>
      <c r="H137" s="2">
        <f t="shared" si="21"/>
        <v>0.68292682926829273</v>
      </c>
      <c r="I137" s="2"/>
      <c r="L137" s="2">
        <v>4.5</v>
      </c>
      <c r="M137" s="2">
        <v>0.22222222222222199</v>
      </c>
    </row>
    <row r="138" spans="1:19" x14ac:dyDescent="0.45">
      <c r="A138" t="e">
        <f t="shared" si="18"/>
        <v>#N/A</v>
      </c>
      <c r="C138" t="e">
        <f t="shared" si="19"/>
        <v>#N/A</v>
      </c>
      <c r="G138" s="2"/>
      <c r="H138" s="2"/>
      <c r="I138" s="2"/>
    </row>
    <row r="139" spans="1:19" x14ac:dyDescent="0.45">
      <c r="A139" t="e">
        <f t="shared" si="18"/>
        <v>#N/A</v>
      </c>
      <c r="B139" s="1" t="s">
        <v>33</v>
      </c>
      <c r="C139" t="e">
        <f t="shared" si="19"/>
        <v>#N/A</v>
      </c>
      <c r="G139" s="2"/>
      <c r="H139" s="2"/>
      <c r="I139" s="2"/>
    </row>
    <row r="140" spans="1:19" x14ac:dyDescent="0.45">
      <c r="A140">
        <f t="shared" si="18"/>
        <v>7</v>
      </c>
      <c r="B140" s="10" t="s">
        <v>5</v>
      </c>
      <c r="C140" s="10">
        <f t="shared" si="19"/>
        <v>9</v>
      </c>
      <c r="D140" s="10" t="s">
        <v>3</v>
      </c>
      <c r="E140" s="10">
        <v>81</v>
      </c>
      <c r="F140" s="10">
        <v>66</v>
      </c>
      <c r="G140" s="7">
        <f t="shared" si="20"/>
        <v>1.2272727272727273</v>
      </c>
      <c r="H140" s="7">
        <f t="shared" si="21"/>
        <v>0.81481481481481477</v>
      </c>
      <c r="I140" s="2"/>
    </row>
    <row r="141" spans="1:19" x14ac:dyDescent="0.45">
      <c r="A141">
        <f t="shared" si="18"/>
        <v>10</v>
      </c>
      <c r="B141" t="s">
        <v>13</v>
      </c>
      <c r="C141">
        <f t="shared" si="19"/>
        <v>15</v>
      </c>
      <c r="D141" t="s">
        <v>8</v>
      </c>
      <c r="E141">
        <v>72</v>
      </c>
      <c r="F141">
        <v>107</v>
      </c>
      <c r="G141" s="2">
        <f t="shared" si="20"/>
        <v>0.67289719626168221</v>
      </c>
      <c r="H141" s="2">
        <f t="shared" si="21"/>
        <v>1.4861111111111112</v>
      </c>
      <c r="I141" s="2"/>
    </row>
    <row r="142" spans="1:19" x14ac:dyDescent="0.45">
      <c r="A142">
        <f t="shared" si="18"/>
        <v>11</v>
      </c>
      <c r="B142" t="s">
        <v>15</v>
      </c>
      <c r="C142">
        <f t="shared" si="19"/>
        <v>3</v>
      </c>
      <c r="D142" t="s">
        <v>0</v>
      </c>
      <c r="E142">
        <v>82</v>
      </c>
      <c r="F142">
        <v>59</v>
      </c>
      <c r="G142" s="2">
        <f t="shared" si="20"/>
        <v>1.3898305084745763</v>
      </c>
      <c r="H142" s="2">
        <f t="shared" si="21"/>
        <v>0.71951219512195119</v>
      </c>
      <c r="I142" s="2"/>
    </row>
    <row r="143" spans="1:19" x14ac:dyDescent="0.45">
      <c r="A143">
        <f t="shared" si="18"/>
        <v>17</v>
      </c>
      <c r="B143" t="s">
        <v>16</v>
      </c>
      <c r="C143">
        <f t="shared" si="19"/>
        <v>1</v>
      </c>
      <c r="D143" t="s">
        <v>12</v>
      </c>
      <c r="E143">
        <v>63</v>
      </c>
      <c r="F143">
        <v>81</v>
      </c>
      <c r="G143" s="2">
        <f t="shared" si="20"/>
        <v>0.77777777777777779</v>
      </c>
      <c r="H143" s="2">
        <f t="shared" si="21"/>
        <v>1.2857142857142858</v>
      </c>
      <c r="I143" s="2"/>
    </row>
    <row r="144" spans="1:19" x14ac:dyDescent="0.45">
      <c r="A144">
        <f t="shared" si="18"/>
        <v>16</v>
      </c>
      <c r="B144" t="s">
        <v>6</v>
      </c>
      <c r="C144">
        <f t="shared" si="19"/>
        <v>8</v>
      </c>
      <c r="D144" t="s">
        <v>14</v>
      </c>
      <c r="E144">
        <v>105</v>
      </c>
      <c r="F144">
        <v>125</v>
      </c>
      <c r="G144" s="2">
        <f t="shared" si="20"/>
        <v>0.84</v>
      </c>
      <c r="H144" s="2">
        <f t="shared" si="21"/>
        <v>1.1904761904761905</v>
      </c>
      <c r="I144" s="2"/>
    </row>
    <row r="145" spans="1:9" x14ac:dyDescent="0.45">
      <c r="A145">
        <f t="shared" si="18"/>
        <v>12</v>
      </c>
      <c r="B145" t="s">
        <v>4</v>
      </c>
      <c r="C145">
        <f t="shared" si="19"/>
        <v>14</v>
      </c>
      <c r="D145" t="s">
        <v>11</v>
      </c>
      <c r="E145">
        <v>116</v>
      </c>
      <c r="F145">
        <v>73</v>
      </c>
      <c r="G145" s="2">
        <f t="shared" si="20"/>
        <v>1.5890410958904109</v>
      </c>
      <c r="H145" s="2">
        <f t="shared" si="21"/>
        <v>0.62931034482758619</v>
      </c>
      <c r="I145" s="2"/>
    </row>
    <row r="146" spans="1:9" x14ac:dyDescent="0.45">
      <c r="A146" t="e">
        <f t="shared" si="18"/>
        <v>#N/A</v>
      </c>
      <c r="C146" t="e">
        <f t="shared" si="19"/>
        <v>#N/A</v>
      </c>
      <c r="G146" s="2"/>
      <c r="H146" s="2"/>
      <c r="I146" s="2"/>
    </row>
    <row r="147" spans="1:9" x14ac:dyDescent="0.45">
      <c r="A147" t="e">
        <f t="shared" si="18"/>
        <v>#N/A</v>
      </c>
      <c r="B147" s="1" t="s">
        <v>34</v>
      </c>
      <c r="C147" t="e">
        <f t="shared" si="19"/>
        <v>#N/A</v>
      </c>
      <c r="G147" s="2"/>
      <c r="H147" s="2"/>
      <c r="I147" s="2"/>
    </row>
    <row r="148" spans="1:9" x14ac:dyDescent="0.45">
      <c r="A148">
        <f t="shared" si="18"/>
        <v>2</v>
      </c>
      <c r="B148" t="s">
        <v>1</v>
      </c>
      <c r="C148">
        <f t="shared" si="19"/>
        <v>6</v>
      </c>
      <c r="D148" t="s">
        <v>2</v>
      </c>
      <c r="E148">
        <v>117</v>
      </c>
      <c r="F148">
        <v>53</v>
      </c>
      <c r="G148" s="2">
        <f t="shared" si="20"/>
        <v>2.2075471698113209</v>
      </c>
      <c r="H148" s="2">
        <f t="shared" si="21"/>
        <v>0.45299145299145299</v>
      </c>
      <c r="I148" s="2"/>
    </row>
    <row r="149" spans="1:9" x14ac:dyDescent="0.45">
      <c r="A149">
        <f t="shared" si="18"/>
        <v>17</v>
      </c>
      <c r="B149" t="s">
        <v>16</v>
      </c>
      <c r="C149">
        <f t="shared" si="19"/>
        <v>15</v>
      </c>
      <c r="D149" t="s">
        <v>8</v>
      </c>
      <c r="E149">
        <v>107</v>
      </c>
      <c r="F149">
        <v>97</v>
      </c>
      <c r="G149" s="2">
        <f t="shared" si="20"/>
        <v>1.1030927835051547</v>
      </c>
      <c r="H149" s="2">
        <f t="shared" si="21"/>
        <v>0.90654205607476634</v>
      </c>
      <c r="I149" s="2"/>
    </row>
    <row r="150" spans="1:9" x14ac:dyDescent="0.45">
      <c r="A150">
        <f t="shared" si="18"/>
        <v>8</v>
      </c>
      <c r="B150" t="s">
        <v>14</v>
      </c>
      <c r="C150">
        <f t="shared" si="19"/>
        <v>13</v>
      </c>
      <c r="D150" t="s">
        <v>9</v>
      </c>
      <c r="E150">
        <v>125</v>
      </c>
      <c r="F150">
        <v>83</v>
      </c>
      <c r="G150" s="2">
        <f t="shared" si="20"/>
        <v>1.5060240963855422</v>
      </c>
      <c r="H150" s="2">
        <f t="shared" si="21"/>
        <v>0.66400000000000003</v>
      </c>
      <c r="I150" s="2"/>
    </row>
    <row r="151" spans="1:9" x14ac:dyDescent="0.45">
      <c r="A151">
        <f t="shared" si="18"/>
        <v>9</v>
      </c>
      <c r="B151" s="10" t="s">
        <v>3</v>
      </c>
      <c r="C151" s="10">
        <f t="shared" si="19"/>
        <v>5</v>
      </c>
      <c r="D151" s="10" t="s">
        <v>17</v>
      </c>
      <c r="E151" s="10">
        <v>81</v>
      </c>
      <c r="F151" s="10">
        <v>50</v>
      </c>
      <c r="G151" s="7">
        <f t="shared" si="20"/>
        <v>1.62</v>
      </c>
      <c r="H151" s="7">
        <f t="shared" si="21"/>
        <v>0.61728395061728392</v>
      </c>
      <c r="I151" s="2"/>
    </row>
    <row r="152" spans="1:9" x14ac:dyDescent="0.45">
      <c r="A152">
        <f t="shared" si="18"/>
        <v>1</v>
      </c>
      <c r="B152" t="s">
        <v>12</v>
      </c>
      <c r="C152">
        <f t="shared" si="19"/>
        <v>7</v>
      </c>
      <c r="D152" t="s">
        <v>5</v>
      </c>
      <c r="E152">
        <v>89</v>
      </c>
      <c r="F152">
        <v>86</v>
      </c>
      <c r="G152" s="2">
        <f t="shared" si="20"/>
        <v>1.0348837209302326</v>
      </c>
      <c r="H152" s="2">
        <f t="shared" si="21"/>
        <v>0.9662921348314607</v>
      </c>
      <c r="I152" s="2"/>
    </row>
    <row r="153" spans="1:9" x14ac:dyDescent="0.45">
      <c r="A153">
        <f t="shared" si="18"/>
        <v>3</v>
      </c>
      <c r="B153" t="s">
        <v>0</v>
      </c>
      <c r="C153">
        <f t="shared" si="19"/>
        <v>10</v>
      </c>
      <c r="D153" t="s">
        <v>13</v>
      </c>
      <c r="E153">
        <v>83</v>
      </c>
      <c r="F153">
        <v>32</v>
      </c>
      <c r="G153" s="2">
        <f t="shared" si="20"/>
        <v>2.59375</v>
      </c>
      <c r="H153" s="2">
        <f t="shared" si="21"/>
        <v>0.38554216867469882</v>
      </c>
      <c r="I153" s="2"/>
    </row>
    <row r="154" spans="1:9" x14ac:dyDescent="0.45">
      <c r="A154">
        <f t="shared" si="18"/>
        <v>18</v>
      </c>
      <c r="B154" t="s">
        <v>10</v>
      </c>
      <c r="C154">
        <f t="shared" si="19"/>
        <v>14</v>
      </c>
      <c r="D154" t="s">
        <v>11</v>
      </c>
      <c r="E154">
        <v>58</v>
      </c>
      <c r="F154">
        <v>115</v>
      </c>
      <c r="G154" s="2">
        <f t="shared" si="20"/>
        <v>0.5043478260869565</v>
      </c>
      <c r="H154" s="2">
        <f t="shared" si="21"/>
        <v>1.9827586206896552</v>
      </c>
      <c r="I154" s="2"/>
    </row>
    <row r="155" spans="1:9" x14ac:dyDescent="0.45">
      <c r="A155">
        <f t="shared" si="18"/>
        <v>4</v>
      </c>
      <c r="B155" t="s">
        <v>7</v>
      </c>
      <c r="C155">
        <f t="shared" si="19"/>
        <v>16</v>
      </c>
      <c r="D155" t="s">
        <v>6</v>
      </c>
      <c r="E155">
        <v>88</v>
      </c>
      <c r="F155">
        <v>77</v>
      </c>
      <c r="G155" s="2">
        <f t="shared" si="20"/>
        <v>1.1428571428571428</v>
      </c>
      <c r="H155" s="2">
        <f t="shared" si="21"/>
        <v>0.875</v>
      </c>
      <c r="I155" s="2"/>
    </row>
    <row r="156" spans="1:9" x14ac:dyDescent="0.45">
      <c r="A156">
        <f t="shared" si="18"/>
        <v>11</v>
      </c>
      <c r="B156" t="s">
        <v>15</v>
      </c>
      <c r="C156">
        <f t="shared" si="19"/>
        <v>12</v>
      </c>
      <c r="D156" t="s">
        <v>4</v>
      </c>
      <c r="E156">
        <v>93</v>
      </c>
      <c r="F156">
        <v>91</v>
      </c>
      <c r="G156" s="2">
        <f t="shared" si="20"/>
        <v>1.0219780219780219</v>
      </c>
      <c r="H156" s="2">
        <f t="shared" si="21"/>
        <v>0.978494623655914</v>
      </c>
      <c r="I156" s="2"/>
    </row>
    <row r="157" spans="1:9" x14ac:dyDescent="0.45">
      <c r="A157" t="e">
        <f t="shared" si="18"/>
        <v>#N/A</v>
      </c>
      <c r="C157" t="e">
        <f t="shared" si="19"/>
        <v>#N/A</v>
      </c>
      <c r="G157" s="2"/>
      <c r="H157" s="2"/>
      <c r="I157" s="2"/>
    </row>
    <row r="158" spans="1:9" x14ac:dyDescent="0.45">
      <c r="A158" t="e">
        <f t="shared" si="18"/>
        <v>#N/A</v>
      </c>
      <c r="B158" s="1" t="s">
        <v>35</v>
      </c>
      <c r="C158" t="e">
        <f t="shared" si="19"/>
        <v>#N/A</v>
      </c>
      <c r="G158" s="2"/>
      <c r="H158" s="2"/>
      <c r="I158" s="2"/>
    </row>
    <row r="159" spans="1:9" x14ac:dyDescent="0.45">
      <c r="A159">
        <f t="shared" si="18"/>
        <v>6</v>
      </c>
      <c r="B159" t="s">
        <v>2</v>
      </c>
      <c r="C159">
        <f t="shared" si="19"/>
        <v>8</v>
      </c>
      <c r="D159" t="s">
        <v>14</v>
      </c>
      <c r="E159">
        <v>108</v>
      </c>
      <c r="F159">
        <v>67</v>
      </c>
      <c r="G159" s="2">
        <f t="shared" si="20"/>
        <v>1.6119402985074627</v>
      </c>
      <c r="H159" s="2">
        <f t="shared" si="21"/>
        <v>0.62037037037037035</v>
      </c>
      <c r="I159" s="2"/>
    </row>
    <row r="160" spans="1:9" x14ac:dyDescent="0.45">
      <c r="A160">
        <f t="shared" si="18"/>
        <v>9</v>
      </c>
      <c r="B160" t="s">
        <v>3</v>
      </c>
      <c r="C160">
        <f t="shared" si="19"/>
        <v>10</v>
      </c>
      <c r="D160" t="s">
        <v>13</v>
      </c>
      <c r="E160">
        <v>78</v>
      </c>
      <c r="F160">
        <v>93</v>
      </c>
      <c r="G160" s="2">
        <f t="shared" si="20"/>
        <v>0.83870967741935487</v>
      </c>
      <c r="H160" s="2">
        <f t="shared" si="21"/>
        <v>1.1923076923076923</v>
      </c>
      <c r="I160" s="2"/>
    </row>
    <row r="161" spans="1:31" x14ac:dyDescent="0.45">
      <c r="A161" s="10">
        <f t="shared" si="18"/>
        <v>15</v>
      </c>
      <c r="B161" s="10" t="s">
        <v>8</v>
      </c>
      <c r="C161" s="10">
        <f t="shared" si="19"/>
        <v>3</v>
      </c>
      <c r="D161" s="10" t="s">
        <v>0</v>
      </c>
      <c r="E161" s="10">
        <v>95</v>
      </c>
      <c r="F161" s="10">
        <v>86</v>
      </c>
      <c r="G161" s="7">
        <f t="shared" si="20"/>
        <v>1.1046511627906976</v>
      </c>
      <c r="H161" s="7">
        <f t="shared" si="21"/>
        <v>0.90526315789473688</v>
      </c>
      <c r="I161" s="2"/>
    </row>
    <row r="162" spans="1:31" x14ac:dyDescent="0.45">
      <c r="A162">
        <f t="shared" si="18"/>
        <v>14</v>
      </c>
      <c r="B162" t="s">
        <v>11</v>
      </c>
      <c r="C162">
        <f t="shared" si="19"/>
        <v>2</v>
      </c>
      <c r="D162" t="s">
        <v>1</v>
      </c>
      <c r="E162">
        <v>65</v>
      </c>
      <c r="F162">
        <v>94</v>
      </c>
      <c r="G162" s="2">
        <f t="shared" si="20"/>
        <v>0.69148936170212771</v>
      </c>
      <c r="H162" s="2">
        <f t="shared" si="21"/>
        <v>1.4461538461538461</v>
      </c>
      <c r="I162" s="2"/>
    </row>
    <row r="163" spans="1:31" x14ac:dyDescent="0.45">
      <c r="A163" s="10">
        <f t="shared" si="18"/>
        <v>12</v>
      </c>
      <c r="B163" s="10" t="s">
        <v>4</v>
      </c>
      <c r="C163" s="10">
        <f t="shared" si="19"/>
        <v>4</v>
      </c>
      <c r="D163" s="10" t="s">
        <v>7</v>
      </c>
      <c r="E163" s="10">
        <v>62</v>
      </c>
      <c r="F163" s="10">
        <v>67</v>
      </c>
      <c r="G163" s="7">
        <f t="shared" si="20"/>
        <v>0.92537313432835822</v>
      </c>
      <c r="H163" s="7">
        <f t="shared" si="21"/>
        <v>1.0806451612903225</v>
      </c>
      <c r="I163" s="2"/>
    </row>
    <row r="164" spans="1:31" x14ac:dyDescent="0.45">
      <c r="A164" s="10">
        <f t="shared" si="18"/>
        <v>1</v>
      </c>
      <c r="B164" s="10" t="s">
        <v>12</v>
      </c>
      <c r="C164" s="10">
        <f t="shared" si="19"/>
        <v>18</v>
      </c>
      <c r="D164" s="10" t="s">
        <v>10</v>
      </c>
      <c r="E164" s="10">
        <v>144</v>
      </c>
      <c r="F164" s="10">
        <v>32</v>
      </c>
      <c r="G164" s="7">
        <f t="shared" si="20"/>
        <v>4.5</v>
      </c>
      <c r="H164" s="7">
        <f t="shared" si="21"/>
        <v>0.22222222222222221</v>
      </c>
      <c r="I164" s="2"/>
    </row>
    <row r="165" spans="1:31" x14ac:dyDescent="0.45">
      <c r="A165" s="10">
        <f t="shared" si="18"/>
        <v>7</v>
      </c>
      <c r="B165" s="10" t="s">
        <v>5</v>
      </c>
      <c r="C165" s="10">
        <f t="shared" si="19"/>
        <v>17</v>
      </c>
      <c r="D165" s="10" t="s">
        <v>16</v>
      </c>
      <c r="E165" s="10">
        <v>128</v>
      </c>
      <c r="F165" s="10">
        <v>93</v>
      </c>
      <c r="G165" s="7">
        <f t="shared" si="20"/>
        <v>1.3763440860215055</v>
      </c>
      <c r="H165" s="7">
        <f t="shared" si="21"/>
        <v>0.7265625</v>
      </c>
      <c r="I165" s="2"/>
    </row>
    <row r="166" spans="1:31" ht="23.25" x14ac:dyDescent="0.7">
      <c r="A166">
        <f t="shared" si="18"/>
        <v>5</v>
      </c>
      <c r="B166" t="s">
        <v>17</v>
      </c>
      <c r="C166">
        <f t="shared" si="19"/>
        <v>11</v>
      </c>
      <c r="D166" t="s">
        <v>15</v>
      </c>
      <c r="E166">
        <v>99</v>
      </c>
      <c r="F166">
        <v>91</v>
      </c>
      <c r="G166" s="2">
        <f t="shared" si="20"/>
        <v>1.0879120879120878</v>
      </c>
      <c r="H166" s="2">
        <f t="shared" si="21"/>
        <v>0.91919191919191923</v>
      </c>
      <c r="I166" s="2"/>
      <c r="J166" s="4" t="s">
        <v>87</v>
      </c>
      <c r="L166" t="s">
        <v>12</v>
      </c>
      <c r="M166" t="s">
        <v>1</v>
      </c>
      <c r="N166" t="s">
        <v>0</v>
      </c>
      <c r="O166" t="s">
        <v>7</v>
      </c>
      <c r="P166" t="s">
        <v>17</v>
      </c>
      <c r="Q166" t="s">
        <v>2</v>
      </c>
      <c r="R166" t="s">
        <v>5</v>
      </c>
      <c r="S166" t="s">
        <v>14</v>
      </c>
      <c r="T166" t="s">
        <v>3</v>
      </c>
      <c r="U166" t="s">
        <v>13</v>
      </c>
      <c r="V166" t="s">
        <v>15</v>
      </c>
      <c r="W166" t="s">
        <v>4</v>
      </c>
      <c r="X166" t="s">
        <v>9</v>
      </c>
      <c r="Y166" t="s">
        <v>11</v>
      </c>
      <c r="Z166" t="s">
        <v>8</v>
      </c>
      <c r="AA166" t="s">
        <v>6</v>
      </c>
      <c r="AB166" t="s">
        <v>16</v>
      </c>
      <c r="AC166" t="s">
        <v>10</v>
      </c>
    </row>
    <row r="167" spans="1:31" ht="23.25" x14ac:dyDescent="0.7">
      <c r="A167">
        <f t="shared" si="18"/>
        <v>16</v>
      </c>
      <c r="B167" t="s">
        <v>6</v>
      </c>
      <c r="C167">
        <f t="shared" si="19"/>
        <v>13</v>
      </c>
      <c r="D167" t="s">
        <v>9</v>
      </c>
      <c r="E167">
        <v>72</v>
      </c>
      <c r="F167">
        <v>50</v>
      </c>
      <c r="G167" s="2">
        <f t="shared" si="20"/>
        <v>1.44</v>
      </c>
      <c r="H167" s="2">
        <f t="shared" si="21"/>
        <v>0.69444444444444442</v>
      </c>
      <c r="I167" s="2"/>
      <c r="J167" s="4" t="s">
        <v>88</v>
      </c>
      <c r="K167" t="s">
        <v>43</v>
      </c>
      <c r="L167">
        <v>1</v>
      </c>
      <c r="M167">
        <v>2</v>
      </c>
      <c r="N167">
        <v>3</v>
      </c>
      <c r="O167">
        <v>4</v>
      </c>
      <c r="P167">
        <v>5</v>
      </c>
      <c r="Q167">
        <v>6</v>
      </c>
      <c r="R167">
        <v>7</v>
      </c>
      <c r="S167">
        <v>8</v>
      </c>
      <c r="T167">
        <v>9</v>
      </c>
      <c r="U167">
        <v>10</v>
      </c>
      <c r="V167">
        <v>11</v>
      </c>
      <c r="W167">
        <v>12</v>
      </c>
      <c r="X167">
        <v>13</v>
      </c>
      <c r="Y167">
        <v>14</v>
      </c>
      <c r="Z167">
        <v>15</v>
      </c>
      <c r="AA167">
        <v>16</v>
      </c>
      <c r="AB167">
        <v>17</v>
      </c>
      <c r="AC167">
        <v>18</v>
      </c>
    </row>
    <row r="168" spans="1:31" x14ac:dyDescent="0.45">
      <c r="A168" t="e">
        <f t="shared" si="18"/>
        <v>#N/A</v>
      </c>
      <c r="C168" t="e">
        <f t="shared" si="19"/>
        <v>#N/A</v>
      </c>
      <c r="G168" s="2"/>
      <c r="H168" s="2"/>
      <c r="I168" s="2"/>
      <c r="J168" t="s">
        <v>12</v>
      </c>
      <c r="K168">
        <v>1</v>
      </c>
      <c r="L168">
        <v>0</v>
      </c>
      <c r="M168">
        <v>0</v>
      </c>
      <c r="N168" s="2">
        <v>0.71962616822429903</v>
      </c>
      <c r="O168" s="2">
        <v>1.1428571428571428</v>
      </c>
      <c r="P168" s="2">
        <v>0.95652173913043481</v>
      </c>
      <c r="Q168" s="2">
        <v>1.1428571428571428</v>
      </c>
      <c r="R168" s="2">
        <v>1.0348837209302326</v>
      </c>
      <c r="S168" s="2">
        <v>1.1857142857142857</v>
      </c>
      <c r="T168">
        <v>0</v>
      </c>
      <c r="U168" s="2">
        <v>0.88888888888888884</v>
      </c>
      <c r="V168" s="2">
        <v>1.7446808510638299</v>
      </c>
      <c r="W168">
        <v>0</v>
      </c>
      <c r="X168" s="2">
        <v>0.86956521739130432</v>
      </c>
      <c r="Y168" s="2">
        <v>1.7636363636363637</v>
      </c>
      <c r="Z168" s="2">
        <v>1.9166666666666667</v>
      </c>
      <c r="AA168" s="2">
        <v>2.5142857142857142</v>
      </c>
      <c r="AB168" s="2">
        <v>1.2857142857142858</v>
      </c>
      <c r="AC168" s="9">
        <f>1.98360655737705+4.5</f>
        <v>6.4836065573770503</v>
      </c>
      <c r="AE168" s="2">
        <f>SUM(L168:AC185)</f>
        <v>307.92785616242276</v>
      </c>
    </row>
    <row r="169" spans="1:31" x14ac:dyDescent="0.45">
      <c r="A169" t="e">
        <f t="shared" si="18"/>
        <v>#N/A</v>
      </c>
      <c r="B169" s="1" t="s">
        <v>36</v>
      </c>
      <c r="C169" t="e">
        <f t="shared" si="19"/>
        <v>#N/A</v>
      </c>
      <c r="G169" s="2"/>
      <c r="H169" s="2"/>
      <c r="I169" s="2"/>
      <c r="J169" t="s">
        <v>1</v>
      </c>
      <c r="K169">
        <v>2</v>
      </c>
      <c r="L169">
        <v>0</v>
      </c>
      <c r="M169">
        <v>0</v>
      </c>
      <c r="N169" s="2">
        <v>0.83561643835616439</v>
      </c>
      <c r="O169" s="2">
        <v>0.68292682926829273</v>
      </c>
      <c r="P169" s="2">
        <v>0.5957446808510638</v>
      </c>
      <c r="Q169" s="2">
        <v>2.2075471698113209</v>
      </c>
      <c r="R169" s="2">
        <v>1.4074074074074074</v>
      </c>
      <c r="S169" s="2">
        <v>1.3661971830985915</v>
      </c>
      <c r="T169">
        <v>0</v>
      </c>
      <c r="U169" s="2">
        <v>1.6909090909090909</v>
      </c>
      <c r="V169" s="2">
        <v>1.8888888888888888</v>
      </c>
      <c r="W169" s="2">
        <v>1.1884057971014492</v>
      </c>
      <c r="X169" s="2">
        <v>1.1234567901234569</v>
      </c>
      <c r="Y169" s="2">
        <v>1.4461538461538461</v>
      </c>
      <c r="Z169" s="2">
        <v>1.4142857142857144</v>
      </c>
      <c r="AA169" s="2">
        <v>2.2641509433962264</v>
      </c>
      <c r="AB169" s="2">
        <v>2.9473684210526314</v>
      </c>
      <c r="AC169" s="2">
        <v>1.8867924528301887</v>
      </c>
    </row>
    <row r="170" spans="1:31" x14ac:dyDescent="0.45">
      <c r="A170">
        <f t="shared" si="18"/>
        <v>1</v>
      </c>
      <c r="B170" t="s">
        <v>12</v>
      </c>
      <c r="C170">
        <f t="shared" si="19"/>
        <v>2</v>
      </c>
      <c r="D170" t="s">
        <v>1</v>
      </c>
      <c r="E170">
        <v>91</v>
      </c>
      <c r="F170">
        <v>63</v>
      </c>
      <c r="G170" s="2">
        <f t="shared" si="20"/>
        <v>1.4444444444444444</v>
      </c>
      <c r="H170" s="2">
        <f t="shared" si="21"/>
        <v>0.69230769230769229</v>
      </c>
      <c r="I170" s="2"/>
      <c r="J170" t="s">
        <v>0</v>
      </c>
      <c r="K170">
        <v>3</v>
      </c>
      <c r="L170" s="2">
        <v>1.3896103896103895</v>
      </c>
      <c r="M170" s="2">
        <v>1.1967213114754098</v>
      </c>
      <c r="N170">
        <v>0</v>
      </c>
      <c r="O170">
        <v>0</v>
      </c>
      <c r="P170">
        <v>0</v>
      </c>
      <c r="Q170" s="2">
        <v>0.78761061946902655</v>
      </c>
      <c r="R170" s="2">
        <v>1.06</v>
      </c>
      <c r="S170" s="2">
        <v>0.84507042253521125</v>
      </c>
      <c r="T170" s="2">
        <v>0.8529411764705882</v>
      </c>
      <c r="U170" s="2">
        <v>2.59375</v>
      </c>
      <c r="V170" s="2">
        <v>0.71951219512195119</v>
      </c>
      <c r="W170" s="2">
        <v>0.81333333333333335</v>
      </c>
      <c r="X170" s="2">
        <v>1.6029411764705883</v>
      </c>
      <c r="Y170">
        <v>0</v>
      </c>
      <c r="Z170" s="9">
        <f>2.23404255319149+0.905263157894737</f>
        <v>3.139305711086227</v>
      </c>
      <c r="AA170" s="2">
        <v>1.2173913043478262</v>
      </c>
      <c r="AB170" s="2">
        <v>2.0862068965517242</v>
      </c>
      <c r="AC170" s="2">
        <v>1.1466666666666667</v>
      </c>
    </row>
    <row r="171" spans="1:31" x14ac:dyDescent="0.45">
      <c r="A171">
        <f t="shared" si="18"/>
        <v>3</v>
      </c>
      <c r="B171" t="s">
        <v>0</v>
      </c>
      <c r="C171">
        <f t="shared" si="19"/>
        <v>8</v>
      </c>
      <c r="D171" t="s">
        <v>14</v>
      </c>
      <c r="E171">
        <v>120</v>
      </c>
      <c r="F171">
        <v>67</v>
      </c>
      <c r="G171" s="2">
        <f t="shared" si="20"/>
        <v>1.791044776119403</v>
      </c>
      <c r="H171" s="2">
        <f t="shared" si="21"/>
        <v>0.55833333333333335</v>
      </c>
      <c r="I171" s="2"/>
      <c r="J171" t="s">
        <v>7</v>
      </c>
      <c r="K171">
        <v>4</v>
      </c>
      <c r="L171" s="2">
        <v>0.875</v>
      </c>
      <c r="M171" s="2">
        <v>1.4642857142857142</v>
      </c>
      <c r="N171">
        <v>0</v>
      </c>
      <c r="O171">
        <v>0</v>
      </c>
      <c r="P171" s="2">
        <v>1.8181818181818181</v>
      </c>
      <c r="Q171" s="2">
        <v>0.9285714285714286</v>
      </c>
      <c r="R171" s="2">
        <v>0.76106194690265483</v>
      </c>
      <c r="S171" s="2">
        <v>0.51515151515151514</v>
      </c>
      <c r="T171" s="2">
        <v>1.0533333333333332</v>
      </c>
      <c r="U171" s="2">
        <v>1.2</v>
      </c>
      <c r="V171">
        <v>0</v>
      </c>
      <c r="W171" s="9">
        <f>1.27777777777778+1.08064516129032</f>
        <v>2.3584229390680997</v>
      </c>
      <c r="X171" s="2">
        <v>1.0588235294117647</v>
      </c>
      <c r="Y171" s="2">
        <v>1.7241379310344827</v>
      </c>
      <c r="Z171" s="2">
        <v>1.1341463414634145</v>
      </c>
      <c r="AA171" s="2">
        <v>1.1428571428571428</v>
      </c>
      <c r="AB171" s="2">
        <v>0.85057471264367812</v>
      </c>
      <c r="AC171">
        <v>0</v>
      </c>
    </row>
    <row r="172" spans="1:31" x14ac:dyDescent="0.45">
      <c r="A172">
        <f t="shared" si="18"/>
        <v>4</v>
      </c>
      <c r="B172" t="s">
        <v>7</v>
      </c>
      <c r="C172">
        <f t="shared" si="19"/>
        <v>18</v>
      </c>
      <c r="D172" t="s">
        <v>10</v>
      </c>
      <c r="E172">
        <v>88</v>
      </c>
      <c r="F172">
        <v>81</v>
      </c>
      <c r="G172" s="2">
        <f t="shared" si="20"/>
        <v>1.0864197530864197</v>
      </c>
      <c r="H172" s="2">
        <f t="shared" si="21"/>
        <v>0.92045454545454541</v>
      </c>
      <c r="I172" s="2"/>
      <c r="J172" t="s">
        <v>17</v>
      </c>
      <c r="K172">
        <v>5</v>
      </c>
      <c r="L172" s="2">
        <v>1.0454545454545454</v>
      </c>
      <c r="M172" s="2">
        <v>1.6785714285714286</v>
      </c>
      <c r="N172">
        <v>0</v>
      </c>
      <c r="O172" s="2">
        <v>0.55000000000000004</v>
      </c>
      <c r="P172">
        <v>0</v>
      </c>
      <c r="Q172" s="2">
        <v>1.1647058823529413</v>
      </c>
      <c r="R172">
        <v>0</v>
      </c>
      <c r="S172">
        <v>0</v>
      </c>
      <c r="T172" s="9">
        <f>1.56451612903226+0.617283950617284</f>
        <v>2.1818000796495438</v>
      </c>
      <c r="U172" s="2">
        <v>0.84615384615384615</v>
      </c>
      <c r="V172" s="2">
        <v>1.0879120879120878</v>
      </c>
      <c r="W172" s="2">
        <v>0.47826086956521741</v>
      </c>
      <c r="X172" s="2">
        <v>1.1585365853658536</v>
      </c>
      <c r="Y172" s="2">
        <v>1.01219512195122</v>
      </c>
      <c r="Z172" s="2">
        <v>1.8135593220338984</v>
      </c>
      <c r="AA172" s="2">
        <v>1.6296296296296295</v>
      </c>
      <c r="AB172" s="2">
        <v>2.1702127659574466</v>
      </c>
      <c r="AC172" s="2">
        <v>4.25</v>
      </c>
    </row>
    <row r="173" spans="1:31" x14ac:dyDescent="0.45">
      <c r="A173">
        <f t="shared" si="18"/>
        <v>12</v>
      </c>
      <c r="B173" t="s">
        <v>4</v>
      </c>
      <c r="C173">
        <f t="shared" si="19"/>
        <v>7</v>
      </c>
      <c r="D173" t="s">
        <v>5</v>
      </c>
      <c r="E173">
        <v>94</v>
      </c>
      <c r="F173">
        <v>92</v>
      </c>
      <c r="G173" s="2">
        <f t="shared" si="20"/>
        <v>1.0217391304347827</v>
      </c>
      <c r="H173" s="2">
        <f t="shared" si="21"/>
        <v>0.97872340425531912</v>
      </c>
      <c r="I173" s="2"/>
      <c r="J173" t="s">
        <v>2</v>
      </c>
      <c r="K173">
        <v>6</v>
      </c>
      <c r="L173" s="2">
        <v>0.875</v>
      </c>
      <c r="M173" s="2">
        <v>0.45299145299145299</v>
      </c>
      <c r="N173" s="2">
        <v>1.2696629213483146</v>
      </c>
      <c r="O173" s="2">
        <v>1.0769230769230769</v>
      </c>
      <c r="P173" s="2">
        <v>0.85858585858585856</v>
      </c>
      <c r="Q173">
        <v>0</v>
      </c>
      <c r="R173">
        <v>0</v>
      </c>
      <c r="S173" s="2">
        <v>1.6119402985074627</v>
      </c>
      <c r="T173">
        <v>0</v>
      </c>
      <c r="U173" s="2">
        <v>1.368421052631579</v>
      </c>
      <c r="V173" s="2">
        <v>1.1594202898550725</v>
      </c>
      <c r="W173" s="2">
        <v>1.65</v>
      </c>
      <c r="X173" s="2">
        <v>0.95726495726495731</v>
      </c>
      <c r="Y173" s="2">
        <v>1.5454545454545454</v>
      </c>
      <c r="Z173" s="2">
        <v>1.2933333333333332</v>
      </c>
      <c r="AA173" s="2">
        <v>1.1458333333333333</v>
      </c>
      <c r="AB173" s="2">
        <v>3.5</v>
      </c>
      <c r="AC173" s="2">
        <v>3.25</v>
      </c>
    </row>
    <row r="174" spans="1:31" x14ac:dyDescent="0.45">
      <c r="A174">
        <f t="shared" si="18"/>
        <v>11</v>
      </c>
      <c r="B174" t="s">
        <v>15</v>
      </c>
      <c r="C174">
        <f t="shared" si="19"/>
        <v>16</v>
      </c>
      <c r="D174" t="s">
        <v>6</v>
      </c>
      <c r="E174">
        <v>84</v>
      </c>
      <c r="F174">
        <v>29</v>
      </c>
      <c r="G174" s="2">
        <f t="shared" si="20"/>
        <v>2.896551724137931</v>
      </c>
      <c r="H174" s="2">
        <f t="shared" si="21"/>
        <v>0.34523809523809523</v>
      </c>
      <c r="I174" s="2"/>
      <c r="J174" t="s">
        <v>5</v>
      </c>
      <c r="K174">
        <v>7</v>
      </c>
      <c r="L174" s="2">
        <v>0.9662921348314607</v>
      </c>
      <c r="M174" s="2">
        <v>0.71052631578947367</v>
      </c>
      <c r="N174" s="2">
        <v>0.94339622641509435</v>
      </c>
      <c r="O174" s="2">
        <v>1.3139534883720929</v>
      </c>
      <c r="P174">
        <v>0</v>
      </c>
      <c r="Q174">
        <v>0</v>
      </c>
      <c r="R174">
        <v>0</v>
      </c>
      <c r="S174" s="2">
        <v>1.6229508196721312</v>
      </c>
      <c r="T174" s="8">
        <f>0.752475247524752+1.22727272727273</f>
        <v>1.979747974797482</v>
      </c>
      <c r="U174" s="2">
        <v>0.71794871794871795</v>
      </c>
      <c r="V174" s="2">
        <v>1.1846153846153846</v>
      </c>
      <c r="W174">
        <v>0</v>
      </c>
      <c r="X174" s="2">
        <v>1.2446808510638299</v>
      </c>
      <c r="Y174" s="2">
        <v>0.81188118811881194</v>
      </c>
      <c r="Z174" s="2">
        <v>1.6666666666666667</v>
      </c>
      <c r="AA174" s="2">
        <v>1.4931506849315068</v>
      </c>
      <c r="AB174" s="9">
        <f>2.94642857142857+1.37634408602151</f>
        <v>4.3227726574500798</v>
      </c>
      <c r="AC174">
        <v>0</v>
      </c>
    </row>
    <row r="175" spans="1:31" x14ac:dyDescent="0.45">
      <c r="A175">
        <f t="shared" si="18"/>
        <v>10</v>
      </c>
      <c r="B175" t="s">
        <v>13</v>
      </c>
      <c r="C175">
        <f t="shared" si="19"/>
        <v>5</v>
      </c>
      <c r="D175" t="s">
        <v>17</v>
      </c>
      <c r="E175">
        <v>70</v>
      </c>
      <c r="F175">
        <v>111</v>
      </c>
      <c r="G175" s="2">
        <f t="shared" si="20"/>
        <v>0.63063063063063063</v>
      </c>
      <c r="H175" s="2">
        <f t="shared" si="21"/>
        <v>1.5857142857142856</v>
      </c>
      <c r="I175" s="2"/>
      <c r="J175" t="s">
        <v>14</v>
      </c>
      <c r="K175">
        <v>8</v>
      </c>
      <c r="L175" s="2">
        <v>0.84337349397590367</v>
      </c>
      <c r="M175" s="2">
        <v>0.73195876288659789</v>
      </c>
      <c r="N175" s="2">
        <v>1.1833333333333333</v>
      </c>
      <c r="O175" s="2">
        <v>1.9411764705882353</v>
      </c>
      <c r="P175">
        <v>0</v>
      </c>
      <c r="Q175" s="2">
        <v>0.62037037037037035</v>
      </c>
      <c r="R175" s="2">
        <v>0.61616161616161613</v>
      </c>
      <c r="S175">
        <v>0</v>
      </c>
      <c r="T175" s="2">
        <v>0.88235294117647056</v>
      </c>
      <c r="U175" s="2">
        <v>0</v>
      </c>
      <c r="V175" s="2">
        <v>0.80232558139534882</v>
      </c>
      <c r="W175" s="2">
        <v>1.2183908045977012</v>
      </c>
      <c r="X175" s="2">
        <v>1.5060240963855422</v>
      </c>
      <c r="Y175" s="2">
        <v>0.98412698412698407</v>
      </c>
      <c r="Z175" s="2">
        <v>1.4507042253521127</v>
      </c>
      <c r="AA175" s="2">
        <v>1.1904761904761905</v>
      </c>
      <c r="AB175" s="2">
        <v>2.6833333333333331</v>
      </c>
      <c r="AC175" s="2">
        <v>1.9577464788732395</v>
      </c>
    </row>
    <row r="176" spans="1:31" x14ac:dyDescent="0.45">
      <c r="A176">
        <f t="shared" si="18"/>
        <v>6</v>
      </c>
      <c r="B176" t="s">
        <v>2</v>
      </c>
      <c r="C176">
        <f t="shared" si="19"/>
        <v>15</v>
      </c>
      <c r="D176" t="s">
        <v>8</v>
      </c>
      <c r="E176">
        <v>90</v>
      </c>
      <c r="F176">
        <v>100</v>
      </c>
      <c r="G176" s="2">
        <f t="shared" si="20"/>
        <v>0.9</v>
      </c>
      <c r="H176" s="2">
        <f t="shared" si="21"/>
        <v>1.1111111111111112</v>
      </c>
      <c r="I176" s="2"/>
      <c r="J176" t="s">
        <v>3</v>
      </c>
      <c r="K176">
        <v>9</v>
      </c>
      <c r="L176">
        <v>0</v>
      </c>
      <c r="M176">
        <v>0</v>
      </c>
      <c r="N176" s="2">
        <v>1.1724137931034482</v>
      </c>
      <c r="O176" s="2">
        <v>0.94936708860759489</v>
      </c>
      <c r="P176" s="9">
        <f>0.639175257731959+1.62</f>
        <v>2.2591752577319593</v>
      </c>
      <c r="Q176">
        <v>0</v>
      </c>
      <c r="R176" s="9">
        <f>1.32894736842105+0.814814814814815</f>
        <v>2.1437621832358649</v>
      </c>
      <c r="S176" s="2">
        <v>1.1333333333333333</v>
      </c>
      <c r="T176">
        <v>0</v>
      </c>
      <c r="U176" s="2">
        <v>0.83870967741935487</v>
      </c>
      <c r="V176" s="2">
        <v>1.0329670329670331</v>
      </c>
      <c r="W176" s="2">
        <v>0.67391304347826086</v>
      </c>
      <c r="X176" s="2">
        <v>1.0136986301369864</v>
      </c>
      <c r="Y176" s="2">
        <v>1.7058823529411764</v>
      </c>
      <c r="Z176" s="2">
        <v>1.4814814814814814</v>
      </c>
      <c r="AA176" s="2">
        <v>1.4</v>
      </c>
      <c r="AB176" s="2">
        <v>0</v>
      </c>
      <c r="AC176" s="2">
        <v>1.78125</v>
      </c>
    </row>
    <row r="177" spans="1:29" x14ac:dyDescent="0.45">
      <c r="A177">
        <f t="shared" si="18"/>
        <v>17</v>
      </c>
      <c r="B177" t="s">
        <v>16</v>
      </c>
      <c r="C177">
        <f t="shared" si="19"/>
        <v>9</v>
      </c>
      <c r="D177" t="s">
        <v>3</v>
      </c>
      <c r="E177">
        <v>53</v>
      </c>
      <c r="F177">
        <v>116</v>
      </c>
      <c r="G177" s="2">
        <f t="shared" si="20"/>
        <v>0.45689655172413796</v>
      </c>
      <c r="H177" s="2">
        <f t="shared" si="21"/>
        <v>2.1886792452830188</v>
      </c>
      <c r="I177" s="2"/>
      <c r="J177" t="s">
        <v>13</v>
      </c>
      <c r="K177">
        <v>10</v>
      </c>
      <c r="L177" s="2">
        <v>1.125</v>
      </c>
      <c r="M177" s="2">
        <v>0.59139784946236562</v>
      </c>
      <c r="N177" s="2">
        <v>0.38554216867469882</v>
      </c>
      <c r="O177" s="2">
        <v>0.83333333333333337</v>
      </c>
      <c r="P177" s="2">
        <v>1.1818181818181819</v>
      </c>
      <c r="Q177" s="2">
        <v>0.73076923076923073</v>
      </c>
      <c r="R177" s="2">
        <v>1.3928571428571428</v>
      </c>
      <c r="S177" s="2">
        <v>0</v>
      </c>
      <c r="T177" s="2">
        <v>1.1923076923076923</v>
      </c>
      <c r="U177" s="2">
        <v>0</v>
      </c>
      <c r="V177" s="2">
        <v>0.97674418604651159</v>
      </c>
      <c r="W177" s="2">
        <v>1.4262295081967213</v>
      </c>
      <c r="X177" s="2">
        <v>1.9452054794520548</v>
      </c>
      <c r="Y177" s="2">
        <v>1.3043478260869565</v>
      </c>
      <c r="Z177" s="2">
        <v>0.67289719626168221</v>
      </c>
      <c r="AA177" s="2">
        <v>1.2833333333333334</v>
      </c>
      <c r="AB177" s="2">
        <v>0</v>
      </c>
      <c r="AC177" s="2">
        <v>2.06</v>
      </c>
    </row>
    <row r="178" spans="1:29" x14ac:dyDescent="0.45">
      <c r="A178">
        <f t="shared" si="18"/>
        <v>13</v>
      </c>
      <c r="B178" t="s">
        <v>9</v>
      </c>
      <c r="C178">
        <f t="shared" si="19"/>
        <v>14</v>
      </c>
      <c r="D178" t="s">
        <v>11</v>
      </c>
      <c r="E178">
        <v>86</v>
      </c>
      <c r="F178">
        <v>54</v>
      </c>
      <c r="G178" s="2">
        <f t="shared" si="20"/>
        <v>1.5925925925925926</v>
      </c>
      <c r="H178" s="2">
        <f t="shared" si="21"/>
        <v>0.62790697674418605</v>
      </c>
      <c r="I178" s="2"/>
      <c r="J178" t="s">
        <v>15</v>
      </c>
      <c r="K178">
        <v>11</v>
      </c>
      <c r="L178" s="2">
        <v>0.57317073170731703</v>
      </c>
      <c r="M178" s="2">
        <v>0.52941176470588236</v>
      </c>
      <c r="N178" s="2">
        <v>1.3898305084745763</v>
      </c>
      <c r="O178">
        <v>0</v>
      </c>
      <c r="P178" s="2">
        <v>0.91919191919191923</v>
      </c>
      <c r="Q178" s="2">
        <v>0.86250000000000004</v>
      </c>
      <c r="R178" s="2">
        <v>0.8441558441558441</v>
      </c>
      <c r="S178" s="2">
        <v>1.2463768115942029</v>
      </c>
      <c r="T178" s="2">
        <v>0.96808510638297873</v>
      </c>
      <c r="U178" s="2">
        <v>1.0238095238095237</v>
      </c>
      <c r="V178" s="2">
        <v>0</v>
      </c>
      <c r="W178" s="2">
        <v>1.0219780219780219</v>
      </c>
      <c r="X178" s="2">
        <v>0.46666666666666667</v>
      </c>
      <c r="Y178" s="2">
        <v>0.95833333333333337</v>
      </c>
      <c r="Z178" s="2">
        <v>1.32</v>
      </c>
      <c r="AA178" s="2">
        <v>0</v>
      </c>
      <c r="AB178" s="2">
        <v>3.5454545454545454</v>
      </c>
      <c r="AC178" s="2">
        <v>2.5</v>
      </c>
    </row>
    <row r="179" spans="1:29" x14ac:dyDescent="0.45">
      <c r="A179" t="e">
        <f t="shared" si="18"/>
        <v>#N/A</v>
      </c>
      <c r="C179" t="e">
        <f t="shared" si="19"/>
        <v>#N/A</v>
      </c>
      <c r="G179" s="2" t="e">
        <f t="shared" si="20"/>
        <v>#DIV/0!</v>
      </c>
      <c r="H179" s="2" t="e">
        <f t="shared" si="21"/>
        <v>#DIV/0!</v>
      </c>
      <c r="I179" s="2"/>
      <c r="J179" t="s">
        <v>4</v>
      </c>
      <c r="K179">
        <v>12</v>
      </c>
      <c r="L179">
        <v>0</v>
      </c>
      <c r="M179" s="2">
        <v>0.84146341463414631</v>
      </c>
      <c r="N179" s="2">
        <v>1.2295081967213115</v>
      </c>
      <c r="O179" s="9">
        <f>0.782608695652174+0.925373134328358</f>
        <v>1.7079818299805321</v>
      </c>
      <c r="P179" s="2">
        <v>2.0909090909090908</v>
      </c>
      <c r="Q179" s="2">
        <v>0.60606060606060608</v>
      </c>
      <c r="R179">
        <v>0</v>
      </c>
      <c r="S179" s="2">
        <v>0.82075471698113212</v>
      </c>
      <c r="T179" s="2">
        <v>1.4838709677419355</v>
      </c>
      <c r="U179" s="2">
        <v>0.70114942528735635</v>
      </c>
      <c r="V179" s="2">
        <v>0.978494623655914</v>
      </c>
      <c r="W179" s="2">
        <v>0</v>
      </c>
      <c r="X179" s="2">
        <v>2.2407407407407409</v>
      </c>
      <c r="Y179" s="2">
        <v>1.5890410958904109</v>
      </c>
      <c r="Z179" s="2">
        <v>0</v>
      </c>
      <c r="AA179" s="2">
        <v>0.68674698795180722</v>
      </c>
      <c r="AB179" s="2">
        <v>1.3374999999999999</v>
      </c>
      <c r="AC179" s="2">
        <v>2.3191489361702127</v>
      </c>
    </row>
    <row r="180" spans="1:29" x14ac:dyDescent="0.45">
      <c r="A180" t="e">
        <f t="shared" si="18"/>
        <v>#N/A</v>
      </c>
      <c r="B180" s="1" t="s">
        <v>37</v>
      </c>
      <c r="C180" t="e">
        <f t="shared" si="19"/>
        <v>#N/A</v>
      </c>
      <c r="G180" s="2" t="e">
        <f t="shared" si="20"/>
        <v>#DIV/0!</v>
      </c>
      <c r="H180" s="2" t="e">
        <f t="shared" si="21"/>
        <v>#DIV/0!</v>
      </c>
      <c r="I180" s="2"/>
      <c r="J180" t="s">
        <v>9</v>
      </c>
      <c r="K180">
        <v>13</v>
      </c>
      <c r="L180" s="2">
        <v>1.1499999999999999</v>
      </c>
      <c r="M180" s="2">
        <v>0.89010989010989006</v>
      </c>
      <c r="N180" s="2">
        <v>0.62385321100917435</v>
      </c>
      <c r="O180" s="2">
        <v>0.94444444444444442</v>
      </c>
      <c r="P180" s="2">
        <v>0.86315789473684212</v>
      </c>
      <c r="Q180" s="2">
        <v>1.0446428571428572</v>
      </c>
      <c r="R180" s="2">
        <v>0.80341880341880345</v>
      </c>
      <c r="S180" s="2">
        <v>0.66400000000000003</v>
      </c>
      <c r="T180" s="2">
        <v>0.98648648648648651</v>
      </c>
      <c r="U180" s="2">
        <v>0.5140845070422535</v>
      </c>
      <c r="V180" s="2">
        <v>2.1428571428571428</v>
      </c>
      <c r="W180" s="2">
        <v>0.4462809917355372</v>
      </c>
      <c r="X180" s="2">
        <v>0</v>
      </c>
      <c r="Y180" s="2">
        <v>0</v>
      </c>
      <c r="Z180" s="2">
        <v>0.75</v>
      </c>
      <c r="AA180" s="2">
        <v>0.69444444444444442</v>
      </c>
      <c r="AB180" s="2">
        <v>0</v>
      </c>
      <c r="AC180" s="2">
        <v>1.3448275862068966</v>
      </c>
    </row>
    <row r="181" spans="1:29" x14ac:dyDescent="0.45">
      <c r="A181">
        <f t="shared" si="18"/>
        <v>8</v>
      </c>
      <c r="B181" t="s">
        <v>14</v>
      </c>
      <c r="C181">
        <f t="shared" si="19"/>
        <v>10</v>
      </c>
      <c r="D181" t="s">
        <v>13</v>
      </c>
      <c r="E181">
        <v>84</v>
      </c>
      <c r="F181">
        <v>56</v>
      </c>
      <c r="G181" s="2">
        <f t="shared" si="20"/>
        <v>1.5</v>
      </c>
      <c r="H181" s="2">
        <f t="shared" si="21"/>
        <v>0.66666666666666663</v>
      </c>
      <c r="I181" s="2"/>
      <c r="J181" t="s">
        <v>11</v>
      </c>
      <c r="K181">
        <v>14</v>
      </c>
      <c r="L181" s="2">
        <v>0.5670103092783505</v>
      </c>
      <c r="M181" s="2">
        <v>0.69148936170212771</v>
      </c>
      <c r="N181">
        <v>0</v>
      </c>
      <c r="O181" s="2">
        <v>0.57999999999999996</v>
      </c>
      <c r="P181" s="2">
        <v>0.98795180722891562</v>
      </c>
      <c r="Q181" s="2">
        <v>0.6470588235294118</v>
      </c>
      <c r="R181" s="2">
        <v>1.2317073170731707</v>
      </c>
      <c r="S181" s="2">
        <v>1.0161290322580645</v>
      </c>
      <c r="T181" s="2">
        <v>0.58620689655172409</v>
      </c>
      <c r="U181" s="2">
        <v>0.76666666666666672</v>
      </c>
      <c r="V181" s="2">
        <v>1.0434782608695652</v>
      </c>
      <c r="W181" s="2">
        <v>0.62931034482758619</v>
      </c>
      <c r="X181" s="2">
        <v>0</v>
      </c>
      <c r="Y181" s="2">
        <v>0</v>
      </c>
      <c r="Z181" s="2">
        <v>0.96116504854368934</v>
      </c>
      <c r="AA181" s="2">
        <v>0.47787610619469029</v>
      </c>
      <c r="AB181" s="2">
        <v>1.5438596491228069</v>
      </c>
      <c r="AC181" s="2">
        <v>1.9827586206896552</v>
      </c>
    </row>
    <row r="182" spans="1:29" x14ac:dyDescent="0.45">
      <c r="A182">
        <f t="shared" si="18"/>
        <v>14</v>
      </c>
      <c r="B182" t="s">
        <v>11</v>
      </c>
      <c r="C182">
        <f t="shared" si="19"/>
        <v>4</v>
      </c>
      <c r="D182" t="s">
        <v>7</v>
      </c>
      <c r="E182">
        <v>86</v>
      </c>
      <c r="F182">
        <v>91</v>
      </c>
      <c r="G182" s="2">
        <f t="shared" si="20"/>
        <v>0.94505494505494503</v>
      </c>
      <c r="H182" s="2">
        <f t="shared" si="21"/>
        <v>1.058139534883721</v>
      </c>
      <c r="I182" s="2"/>
      <c r="J182" t="s">
        <v>8</v>
      </c>
      <c r="K182">
        <v>15</v>
      </c>
      <c r="L182" s="2">
        <v>0.52173913043478259</v>
      </c>
      <c r="M182" s="2">
        <v>0.70707070707070707</v>
      </c>
      <c r="N182" s="9">
        <f>0.447619047619048+1.1046511627907</f>
        <v>1.5522702104097481</v>
      </c>
      <c r="O182" s="2">
        <v>0.88172043010752688</v>
      </c>
      <c r="P182" s="2">
        <v>0.55140186915887845</v>
      </c>
      <c r="Q182" s="2">
        <v>0.77319587628865982</v>
      </c>
      <c r="R182" s="2">
        <v>0.6</v>
      </c>
      <c r="S182" s="2">
        <v>0.68932038834951459</v>
      </c>
      <c r="T182" s="2">
        <v>0.67500000000000004</v>
      </c>
      <c r="U182" s="2">
        <v>1.4861111111111112</v>
      </c>
      <c r="V182" s="2">
        <v>0.75757575757575757</v>
      </c>
      <c r="W182" s="2">
        <v>0</v>
      </c>
      <c r="X182" s="2">
        <v>1.3333333333333333</v>
      </c>
      <c r="Y182" s="2">
        <v>1.0404040404040404</v>
      </c>
      <c r="Z182" s="2">
        <v>0</v>
      </c>
      <c r="AA182" s="2">
        <v>0</v>
      </c>
      <c r="AB182" s="2">
        <v>0.90654205607476634</v>
      </c>
      <c r="AC182" s="2">
        <v>0</v>
      </c>
    </row>
    <row r="183" spans="1:29" x14ac:dyDescent="0.45">
      <c r="A183">
        <f t="shared" si="18"/>
        <v>16</v>
      </c>
      <c r="B183" t="s">
        <v>6</v>
      </c>
      <c r="C183">
        <f t="shared" si="19"/>
        <v>6</v>
      </c>
      <c r="D183" t="s">
        <v>2</v>
      </c>
      <c r="E183">
        <v>59</v>
      </c>
      <c r="F183">
        <v>99</v>
      </c>
      <c r="G183" s="2">
        <f t="shared" si="20"/>
        <v>0.59595959595959591</v>
      </c>
      <c r="H183" s="2">
        <f t="shared" si="21"/>
        <v>1.6779661016949152</v>
      </c>
      <c r="I183" s="2"/>
      <c r="J183" t="s">
        <v>6</v>
      </c>
      <c r="K183">
        <v>16</v>
      </c>
      <c r="L183" s="2">
        <v>0.39772727272727271</v>
      </c>
      <c r="M183" s="2">
        <v>0.44166666666666665</v>
      </c>
      <c r="N183" s="2">
        <v>0.8214285714285714</v>
      </c>
      <c r="O183" s="2">
        <v>0.875</v>
      </c>
      <c r="P183" s="2">
        <v>0.61363636363636365</v>
      </c>
      <c r="Q183" s="2">
        <v>0.87272727272727268</v>
      </c>
      <c r="R183" s="2">
        <v>0.66972477064220182</v>
      </c>
      <c r="S183" s="2">
        <v>0.84</v>
      </c>
      <c r="T183" s="2">
        <v>0.7142857142857143</v>
      </c>
      <c r="U183" s="2">
        <v>0.77922077922077926</v>
      </c>
      <c r="V183" s="2">
        <v>0</v>
      </c>
      <c r="W183" s="2">
        <v>1.4561403508771931</v>
      </c>
      <c r="X183" s="2">
        <v>1.44</v>
      </c>
      <c r="Y183" s="2">
        <v>2.0925925925925926</v>
      </c>
      <c r="Z183" s="2">
        <v>0</v>
      </c>
      <c r="AA183" s="2">
        <v>0</v>
      </c>
      <c r="AB183" s="2">
        <v>1.6046511627906976</v>
      </c>
      <c r="AC183" s="2">
        <v>1.9245283018867925</v>
      </c>
    </row>
    <row r="184" spans="1:29" x14ac:dyDescent="0.45">
      <c r="A184">
        <f t="shared" si="18"/>
        <v>18</v>
      </c>
      <c r="B184" t="s">
        <v>10</v>
      </c>
      <c r="C184">
        <f t="shared" si="19"/>
        <v>7</v>
      </c>
      <c r="D184" t="s">
        <v>5</v>
      </c>
      <c r="E184">
        <v>92</v>
      </c>
      <c r="F184">
        <v>88</v>
      </c>
      <c r="G184" s="2">
        <f t="shared" si="20"/>
        <v>1.0454545454545454</v>
      </c>
      <c r="H184" s="2">
        <f t="shared" si="21"/>
        <v>0.95652173913043481</v>
      </c>
      <c r="I184" s="2"/>
      <c r="J184" t="s">
        <v>16</v>
      </c>
      <c r="K184">
        <v>17</v>
      </c>
      <c r="L184" s="2">
        <v>0.77777777777777779</v>
      </c>
      <c r="M184" s="2">
        <v>0.3392857142857143</v>
      </c>
      <c r="N184" s="2">
        <v>0.47933884297520662</v>
      </c>
      <c r="O184" s="2">
        <v>1.1756756756756757</v>
      </c>
      <c r="P184" s="2">
        <v>0.46078431372549017</v>
      </c>
      <c r="Q184" s="2">
        <v>0.2857142857142857</v>
      </c>
      <c r="R184" s="9">
        <f>0.339393939393939+0.7265625</f>
        <v>1.0659564393939389</v>
      </c>
      <c r="S184" s="2">
        <v>0.37267080745341613</v>
      </c>
      <c r="T184" s="2">
        <v>0</v>
      </c>
      <c r="U184" s="2">
        <v>0</v>
      </c>
      <c r="V184" s="2">
        <v>0.28205128205128205</v>
      </c>
      <c r="W184" s="2">
        <v>0.74766355140186913</v>
      </c>
      <c r="X184" s="2">
        <v>0</v>
      </c>
      <c r="Y184" s="2">
        <v>0.64772727272727271</v>
      </c>
      <c r="Z184" s="2">
        <v>1.1030927835051547</v>
      </c>
      <c r="AA184" s="2">
        <v>0.62318840579710144</v>
      </c>
      <c r="AB184" s="2">
        <v>0</v>
      </c>
      <c r="AC184" s="2">
        <v>0.79729729729729726</v>
      </c>
    </row>
    <row r="185" spans="1:29" x14ac:dyDescent="0.45">
      <c r="A185">
        <f t="shared" si="18"/>
        <v>5</v>
      </c>
      <c r="B185" t="s">
        <v>17</v>
      </c>
      <c r="C185">
        <f t="shared" si="19"/>
        <v>3</v>
      </c>
      <c r="D185" t="s">
        <v>0</v>
      </c>
      <c r="E185">
        <v>65</v>
      </c>
      <c r="F185">
        <v>82</v>
      </c>
      <c r="G185" s="2">
        <f t="shared" si="20"/>
        <v>0.79268292682926833</v>
      </c>
      <c r="H185" s="2">
        <f t="shared" si="21"/>
        <v>1.2615384615384615</v>
      </c>
      <c r="I185" s="2"/>
      <c r="J185" t="s">
        <v>10</v>
      </c>
      <c r="K185">
        <v>18</v>
      </c>
      <c r="L185" s="9">
        <f>0.504132231404959+0.222222222222222</f>
        <v>0.72635445362718098</v>
      </c>
      <c r="M185" s="2">
        <v>0.53</v>
      </c>
      <c r="N185" s="2">
        <v>0.87209302325581395</v>
      </c>
      <c r="O185">
        <v>0</v>
      </c>
      <c r="P185" s="2">
        <v>0.23529411764705882</v>
      </c>
      <c r="Q185" s="2">
        <v>0.30769230769230771</v>
      </c>
      <c r="R185" s="2">
        <v>0</v>
      </c>
      <c r="S185" s="2">
        <v>0.51079136690647486</v>
      </c>
      <c r="T185" s="2">
        <v>0.56140350877192979</v>
      </c>
      <c r="U185" s="2">
        <v>0.4854368932038835</v>
      </c>
      <c r="V185" s="2">
        <v>0.4</v>
      </c>
      <c r="W185" s="2">
        <v>0.43119266055045874</v>
      </c>
      <c r="X185" s="2">
        <v>0.74358974358974361</v>
      </c>
      <c r="Y185" s="2">
        <v>0.5043478260869565</v>
      </c>
      <c r="Z185" s="2">
        <v>0</v>
      </c>
      <c r="AA185" s="2">
        <v>0.51960784313725494</v>
      </c>
      <c r="AB185" s="2">
        <v>1.2542372881355932</v>
      </c>
      <c r="AC185" s="2">
        <v>0</v>
      </c>
    </row>
    <row r="186" spans="1:29" x14ac:dyDescent="0.45">
      <c r="A186">
        <f t="shared" si="18"/>
        <v>9</v>
      </c>
      <c r="B186" t="s">
        <v>3</v>
      </c>
      <c r="C186">
        <f t="shared" si="19"/>
        <v>1</v>
      </c>
      <c r="D186" t="s">
        <v>12</v>
      </c>
      <c r="E186">
        <v>55</v>
      </c>
      <c r="F186">
        <v>85</v>
      </c>
      <c r="G186" s="2">
        <f t="shared" si="20"/>
        <v>0.6470588235294118</v>
      </c>
      <c r="H186" s="2">
        <f t="shared" si="21"/>
        <v>1.5454545454545454</v>
      </c>
      <c r="I186" s="2"/>
    </row>
    <row r="187" spans="1:29" x14ac:dyDescent="0.45">
      <c r="A187">
        <f t="shared" si="18"/>
        <v>13</v>
      </c>
      <c r="B187" t="s">
        <v>9</v>
      </c>
      <c r="C187">
        <f t="shared" si="19"/>
        <v>17</v>
      </c>
      <c r="D187" t="s">
        <v>16</v>
      </c>
      <c r="E187">
        <v>102</v>
      </c>
      <c r="F187">
        <v>77</v>
      </c>
      <c r="G187" s="2">
        <f t="shared" si="20"/>
        <v>1.3246753246753247</v>
      </c>
      <c r="H187" s="2">
        <f t="shared" si="21"/>
        <v>0.75490196078431371</v>
      </c>
      <c r="I187" s="2"/>
    </row>
    <row r="188" spans="1:29" x14ac:dyDescent="0.45">
      <c r="A188">
        <f t="shared" si="18"/>
        <v>2</v>
      </c>
      <c r="B188" t="s">
        <v>1</v>
      </c>
      <c r="C188">
        <f t="shared" si="19"/>
        <v>11</v>
      </c>
      <c r="D188" t="s">
        <v>15</v>
      </c>
      <c r="E188">
        <v>83</v>
      </c>
      <c r="F188">
        <v>69</v>
      </c>
      <c r="G188" s="2">
        <f t="shared" si="20"/>
        <v>1.2028985507246377</v>
      </c>
      <c r="H188" s="2">
        <f t="shared" si="21"/>
        <v>0.83132530120481929</v>
      </c>
      <c r="I188" s="2"/>
    </row>
    <row r="189" spans="1:29" x14ac:dyDescent="0.45">
      <c r="A189">
        <f t="shared" si="18"/>
        <v>15</v>
      </c>
      <c r="B189" t="s">
        <v>8</v>
      </c>
      <c r="C189">
        <f t="shared" si="19"/>
        <v>12</v>
      </c>
      <c r="D189" t="s">
        <v>4</v>
      </c>
      <c r="E189">
        <v>103</v>
      </c>
      <c r="F189">
        <v>55</v>
      </c>
      <c r="G189" s="2">
        <f t="shared" si="20"/>
        <v>1.8727272727272728</v>
      </c>
      <c r="H189" s="2">
        <f t="shared" si="21"/>
        <v>0.53398058252427183</v>
      </c>
      <c r="I189" s="2"/>
    </row>
    <row r="190" spans="1:29" x14ac:dyDescent="0.45">
      <c r="A190" t="e">
        <f t="shared" si="18"/>
        <v>#N/A</v>
      </c>
      <c r="C190" t="e">
        <f t="shared" si="19"/>
        <v>#N/A</v>
      </c>
      <c r="G190" s="2" t="e">
        <f t="shared" si="20"/>
        <v>#DIV/0!</v>
      </c>
      <c r="H190" s="2" t="e">
        <f t="shared" si="21"/>
        <v>#DIV/0!</v>
      </c>
      <c r="I190" s="2"/>
    </row>
    <row r="191" spans="1:29" x14ac:dyDescent="0.45">
      <c r="A191" t="e">
        <f t="shared" si="18"/>
        <v>#N/A</v>
      </c>
      <c r="B191" s="1" t="s">
        <v>38</v>
      </c>
      <c r="C191" t="e">
        <f t="shared" si="19"/>
        <v>#N/A</v>
      </c>
      <c r="G191" s="2" t="e">
        <f t="shared" si="20"/>
        <v>#DIV/0!</v>
      </c>
      <c r="H191" s="2" t="e">
        <f t="shared" si="21"/>
        <v>#DIV/0!</v>
      </c>
      <c r="I191" s="2"/>
    </row>
    <row r="192" spans="1:29" x14ac:dyDescent="0.45">
      <c r="A192">
        <f t="shared" si="18"/>
        <v>7</v>
      </c>
      <c r="B192" t="s">
        <v>5</v>
      </c>
      <c r="C192">
        <f t="shared" si="19"/>
        <v>5</v>
      </c>
      <c r="D192" t="s">
        <v>17</v>
      </c>
      <c r="E192">
        <v>52</v>
      </c>
      <c r="F192">
        <v>55</v>
      </c>
      <c r="G192" s="2">
        <f t="shared" si="20"/>
        <v>0.94545454545454544</v>
      </c>
      <c r="H192" s="2">
        <f t="shared" si="21"/>
        <v>1.0576923076923077</v>
      </c>
      <c r="I192" s="2"/>
    </row>
    <row r="193" spans="1:9" x14ac:dyDescent="0.45">
      <c r="A193">
        <f t="shared" si="18"/>
        <v>18</v>
      </c>
      <c r="B193" t="s">
        <v>10</v>
      </c>
      <c r="C193">
        <f t="shared" si="19"/>
        <v>13</v>
      </c>
      <c r="D193" t="s">
        <v>9</v>
      </c>
      <c r="E193">
        <v>75</v>
      </c>
      <c r="F193">
        <v>121</v>
      </c>
      <c r="G193" s="2">
        <f t="shared" si="20"/>
        <v>0.6198347107438017</v>
      </c>
      <c r="H193" s="2">
        <f t="shared" si="21"/>
        <v>1.6133333333333333</v>
      </c>
      <c r="I193" s="2"/>
    </row>
    <row r="194" spans="1:9" x14ac:dyDescent="0.45">
      <c r="A194">
        <f t="shared" si="18"/>
        <v>3</v>
      </c>
      <c r="B194" t="s">
        <v>0</v>
      </c>
      <c r="C194">
        <f t="shared" si="19"/>
        <v>14</v>
      </c>
      <c r="D194" t="s">
        <v>11</v>
      </c>
      <c r="E194">
        <v>118</v>
      </c>
      <c r="F194">
        <v>85</v>
      </c>
      <c r="G194" s="2">
        <f t="shared" si="20"/>
        <v>1.388235294117647</v>
      </c>
      <c r="H194" s="2">
        <f t="shared" si="21"/>
        <v>0.72033898305084743</v>
      </c>
      <c r="I194" s="2"/>
    </row>
    <row r="195" spans="1:9" x14ac:dyDescent="0.45">
      <c r="A195">
        <f t="shared" si="18"/>
        <v>11</v>
      </c>
      <c r="B195" t="s">
        <v>15</v>
      </c>
      <c r="C195">
        <f t="shared" si="19"/>
        <v>1</v>
      </c>
      <c r="D195" t="s">
        <v>12</v>
      </c>
      <c r="E195">
        <v>94</v>
      </c>
      <c r="F195">
        <v>106</v>
      </c>
      <c r="G195" s="2">
        <f t="shared" si="20"/>
        <v>0.8867924528301887</v>
      </c>
      <c r="H195" s="2">
        <f t="shared" si="21"/>
        <v>1.1276595744680851</v>
      </c>
      <c r="I195" s="2"/>
    </row>
    <row r="196" spans="1:9" x14ac:dyDescent="0.45">
      <c r="A196">
        <f t="shared" ref="A196:A244" si="22">INDEX($J$3:$K$20,MATCH(B196,$J$3:$J$20,0),2)</f>
        <v>6</v>
      </c>
      <c r="B196" t="s">
        <v>2</v>
      </c>
      <c r="C196">
        <f t="shared" ref="C196:C244" si="23">INDEX($J$3:$K$20,MATCH(D196,$J$3:$J$20,0),2)</f>
        <v>12</v>
      </c>
      <c r="D196" t="s">
        <v>4</v>
      </c>
      <c r="E196">
        <v>110</v>
      </c>
      <c r="F196">
        <v>93</v>
      </c>
      <c r="G196" s="2">
        <f t="shared" si="20"/>
        <v>1.1827956989247312</v>
      </c>
      <c r="H196" s="2">
        <f t="shared" si="21"/>
        <v>0.84545454545454546</v>
      </c>
      <c r="I196" s="2"/>
    </row>
    <row r="197" spans="1:9" x14ac:dyDescent="0.45">
      <c r="A197">
        <f t="shared" si="22"/>
        <v>8</v>
      </c>
      <c r="B197" t="s">
        <v>14</v>
      </c>
      <c r="C197">
        <f t="shared" si="23"/>
        <v>2</v>
      </c>
      <c r="D197" t="s">
        <v>1</v>
      </c>
      <c r="E197">
        <v>110</v>
      </c>
      <c r="F197">
        <v>100</v>
      </c>
      <c r="G197" s="2">
        <f t="shared" ref="G197:G244" si="24">E197/F197</f>
        <v>1.1000000000000001</v>
      </c>
      <c r="H197" s="2">
        <f t="shared" ref="H197:H244" si="25">F197/E197</f>
        <v>0.90909090909090906</v>
      </c>
      <c r="I197" s="2"/>
    </row>
    <row r="198" spans="1:9" x14ac:dyDescent="0.45">
      <c r="A198">
        <f t="shared" si="22"/>
        <v>9</v>
      </c>
      <c r="B198" t="s">
        <v>3</v>
      </c>
      <c r="C198">
        <f t="shared" si="23"/>
        <v>16</v>
      </c>
      <c r="D198" t="s">
        <v>6</v>
      </c>
      <c r="E198">
        <v>90</v>
      </c>
      <c r="F198">
        <v>54</v>
      </c>
      <c r="G198" s="2">
        <f t="shared" si="24"/>
        <v>1.6666666666666667</v>
      </c>
      <c r="H198" s="2">
        <f t="shared" si="25"/>
        <v>0.6</v>
      </c>
      <c r="I198" s="2"/>
    </row>
    <row r="199" spans="1:9" x14ac:dyDescent="0.45">
      <c r="A199">
        <f t="shared" si="22"/>
        <v>17</v>
      </c>
      <c r="B199" t="s">
        <v>16</v>
      </c>
      <c r="C199">
        <f t="shared" si="23"/>
        <v>10</v>
      </c>
      <c r="D199" t="s">
        <v>13</v>
      </c>
      <c r="E199">
        <v>62</v>
      </c>
      <c r="F199">
        <v>90</v>
      </c>
      <c r="G199" s="2">
        <f t="shared" si="24"/>
        <v>0.68888888888888888</v>
      </c>
      <c r="H199" s="2">
        <f t="shared" si="25"/>
        <v>1.4516129032258065</v>
      </c>
      <c r="I199" s="2"/>
    </row>
    <row r="200" spans="1:9" x14ac:dyDescent="0.45">
      <c r="A200">
        <f t="shared" si="22"/>
        <v>4</v>
      </c>
      <c r="B200" t="s">
        <v>7</v>
      </c>
      <c r="C200">
        <f t="shared" si="23"/>
        <v>15</v>
      </c>
      <c r="D200" t="s">
        <v>8</v>
      </c>
      <c r="E200">
        <v>80</v>
      </c>
      <c r="F200">
        <v>76</v>
      </c>
      <c r="G200" s="2">
        <f t="shared" si="24"/>
        <v>1.0526315789473684</v>
      </c>
      <c r="H200" s="2">
        <f t="shared" si="25"/>
        <v>0.95</v>
      </c>
      <c r="I200" s="2"/>
    </row>
    <row r="201" spans="1:9" x14ac:dyDescent="0.45">
      <c r="A201" t="e">
        <f t="shared" si="22"/>
        <v>#N/A</v>
      </c>
      <c r="C201" t="e">
        <f t="shared" si="23"/>
        <v>#N/A</v>
      </c>
      <c r="G201" s="2" t="e">
        <f t="shared" si="24"/>
        <v>#DIV/0!</v>
      </c>
      <c r="H201" s="2" t="e">
        <f t="shared" si="25"/>
        <v>#DIV/0!</v>
      </c>
      <c r="I201" s="2"/>
    </row>
    <row r="202" spans="1:9" x14ac:dyDescent="0.45">
      <c r="A202" t="e">
        <f t="shared" si="22"/>
        <v>#N/A</v>
      </c>
      <c r="B202" s="1" t="s">
        <v>39</v>
      </c>
      <c r="C202" t="e">
        <f t="shared" si="23"/>
        <v>#N/A</v>
      </c>
      <c r="G202" s="2" t="e">
        <f t="shared" si="24"/>
        <v>#DIV/0!</v>
      </c>
      <c r="H202" s="2" t="e">
        <f t="shared" si="25"/>
        <v>#DIV/0!</v>
      </c>
      <c r="I202" s="2"/>
    </row>
    <row r="203" spans="1:9" x14ac:dyDescent="0.45">
      <c r="A203">
        <f t="shared" si="22"/>
        <v>5</v>
      </c>
      <c r="B203" t="s">
        <v>17</v>
      </c>
      <c r="C203">
        <f t="shared" si="23"/>
        <v>2</v>
      </c>
      <c r="D203" t="s">
        <v>1</v>
      </c>
      <c r="E203">
        <v>39</v>
      </c>
      <c r="F203">
        <v>85</v>
      </c>
      <c r="G203" s="2">
        <f t="shared" si="24"/>
        <v>0.45882352941176469</v>
      </c>
      <c r="H203" s="2">
        <f t="shared" si="25"/>
        <v>2.1794871794871793</v>
      </c>
      <c r="I203" s="2"/>
    </row>
    <row r="204" spans="1:9" x14ac:dyDescent="0.45">
      <c r="A204">
        <f t="shared" si="22"/>
        <v>4</v>
      </c>
      <c r="B204" t="s">
        <v>7</v>
      </c>
      <c r="C204">
        <f t="shared" si="23"/>
        <v>11</v>
      </c>
      <c r="D204" t="s">
        <v>15</v>
      </c>
      <c r="E204">
        <v>88</v>
      </c>
      <c r="F204">
        <v>82</v>
      </c>
      <c r="G204" s="2">
        <f t="shared" si="24"/>
        <v>1.0731707317073171</v>
      </c>
      <c r="H204" s="2">
        <f t="shared" si="25"/>
        <v>0.93181818181818177</v>
      </c>
      <c r="I204" s="2"/>
    </row>
    <row r="205" spans="1:9" x14ac:dyDescent="0.45">
      <c r="A205">
        <f t="shared" si="22"/>
        <v>3</v>
      </c>
      <c r="B205" t="s">
        <v>0</v>
      </c>
      <c r="C205">
        <f t="shared" si="23"/>
        <v>16</v>
      </c>
      <c r="D205" t="s">
        <v>6</v>
      </c>
      <c r="E205">
        <v>112</v>
      </c>
      <c r="F205">
        <v>39</v>
      </c>
      <c r="G205" s="2">
        <f t="shared" si="24"/>
        <v>2.8717948717948718</v>
      </c>
      <c r="H205" s="2">
        <f t="shared" si="25"/>
        <v>0.3482142857142857</v>
      </c>
      <c r="I205" s="2"/>
    </row>
    <row r="206" spans="1:9" x14ac:dyDescent="0.45">
      <c r="A206">
        <f t="shared" si="22"/>
        <v>10</v>
      </c>
      <c r="B206" t="s">
        <v>13</v>
      </c>
      <c r="C206">
        <f t="shared" si="23"/>
        <v>13</v>
      </c>
      <c r="D206" t="s">
        <v>9</v>
      </c>
      <c r="E206">
        <v>75</v>
      </c>
      <c r="F206">
        <v>63</v>
      </c>
      <c r="G206" s="2">
        <f t="shared" si="24"/>
        <v>1.1904761904761905</v>
      </c>
      <c r="H206" s="2">
        <f t="shared" si="25"/>
        <v>0.84</v>
      </c>
      <c r="I206" s="2"/>
    </row>
    <row r="207" spans="1:9" x14ac:dyDescent="0.45">
      <c r="A207">
        <f t="shared" si="22"/>
        <v>14</v>
      </c>
      <c r="B207" t="s">
        <v>11</v>
      </c>
      <c r="C207">
        <f t="shared" si="23"/>
        <v>9</v>
      </c>
      <c r="D207" t="s">
        <v>3</v>
      </c>
      <c r="E207">
        <v>84</v>
      </c>
      <c r="F207">
        <v>55</v>
      </c>
      <c r="G207" s="2">
        <f t="shared" si="24"/>
        <v>1.5272727272727273</v>
      </c>
      <c r="H207" s="2">
        <f t="shared" si="25"/>
        <v>0.65476190476190477</v>
      </c>
      <c r="I207" s="2"/>
    </row>
    <row r="208" spans="1:9" x14ac:dyDescent="0.45">
      <c r="A208">
        <f t="shared" si="22"/>
        <v>1</v>
      </c>
      <c r="B208" t="s">
        <v>12</v>
      </c>
      <c r="C208">
        <f t="shared" si="23"/>
        <v>8</v>
      </c>
      <c r="D208" t="s">
        <v>14</v>
      </c>
      <c r="E208">
        <v>94</v>
      </c>
      <c r="F208">
        <v>66</v>
      </c>
      <c r="G208" s="2">
        <f t="shared" si="24"/>
        <v>1.4242424242424243</v>
      </c>
      <c r="H208" s="2">
        <f t="shared" si="25"/>
        <v>0.7021276595744681</v>
      </c>
      <c r="I208" s="2"/>
    </row>
    <row r="209" spans="1:9" x14ac:dyDescent="0.45">
      <c r="A209">
        <f t="shared" si="22"/>
        <v>12</v>
      </c>
      <c r="B209" t="s">
        <v>4</v>
      </c>
      <c r="C209">
        <f t="shared" si="23"/>
        <v>17</v>
      </c>
      <c r="D209" t="s">
        <v>16</v>
      </c>
      <c r="E209">
        <v>107</v>
      </c>
      <c r="F209">
        <v>104</v>
      </c>
      <c r="G209" s="2">
        <f t="shared" si="24"/>
        <v>1.0288461538461537</v>
      </c>
      <c r="H209" s="2">
        <f t="shared" si="25"/>
        <v>0.9719626168224299</v>
      </c>
      <c r="I209" s="2"/>
    </row>
    <row r="210" spans="1:9" x14ac:dyDescent="0.45">
      <c r="A210">
        <f t="shared" si="22"/>
        <v>7</v>
      </c>
      <c r="B210" t="s">
        <v>5</v>
      </c>
      <c r="C210">
        <f t="shared" si="23"/>
        <v>6</v>
      </c>
      <c r="D210" t="s">
        <v>2</v>
      </c>
      <c r="E210">
        <v>104</v>
      </c>
      <c r="F210">
        <v>97</v>
      </c>
      <c r="G210" s="2">
        <f t="shared" si="24"/>
        <v>1.0721649484536082</v>
      </c>
      <c r="H210" s="2">
        <f t="shared" si="25"/>
        <v>0.93269230769230771</v>
      </c>
      <c r="I210" s="2"/>
    </row>
    <row r="211" spans="1:9" x14ac:dyDescent="0.45">
      <c r="A211">
        <f t="shared" si="22"/>
        <v>15</v>
      </c>
      <c r="B211" t="s">
        <v>8</v>
      </c>
      <c r="C211">
        <f t="shared" si="23"/>
        <v>18</v>
      </c>
      <c r="D211" t="s">
        <v>10</v>
      </c>
      <c r="E211">
        <v>114</v>
      </c>
      <c r="F211">
        <v>66</v>
      </c>
      <c r="G211" s="2">
        <f t="shared" si="24"/>
        <v>1.7272727272727273</v>
      </c>
      <c r="H211" s="2">
        <f t="shared" si="25"/>
        <v>0.57894736842105265</v>
      </c>
      <c r="I211" s="2"/>
    </row>
    <row r="212" spans="1:9" x14ac:dyDescent="0.45">
      <c r="A212" t="e">
        <f t="shared" si="22"/>
        <v>#N/A</v>
      </c>
      <c r="C212" t="e">
        <f t="shared" si="23"/>
        <v>#N/A</v>
      </c>
      <c r="G212" s="2" t="e">
        <f t="shared" si="24"/>
        <v>#DIV/0!</v>
      </c>
      <c r="H212" s="2" t="e">
        <f t="shared" si="25"/>
        <v>#DIV/0!</v>
      </c>
      <c r="I212" s="2"/>
    </row>
    <row r="213" spans="1:9" x14ac:dyDescent="0.45">
      <c r="A213" t="e">
        <f t="shared" si="22"/>
        <v>#N/A</v>
      </c>
      <c r="B213" s="1" t="s">
        <v>40</v>
      </c>
      <c r="C213" t="e">
        <f t="shared" si="23"/>
        <v>#N/A</v>
      </c>
      <c r="G213" s="2" t="e">
        <f t="shared" si="24"/>
        <v>#DIV/0!</v>
      </c>
      <c r="H213" s="2" t="e">
        <f t="shared" si="25"/>
        <v>#DIV/0!</v>
      </c>
      <c r="I213" s="2"/>
    </row>
    <row r="214" spans="1:9" x14ac:dyDescent="0.45">
      <c r="A214">
        <f t="shared" si="22"/>
        <v>2</v>
      </c>
      <c r="B214" t="s">
        <v>1</v>
      </c>
      <c r="C214">
        <f t="shared" si="23"/>
        <v>4</v>
      </c>
      <c r="D214" t="s">
        <v>7</v>
      </c>
      <c r="E214">
        <v>89</v>
      </c>
      <c r="F214">
        <v>96</v>
      </c>
      <c r="G214" s="2">
        <f t="shared" si="24"/>
        <v>0.92708333333333337</v>
      </c>
      <c r="H214" s="2">
        <f t="shared" si="25"/>
        <v>1.0786516853932584</v>
      </c>
      <c r="I214" s="2"/>
    </row>
    <row r="215" spans="1:9" x14ac:dyDescent="0.45">
      <c r="A215">
        <f t="shared" si="22"/>
        <v>13</v>
      </c>
      <c r="B215" t="s">
        <v>9</v>
      </c>
      <c r="C215">
        <f t="shared" si="23"/>
        <v>12</v>
      </c>
      <c r="D215" t="s">
        <v>4</v>
      </c>
      <c r="E215">
        <v>70</v>
      </c>
      <c r="F215">
        <v>63</v>
      </c>
      <c r="G215" s="2">
        <f t="shared" si="24"/>
        <v>1.1111111111111112</v>
      </c>
      <c r="H215" s="2">
        <f t="shared" si="25"/>
        <v>0.9</v>
      </c>
      <c r="I215" s="2"/>
    </row>
    <row r="216" spans="1:9" x14ac:dyDescent="0.45">
      <c r="A216">
        <f t="shared" si="22"/>
        <v>16</v>
      </c>
      <c r="B216" t="s">
        <v>6</v>
      </c>
      <c r="C216">
        <f t="shared" si="23"/>
        <v>15</v>
      </c>
      <c r="D216" t="s">
        <v>8</v>
      </c>
      <c r="E216">
        <v>96</v>
      </c>
      <c r="F216">
        <v>69</v>
      </c>
      <c r="G216" s="2">
        <f t="shared" si="24"/>
        <v>1.3913043478260869</v>
      </c>
      <c r="H216" s="2">
        <f t="shared" si="25"/>
        <v>0.71875</v>
      </c>
      <c r="I216" s="2"/>
    </row>
    <row r="217" spans="1:9" x14ac:dyDescent="0.45">
      <c r="A217">
        <f t="shared" si="22"/>
        <v>8</v>
      </c>
      <c r="B217" t="s">
        <v>14</v>
      </c>
      <c r="C217">
        <f t="shared" si="23"/>
        <v>5</v>
      </c>
      <c r="D217" t="s">
        <v>17</v>
      </c>
      <c r="E217">
        <v>78</v>
      </c>
      <c r="F217">
        <v>95</v>
      </c>
      <c r="G217" s="2">
        <f t="shared" si="24"/>
        <v>0.82105263157894737</v>
      </c>
      <c r="H217" s="2">
        <f t="shared" si="25"/>
        <v>1.2179487179487178</v>
      </c>
      <c r="I217" s="2"/>
    </row>
    <row r="218" spans="1:9" x14ac:dyDescent="0.45">
      <c r="A218">
        <f t="shared" si="22"/>
        <v>11</v>
      </c>
      <c r="B218" t="s">
        <v>15</v>
      </c>
      <c r="C218">
        <f t="shared" si="23"/>
        <v>7</v>
      </c>
      <c r="D218" t="s">
        <v>5</v>
      </c>
      <c r="E218">
        <v>71</v>
      </c>
      <c r="F218">
        <v>109</v>
      </c>
      <c r="G218" s="2">
        <f t="shared" si="24"/>
        <v>0.65137614678899081</v>
      </c>
      <c r="H218" s="2">
        <f t="shared" si="25"/>
        <v>1.5352112676056338</v>
      </c>
      <c r="I218" s="2"/>
    </row>
    <row r="219" spans="1:9" x14ac:dyDescent="0.45">
      <c r="A219">
        <f t="shared" si="22"/>
        <v>1</v>
      </c>
      <c r="B219" t="s">
        <v>12</v>
      </c>
      <c r="C219">
        <f t="shared" si="23"/>
        <v>10</v>
      </c>
      <c r="D219" t="s">
        <v>13</v>
      </c>
      <c r="E219">
        <v>110</v>
      </c>
      <c r="F219">
        <v>65</v>
      </c>
      <c r="G219" s="2">
        <f t="shared" si="24"/>
        <v>1.6923076923076923</v>
      </c>
      <c r="H219" s="2">
        <f t="shared" si="25"/>
        <v>0.59090909090909094</v>
      </c>
      <c r="I219" s="2"/>
    </row>
    <row r="220" spans="1:9" x14ac:dyDescent="0.45">
      <c r="A220">
        <f t="shared" si="22"/>
        <v>18</v>
      </c>
      <c r="B220" t="s">
        <v>10</v>
      </c>
      <c r="C220">
        <f t="shared" si="23"/>
        <v>3</v>
      </c>
      <c r="D220" t="s">
        <v>0</v>
      </c>
      <c r="E220">
        <v>88</v>
      </c>
      <c r="F220">
        <v>126</v>
      </c>
      <c r="G220" s="2">
        <f t="shared" si="24"/>
        <v>0.69841269841269837</v>
      </c>
      <c r="H220" s="2">
        <f t="shared" si="25"/>
        <v>1.4318181818181819</v>
      </c>
      <c r="I220" s="2"/>
    </row>
    <row r="221" spans="1:9" x14ac:dyDescent="0.45">
      <c r="A221">
        <f t="shared" si="22"/>
        <v>17</v>
      </c>
      <c r="B221" t="s">
        <v>16</v>
      </c>
      <c r="C221">
        <f t="shared" si="23"/>
        <v>14</v>
      </c>
      <c r="D221" t="s">
        <v>11</v>
      </c>
      <c r="E221">
        <v>86</v>
      </c>
      <c r="F221">
        <v>102</v>
      </c>
      <c r="G221" s="2">
        <f t="shared" si="24"/>
        <v>0.84313725490196079</v>
      </c>
      <c r="H221" s="2">
        <f t="shared" si="25"/>
        <v>1.1860465116279071</v>
      </c>
      <c r="I221" s="2"/>
    </row>
    <row r="222" spans="1:9" x14ac:dyDescent="0.45">
      <c r="A222">
        <f t="shared" si="22"/>
        <v>6</v>
      </c>
      <c r="B222" t="s">
        <v>2</v>
      </c>
      <c r="C222">
        <f t="shared" si="23"/>
        <v>9</v>
      </c>
      <c r="D222" t="s">
        <v>3</v>
      </c>
      <c r="E222">
        <v>114</v>
      </c>
      <c r="F222">
        <v>81</v>
      </c>
      <c r="G222" s="2">
        <f t="shared" si="24"/>
        <v>1.4074074074074074</v>
      </c>
      <c r="H222" s="2">
        <f t="shared" si="25"/>
        <v>0.71052631578947367</v>
      </c>
      <c r="I222" s="2"/>
    </row>
    <row r="223" spans="1:9" x14ac:dyDescent="0.45">
      <c r="A223" t="e">
        <f t="shared" si="22"/>
        <v>#N/A</v>
      </c>
      <c r="C223" t="e">
        <f t="shared" si="23"/>
        <v>#N/A</v>
      </c>
      <c r="G223" s="2" t="e">
        <f t="shared" si="24"/>
        <v>#DIV/0!</v>
      </c>
      <c r="H223" s="2" t="e">
        <f t="shared" si="25"/>
        <v>#DIV/0!</v>
      </c>
      <c r="I223" s="2"/>
    </row>
    <row r="224" spans="1:9" x14ac:dyDescent="0.45">
      <c r="A224" t="e">
        <f t="shared" si="22"/>
        <v>#N/A</v>
      </c>
      <c r="B224" s="1" t="s">
        <v>41</v>
      </c>
      <c r="C224" t="e">
        <f t="shared" si="23"/>
        <v>#N/A</v>
      </c>
      <c r="G224" s="2" t="e">
        <f t="shared" si="24"/>
        <v>#DIV/0!</v>
      </c>
      <c r="H224" s="2" t="e">
        <f t="shared" si="25"/>
        <v>#DIV/0!</v>
      </c>
      <c r="I224" s="2"/>
    </row>
    <row r="225" spans="1:9" x14ac:dyDescent="0.45">
      <c r="A225">
        <f t="shared" si="22"/>
        <v>10</v>
      </c>
      <c r="B225" t="s">
        <v>13</v>
      </c>
      <c r="C225">
        <f t="shared" si="23"/>
        <v>6</v>
      </c>
      <c r="D225" t="s">
        <v>2</v>
      </c>
      <c r="E225">
        <v>66</v>
      </c>
      <c r="F225">
        <v>81</v>
      </c>
      <c r="G225" s="2">
        <f t="shared" si="24"/>
        <v>0.81481481481481477</v>
      </c>
      <c r="H225" s="2">
        <f t="shared" si="25"/>
        <v>1.2272727272727273</v>
      </c>
      <c r="I225" s="2"/>
    </row>
    <row r="226" spans="1:9" x14ac:dyDescent="0.45">
      <c r="A226">
        <f t="shared" si="22"/>
        <v>14</v>
      </c>
      <c r="B226" t="s">
        <v>11</v>
      </c>
      <c r="C226">
        <f t="shared" si="23"/>
        <v>18</v>
      </c>
      <c r="D226" t="s">
        <v>10</v>
      </c>
      <c r="E226">
        <v>103</v>
      </c>
      <c r="F226">
        <v>74</v>
      </c>
      <c r="G226" s="2">
        <f t="shared" si="24"/>
        <v>1.3918918918918919</v>
      </c>
      <c r="H226" s="2">
        <f t="shared" si="25"/>
        <v>0.71844660194174759</v>
      </c>
      <c r="I226" s="2"/>
    </row>
    <row r="227" spans="1:9" x14ac:dyDescent="0.45">
      <c r="A227">
        <f t="shared" si="22"/>
        <v>8</v>
      </c>
      <c r="B227" t="s">
        <v>14</v>
      </c>
      <c r="C227">
        <f t="shared" si="23"/>
        <v>16</v>
      </c>
      <c r="D227" t="s">
        <v>6</v>
      </c>
      <c r="E227">
        <v>62</v>
      </c>
      <c r="F227">
        <v>57</v>
      </c>
      <c r="G227" s="2">
        <f t="shared" si="24"/>
        <v>1.0877192982456141</v>
      </c>
      <c r="H227" s="2">
        <f t="shared" si="25"/>
        <v>0.91935483870967738</v>
      </c>
      <c r="I227" s="2"/>
    </row>
    <row r="228" spans="1:9" x14ac:dyDescent="0.45">
      <c r="A228">
        <f t="shared" si="22"/>
        <v>12</v>
      </c>
      <c r="B228" t="s">
        <v>4</v>
      </c>
      <c r="C228">
        <f t="shared" si="23"/>
        <v>1</v>
      </c>
      <c r="D228" t="s">
        <v>12</v>
      </c>
      <c r="E228">
        <v>59</v>
      </c>
      <c r="F228">
        <v>119</v>
      </c>
      <c r="G228" s="2">
        <f t="shared" si="24"/>
        <v>0.49579831932773111</v>
      </c>
      <c r="H228" s="2">
        <f t="shared" si="25"/>
        <v>2.0169491525423728</v>
      </c>
      <c r="I228" s="2"/>
    </row>
    <row r="229" spans="1:9" x14ac:dyDescent="0.45">
      <c r="A229">
        <f t="shared" si="22"/>
        <v>5</v>
      </c>
      <c r="B229" t="s">
        <v>17</v>
      </c>
      <c r="C229">
        <f t="shared" si="23"/>
        <v>17</v>
      </c>
      <c r="D229" t="s">
        <v>16</v>
      </c>
      <c r="E229">
        <v>71</v>
      </c>
      <c r="F229">
        <v>47</v>
      </c>
      <c r="G229" s="2">
        <f t="shared" si="24"/>
        <v>1.5106382978723405</v>
      </c>
      <c r="H229" s="2">
        <f t="shared" si="25"/>
        <v>0.6619718309859155</v>
      </c>
      <c r="I229" s="2"/>
    </row>
    <row r="230" spans="1:9" x14ac:dyDescent="0.45">
      <c r="A230">
        <f t="shared" si="22"/>
        <v>2</v>
      </c>
      <c r="B230" t="s">
        <v>1</v>
      </c>
      <c r="C230">
        <f t="shared" si="23"/>
        <v>9</v>
      </c>
      <c r="D230" t="s">
        <v>3</v>
      </c>
      <c r="E230">
        <v>79</v>
      </c>
      <c r="F230">
        <v>74</v>
      </c>
      <c r="G230" s="2">
        <f t="shared" si="24"/>
        <v>1.0675675675675675</v>
      </c>
      <c r="H230" s="2">
        <f t="shared" si="25"/>
        <v>0.93670886075949367</v>
      </c>
      <c r="I230" s="2"/>
    </row>
    <row r="231" spans="1:9" x14ac:dyDescent="0.45">
      <c r="A231">
        <f t="shared" si="22"/>
        <v>7</v>
      </c>
      <c r="B231" t="s">
        <v>5</v>
      </c>
      <c r="C231">
        <f t="shared" si="23"/>
        <v>13</v>
      </c>
      <c r="D231" t="s">
        <v>9</v>
      </c>
      <c r="E231">
        <v>128</v>
      </c>
      <c r="F231">
        <v>67</v>
      </c>
      <c r="G231" s="2">
        <f t="shared" si="24"/>
        <v>1.9104477611940298</v>
      </c>
      <c r="H231" s="2">
        <f t="shared" si="25"/>
        <v>0.5234375</v>
      </c>
      <c r="I231" s="2"/>
    </row>
    <row r="232" spans="1:9" x14ac:dyDescent="0.45">
      <c r="A232">
        <f t="shared" si="22"/>
        <v>3</v>
      </c>
      <c r="B232" t="s">
        <v>0</v>
      </c>
      <c r="C232">
        <f t="shared" si="23"/>
        <v>4</v>
      </c>
      <c r="D232" t="s">
        <v>7</v>
      </c>
      <c r="E232">
        <v>77</v>
      </c>
      <c r="F232">
        <v>50</v>
      </c>
      <c r="G232" s="2">
        <f t="shared" si="24"/>
        <v>1.54</v>
      </c>
      <c r="H232" s="2">
        <f t="shared" si="25"/>
        <v>0.64935064935064934</v>
      </c>
      <c r="I232" s="2"/>
    </row>
    <row r="233" spans="1:9" x14ac:dyDescent="0.45">
      <c r="A233">
        <f t="shared" si="22"/>
        <v>15</v>
      </c>
      <c r="B233" t="s">
        <v>8</v>
      </c>
      <c r="C233">
        <f t="shared" si="23"/>
        <v>11</v>
      </c>
      <c r="D233" t="s">
        <v>15</v>
      </c>
      <c r="E233">
        <v>62</v>
      </c>
      <c r="F233">
        <v>146</v>
      </c>
      <c r="G233" s="2">
        <f t="shared" si="24"/>
        <v>0.42465753424657532</v>
      </c>
      <c r="H233" s="2">
        <f t="shared" si="25"/>
        <v>2.3548387096774195</v>
      </c>
      <c r="I233" s="2"/>
    </row>
    <row r="234" spans="1:9" x14ac:dyDescent="0.45">
      <c r="A234" t="e">
        <f t="shared" si="22"/>
        <v>#N/A</v>
      </c>
      <c r="C234" t="e">
        <f t="shared" si="23"/>
        <v>#N/A</v>
      </c>
      <c r="G234" s="2" t="e">
        <f t="shared" si="24"/>
        <v>#DIV/0!</v>
      </c>
      <c r="H234" s="2" t="e">
        <f t="shared" si="25"/>
        <v>#DIV/0!</v>
      </c>
      <c r="I234" s="2"/>
    </row>
    <row r="235" spans="1:9" x14ac:dyDescent="0.45">
      <c r="A235" t="e">
        <f t="shared" si="22"/>
        <v>#N/A</v>
      </c>
      <c r="B235" s="1" t="s">
        <v>42</v>
      </c>
      <c r="C235" t="e">
        <f t="shared" si="23"/>
        <v>#N/A</v>
      </c>
      <c r="G235" s="2" t="e">
        <f t="shared" si="24"/>
        <v>#DIV/0!</v>
      </c>
      <c r="H235" s="2" t="e">
        <f t="shared" si="25"/>
        <v>#DIV/0!</v>
      </c>
      <c r="I235" s="2"/>
    </row>
    <row r="236" spans="1:9" x14ac:dyDescent="0.45">
      <c r="A236">
        <f t="shared" si="22"/>
        <v>6</v>
      </c>
      <c r="B236" t="s">
        <v>2</v>
      </c>
      <c r="C236">
        <f t="shared" si="23"/>
        <v>2</v>
      </c>
      <c r="D236" t="s">
        <v>1</v>
      </c>
      <c r="E236">
        <v>57</v>
      </c>
      <c r="F236">
        <v>115</v>
      </c>
      <c r="G236" s="2">
        <f t="shared" si="24"/>
        <v>0.4956521739130435</v>
      </c>
      <c r="H236" s="2">
        <f t="shared" si="25"/>
        <v>2.0175438596491229</v>
      </c>
      <c r="I236" s="2"/>
    </row>
    <row r="237" spans="1:9" x14ac:dyDescent="0.45">
      <c r="A237">
        <f t="shared" si="22"/>
        <v>16</v>
      </c>
      <c r="B237" t="s">
        <v>6</v>
      </c>
      <c r="C237">
        <f t="shared" si="23"/>
        <v>5</v>
      </c>
      <c r="D237" t="s">
        <v>17</v>
      </c>
      <c r="E237">
        <v>69</v>
      </c>
      <c r="F237">
        <v>89</v>
      </c>
      <c r="G237" s="2">
        <f t="shared" si="24"/>
        <v>0.7752808988764045</v>
      </c>
      <c r="H237" s="2">
        <f t="shared" si="25"/>
        <v>1.2898550724637681</v>
      </c>
      <c r="I237" s="2"/>
    </row>
    <row r="238" spans="1:9" x14ac:dyDescent="0.45">
      <c r="A238">
        <f t="shared" si="22"/>
        <v>18</v>
      </c>
      <c r="B238" t="s">
        <v>10</v>
      </c>
      <c r="C238">
        <f t="shared" si="23"/>
        <v>12</v>
      </c>
      <c r="D238" t="s">
        <v>4</v>
      </c>
      <c r="E238">
        <v>47</v>
      </c>
      <c r="F238">
        <v>114</v>
      </c>
      <c r="G238" s="2">
        <f t="shared" si="24"/>
        <v>0.41228070175438597</v>
      </c>
      <c r="H238" s="2">
        <f t="shared" si="25"/>
        <v>2.4255319148936172</v>
      </c>
      <c r="I238" s="2"/>
    </row>
    <row r="239" spans="1:9" x14ac:dyDescent="0.45">
      <c r="A239">
        <f t="shared" si="22"/>
        <v>1</v>
      </c>
      <c r="B239" t="s">
        <v>12</v>
      </c>
      <c r="C239">
        <f t="shared" si="23"/>
        <v>17</v>
      </c>
      <c r="D239" t="s">
        <v>16</v>
      </c>
      <c r="E239">
        <v>131</v>
      </c>
      <c r="F239">
        <v>46</v>
      </c>
      <c r="G239" s="2">
        <f t="shared" si="24"/>
        <v>2.847826086956522</v>
      </c>
      <c r="H239" s="2">
        <f t="shared" si="25"/>
        <v>0.35114503816793891</v>
      </c>
      <c r="I239" s="2"/>
    </row>
    <row r="240" spans="1:9" x14ac:dyDescent="0.45">
      <c r="A240">
        <f t="shared" si="22"/>
        <v>11</v>
      </c>
      <c r="B240" t="s">
        <v>15</v>
      </c>
      <c r="C240">
        <f t="shared" si="23"/>
        <v>14</v>
      </c>
      <c r="D240" t="s">
        <v>11</v>
      </c>
      <c r="E240">
        <v>111</v>
      </c>
      <c r="F240">
        <v>55</v>
      </c>
      <c r="G240" s="2">
        <f t="shared" si="24"/>
        <v>2.0181818181818181</v>
      </c>
      <c r="H240" s="2">
        <f t="shared" si="25"/>
        <v>0.49549549549549549</v>
      </c>
      <c r="I240" s="2"/>
    </row>
    <row r="241" spans="1:9" x14ac:dyDescent="0.45">
      <c r="A241">
        <f t="shared" si="22"/>
        <v>15</v>
      </c>
      <c r="B241" t="s">
        <v>8</v>
      </c>
      <c r="C241">
        <f t="shared" si="23"/>
        <v>7</v>
      </c>
      <c r="D241" t="s">
        <v>5</v>
      </c>
      <c r="E241">
        <v>75</v>
      </c>
      <c r="F241">
        <v>141</v>
      </c>
      <c r="G241" s="2">
        <f t="shared" si="24"/>
        <v>0.53191489361702127</v>
      </c>
      <c r="H241" s="2">
        <f t="shared" si="25"/>
        <v>1.88</v>
      </c>
      <c r="I241" s="2"/>
    </row>
    <row r="242" spans="1:9" x14ac:dyDescent="0.45">
      <c r="A242">
        <f t="shared" si="22"/>
        <v>13</v>
      </c>
      <c r="B242" t="s">
        <v>9</v>
      </c>
      <c r="C242">
        <f t="shared" si="23"/>
        <v>8</v>
      </c>
      <c r="D242" t="s">
        <v>14</v>
      </c>
      <c r="E242">
        <v>64</v>
      </c>
      <c r="F242">
        <v>87</v>
      </c>
      <c r="G242" s="2">
        <f t="shared" si="24"/>
        <v>0.73563218390804597</v>
      </c>
      <c r="H242" s="2">
        <f t="shared" si="25"/>
        <v>1.359375</v>
      </c>
      <c r="I242" s="2"/>
    </row>
    <row r="243" spans="1:9" x14ac:dyDescent="0.45">
      <c r="A243">
        <f t="shared" si="22"/>
        <v>9</v>
      </c>
      <c r="B243" t="s">
        <v>3</v>
      </c>
      <c r="C243">
        <f t="shared" si="23"/>
        <v>4</v>
      </c>
      <c r="D243" t="s">
        <v>7</v>
      </c>
      <c r="E243">
        <v>74</v>
      </c>
      <c r="F243">
        <v>75</v>
      </c>
      <c r="G243" s="2">
        <f t="shared" si="24"/>
        <v>0.98666666666666669</v>
      </c>
      <c r="H243" s="2">
        <f t="shared" si="25"/>
        <v>1.0135135135135136</v>
      </c>
      <c r="I243" s="2"/>
    </row>
    <row r="244" spans="1:9" x14ac:dyDescent="0.45">
      <c r="A244">
        <f t="shared" si="22"/>
        <v>10</v>
      </c>
      <c r="B244" t="s">
        <v>13</v>
      </c>
      <c r="C244">
        <f t="shared" si="23"/>
        <v>3</v>
      </c>
      <c r="D244" t="s">
        <v>0</v>
      </c>
      <c r="E244">
        <v>74</v>
      </c>
      <c r="F244">
        <v>88</v>
      </c>
      <c r="G244" s="2">
        <f t="shared" si="24"/>
        <v>0.84090909090909094</v>
      </c>
      <c r="H244" s="2">
        <f t="shared" si="25"/>
        <v>1.1891891891891893</v>
      </c>
      <c r="I244" s="2"/>
    </row>
  </sheetData>
  <conditionalFormatting sqref="L3:AC20 L168:AC185">
    <cfRule type="cellIs" dxfId="59" priority="4" operator="notEqual">
      <formula>0</formula>
    </cfRule>
  </conditionalFormatting>
  <conditionalFormatting sqref="X26:X43">
    <cfRule type="top10" dxfId="58" priority="8" rank="3"/>
    <cfRule type="top10" dxfId="57" priority="10" rank="10"/>
  </conditionalFormatting>
  <conditionalFormatting sqref="AB26:AB43">
    <cfRule type="top10" dxfId="56" priority="7" rank="3"/>
    <cfRule type="top10" dxfId="55" priority="9" rank="10"/>
  </conditionalFormatting>
  <conditionalFormatting sqref="AF26:AF43">
    <cfRule type="top10" dxfId="54" priority="5" rank="3"/>
    <cfRule type="top10" dxfId="53" priority="6" bottom="1" rank="10"/>
  </conditionalFormatting>
  <conditionalFormatting sqref="AJ26:AJ43">
    <cfRule type="top10" dxfId="52" priority="2" rank="3"/>
  </conditionalFormatting>
  <conditionalFormatting sqref="AP26:AP43">
    <cfRule type="top10" dxfId="51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3367-62C1-4A10-B667-B6C60579A91E}">
  <dimension ref="A1:AY244"/>
  <sheetViews>
    <sheetView zoomScale="55" zoomScaleNormal="55" workbookViewId="0">
      <selection activeCell="J1" sqref="J1:AC20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5.53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2" max="22" width="12.9296875" customWidth="1"/>
    <col min="23" max="23" width="12.06640625" customWidth="1"/>
    <col min="24" max="24" width="13.3984375" customWidth="1"/>
    <col min="25" max="25" width="12.59765625" customWidth="1"/>
    <col min="28" max="28" width="14.33203125" customWidth="1"/>
    <col min="29" max="29" width="13.9296875" customWidth="1"/>
    <col min="31" max="31" width="13.86328125" customWidth="1"/>
    <col min="32" max="32" width="14" customWidth="1"/>
    <col min="46" max="46" width="12.06640625" bestFit="1" customWidth="1"/>
  </cols>
  <sheetData>
    <row r="1" spans="1:51" ht="23.25" x14ac:dyDescent="0.45">
      <c r="J1" s="13" t="s">
        <v>35</v>
      </c>
      <c r="K1" s="14"/>
      <c r="L1" s="14" t="s">
        <v>12</v>
      </c>
      <c r="M1" s="14" t="s">
        <v>1</v>
      </c>
      <c r="N1" s="14" t="s">
        <v>0</v>
      </c>
      <c r="O1" s="14" t="s">
        <v>7</v>
      </c>
      <c r="P1" s="14" t="s">
        <v>17</v>
      </c>
      <c r="Q1" s="14" t="s">
        <v>2</v>
      </c>
      <c r="R1" s="14" t="s">
        <v>5</v>
      </c>
      <c r="S1" s="14" t="s">
        <v>14</v>
      </c>
      <c r="T1" s="14" t="s">
        <v>3</v>
      </c>
      <c r="U1" s="14" t="s">
        <v>13</v>
      </c>
      <c r="V1" s="14" t="s">
        <v>15</v>
      </c>
      <c r="W1" s="14" t="s">
        <v>4</v>
      </c>
      <c r="X1" s="14" t="s">
        <v>9</v>
      </c>
      <c r="Y1" s="14" t="s">
        <v>11</v>
      </c>
      <c r="Z1" s="14" t="s">
        <v>8</v>
      </c>
      <c r="AA1" s="14" t="s">
        <v>6</v>
      </c>
      <c r="AB1" s="14" t="s">
        <v>16</v>
      </c>
      <c r="AC1" s="14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13" t="s">
        <v>88</v>
      </c>
      <c r="K2" s="14" t="s">
        <v>43</v>
      </c>
      <c r="L2" s="14">
        <v>1</v>
      </c>
      <c r="M2" s="14">
        <v>2</v>
      </c>
      <c r="N2" s="14">
        <v>3</v>
      </c>
      <c r="O2" s="14">
        <v>4</v>
      </c>
      <c r="P2" s="14">
        <v>5</v>
      </c>
      <c r="Q2" s="14">
        <v>6</v>
      </c>
      <c r="R2" s="14">
        <v>7</v>
      </c>
      <c r="S2" s="14">
        <v>8</v>
      </c>
      <c r="T2" s="14">
        <v>9</v>
      </c>
      <c r="U2" s="14">
        <v>10</v>
      </c>
      <c r="V2" s="14">
        <v>11</v>
      </c>
      <c r="W2" s="14">
        <v>12</v>
      </c>
      <c r="X2" s="14">
        <v>13</v>
      </c>
      <c r="Y2" s="14">
        <v>14</v>
      </c>
      <c r="Z2" s="14">
        <v>15</v>
      </c>
      <c r="AA2" s="14">
        <v>16</v>
      </c>
      <c r="AB2" s="14">
        <v>17</v>
      </c>
      <c r="AC2" s="14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s="14" t="s">
        <v>12</v>
      </c>
      <c r="K3" s="14">
        <v>1</v>
      </c>
      <c r="L3" s="14">
        <v>0</v>
      </c>
      <c r="M3" s="15">
        <v>1.4444444444444444</v>
      </c>
      <c r="N3" s="15">
        <v>0.71962616822429903</v>
      </c>
      <c r="O3" s="15">
        <v>1.1428571428571428</v>
      </c>
      <c r="P3" s="15">
        <v>0.95652173913043481</v>
      </c>
      <c r="Q3" s="15">
        <v>1.1428571428571428</v>
      </c>
      <c r="R3" s="15">
        <v>1.0348837209302326</v>
      </c>
      <c r="S3" s="15">
        <v>1.1857142857142857</v>
      </c>
      <c r="T3" s="14">
        <v>0</v>
      </c>
      <c r="U3" s="15">
        <v>0.88888888888888884</v>
      </c>
      <c r="V3" s="15">
        <v>1.7446808510638299</v>
      </c>
      <c r="W3" s="14">
        <v>0</v>
      </c>
      <c r="X3" s="15">
        <v>0.86956521739130432</v>
      </c>
      <c r="Y3" s="15">
        <v>1.7636363636363637</v>
      </c>
      <c r="Z3" s="15">
        <v>1.9166666666666667</v>
      </c>
      <c r="AA3" s="15">
        <v>2.5142857142857142</v>
      </c>
      <c r="AB3" s="15">
        <v>1.2857142857142858</v>
      </c>
      <c r="AC3" s="19">
        <f>1.98360655737705+4.5</f>
        <v>6.4836065573770503</v>
      </c>
      <c r="AE3" s="2">
        <f>SUM(L3:AC20)</f>
        <v>328.7566444550348</v>
      </c>
      <c r="AF3">
        <v>1</v>
      </c>
      <c r="AH3" s="2" cm="1">
        <f t="array" ref="AH3:AY20">TRANSPOSE(L3:AC20)</f>
        <v>0</v>
      </c>
      <c r="AI3" s="2">
        <v>0.69230769230769229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0.9662921348314607</v>
      </c>
      <c r="AO3" s="2">
        <v>0.84337349397590367</v>
      </c>
      <c r="AP3" s="2">
        <v>0</v>
      </c>
      <c r="AQ3" s="2">
        <v>1.125</v>
      </c>
      <c r="AR3" s="2">
        <v>0.57317073170731703</v>
      </c>
      <c r="AS3" s="2">
        <v>0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0.77777777777777779</v>
      </c>
      <c r="AY3" s="2">
        <v>0.72635445362718098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s="14" t="s">
        <v>1</v>
      </c>
      <c r="K4" s="14">
        <v>2</v>
      </c>
      <c r="L4" s="15">
        <v>0.69230769230769229</v>
      </c>
      <c r="M4" s="14">
        <v>0</v>
      </c>
      <c r="N4" s="15">
        <v>0.83561643835616439</v>
      </c>
      <c r="O4" s="15">
        <v>0.68292682926829273</v>
      </c>
      <c r="P4" s="15">
        <v>0.5957446808510638</v>
      </c>
      <c r="Q4" s="15">
        <v>2.2075471698113209</v>
      </c>
      <c r="R4" s="15">
        <v>1.4074074074074074</v>
      </c>
      <c r="S4" s="15">
        <v>1.3661971830985915</v>
      </c>
      <c r="T4" s="14">
        <v>0</v>
      </c>
      <c r="U4" s="15">
        <v>1.6909090909090909</v>
      </c>
      <c r="V4" s="15">
        <v>1.8888888888888888</v>
      </c>
      <c r="W4" s="15">
        <v>1.1884057971014492</v>
      </c>
      <c r="X4" s="15">
        <v>1.1234567901234569</v>
      </c>
      <c r="Y4" s="15">
        <v>1.4461538461538461</v>
      </c>
      <c r="Z4" s="15">
        <v>1.4142857142857144</v>
      </c>
      <c r="AA4" s="15">
        <v>2.2641509433962264</v>
      </c>
      <c r="AB4" s="15">
        <v>2.9473684210526314</v>
      </c>
      <c r="AC4" s="15">
        <v>1.8867924528301887</v>
      </c>
      <c r="AF4">
        <v>1</v>
      </c>
      <c r="AH4" s="2">
        <v>1.4444444444444444</v>
      </c>
      <c r="AI4" s="2">
        <v>0</v>
      </c>
      <c r="AJ4" s="2">
        <v>1.1967213114754098</v>
      </c>
      <c r="AK4" s="2">
        <v>1.4642857142857142</v>
      </c>
      <c r="AL4" s="2">
        <v>1.6785714285714286</v>
      </c>
      <c r="AM4" s="2">
        <v>0.45299145299145299</v>
      </c>
      <c r="AN4" s="2">
        <v>0.71052631578947367</v>
      </c>
      <c r="AO4" s="2">
        <v>0.73195876288659789</v>
      </c>
      <c r="AP4" s="2">
        <v>0</v>
      </c>
      <c r="AQ4" s="2">
        <v>0.59139784946236562</v>
      </c>
      <c r="AR4" s="2">
        <v>0.52941176470588236</v>
      </c>
      <c r="AS4" s="2">
        <v>0.84146341463414631</v>
      </c>
      <c r="AT4" s="2">
        <v>0.89010989010989006</v>
      </c>
      <c r="AU4" s="2">
        <v>0.69148936170212771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s="14" t="s">
        <v>0</v>
      </c>
      <c r="K5" s="14">
        <v>3</v>
      </c>
      <c r="L5" s="15">
        <v>1.3896103896103895</v>
      </c>
      <c r="M5" s="15">
        <v>1.1967213114754098</v>
      </c>
      <c r="N5" s="14">
        <v>0</v>
      </c>
      <c r="O5" s="14">
        <v>0</v>
      </c>
      <c r="P5" s="14">
        <v>0</v>
      </c>
      <c r="Q5" s="15">
        <v>0.78761061946902655</v>
      </c>
      <c r="R5" s="15">
        <v>1.06</v>
      </c>
      <c r="S5" s="19">
        <f>0.845070422535211+1.7910447761194</f>
        <v>2.6361151986546112</v>
      </c>
      <c r="T5" s="15">
        <v>0.8529411764705882</v>
      </c>
      <c r="U5" s="15">
        <v>2.59375</v>
      </c>
      <c r="V5" s="15">
        <v>0.71951219512195119</v>
      </c>
      <c r="W5" s="15">
        <v>0.81333333333333335</v>
      </c>
      <c r="X5" s="15">
        <v>1.6029411764705883</v>
      </c>
      <c r="Y5" s="14">
        <v>0</v>
      </c>
      <c r="Z5" s="19">
        <f>2.23404255319149+0.905263157894737</f>
        <v>3.139305711086227</v>
      </c>
      <c r="AA5" s="15">
        <v>1.2173913043478262</v>
      </c>
      <c r="AB5" s="15">
        <v>2.0862068965517242</v>
      </c>
      <c r="AC5" s="15">
        <v>1.1466666666666667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</v>
      </c>
      <c r="AL5" s="2">
        <v>0</v>
      </c>
      <c r="AM5" s="2">
        <v>1.2696629213483146</v>
      </c>
      <c r="AN5" s="2">
        <v>0.94339622641509435</v>
      </c>
      <c r="AO5" s="2">
        <v>1.7416666666666631</v>
      </c>
      <c r="AP5" s="2">
        <v>1.1724137931034482</v>
      </c>
      <c r="AQ5" s="2">
        <v>0.38554216867469882</v>
      </c>
      <c r="AR5" s="2">
        <v>1.3898305084745763</v>
      </c>
      <c r="AS5" s="2">
        <v>1.2295081967213115</v>
      </c>
      <c r="AT5" s="2">
        <v>0.62385321100917435</v>
      </c>
      <c r="AU5" s="2">
        <v>0</v>
      </c>
      <c r="AV5" s="2">
        <v>1.5522702104097481</v>
      </c>
      <c r="AW5" s="2">
        <v>0.8214285714285714</v>
      </c>
      <c r="AX5" s="2">
        <v>0.47933884297520662</v>
      </c>
      <c r="AY5" s="2">
        <v>0.87209302325581395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s="14" t="s">
        <v>7</v>
      </c>
      <c r="K6" s="14">
        <v>4</v>
      </c>
      <c r="L6" s="15">
        <v>0.875</v>
      </c>
      <c r="M6" s="15">
        <v>1.4642857142857142</v>
      </c>
      <c r="N6" s="14">
        <v>0</v>
      </c>
      <c r="O6" s="14">
        <v>0</v>
      </c>
      <c r="P6" s="15">
        <v>1.8181818181818181</v>
      </c>
      <c r="Q6" s="15">
        <v>0.9285714285714286</v>
      </c>
      <c r="R6" s="15">
        <v>0.76106194690265483</v>
      </c>
      <c r="S6" s="15">
        <v>0.51515151515151514</v>
      </c>
      <c r="T6" s="15">
        <v>1.0533333333333332</v>
      </c>
      <c r="U6" s="15">
        <v>1.2</v>
      </c>
      <c r="V6" s="14">
        <v>0</v>
      </c>
      <c r="W6" s="19">
        <f>1.27777777777778+1.08064516129032</f>
        <v>2.3584229390680997</v>
      </c>
      <c r="X6" s="15">
        <v>1.0588235294117647</v>
      </c>
      <c r="Y6" s="15">
        <v>1.7241379310344827</v>
      </c>
      <c r="Z6" s="15">
        <v>1.1341463414634145</v>
      </c>
      <c r="AA6" s="15">
        <v>1.1428571428571428</v>
      </c>
      <c r="AB6" s="15">
        <v>0.85057471264367812</v>
      </c>
      <c r="AC6" s="15">
        <v>1.0864197530864197</v>
      </c>
      <c r="AF6">
        <v>1</v>
      </c>
      <c r="AH6" s="2">
        <v>1.1428571428571428</v>
      </c>
      <c r="AI6" s="2">
        <v>0.68292682926829273</v>
      </c>
      <c r="AJ6" s="2">
        <v>0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</v>
      </c>
      <c r="AS6" s="2">
        <v>1.7079818299805321</v>
      </c>
      <c r="AT6" s="2">
        <v>0.94444444444444442</v>
      </c>
      <c r="AU6" s="2">
        <v>0.57999999999999996</v>
      </c>
      <c r="AV6" s="2">
        <v>0.88172043010752688</v>
      </c>
      <c r="AW6" s="2">
        <v>0.875</v>
      </c>
      <c r="AX6" s="2">
        <v>1.1756756756756757</v>
      </c>
      <c r="AY6" s="2">
        <v>0.92045454545454541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s="14" t="s">
        <v>17</v>
      </c>
      <c r="K7" s="14">
        <v>5</v>
      </c>
      <c r="L7" s="15">
        <v>1.0454545454545454</v>
      </c>
      <c r="M7" s="15">
        <v>1.6785714285714286</v>
      </c>
      <c r="N7" s="14">
        <v>0</v>
      </c>
      <c r="O7" s="15">
        <v>0.55000000000000004</v>
      </c>
      <c r="P7" s="14">
        <v>0</v>
      </c>
      <c r="Q7" s="15">
        <v>1.1647058823529413</v>
      </c>
      <c r="R7" s="14">
        <v>0</v>
      </c>
      <c r="S7" s="14">
        <v>0</v>
      </c>
      <c r="T7" s="19">
        <f>1.56451612903226+0.617283950617284</f>
        <v>2.1818000796495438</v>
      </c>
      <c r="U7" s="19">
        <f>0.846153846153846+1.58571428571429</f>
        <v>2.4318681318681361</v>
      </c>
      <c r="V7" s="15">
        <v>1.0879120879120878</v>
      </c>
      <c r="W7" s="15">
        <v>0.47826086956521741</v>
      </c>
      <c r="X7" s="15">
        <v>1.1585365853658536</v>
      </c>
      <c r="Y7" s="15">
        <v>1.01219512195122</v>
      </c>
      <c r="Z7" s="15">
        <v>1.8135593220338984</v>
      </c>
      <c r="AA7" s="15">
        <v>1.6296296296296295</v>
      </c>
      <c r="AB7" s="15">
        <v>2.1702127659574466</v>
      </c>
      <c r="AC7" s="15">
        <v>4.25</v>
      </c>
      <c r="AF7">
        <v>1</v>
      </c>
      <c r="AH7" s="2">
        <v>0.95652173913043481</v>
      </c>
      <c r="AI7" s="2">
        <v>0.5957446808510638</v>
      </c>
      <c r="AJ7" s="2">
        <v>0</v>
      </c>
      <c r="AK7" s="2">
        <v>1.8181818181818181</v>
      </c>
      <c r="AL7" s="2">
        <v>0</v>
      </c>
      <c r="AM7" s="2">
        <v>0.85858585858585856</v>
      </c>
      <c r="AN7" s="2">
        <v>0</v>
      </c>
      <c r="AO7" s="2">
        <v>0</v>
      </c>
      <c r="AP7" s="2">
        <v>2.2591752577319593</v>
      </c>
      <c r="AQ7" s="2">
        <v>1.8124488124488112</v>
      </c>
      <c r="AR7" s="2">
        <v>0.91919191919191923</v>
      </c>
      <c r="AS7" s="2">
        <v>2.0909090909090908</v>
      </c>
      <c r="AT7" s="2">
        <v>0.86315789473684212</v>
      </c>
      <c r="AU7" s="2">
        <v>0.98795180722891562</v>
      </c>
      <c r="AV7" s="2">
        <v>0.55140186915887845</v>
      </c>
      <c r="AW7" s="2">
        <v>0.61363636363636365</v>
      </c>
      <c r="AX7" s="2">
        <v>0.46078431372549017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s="14" t="s">
        <v>2</v>
      </c>
      <c r="K8" s="14">
        <v>6</v>
      </c>
      <c r="L8" s="15">
        <v>0.875</v>
      </c>
      <c r="M8" s="15">
        <v>0.45299145299145299</v>
      </c>
      <c r="N8" s="15">
        <v>1.2696629213483146</v>
      </c>
      <c r="O8" s="15">
        <v>1.0769230769230769</v>
      </c>
      <c r="P8" s="15">
        <v>0.85858585858585856</v>
      </c>
      <c r="Q8" s="14">
        <v>0</v>
      </c>
      <c r="R8" s="14">
        <v>0</v>
      </c>
      <c r="S8" s="15">
        <v>1.6119402985074627</v>
      </c>
      <c r="T8" s="14">
        <v>0</v>
      </c>
      <c r="U8" s="15">
        <v>1.368421052631579</v>
      </c>
      <c r="V8" s="15">
        <v>1.1594202898550725</v>
      </c>
      <c r="W8" s="15">
        <v>1.65</v>
      </c>
      <c r="X8" s="15">
        <v>0.95726495726495731</v>
      </c>
      <c r="Y8" s="15">
        <v>1.5454545454545454</v>
      </c>
      <c r="Z8" s="19">
        <f>1.29333333333333+0.9</f>
        <v>2.1933333333333298</v>
      </c>
      <c r="AA8" s="15">
        <v>1.1458333333333333</v>
      </c>
      <c r="AB8" s="15">
        <v>3.5</v>
      </c>
      <c r="AC8" s="15">
        <v>3.25</v>
      </c>
      <c r="AF8">
        <v>1</v>
      </c>
      <c r="AH8" s="2">
        <v>1.1428571428571428</v>
      </c>
      <c r="AI8" s="2">
        <v>2.2075471698113209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0</v>
      </c>
      <c r="AO8" s="2">
        <v>0.62037037037037035</v>
      </c>
      <c r="AP8" s="2">
        <v>0</v>
      </c>
      <c r="AQ8" s="2">
        <v>0.73076923076923073</v>
      </c>
      <c r="AR8" s="2">
        <v>0.86250000000000004</v>
      </c>
      <c r="AS8" s="2">
        <v>0.60606060606060608</v>
      </c>
      <c r="AT8" s="2">
        <v>1.0446428571428572</v>
      </c>
      <c r="AU8" s="2">
        <v>0.6470588235294118</v>
      </c>
      <c r="AV8" s="2">
        <v>1.88430698739977</v>
      </c>
      <c r="AW8" s="2">
        <v>0.87272727272727268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s="14" t="s">
        <v>5</v>
      </c>
      <c r="K9" s="14">
        <v>7</v>
      </c>
      <c r="L9" s="15">
        <v>0.9662921348314607</v>
      </c>
      <c r="M9" s="15">
        <v>0.71052631578947367</v>
      </c>
      <c r="N9" s="15">
        <v>0.94339622641509435</v>
      </c>
      <c r="O9" s="15">
        <v>1.3139534883720929</v>
      </c>
      <c r="P9" s="14">
        <v>0</v>
      </c>
      <c r="Q9" s="14">
        <v>0</v>
      </c>
      <c r="R9" s="14">
        <v>0</v>
      </c>
      <c r="S9" s="15">
        <v>1.6229508196721312</v>
      </c>
      <c r="T9" s="20">
        <f>0.752475247524752+1.22727272727273</f>
        <v>1.979747974797482</v>
      </c>
      <c r="U9" s="15">
        <v>0.71794871794871795</v>
      </c>
      <c r="V9" s="15">
        <v>1.1846153846153846</v>
      </c>
      <c r="W9" s="15">
        <v>0.97872340425531912</v>
      </c>
      <c r="X9" s="15">
        <v>1.2446808510638299</v>
      </c>
      <c r="Y9" s="15">
        <v>0.81188118811881194</v>
      </c>
      <c r="Z9" s="15">
        <v>1.6666666666666667</v>
      </c>
      <c r="AA9" s="15">
        <v>1.4931506849315068</v>
      </c>
      <c r="AB9" s="19">
        <f>2.94642857142857+1.37634408602151</f>
        <v>4.3227726574500798</v>
      </c>
      <c r="AC9" s="14">
        <v>0</v>
      </c>
      <c r="AF9">
        <v>1</v>
      </c>
      <c r="AH9" s="2">
        <v>1.0348837209302326</v>
      </c>
      <c r="AI9" s="2">
        <v>1.4074074074074074</v>
      </c>
      <c r="AJ9" s="2">
        <v>1.06</v>
      </c>
      <c r="AK9" s="2">
        <v>0.76106194690265483</v>
      </c>
      <c r="AL9" s="2">
        <v>0</v>
      </c>
      <c r="AM9" s="2">
        <v>0</v>
      </c>
      <c r="AN9" s="2">
        <v>0</v>
      </c>
      <c r="AO9" s="2">
        <v>0.61616161616161613</v>
      </c>
      <c r="AP9" s="2">
        <v>2.1437621832358649</v>
      </c>
      <c r="AQ9" s="2">
        <v>1.3928571428571428</v>
      </c>
      <c r="AR9" s="2">
        <v>0.8441558441558441</v>
      </c>
      <c r="AS9" s="2">
        <v>1.0217391304347827</v>
      </c>
      <c r="AT9" s="2">
        <v>0.80341880341880345</v>
      </c>
      <c r="AU9" s="2">
        <v>1.2317073170731707</v>
      </c>
      <c r="AV9" s="2">
        <v>0.6</v>
      </c>
      <c r="AW9" s="2">
        <v>0.66972477064220182</v>
      </c>
      <c r="AX9" s="2">
        <v>1.0659564393939389</v>
      </c>
      <c r="AY9" s="2">
        <v>0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s="14" t="s">
        <v>14</v>
      </c>
      <c r="K10" s="14">
        <v>8</v>
      </c>
      <c r="L10" s="15">
        <v>0.84337349397590367</v>
      </c>
      <c r="M10" s="15">
        <v>0.73195876288659789</v>
      </c>
      <c r="N10" s="19">
        <f>1.18333333333333+0.558333333333333</f>
        <v>1.7416666666666631</v>
      </c>
      <c r="O10" s="15">
        <v>1.9411764705882353</v>
      </c>
      <c r="P10" s="14">
        <v>0</v>
      </c>
      <c r="Q10" s="15">
        <v>0.62037037037037035</v>
      </c>
      <c r="R10" s="15">
        <v>0.61616161616161613</v>
      </c>
      <c r="S10" s="14">
        <v>0</v>
      </c>
      <c r="T10" s="15">
        <v>0.88235294117647056</v>
      </c>
      <c r="U10" s="15">
        <v>0</v>
      </c>
      <c r="V10" s="15">
        <v>0.80232558139534882</v>
      </c>
      <c r="W10" s="15">
        <v>1.2183908045977012</v>
      </c>
      <c r="X10" s="15">
        <v>1.5060240963855422</v>
      </c>
      <c r="Y10" s="15">
        <v>0.98412698412698407</v>
      </c>
      <c r="Z10" s="15">
        <v>1.4507042253521127</v>
      </c>
      <c r="AA10" s="15">
        <v>1.1904761904761905</v>
      </c>
      <c r="AB10" s="15">
        <v>2.6833333333333331</v>
      </c>
      <c r="AC10" s="15">
        <v>1.9577464788732395</v>
      </c>
      <c r="AF10">
        <v>1</v>
      </c>
      <c r="AH10" s="2">
        <v>1.1857142857142857</v>
      </c>
      <c r="AI10" s="2">
        <v>1.3661971830985915</v>
      </c>
      <c r="AJ10" s="2">
        <v>2.6361151986546112</v>
      </c>
      <c r="AK10" s="2">
        <v>0.51515151515151514</v>
      </c>
      <c r="AL10" s="2">
        <v>0</v>
      </c>
      <c r="AM10" s="2">
        <v>1.6119402985074627</v>
      </c>
      <c r="AN10" s="2">
        <v>1.6229508196721312</v>
      </c>
      <c r="AO10" s="2">
        <v>0</v>
      </c>
      <c r="AP10" s="2">
        <v>1.1333333333333333</v>
      </c>
      <c r="AQ10" s="2">
        <v>0</v>
      </c>
      <c r="AR10" s="2">
        <v>1.2463768115942029</v>
      </c>
      <c r="AS10" s="2">
        <v>0.82075471698113212</v>
      </c>
      <c r="AT10" s="2">
        <v>0.66400000000000003</v>
      </c>
      <c r="AU10" s="2">
        <v>1.0161290322580645</v>
      </c>
      <c r="AV10" s="2">
        <v>0.68932038834951459</v>
      </c>
      <c r="AW10" s="2">
        <v>0.84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s="14" t="s">
        <v>3</v>
      </c>
      <c r="K11" s="14">
        <v>9</v>
      </c>
      <c r="L11" s="14">
        <v>0</v>
      </c>
      <c r="M11" s="14">
        <v>0</v>
      </c>
      <c r="N11" s="15">
        <v>1.1724137931034482</v>
      </c>
      <c r="O11" s="15">
        <v>0.94936708860759489</v>
      </c>
      <c r="P11" s="19">
        <f>0.639175257731959+1.62</f>
        <v>2.2591752577319593</v>
      </c>
      <c r="Q11" s="14">
        <v>0</v>
      </c>
      <c r="R11" s="19">
        <f>1.32894736842105+0.814814814814815</f>
        <v>2.1437621832358649</v>
      </c>
      <c r="S11" s="15">
        <v>1.1333333333333333</v>
      </c>
      <c r="T11" s="14">
        <v>0</v>
      </c>
      <c r="U11" s="15">
        <v>0.83870967741935487</v>
      </c>
      <c r="V11" s="15">
        <v>1.0329670329670331</v>
      </c>
      <c r="W11" s="15">
        <v>0.67391304347826086</v>
      </c>
      <c r="X11" s="15">
        <v>1.0136986301369864</v>
      </c>
      <c r="Y11" s="15">
        <v>1.7058823529411764</v>
      </c>
      <c r="Z11" s="15">
        <v>1.4814814814814814</v>
      </c>
      <c r="AA11" s="15">
        <v>1.4</v>
      </c>
      <c r="AB11" s="15">
        <v>2.1886792452830188</v>
      </c>
      <c r="AC11" s="15">
        <v>1.78125</v>
      </c>
      <c r="AF11">
        <v>1</v>
      </c>
      <c r="AH11" s="2">
        <v>0</v>
      </c>
      <c r="AI11" s="2">
        <v>0</v>
      </c>
      <c r="AJ11" s="2">
        <v>0.8529411764705882</v>
      </c>
      <c r="AK11" s="2">
        <v>1.0533333333333332</v>
      </c>
      <c r="AL11" s="2">
        <v>2.1818000796495438</v>
      </c>
      <c r="AM11" s="2">
        <v>0</v>
      </c>
      <c r="AN11" s="2">
        <v>1.979747974797482</v>
      </c>
      <c r="AO11" s="2">
        <v>0.88235294117647056</v>
      </c>
      <c r="AP11" s="2">
        <v>0</v>
      </c>
      <c r="AQ11" s="2">
        <v>1.1923076923076923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0.67500000000000004</v>
      </c>
      <c r="AW11" s="2">
        <v>0.7142857142857143</v>
      </c>
      <c r="AX11" s="2">
        <v>0.45689655172413796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s="14" t="s">
        <v>13</v>
      </c>
      <c r="K12" s="14">
        <v>10</v>
      </c>
      <c r="L12" s="15">
        <v>1.125</v>
      </c>
      <c r="M12" s="15">
        <v>0.59139784946236562</v>
      </c>
      <c r="N12" s="15">
        <v>0.38554216867469882</v>
      </c>
      <c r="O12" s="15">
        <v>0.83333333333333337</v>
      </c>
      <c r="P12" s="19">
        <f>1.18181818181818+0.630630630630631</f>
        <v>1.8124488124488112</v>
      </c>
      <c r="Q12" s="15">
        <v>0.73076923076923073</v>
      </c>
      <c r="R12" s="15">
        <v>1.3928571428571428</v>
      </c>
      <c r="S12" s="15">
        <v>0</v>
      </c>
      <c r="T12" s="15">
        <v>1.1923076923076923</v>
      </c>
      <c r="U12" s="15">
        <v>0</v>
      </c>
      <c r="V12" s="15">
        <v>0.97674418604651159</v>
      </c>
      <c r="W12" s="15">
        <v>1.4262295081967213</v>
      </c>
      <c r="X12" s="15">
        <v>1.9452054794520548</v>
      </c>
      <c r="Y12" s="15">
        <v>1.3043478260869565</v>
      </c>
      <c r="Z12" s="15">
        <v>0.67289719626168221</v>
      </c>
      <c r="AA12" s="15">
        <v>1.2833333333333334</v>
      </c>
      <c r="AB12" s="15">
        <v>0</v>
      </c>
      <c r="AC12" s="15">
        <v>2.06</v>
      </c>
      <c r="AF12">
        <v>1</v>
      </c>
      <c r="AH12" s="2">
        <v>0.88888888888888884</v>
      </c>
      <c r="AI12" s="2">
        <v>1.6909090909090909</v>
      </c>
      <c r="AJ12" s="2">
        <v>2.59375</v>
      </c>
      <c r="AK12" s="2">
        <v>1.2</v>
      </c>
      <c r="AL12" s="2">
        <v>2.4318681318681361</v>
      </c>
      <c r="AM12" s="2">
        <v>1.368421052631579</v>
      </c>
      <c r="AN12" s="2">
        <v>0.71794871794871795</v>
      </c>
      <c r="AO12" s="2">
        <v>0</v>
      </c>
      <c r="AP12" s="2">
        <v>0.83870967741935487</v>
      </c>
      <c r="AQ12" s="2">
        <v>0</v>
      </c>
      <c r="AR12" s="2">
        <v>1.0238095238095237</v>
      </c>
      <c r="AS12" s="2">
        <v>0.70114942528735635</v>
      </c>
      <c r="AT12" s="2">
        <v>0.5140845070422535</v>
      </c>
      <c r="AU12" s="2">
        <v>0.76666666666666672</v>
      </c>
      <c r="AV12" s="2">
        <v>1.4861111111111112</v>
      </c>
      <c r="AW12" s="2">
        <v>0.77922077922077926</v>
      </c>
      <c r="AX12" s="2">
        <v>0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s="14" t="s">
        <v>15</v>
      </c>
      <c r="K13" s="14">
        <v>11</v>
      </c>
      <c r="L13" s="15">
        <v>0.57317073170731703</v>
      </c>
      <c r="M13" s="15">
        <v>0.52941176470588236</v>
      </c>
      <c r="N13" s="15">
        <v>1.3898305084745763</v>
      </c>
      <c r="O13" s="14">
        <v>0</v>
      </c>
      <c r="P13" s="15">
        <v>0.91919191919191923</v>
      </c>
      <c r="Q13" s="15">
        <v>0.86250000000000004</v>
      </c>
      <c r="R13" s="15">
        <v>0.8441558441558441</v>
      </c>
      <c r="S13" s="15">
        <v>1.2463768115942029</v>
      </c>
      <c r="T13" s="15">
        <v>0.96808510638297873</v>
      </c>
      <c r="U13" s="15">
        <v>1.0238095238095237</v>
      </c>
      <c r="V13" s="15">
        <v>0</v>
      </c>
      <c r="W13" s="15">
        <v>1.0219780219780219</v>
      </c>
      <c r="X13" s="15">
        <v>0.46666666666666667</v>
      </c>
      <c r="Y13" s="15">
        <v>0.95833333333333337</v>
      </c>
      <c r="Z13" s="15">
        <v>1.32</v>
      </c>
      <c r="AA13" s="15">
        <v>2.896551724137931</v>
      </c>
      <c r="AB13" s="15">
        <v>3.5454545454545454</v>
      </c>
      <c r="AC13" s="15">
        <v>2.5</v>
      </c>
      <c r="AF13">
        <v>1</v>
      </c>
      <c r="AH13" s="2">
        <v>1.7446808510638299</v>
      </c>
      <c r="AI13" s="2">
        <v>1.8888888888888888</v>
      </c>
      <c r="AJ13" s="2">
        <v>0.71951219512195119</v>
      </c>
      <c r="AK13" s="2">
        <v>0</v>
      </c>
      <c r="AL13" s="2">
        <v>1.0879120879120878</v>
      </c>
      <c r="AM13" s="2">
        <v>1.1594202898550725</v>
      </c>
      <c r="AN13" s="2">
        <v>1.1846153846153846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0.978494623655914</v>
      </c>
      <c r="AT13" s="2">
        <v>2.1428571428571428</v>
      </c>
      <c r="AU13" s="2">
        <v>1.0434782608695652</v>
      </c>
      <c r="AV13" s="2">
        <v>0.75757575757575757</v>
      </c>
      <c r="AW13" s="2">
        <v>0.34523809523809523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s="14" t="s">
        <v>4</v>
      </c>
      <c r="K14" s="14">
        <v>12</v>
      </c>
      <c r="L14" s="14">
        <v>0</v>
      </c>
      <c r="M14" s="15">
        <v>0.84146341463414631</v>
      </c>
      <c r="N14" s="15">
        <v>1.2295081967213115</v>
      </c>
      <c r="O14" s="19">
        <f>0.782608695652174+0.925373134328358</f>
        <v>1.7079818299805321</v>
      </c>
      <c r="P14" s="15">
        <v>2.0909090909090908</v>
      </c>
      <c r="Q14" s="15">
        <v>0.60606060606060608</v>
      </c>
      <c r="R14" s="15">
        <v>1.0217391304347827</v>
      </c>
      <c r="S14" s="15">
        <v>0.82075471698113212</v>
      </c>
      <c r="T14" s="15">
        <v>1.4838709677419355</v>
      </c>
      <c r="U14" s="15">
        <v>0.70114942528735635</v>
      </c>
      <c r="V14" s="15">
        <v>0.978494623655914</v>
      </c>
      <c r="W14" s="15">
        <v>0</v>
      </c>
      <c r="X14" s="15">
        <v>2.2407407407407409</v>
      </c>
      <c r="Y14" s="15">
        <v>1.5890410958904109</v>
      </c>
      <c r="Z14" s="15">
        <v>0</v>
      </c>
      <c r="AA14" s="15">
        <v>0.68674698795180722</v>
      </c>
      <c r="AB14" s="15">
        <v>1.3374999999999999</v>
      </c>
      <c r="AC14" s="15">
        <v>2.3191489361702127</v>
      </c>
      <c r="AF14">
        <v>1</v>
      </c>
      <c r="AH14" s="2">
        <v>0</v>
      </c>
      <c r="AI14" s="2">
        <v>1.1884057971014492</v>
      </c>
      <c r="AJ14" s="2">
        <v>0.81333333333333335</v>
      </c>
      <c r="AK14" s="2">
        <v>2.3584229390680997</v>
      </c>
      <c r="AL14" s="2">
        <v>0.47826086956521741</v>
      </c>
      <c r="AM14" s="2">
        <v>1.65</v>
      </c>
      <c r="AN14" s="2">
        <v>0.97872340425531912</v>
      </c>
      <c r="AO14" s="2">
        <v>1.2183908045977012</v>
      </c>
      <c r="AP14" s="2">
        <v>0.67391304347826086</v>
      </c>
      <c r="AQ14" s="2">
        <v>1.4262295081967213</v>
      </c>
      <c r="AR14" s="2">
        <v>1.0219780219780219</v>
      </c>
      <c r="AS14" s="2">
        <v>0</v>
      </c>
      <c r="AT14" s="2">
        <v>0.4462809917355372</v>
      </c>
      <c r="AU14" s="2">
        <v>0.62931034482758619</v>
      </c>
      <c r="AV14" s="2">
        <v>0</v>
      </c>
      <c r="AW14" s="2">
        <v>1.4561403508771931</v>
      </c>
      <c r="AX14" s="2">
        <v>0.74766355140186913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s="14" t="s">
        <v>9</v>
      </c>
      <c r="K15" s="14">
        <v>13</v>
      </c>
      <c r="L15" s="15">
        <v>1.1499999999999999</v>
      </c>
      <c r="M15" s="15">
        <v>0.89010989010989006</v>
      </c>
      <c r="N15" s="15">
        <v>0.62385321100917435</v>
      </c>
      <c r="O15" s="15">
        <v>0.94444444444444442</v>
      </c>
      <c r="P15" s="15">
        <v>0.86315789473684212</v>
      </c>
      <c r="Q15" s="15">
        <v>1.0446428571428572</v>
      </c>
      <c r="R15" s="15">
        <v>0.80341880341880345</v>
      </c>
      <c r="S15" s="15">
        <v>0.66400000000000003</v>
      </c>
      <c r="T15" s="15">
        <v>0.98648648648648651</v>
      </c>
      <c r="U15" s="15">
        <v>0.5140845070422535</v>
      </c>
      <c r="V15" s="15">
        <v>2.1428571428571428</v>
      </c>
      <c r="W15" s="15">
        <v>0.4462809917355372</v>
      </c>
      <c r="X15" s="15">
        <v>0</v>
      </c>
      <c r="Y15" s="15">
        <v>1.5925925925925926</v>
      </c>
      <c r="Z15" s="15">
        <v>0.75</v>
      </c>
      <c r="AA15" s="15">
        <v>0.69444444444444442</v>
      </c>
      <c r="AB15" s="15">
        <v>0</v>
      </c>
      <c r="AC15" s="15">
        <v>1.3448275862068966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1.1585365853658536</v>
      </c>
      <c r="AM15" s="2">
        <v>0.95726495726495731</v>
      </c>
      <c r="AN15" s="2">
        <v>1.2446808510638299</v>
      </c>
      <c r="AO15" s="2">
        <v>1.5060240963855422</v>
      </c>
      <c r="AP15" s="2">
        <v>1.0136986301369864</v>
      </c>
      <c r="AQ15" s="2">
        <v>1.9452054794520548</v>
      </c>
      <c r="AR15" s="2">
        <v>0.46666666666666667</v>
      </c>
      <c r="AS15" s="2">
        <v>2.2407407407407409</v>
      </c>
      <c r="AT15" s="2">
        <v>0</v>
      </c>
      <c r="AU15" s="2">
        <v>0.62790697674418605</v>
      </c>
      <c r="AV15" s="2">
        <v>1.3333333333333333</v>
      </c>
      <c r="AW15" s="2">
        <v>1.44</v>
      </c>
      <c r="AX15" s="2">
        <v>0</v>
      </c>
      <c r="AY15" s="2">
        <v>0.74358974358974361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s="14" t="s">
        <v>11</v>
      </c>
      <c r="K16" s="14">
        <v>14</v>
      </c>
      <c r="L16" s="15">
        <v>0.5670103092783505</v>
      </c>
      <c r="M16" s="15">
        <v>0.69148936170212771</v>
      </c>
      <c r="N16" s="14">
        <v>0</v>
      </c>
      <c r="O16" s="15">
        <v>0.57999999999999996</v>
      </c>
      <c r="P16" s="15">
        <v>0.98795180722891562</v>
      </c>
      <c r="Q16" s="15">
        <v>0.6470588235294118</v>
      </c>
      <c r="R16" s="15">
        <v>1.2317073170731707</v>
      </c>
      <c r="S16" s="15">
        <v>1.0161290322580645</v>
      </c>
      <c r="T16" s="15">
        <v>0.58620689655172409</v>
      </c>
      <c r="U16" s="15">
        <v>0.76666666666666672</v>
      </c>
      <c r="V16" s="15">
        <v>1.0434782608695652</v>
      </c>
      <c r="W16" s="15">
        <v>0.62931034482758619</v>
      </c>
      <c r="X16" s="15">
        <v>0.62790697674418605</v>
      </c>
      <c r="Y16" s="15">
        <v>0</v>
      </c>
      <c r="Z16" s="15">
        <v>0.96116504854368934</v>
      </c>
      <c r="AA16" s="15">
        <v>0.47787610619469029</v>
      </c>
      <c r="AB16" s="15">
        <v>1.5438596491228069</v>
      </c>
      <c r="AC16" s="15">
        <v>1.9827586206896552</v>
      </c>
      <c r="AF16">
        <v>1</v>
      </c>
      <c r="AH16" s="2">
        <v>1.7636363636363637</v>
      </c>
      <c r="AI16" s="2">
        <v>1.4461538461538461</v>
      </c>
      <c r="AJ16" s="2">
        <v>0</v>
      </c>
      <c r="AK16" s="2">
        <v>1.7241379310344827</v>
      </c>
      <c r="AL16" s="2">
        <v>1.01219512195122</v>
      </c>
      <c r="AM16" s="2">
        <v>1.5454545454545454</v>
      </c>
      <c r="AN16" s="2">
        <v>0.81188118811881194</v>
      </c>
      <c r="AO16" s="2">
        <v>0.98412698412698407</v>
      </c>
      <c r="AP16" s="2">
        <v>1.7058823529411764</v>
      </c>
      <c r="AQ16" s="2">
        <v>1.3043478260869565</v>
      </c>
      <c r="AR16" s="2">
        <v>0.95833333333333337</v>
      </c>
      <c r="AS16" s="2">
        <v>1.5890410958904109</v>
      </c>
      <c r="AT16" s="2">
        <v>1.5925925925925926</v>
      </c>
      <c r="AU16" s="2">
        <v>0</v>
      </c>
      <c r="AV16" s="2">
        <v>1.0404040404040404</v>
      </c>
      <c r="AW16" s="2">
        <v>2.0925925925925926</v>
      </c>
      <c r="AX16" s="2">
        <v>0.64772727272727271</v>
      </c>
      <c r="AY16" s="2">
        <v>0.5043478260869565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s="14" t="s">
        <v>8</v>
      </c>
      <c r="K17" s="14">
        <v>15</v>
      </c>
      <c r="L17" s="15">
        <v>0.52173913043478259</v>
      </c>
      <c r="M17" s="15">
        <v>0.70707070707070707</v>
      </c>
      <c r="N17" s="19">
        <f>0.447619047619048+1.1046511627907</f>
        <v>1.5522702104097481</v>
      </c>
      <c r="O17" s="15">
        <v>0.88172043010752688</v>
      </c>
      <c r="P17" s="15">
        <v>0.55140186915887845</v>
      </c>
      <c r="Q17" s="19">
        <f>0.77319587628866+1.11111111111111</f>
        <v>1.88430698739977</v>
      </c>
      <c r="R17" s="15">
        <v>0.6</v>
      </c>
      <c r="S17" s="15">
        <v>0.68932038834951459</v>
      </c>
      <c r="T17" s="15">
        <v>0.67500000000000004</v>
      </c>
      <c r="U17" s="15">
        <v>1.4861111111111112</v>
      </c>
      <c r="V17" s="15">
        <v>0.75757575757575757</v>
      </c>
      <c r="W17" s="15">
        <v>0</v>
      </c>
      <c r="X17" s="15">
        <v>1.3333333333333333</v>
      </c>
      <c r="Y17" s="15">
        <v>1.0404040404040404</v>
      </c>
      <c r="Z17" s="15">
        <v>0</v>
      </c>
      <c r="AA17" s="15">
        <v>0</v>
      </c>
      <c r="AB17" s="15">
        <v>0.90654205607476634</v>
      </c>
      <c r="AC17" s="15">
        <v>0</v>
      </c>
      <c r="AF17">
        <v>1</v>
      </c>
      <c r="AH17" s="2">
        <v>1.9166666666666667</v>
      </c>
      <c r="AI17" s="2">
        <v>1.4142857142857144</v>
      </c>
      <c r="AJ17" s="2">
        <v>3.139305711086227</v>
      </c>
      <c r="AK17" s="2">
        <v>1.1341463414634145</v>
      </c>
      <c r="AL17" s="2">
        <v>1.8135593220338984</v>
      </c>
      <c r="AM17" s="2">
        <v>2.1933333333333298</v>
      </c>
      <c r="AN17" s="2">
        <v>1.6666666666666667</v>
      </c>
      <c r="AO17" s="2">
        <v>1.4507042253521127</v>
      </c>
      <c r="AP17" s="2">
        <v>1.4814814814814814</v>
      </c>
      <c r="AQ17" s="2">
        <v>0.67289719626168221</v>
      </c>
      <c r="AR17" s="2">
        <v>1.32</v>
      </c>
      <c r="AS17" s="2">
        <v>0</v>
      </c>
      <c r="AT17" s="2">
        <v>0.75</v>
      </c>
      <c r="AU17" s="2">
        <v>0.96116504854368934</v>
      </c>
      <c r="AV17" s="2">
        <v>0</v>
      </c>
      <c r="AW17" s="2">
        <v>0</v>
      </c>
      <c r="AX17" s="2">
        <v>1.1030927835051547</v>
      </c>
      <c r="AY17" s="2">
        <v>0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s="14" t="s">
        <v>6</v>
      </c>
      <c r="K18" s="14">
        <v>16</v>
      </c>
      <c r="L18" s="15">
        <v>0.39772727272727271</v>
      </c>
      <c r="M18" s="15">
        <v>0.44166666666666665</v>
      </c>
      <c r="N18" s="15">
        <v>0.8214285714285714</v>
      </c>
      <c r="O18" s="15">
        <v>0.875</v>
      </c>
      <c r="P18" s="15">
        <v>0.61363636363636365</v>
      </c>
      <c r="Q18" s="15">
        <v>0.87272727272727268</v>
      </c>
      <c r="R18" s="15">
        <v>0.66972477064220182</v>
      </c>
      <c r="S18" s="15">
        <v>0.84</v>
      </c>
      <c r="T18" s="15">
        <v>0.7142857142857143</v>
      </c>
      <c r="U18" s="15">
        <v>0.77922077922077926</v>
      </c>
      <c r="V18" s="15">
        <v>0.34523809523809523</v>
      </c>
      <c r="W18" s="15">
        <v>1.4561403508771931</v>
      </c>
      <c r="X18" s="15">
        <v>1.44</v>
      </c>
      <c r="Y18" s="15">
        <v>2.0925925925925926</v>
      </c>
      <c r="Z18" s="15">
        <v>0</v>
      </c>
      <c r="AA18" s="15">
        <v>0</v>
      </c>
      <c r="AB18" s="15">
        <v>1.6046511627906976</v>
      </c>
      <c r="AC18" s="15">
        <v>1.9245283018867925</v>
      </c>
      <c r="AF18">
        <v>1</v>
      </c>
      <c r="AH18" s="2">
        <v>2.5142857142857142</v>
      </c>
      <c r="AI18" s="2">
        <v>2.2641509433962264</v>
      </c>
      <c r="AJ18" s="2">
        <v>1.2173913043478262</v>
      </c>
      <c r="AK18" s="2">
        <v>1.1428571428571428</v>
      </c>
      <c r="AL18" s="2">
        <v>1.6296296296296295</v>
      </c>
      <c r="AM18" s="2">
        <v>1.1458333333333333</v>
      </c>
      <c r="AN18" s="2">
        <v>1.4931506849315068</v>
      </c>
      <c r="AO18" s="2">
        <v>1.1904761904761905</v>
      </c>
      <c r="AP18" s="2">
        <v>1.4</v>
      </c>
      <c r="AQ18" s="2">
        <v>1.2833333333333334</v>
      </c>
      <c r="AR18" s="2">
        <v>2.896551724137931</v>
      </c>
      <c r="AS18" s="2">
        <v>0.68674698795180722</v>
      </c>
      <c r="AT18" s="2">
        <v>0.69444444444444442</v>
      </c>
      <c r="AU18" s="2">
        <v>0.47787610619469029</v>
      </c>
      <c r="AV18" s="2">
        <v>0</v>
      </c>
      <c r="AW18" s="2">
        <v>0</v>
      </c>
      <c r="AX18" s="2">
        <v>0.62318840579710144</v>
      </c>
      <c r="AY18" s="2">
        <v>0.51960784313725494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s="14" t="s">
        <v>16</v>
      </c>
      <c r="K19" s="14">
        <v>17</v>
      </c>
      <c r="L19" s="15">
        <v>0.77777777777777779</v>
      </c>
      <c r="M19" s="15">
        <v>0.3392857142857143</v>
      </c>
      <c r="N19" s="15">
        <v>0.47933884297520662</v>
      </c>
      <c r="O19" s="15">
        <v>1.1756756756756757</v>
      </c>
      <c r="P19" s="15">
        <v>0.46078431372549017</v>
      </c>
      <c r="Q19" s="15">
        <v>0.2857142857142857</v>
      </c>
      <c r="R19" s="19">
        <f>0.339393939393939+0.7265625</f>
        <v>1.0659564393939389</v>
      </c>
      <c r="S19" s="15">
        <v>0.37267080745341613</v>
      </c>
      <c r="T19" s="15">
        <v>0.45689655172413796</v>
      </c>
      <c r="U19" s="15">
        <v>0</v>
      </c>
      <c r="V19" s="15">
        <v>0.28205128205128205</v>
      </c>
      <c r="W19" s="15">
        <v>0.74766355140186913</v>
      </c>
      <c r="X19" s="15">
        <v>0</v>
      </c>
      <c r="Y19" s="15">
        <v>0.64772727272727271</v>
      </c>
      <c r="Z19" s="15">
        <v>1.1030927835051547</v>
      </c>
      <c r="AA19" s="15">
        <v>0.62318840579710144</v>
      </c>
      <c r="AB19" s="15">
        <v>0</v>
      </c>
      <c r="AC19" s="15">
        <v>0.79729729729729726</v>
      </c>
      <c r="AF19">
        <v>1</v>
      </c>
      <c r="AH19" s="2">
        <v>1.2857142857142858</v>
      </c>
      <c r="AI19" s="2">
        <v>2.9473684210526314</v>
      </c>
      <c r="AJ19" s="2">
        <v>2.0862068965517242</v>
      </c>
      <c r="AK19" s="2">
        <v>0.85057471264367812</v>
      </c>
      <c r="AL19" s="2">
        <v>2.1702127659574466</v>
      </c>
      <c r="AM19" s="2">
        <v>3.5</v>
      </c>
      <c r="AN19" s="2">
        <v>4.3227726574500798</v>
      </c>
      <c r="AO19" s="2">
        <v>2.6833333333333331</v>
      </c>
      <c r="AP19" s="2">
        <v>2.1886792452830188</v>
      </c>
      <c r="AQ19" s="2">
        <v>0</v>
      </c>
      <c r="AR19" s="2">
        <v>3.5454545454545454</v>
      </c>
      <c r="AS19" s="2">
        <v>1.3374999999999999</v>
      </c>
      <c r="AT19" s="2">
        <v>0</v>
      </c>
      <c r="AU19" s="2">
        <v>1.5438596491228069</v>
      </c>
      <c r="AV19" s="2">
        <v>0.90654205607476634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s="14" t="s">
        <v>10</v>
      </c>
      <c r="K20" s="14">
        <v>18</v>
      </c>
      <c r="L20" s="19">
        <f>0.504132231404959+0.222222222222222</f>
        <v>0.72635445362718098</v>
      </c>
      <c r="M20" s="15">
        <v>0.53</v>
      </c>
      <c r="N20" s="15">
        <v>0.87209302325581395</v>
      </c>
      <c r="O20" s="15">
        <v>0.92045454545454541</v>
      </c>
      <c r="P20" s="15">
        <v>0.23529411764705882</v>
      </c>
      <c r="Q20" s="15">
        <v>0.30769230769230771</v>
      </c>
      <c r="R20" s="15">
        <v>0</v>
      </c>
      <c r="S20" s="15">
        <v>0.51079136690647486</v>
      </c>
      <c r="T20" s="15">
        <v>0.56140350877192979</v>
      </c>
      <c r="U20" s="15">
        <v>0.4854368932038835</v>
      </c>
      <c r="V20" s="15">
        <v>0.4</v>
      </c>
      <c r="W20" s="15">
        <v>0.43119266055045874</v>
      </c>
      <c r="X20" s="15">
        <v>0.74358974358974361</v>
      </c>
      <c r="Y20" s="15">
        <v>0.5043478260869565</v>
      </c>
      <c r="Z20" s="15">
        <v>0</v>
      </c>
      <c r="AA20" s="15">
        <v>0.51960784313725494</v>
      </c>
      <c r="AB20" s="15">
        <v>1.2542372881355932</v>
      </c>
      <c r="AC20" s="15">
        <v>0</v>
      </c>
      <c r="AF20">
        <v>1</v>
      </c>
      <c r="AH20" s="2">
        <v>6.4836065573770503</v>
      </c>
      <c r="AI20" s="2">
        <v>1.8867924528301887</v>
      </c>
      <c r="AJ20" s="2">
        <v>1.1466666666666667</v>
      </c>
      <c r="AK20" s="2">
        <v>1.0864197530864197</v>
      </c>
      <c r="AL20" s="2">
        <v>4.25</v>
      </c>
      <c r="AM20" s="2">
        <v>3.25</v>
      </c>
      <c r="AN20" s="2">
        <v>0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1.3448275862068966</v>
      </c>
      <c r="AU20" s="2">
        <v>1.9827586206896552</v>
      </c>
      <c r="AV20" s="2">
        <v>0</v>
      </c>
      <c r="AW20" s="2">
        <v>1.9245283018867925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25.093949189182084</v>
      </c>
      <c r="N26" t="s">
        <v>51</v>
      </c>
      <c r="O26" s="2" cm="1">
        <f t="array" ref="O26:O43">MMULT(_xlfn.ANCHORARRAY(AH3),AF3:AF20)</f>
        <v>12.525817931732675</v>
      </c>
      <c r="Q26" t="s">
        <v>54</v>
      </c>
      <c r="R26" s="2" cm="1">
        <f t="array" ref="R26:R43">MMULT(_xlfn.ANCHORARRAY(L47),AF3:AF20)</f>
        <v>389.17498455773119</v>
      </c>
      <c r="T26" t="s">
        <v>55</v>
      </c>
      <c r="U26" s="2" cm="1">
        <f t="array" ref="U26:U43">MMULT(_xlfn.ANCHORARRAY(AH47),AF3:AF20)</f>
        <v>231.0364967703122</v>
      </c>
      <c r="W26" t="s">
        <v>56</v>
      </c>
      <c r="X26" s="2">
        <f>L26-O26*$X$25</f>
        <v>12.568131257449409</v>
      </c>
      <c r="Y26">
        <f>_xlfn.RANK.AVG(X26,$X$26:$X$43,0)</f>
        <v>1</v>
      </c>
      <c r="Z26">
        <v>1</v>
      </c>
      <c r="AA26" t="s">
        <v>58</v>
      </c>
      <c r="AB26" s="2">
        <f>R26-U26*$AB$25</f>
        <v>158.138487787419</v>
      </c>
      <c r="AC26">
        <f>_xlfn.RANK.AVG(AB26,$AB$26:$AB$43,0)</f>
        <v>2</v>
      </c>
      <c r="AD26">
        <v>1</v>
      </c>
      <c r="AE26" t="s">
        <v>59</v>
      </c>
      <c r="AF26" s="2">
        <f t="shared" ref="AF26:AF43" si="4">X26+AB26*$AF$25</f>
        <v>28.381980036191308</v>
      </c>
      <c r="AG26">
        <f>_xlfn.RANK.AVG(AF26,$AF$26:$AF$43,0)</f>
        <v>1</v>
      </c>
      <c r="AI26" t="s">
        <v>78</v>
      </c>
      <c r="AJ26" cm="1">
        <f t="array" ref="AJ26:AJ43">MMULT(_xlfn.ANCHORARRAY(L68),AF3:AF20)</f>
        <v>6688.5190667667957</v>
      </c>
      <c r="AL26" t="s">
        <v>79</v>
      </c>
      <c r="AM26" cm="1">
        <f t="array" ref="AM26:AM43">MMULT(_xlfn.ANCHORARRAY(AH68),AF3:AF20)</f>
        <v>3903.3520939253094</v>
      </c>
      <c r="AO26" t="s">
        <v>80</v>
      </c>
      <c r="AP26">
        <f>AJ26-AM26*$AP$25</f>
        <v>2785.1669728414863</v>
      </c>
      <c r="AQ26">
        <f>_xlfn.RANK.AVG(AP26,$AP$26:$AP$43,0)</f>
        <v>2</v>
      </c>
      <c r="AS26" t="s">
        <v>151</v>
      </c>
      <c r="AT26" s="2">
        <f>AF26+$AT$25*AP26</f>
        <v>306.89867732033991</v>
      </c>
      <c r="AU26">
        <f>_xlfn.RANK.AVG(AT26,$AT$26:$AT$43,0)</f>
        <v>2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23.638159345842027</v>
      </c>
      <c r="O27" s="2">
        <v>13.241394799082022</v>
      </c>
      <c r="R27" s="2">
        <v>397.5043278049784</v>
      </c>
      <c r="U27" s="2">
        <v>228.86629528217736</v>
      </c>
      <c r="X27" s="2">
        <f t="shared" ref="X27:X43" si="5">L27-O27*$X$25</f>
        <v>10.396764546760005</v>
      </c>
      <c r="Y27">
        <f t="shared" ref="Y27:Y43" si="6">_xlfn.RANK.AVG(X27,$X$26:$X$43,0)</f>
        <v>2</v>
      </c>
      <c r="Z27">
        <v>2</v>
      </c>
      <c r="AB27" s="2">
        <f t="shared" ref="AB27:AB43" si="7">R27-U27*$AB$25</f>
        <v>168.63803252280104</v>
      </c>
      <c r="AC27">
        <f t="shared" ref="AC27:AC43" si="8">_xlfn.RANK.AVG(AB27,$AB$26:$AB$43,0)</f>
        <v>1</v>
      </c>
      <c r="AD27">
        <v>2</v>
      </c>
      <c r="AF27" s="2">
        <f t="shared" si="4"/>
        <v>27.260567799040111</v>
      </c>
      <c r="AG27">
        <f t="shared" ref="AG27:AG43" si="9">_xlfn.RANK.AVG(AF27,$AF$26:$AF$43,0)</f>
        <v>2</v>
      </c>
      <c r="AJ27">
        <v>6752.7960059055167</v>
      </c>
      <c r="AM27">
        <v>3925.7669772731242</v>
      </c>
      <c r="AP27">
        <f t="shared" ref="AP27:AP43" si="10">AJ27-AM27*$AP$25</f>
        <v>2827.0290286323925</v>
      </c>
      <c r="AQ27">
        <f t="shared" ref="AQ27:AQ43" si="11">_xlfn.RANK.AVG(AP27,$AP$26:$AP$43,0)</f>
        <v>1</v>
      </c>
      <c r="AT27" s="2">
        <f t="shared" ref="AT27:AT43" si="12">AF27+$AT$25*AP27</f>
        <v>309.96347066227941</v>
      </c>
      <c r="AU27">
        <f t="shared" ref="AU27:AU43" si="13">_xlfn.RANK.AVG(AT27,$AT$26:$AT$43,0)</f>
        <v>1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21.242105979258341</v>
      </c>
      <c r="O28" s="2">
        <v>14.036246947063088</v>
      </c>
      <c r="R28" s="2">
        <v>364.05121571959506</v>
      </c>
      <c r="U28" s="2">
        <v>253.825825359346</v>
      </c>
      <c r="X28" s="2">
        <f t="shared" si="5"/>
        <v>7.2058590321952529</v>
      </c>
      <c r="Y28">
        <f t="shared" si="6"/>
        <v>5</v>
      </c>
      <c r="Z28">
        <v>3</v>
      </c>
      <c r="AB28" s="2">
        <f t="shared" si="7"/>
        <v>110.22539036024907</v>
      </c>
      <c r="AC28">
        <f t="shared" si="8"/>
        <v>4</v>
      </c>
      <c r="AD28">
        <v>3</v>
      </c>
      <c r="AF28" s="2">
        <f t="shared" si="4"/>
        <v>18.228398068220159</v>
      </c>
      <c r="AG28">
        <f t="shared" si="9"/>
        <v>4</v>
      </c>
      <c r="AJ28">
        <v>6262.9610579466862</v>
      </c>
      <c r="AM28">
        <v>4253.2937092279244</v>
      </c>
      <c r="AP28">
        <f t="shared" si="10"/>
        <v>2009.6673487187618</v>
      </c>
      <c r="AQ28">
        <f t="shared" si="11"/>
        <v>4</v>
      </c>
      <c r="AT28" s="2">
        <f t="shared" si="12"/>
        <v>219.19513294009636</v>
      </c>
      <c r="AU28">
        <f t="shared" si="13"/>
        <v>4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17.970968105991467</v>
      </c>
      <c r="O29" s="2">
        <v>15.575814355612492</v>
      </c>
      <c r="R29" s="2">
        <v>325.1786636143944</v>
      </c>
      <c r="U29" s="2">
        <v>289.70827948399972</v>
      </c>
      <c r="X29" s="2">
        <f t="shared" si="5"/>
        <v>2.3951537503789755</v>
      </c>
      <c r="Y29">
        <f t="shared" si="6"/>
        <v>11</v>
      </c>
      <c r="Z29">
        <v>4</v>
      </c>
      <c r="AB29" s="2">
        <f t="shared" si="7"/>
        <v>35.470384130394677</v>
      </c>
      <c r="AC29">
        <f t="shared" si="8"/>
        <v>11</v>
      </c>
      <c r="AD29">
        <v>4</v>
      </c>
      <c r="AF29" s="2">
        <f t="shared" si="4"/>
        <v>5.9421921634184436</v>
      </c>
      <c r="AG29">
        <f t="shared" si="9"/>
        <v>11</v>
      </c>
      <c r="AJ29">
        <v>5511.5391361036918</v>
      </c>
      <c r="AM29">
        <v>4872.9459088505237</v>
      </c>
      <c r="AP29">
        <f t="shared" si="10"/>
        <v>638.59322725316815</v>
      </c>
      <c r="AQ29">
        <f t="shared" si="11"/>
        <v>11</v>
      </c>
      <c r="AT29" s="2">
        <f t="shared" si="12"/>
        <v>69.801514888735255</v>
      </c>
      <c r="AU29">
        <f t="shared" si="13"/>
        <v>11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22.652706450311946</v>
      </c>
      <c r="O30" s="2">
        <v>15.022985543164504</v>
      </c>
      <c r="R30" s="2">
        <v>363.15216325140585</v>
      </c>
      <c r="U30" s="2">
        <v>257.34431615143706</v>
      </c>
      <c r="X30" s="2">
        <f t="shared" si="5"/>
        <v>7.6297209071474423</v>
      </c>
      <c r="Y30">
        <f t="shared" si="6"/>
        <v>4</v>
      </c>
      <c r="Z30">
        <v>5</v>
      </c>
      <c r="AB30" s="2">
        <f t="shared" si="7"/>
        <v>105.8078470999688</v>
      </c>
      <c r="AC30">
        <f t="shared" si="8"/>
        <v>5</v>
      </c>
      <c r="AD30">
        <v>5</v>
      </c>
      <c r="AF30" s="2">
        <f t="shared" si="4"/>
        <v>18.210505617144321</v>
      </c>
      <c r="AG30">
        <f t="shared" si="9"/>
        <v>5</v>
      </c>
      <c r="AJ30">
        <v>6254.9106844340367</v>
      </c>
      <c r="AM30">
        <v>4421.18474382967</v>
      </c>
      <c r="AP30">
        <f t="shared" si="10"/>
        <v>1833.7259406043668</v>
      </c>
      <c r="AQ30">
        <f t="shared" si="11"/>
        <v>5</v>
      </c>
      <c r="AT30" s="2">
        <f t="shared" si="12"/>
        <v>201.583099677581</v>
      </c>
      <c r="AU30">
        <f t="shared" si="13"/>
        <v>5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22.914831120228982</v>
      </c>
      <c r="O31" s="2">
        <v>14.093134984467973</v>
      </c>
      <c r="R31" s="2">
        <v>358.33385977995147</v>
      </c>
      <c r="U31" s="2">
        <v>244.68489222932703</v>
      </c>
      <c r="X31" s="2">
        <f t="shared" si="5"/>
        <v>8.8216961357610089</v>
      </c>
      <c r="Y31">
        <f t="shared" si="6"/>
        <v>3</v>
      </c>
      <c r="Z31">
        <v>6</v>
      </c>
      <c r="AB31" s="2">
        <f t="shared" si="7"/>
        <v>113.64896755062443</v>
      </c>
      <c r="AC31">
        <f t="shared" si="8"/>
        <v>3</v>
      </c>
      <c r="AD31">
        <v>6</v>
      </c>
      <c r="AF31" s="2">
        <f t="shared" si="4"/>
        <v>20.186592890823455</v>
      </c>
      <c r="AG31">
        <f t="shared" si="9"/>
        <v>3</v>
      </c>
      <c r="AJ31">
        <v>6214.5916493463519</v>
      </c>
      <c r="AM31">
        <v>4140.8739693531452</v>
      </c>
      <c r="AP31">
        <f t="shared" si="10"/>
        <v>2073.7176799932067</v>
      </c>
      <c r="AQ31">
        <f t="shared" si="11"/>
        <v>3</v>
      </c>
      <c r="AT31" s="2">
        <f t="shared" si="12"/>
        <v>227.55836089014414</v>
      </c>
      <c r="AU31">
        <f t="shared" si="13"/>
        <v>3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19.95730651492805</v>
      </c>
      <c r="O32" s="2">
        <v>14.652836322613663</v>
      </c>
      <c r="R32" s="2">
        <v>330.69213974346542</v>
      </c>
      <c r="U32" s="2">
        <v>255.96186953976115</v>
      </c>
      <c r="X32" s="2">
        <f t="shared" si="5"/>
        <v>5.3044701923143869</v>
      </c>
      <c r="Y32">
        <f t="shared" si="6"/>
        <v>6</v>
      </c>
      <c r="Z32">
        <v>7</v>
      </c>
      <c r="AB32" s="2">
        <f t="shared" si="7"/>
        <v>74.730270203704265</v>
      </c>
      <c r="AC32">
        <f t="shared" si="8"/>
        <v>6</v>
      </c>
      <c r="AD32">
        <v>7</v>
      </c>
      <c r="AF32" s="2">
        <f t="shared" si="4"/>
        <v>12.777497212684814</v>
      </c>
      <c r="AG32">
        <f t="shared" si="9"/>
        <v>6</v>
      </c>
      <c r="AJ32">
        <v>5695.2536082659335</v>
      </c>
      <c r="AM32">
        <v>4374.5327644689287</v>
      </c>
      <c r="AP32">
        <f t="shared" si="10"/>
        <v>1320.7208437970048</v>
      </c>
      <c r="AQ32">
        <f t="shared" si="11"/>
        <v>6</v>
      </c>
      <c r="AT32" s="2">
        <f t="shared" si="12"/>
        <v>144.84958159238531</v>
      </c>
      <c r="AU32">
        <f t="shared" si="13"/>
        <v>6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19.170188016366311</v>
      </c>
      <c r="O33" s="2">
        <v>16.231445757674734</v>
      </c>
      <c r="R33" s="2">
        <v>314.59645465266101</v>
      </c>
      <c r="U33" s="2">
        <v>270.28691637177451</v>
      </c>
      <c r="X33" s="2">
        <f t="shared" si="5"/>
        <v>2.9387422586915761</v>
      </c>
      <c r="Y33">
        <f t="shared" si="6"/>
        <v>10</v>
      </c>
      <c r="Z33">
        <v>8</v>
      </c>
      <c r="AB33" s="2">
        <f t="shared" si="7"/>
        <v>44.3095382808865</v>
      </c>
      <c r="AC33">
        <f t="shared" si="8"/>
        <v>10</v>
      </c>
      <c r="AD33">
        <v>8</v>
      </c>
      <c r="AF33" s="2">
        <f t="shared" si="4"/>
        <v>7.3696960867802259</v>
      </c>
      <c r="AG33">
        <f t="shared" si="9"/>
        <v>10</v>
      </c>
      <c r="AJ33">
        <v>5444.5054653270099</v>
      </c>
      <c r="AM33">
        <v>4652.633950475748</v>
      </c>
      <c r="AP33">
        <f t="shared" si="10"/>
        <v>791.87151485126196</v>
      </c>
      <c r="AQ33">
        <f t="shared" si="11"/>
        <v>10</v>
      </c>
      <c r="AT33" s="2">
        <f t="shared" si="12"/>
        <v>86.556847571906431</v>
      </c>
      <c r="AU33">
        <f t="shared" si="13"/>
        <v>10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19.77463311971951</v>
      </c>
      <c r="O34" s="2">
        <v>14.574718429680019</v>
      </c>
      <c r="R34" s="2">
        <v>327.11305859982104</v>
      </c>
      <c r="U34" s="2">
        <v>259.16117462001182</v>
      </c>
      <c r="X34" s="2">
        <f t="shared" si="5"/>
        <v>5.1999146900394919</v>
      </c>
      <c r="Y34">
        <f t="shared" si="6"/>
        <v>7</v>
      </c>
      <c r="Z34">
        <v>9</v>
      </c>
      <c r="AB34" s="2">
        <f t="shared" si="7"/>
        <v>67.951883979809224</v>
      </c>
      <c r="AC34">
        <f t="shared" si="8"/>
        <v>7</v>
      </c>
      <c r="AD34">
        <v>9</v>
      </c>
      <c r="AF34" s="2">
        <f t="shared" si="4"/>
        <v>11.995103088020414</v>
      </c>
      <c r="AG34">
        <f t="shared" si="9"/>
        <v>7</v>
      </c>
      <c r="AJ34">
        <v>5610.0015908407931</v>
      </c>
      <c r="AM34">
        <v>4392.8492459894105</v>
      </c>
      <c r="AP34">
        <f t="shared" si="10"/>
        <v>1217.1523448513826</v>
      </c>
      <c r="AQ34">
        <f t="shared" si="11"/>
        <v>7</v>
      </c>
      <c r="AT34" s="2">
        <f t="shared" si="12"/>
        <v>133.71033757315868</v>
      </c>
      <c r="AU34">
        <f t="shared" si="13"/>
        <v>7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17.732413759230532</v>
      </c>
      <c r="O35" s="2">
        <v>17.486974466007339</v>
      </c>
      <c r="R35" s="2">
        <v>320.00817679218324</v>
      </c>
      <c r="U35" s="2">
        <v>285.4488429668699</v>
      </c>
      <c r="X35" s="2">
        <f t="shared" si="5"/>
        <v>0.24543929322319258</v>
      </c>
      <c r="Y35">
        <f t="shared" si="6"/>
        <v>12</v>
      </c>
      <c r="Z35">
        <v>10</v>
      </c>
      <c r="AB35" s="2">
        <f t="shared" si="7"/>
        <v>34.559333825313331</v>
      </c>
      <c r="AC35">
        <f t="shared" si="8"/>
        <v>12</v>
      </c>
      <c r="AD35">
        <v>10</v>
      </c>
      <c r="AF35" s="2">
        <f t="shared" si="4"/>
        <v>3.7013726757545258</v>
      </c>
      <c r="AG35">
        <f t="shared" si="9"/>
        <v>12</v>
      </c>
      <c r="AJ35">
        <v>5404.936702072242</v>
      </c>
      <c r="AM35">
        <v>4908.8027227287912</v>
      </c>
      <c r="AP35">
        <f t="shared" si="10"/>
        <v>496.13397934345085</v>
      </c>
      <c r="AQ35">
        <f t="shared" si="11"/>
        <v>12</v>
      </c>
      <c r="AT35" s="2">
        <f t="shared" si="12"/>
        <v>53.314770610099615</v>
      </c>
      <c r="AU35">
        <f t="shared" si="13"/>
        <v>12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21.065516501592743</v>
      </c>
      <c r="O36" s="2">
        <v>16.546761660113862</v>
      </c>
      <c r="R36" s="2">
        <v>336.64049848055026</v>
      </c>
      <c r="U36" s="2">
        <v>276.63157424564218</v>
      </c>
      <c r="X36" s="2">
        <f t="shared" si="5"/>
        <v>4.5187548414788807</v>
      </c>
      <c r="Y36">
        <f t="shared" si="6"/>
        <v>8</v>
      </c>
      <c r="Z36">
        <v>11</v>
      </c>
      <c r="AB36" s="2">
        <f t="shared" si="7"/>
        <v>60.008924234908079</v>
      </c>
      <c r="AC36">
        <f t="shared" si="8"/>
        <v>9</v>
      </c>
      <c r="AD36">
        <v>11</v>
      </c>
      <c r="AF36" s="2">
        <f t="shared" si="4"/>
        <v>10.519647264969688</v>
      </c>
      <c r="AG36">
        <f t="shared" si="9"/>
        <v>9</v>
      </c>
      <c r="AJ36">
        <v>5757.2700817527693</v>
      </c>
      <c r="AM36">
        <v>4728.9239701821607</v>
      </c>
      <c r="AP36">
        <f t="shared" si="10"/>
        <v>1028.3461115706086</v>
      </c>
      <c r="AQ36">
        <f t="shared" si="11"/>
        <v>9</v>
      </c>
      <c r="AT36" s="2">
        <f t="shared" si="12"/>
        <v>113.35425842203055</v>
      </c>
      <c r="AU36">
        <f t="shared" si="13"/>
        <v>9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19.655109763159977</v>
      </c>
      <c r="O37" s="2">
        <v>15.51824562096677</v>
      </c>
      <c r="R37" s="2">
        <v>338.53699667299139</v>
      </c>
      <c r="U37" s="2">
        <v>271.71272729730208</v>
      </c>
      <c r="X37" s="2">
        <f t="shared" si="5"/>
        <v>4.1368641421932075</v>
      </c>
      <c r="Y37">
        <f t="shared" si="6"/>
        <v>9</v>
      </c>
      <c r="Z37">
        <v>12</v>
      </c>
      <c r="AB37" s="2">
        <f t="shared" si="7"/>
        <v>66.824269375689312</v>
      </c>
      <c r="AC37">
        <f t="shared" si="8"/>
        <v>8</v>
      </c>
      <c r="AD37">
        <v>12</v>
      </c>
      <c r="AF37" s="2">
        <f t="shared" si="4"/>
        <v>10.819291079762138</v>
      </c>
      <c r="AG37">
        <f t="shared" si="9"/>
        <v>8</v>
      </c>
      <c r="AJ37">
        <v>5787.0570546771496</v>
      </c>
      <c r="AM37">
        <v>4632.0895826373435</v>
      </c>
      <c r="AP37">
        <f t="shared" si="10"/>
        <v>1154.9674720398061</v>
      </c>
      <c r="AQ37">
        <f t="shared" si="11"/>
        <v>8</v>
      </c>
      <c r="AT37" s="2">
        <f t="shared" si="12"/>
        <v>126.31603828374276</v>
      </c>
      <c r="AU37">
        <f t="shared" si="13"/>
        <v>8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15.455200852227366</v>
      </c>
      <c r="O38" s="2">
        <v>19.332434774141007</v>
      </c>
      <c r="R38" s="2">
        <v>291.08168014145213</v>
      </c>
      <c r="U38" s="2">
        <v>327.01138399064769</v>
      </c>
      <c r="X38" s="2">
        <f t="shared" si="5"/>
        <v>-3.8772339219136409</v>
      </c>
      <c r="Y38">
        <f t="shared" si="6"/>
        <v>13</v>
      </c>
      <c r="Z38">
        <v>13</v>
      </c>
      <c r="AB38" s="2">
        <f t="shared" si="7"/>
        <v>-35.929703849195562</v>
      </c>
      <c r="AC38">
        <f t="shared" si="8"/>
        <v>13</v>
      </c>
      <c r="AD38">
        <v>13</v>
      </c>
      <c r="AF38" s="2">
        <f t="shared" si="4"/>
        <v>-7.4702043068331978</v>
      </c>
      <c r="AG38">
        <f t="shared" si="9"/>
        <v>13</v>
      </c>
      <c r="AJ38">
        <v>4846.786166347476</v>
      </c>
      <c r="AM38">
        <v>5559.8887538695553</v>
      </c>
      <c r="AP38">
        <f t="shared" si="10"/>
        <v>-713.10258752207938</v>
      </c>
      <c r="AQ38">
        <f t="shared" si="11"/>
        <v>13</v>
      </c>
      <c r="AT38" s="2">
        <f t="shared" si="12"/>
        <v>-78.780463059041139</v>
      </c>
      <c r="AU38">
        <f t="shared" si="13"/>
        <v>13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14.340575221280609</v>
      </c>
      <c r="O39" s="2">
        <v>20.722854913131588</v>
      </c>
      <c r="R39" s="2">
        <v>244.85316731798585</v>
      </c>
      <c r="U39" s="2">
        <v>356.52625928825375</v>
      </c>
      <c r="X39" s="2">
        <f t="shared" si="5"/>
        <v>-6.3822796918509788</v>
      </c>
      <c r="Y39">
        <f t="shared" si="6"/>
        <v>15</v>
      </c>
      <c r="Z39">
        <v>14</v>
      </c>
      <c r="AB39" s="2">
        <f t="shared" si="7"/>
        <v>-111.6730919702679</v>
      </c>
      <c r="AC39">
        <f t="shared" si="8"/>
        <v>16</v>
      </c>
      <c r="AD39">
        <v>14</v>
      </c>
      <c r="AF39" s="2">
        <f t="shared" si="4"/>
        <v>-17.549588888877771</v>
      </c>
      <c r="AG39">
        <f t="shared" si="9"/>
        <v>16</v>
      </c>
      <c r="AJ39">
        <v>4157.3708540642237</v>
      </c>
      <c r="AM39">
        <v>6065.7464298617942</v>
      </c>
      <c r="AP39">
        <f t="shared" si="10"/>
        <v>-1908.3755757975705</v>
      </c>
      <c r="AQ39">
        <f t="shared" si="11"/>
        <v>16</v>
      </c>
      <c r="AT39" s="2">
        <f t="shared" si="12"/>
        <v>-208.38714646863482</v>
      </c>
      <c r="AU39">
        <f t="shared" si="13"/>
        <v>16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13.586796021429937</v>
      </c>
      <c r="O40" s="2">
        <v>21.01730449068004</v>
      </c>
      <c r="R40" s="2">
        <v>259.38568727408915</v>
      </c>
      <c r="U40" s="2">
        <v>335.75643134603462</v>
      </c>
      <c r="X40" s="2">
        <f t="shared" si="5"/>
        <v>-7.4305084692501033</v>
      </c>
      <c r="Y40">
        <f t="shared" si="6"/>
        <v>16</v>
      </c>
      <c r="Z40">
        <v>15</v>
      </c>
      <c r="AB40" s="2">
        <f t="shared" si="7"/>
        <v>-76.370744071945467</v>
      </c>
      <c r="AC40">
        <f t="shared" si="8"/>
        <v>15</v>
      </c>
      <c r="AD40">
        <v>15</v>
      </c>
      <c r="AF40" s="2">
        <f t="shared" si="4"/>
        <v>-15.06758287644465</v>
      </c>
      <c r="AG40">
        <f t="shared" si="9"/>
        <v>15</v>
      </c>
      <c r="AJ40">
        <v>4379.8126628257896</v>
      </c>
      <c r="AM40">
        <v>5823.8423149006976</v>
      </c>
      <c r="AP40">
        <f t="shared" si="10"/>
        <v>-1444.029652074908</v>
      </c>
      <c r="AQ40">
        <f t="shared" si="11"/>
        <v>15</v>
      </c>
      <c r="AT40" s="2">
        <f t="shared" si="12"/>
        <v>-159.47054808393545</v>
      </c>
      <c r="AU40">
        <f t="shared" si="13"/>
        <v>15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15.888567914720213</v>
      </c>
      <c r="O41" s="2">
        <v>21.17952378825413</v>
      </c>
      <c r="R41" s="2">
        <v>265.81635158281637</v>
      </c>
      <c r="U41" s="2">
        <v>341.10587333978577</v>
      </c>
      <c r="X41" s="2">
        <f t="shared" si="5"/>
        <v>-5.2909558735339175</v>
      </c>
      <c r="Y41">
        <f t="shared" si="6"/>
        <v>14</v>
      </c>
      <c r="Z41">
        <v>16</v>
      </c>
      <c r="AB41" s="2">
        <f t="shared" si="7"/>
        <v>-75.289521756969407</v>
      </c>
      <c r="AC41">
        <f t="shared" si="8"/>
        <v>14</v>
      </c>
      <c r="AD41">
        <v>16</v>
      </c>
      <c r="AF41" s="2">
        <f t="shared" si="4"/>
        <v>-12.819908049230857</v>
      </c>
      <c r="AG41">
        <f t="shared" si="9"/>
        <v>14</v>
      </c>
      <c r="AJ41">
        <v>4555.1528659960022</v>
      </c>
      <c r="AM41">
        <v>5873.0710001228235</v>
      </c>
      <c r="AP41">
        <f t="shared" si="10"/>
        <v>-1317.9181341268213</v>
      </c>
      <c r="AQ41">
        <f t="shared" si="11"/>
        <v>14</v>
      </c>
      <c r="AT41" s="2">
        <f t="shared" si="12"/>
        <v>-144.61172146191299</v>
      </c>
      <c r="AU41">
        <f t="shared" si="13"/>
        <v>14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9.615121001505619</v>
      </c>
      <c r="O42" s="2">
        <v>32.227107019564613</v>
      </c>
      <c r="R42" s="2">
        <v>175.27813943942832</v>
      </c>
      <c r="U42" s="2">
        <v>526.45107229941641</v>
      </c>
      <c r="X42" s="2">
        <f t="shared" si="5"/>
        <v>-22.611986018058992</v>
      </c>
      <c r="Y42">
        <f t="shared" si="6"/>
        <v>17</v>
      </c>
      <c r="Z42">
        <v>17</v>
      </c>
      <c r="AB42" s="2">
        <f t="shared" si="7"/>
        <v>-351.17293285998812</v>
      </c>
      <c r="AC42">
        <f t="shared" si="8"/>
        <v>17</v>
      </c>
      <c r="AD42">
        <v>17</v>
      </c>
      <c r="AF42" s="2">
        <f t="shared" si="4"/>
        <v>-57.729279304057805</v>
      </c>
      <c r="AG42">
        <f t="shared" si="9"/>
        <v>17</v>
      </c>
      <c r="AJ42">
        <v>2972.199129287932</v>
      </c>
      <c r="AM42">
        <v>9002.0062321079949</v>
      </c>
      <c r="AP42">
        <f t="shared" si="10"/>
        <v>-6029.8071028200629</v>
      </c>
      <c r="AQ42">
        <f t="shared" si="11"/>
        <v>17</v>
      </c>
      <c r="AT42" s="2">
        <f t="shared" si="12"/>
        <v>-660.70998958606413</v>
      </c>
      <c r="AU42">
        <f t="shared" si="13"/>
        <v>17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9.002495578059202</v>
      </c>
      <c r="O43" s="2">
        <v>34.771042651084421</v>
      </c>
      <c r="R43" s="2">
        <v>163.64590680060061</v>
      </c>
      <c r="U43" s="2">
        <v>553.52324164400181</v>
      </c>
      <c r="X43" s="2">
        <f t="shared" si="5"/>
        <v>-25.768547073025218</v>
      </c>
      <c r="Y43">
        <f t="shared" si="6"/>
        <v>18</v>
      </c>
      <c r="Z43">
        <v>18</v>
      </c>
      <c r="AB43" s="2">
        <f t="shared" si="7"/>
        <v>-389.87733484340117</v>
      </c>
      <c r="AC43">
        <f t="shared" si="8"/>
        <v>18</v>
      </c>
      <c r="AD43">
        <v>18</v>
      </c>
      <c r="AF43" s="2">
        <f t="shared" si="4"/>
        <v>-64.756280557365329</v>
      </c>
      <c r="AG43">
        <f t="shared" si="9"/>
        <v>18</v>
      </c>
      <c r="AJ43">
        <v>2784.0664901470168</v>
      </c>
      <c r="AM43">
        <v>9547.9259023024752</v>
      </c>
      <c r="AP43">
        <f t="shared" si="10"/>
        <v>-6763.8594121554579</v>
      </c>
      <c r="AQ43">
        <f t="shared" si="11"/>
        <v>18</v>
      </c>
      <c r="AT43" s="2">
        <f t="shared" si="12"/>
        <v>-741.14222177291117</v>
      </c>
      <c r="AU43">
        <f t="shared" si="13"/>
        <v>18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83</v>
      </c>
      <c r="AH46" s="4" t="s">
        <v>84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18.709396498517215</v>
      </c>
      <c r="M47" s="2">
        <v>16.042278958464351</v>
      </c>
      <c r="N47" s="2">
        <v>20.320556717557409</v>
      </c>
      <c r="O47" s="2">
        <v>20.359093965497173</v>
      </c>
      <c r="P47" s="2">
        <v>14.345107304077402</v>
      </c>
      <c r="Q47" s="2">
        <v>19.03843581072281</v>
      </c>
      <c r="R47" s="2">
        <v>14.182283742096249</v>
      </c>
      <c r="S47" s="2">
        <v>19.749059886574603</v>
      </c>
      <c r="T47" s="2">
        <v>18.957099963416759</v>
      </c>
      <c r="U47" s="2">
        <v>21.853738354259555</v>
      </c>
      <c r="V47" s="2">
        <v>17.637120964193155</v>
      </c>
      <c r="W47" s="2">
        <v>21.764780345026995</v>
      </c>
      <c r="X47" s="2">
        <v>23.910295962409069</v>
      </c>
      <c r="Y47" s="2">
        <v>24.375386407357745</v>
      </c>
      <c r="Z47" s="2">
        <v>19.951144698146848</v>
      </c>
      <c r="AA47" s="2">
        <v>23.08886981521837</v>
      </c>
      <c r="AB47" s="2">
        <v>43.274339023813283</v>
      </c>
      <c r="AC47" s="2">
        <v>31.61599614038224</v>
      </c>
      <c r="AH47" s="2" cm="1">
        <f t="array" ref="AH47:AY64">TRANSPOSE(_xlfn.ANCHORARRAY(L47))</f>
        <v>18.709396498517215</v>
      </c>
      <c r="AI47" s="2">
        <v>17.223519760805381</v>
      </c>
      <c r="AJ47" s="2">
        <v>14.516492603678685</v>
      </c>
      <c r="AK47" s="2">
        <v>10.939144973550253</v>
      </c>
      <c r="AL47" s="2">
        <v>14.297411419423399</v>
      </c>
      <c r="AM47" s="2">
        <v>16.141448166742155</v>
      </c>
      <c r="AN47" s="2">
        <v>12.525314672627283</v>
      </c>
      <c r="AO47" s="2">
        <v>13.252960704173223</v>
      </c>
      <c r="AP47" s="2">
        <v>15.84359461662044</v>
      </c>
      <c r="AQ47" s="2">
        <v>11.448701963316379</v>
      </c>
      <c r="AR47" s="2">
        <v>14.526394362776614</v>
      </c>
      <c r="AS47" s="2">
        <v>16.006759823438156</v>
      </c>
      <c r="AT47" s="2">
        <v>9.8162336664343748</v>
      </c>
      <c r="AU47" s="2">
        <v>10.147615247879127</v>
      </c>
      <c r="AV47" s="2">
        <v>11.738867374658405</v>
      </c>
      <c r="AW47" s="2">
        <v>11.536585750633165</v>
      </c>
      <c r="AX47" s="2">
        <v>5.9371933405451252</v>
      </c>
      <c r="AY47" s="2">
        <v>6.4288618244928024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17.223519760805381</v>
      </c>
      <c r="M48" s="2">
        <v>16</v>
      </c>
      <c r="N48" s="2">
        <v>19.560863970351516</v>
      </c>
      <c r="O48" s="2">
        <v>21.766195459929655</v>
      </c>
      <c r="P48" s="2">
        <v>17.454755687892156</v>
      </c>
      <c r="Q48" s="2">
        <v>15.382937275971106</v>
      </c>
      <c r="R48" s="2">
        <v>16.3182517088146</v>
      </c>
      <c r="S48" s="2">
        <v>19.702107781376181</v>
      </c>
      <c r="T48" s="2">
        <v>19.265595300424277</v>
      </c>
      <c r="U48" s="2">
        <v>18.317709814666191</v>
      </c>
      <c r="V48" s="2">
        <v>17.950053995251817</v>
      </c>
      <c r="W48" s="2">
        <v>21.327280761818546</v>
      </c>
      <c r="X48" s="2">
        <v>23.567945811042822</v>
      </c>
      <c r="Y48" s="2">
        <v>25.663689890140734</v>
      </c>
      <c r="Z48" s="2">
        <v>24.089596929193586</v>
      </c>
      <c r="AA48" s="2">
        <v>23.512457348717792</v>
      </c>
      <c r="AB48" s="2">
        <v>39.78431985693004</v>
      </c>
      <c r="AC48" s="2">
        <v>40.617046451652016</v>
      </c>
      <c r="AH48" s="2">
        <v>16.042278958464351</v>
      </c>
      <c r="AI48" s="2">
        <v>16</v>
      </c>
      <c r="AJ48" s="2">
        <v>13.145667630470435</v>
      </c>
      <c r="AK48" s="2">
        <v>12.65426631847472</v>
      </c>
      <c r="AL48" s="2">
        <v>11.981691007471545</v>
      </c>
      <c r="AM48" s="2">
        <v>16.680477326463365</v>
      </c>
      <c r="AN48" s="2">
        <v>12.485867671635553</v>
      </c>
      <c r="AO48" s="2">
        <v>13.83435285413908</v>
      </c>
      <c r="AP48" s="2">
        <v>15.982484426659921</v>
      </c>
      <c r="AQ48" s="2">
        <v>14.154643835448422</v>
      </c>
      <c r="AR48" s="2">
        <v>13.220942403229554</v>
      </c>
      <c r="AS48" s="2">
        <v>15.095615904543529</v>
      </c>
      <c r="AT48" s="2">
        <v>11.234630168916381</v>
      </c>
      <c r="AU48" s="2">
        <v>9.7983131273384281</v>
      </c>
      <c r="AV48" s="2">
        <v>10.106131647209191</v>
      </c>
      <c r="AW48" s="2">
        <v>11.516929332377362</v>
      </c>
      <c r="AX48" s="2">
        <v>8.0557951916593211</v>
      </c>
      <c r="AY48" s="2">
        <v>6.8762074776762576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14.516492603678685</v>
      </c>
      <c r="M49" s="2">
        <v>13.145667630470435</v>
      </c>
      <c r="N49" s="2">
        <v>21.464284707678445</v>
      </c>
      <c r="O49" s="2">
        <v>22.979175477129115</v>
      </c>
      <c r="P49" s="2">
        <v>16.801064083930598</v>
      </c>
      <c r="Q49" s="2">
        <v>18.475500875823489</v>
      </c>
      <c r="R49" s="2">
        <v>17.8367930763186</v>
      </c>
      <c r="S49" s="2">
        <v>14.417669404722059</v>
      </c>
      <c r="T49" s="2">
        <v>15.587295498281465</v>
      </c>
      <c r="U49" s="2">
        <v>14.114501658063965</v>
      </c>
      <c r="V49" s="2">
        <v>20.459629271603571</v>
      </c>
      <c r="W49" s="2">
        <v>16.522699900592418</v>
      </c>
      <c r="X49" s="2">
        <v>23.455865808986267</v>
      </c>
      <c r="Y49" s="2">
        <v>25.969709759623797</v>
      </c>
      <c r="Z49" s="2">
        <v>19.136493930396167</v>
      </c>
      <c r="AA49" s="2">
        <v>22.001370369071537</v>
      </c>
      <c r="AB49" s="2">
        <v>31.46941138272836</v>
      </c>
      <c r="AC49" s="2">
        <v>35.697590280496094</v>
      </c>
      <c r="AH49" s="2">
        <v>20.320556717557409</v>
      </c>
      <c r="AI49" s="2">
        <v>19.560863970351516</v>
      </c>
      <c r="AJ49" s="2">
        <v>21.464284707678445</v>
      </c>
      <c r="AK49" s="2">
        <v>13.959725614882554</v>
      </c>
      <c r="AL49" s="2">
        <v>18.852539333615681</v>
      </c>
      <c r="AM49" s="2">
        <v>17.438380250482997</v>
      </c>
      <c r="AN49" s="2">
        <v>16.225586949517961</v>
      </c>
      <c r="AO49" s="2">
        <v>13.397974039891393</v>
      </c>
      <c r="AP49" s="2">
        <v>13.268488089441867</v>
      </c>
      <c r="AQ49" s="2">
        <v>13.163274947737097</v>
      </c>
      <c r="AR49" s="2">
        <v>16.302478074500002</v>
      </c>
      <c r="AS49" s="2">
        <v>11.861630666349813</v>
      </c>
      <c r="AT49" s="2">
        <v>12.601253695561848</v>
      </c>
      <c r="AU49" s="2">
        <v>12.691440159894244</v>
      </c>
      <c r="AV49" s="2">
        <v>8.8089206433725273</v>
      </c>
      <c r="AW49" s="2">
        <v>10.612071948113641</v>
      </c>
      <c r="AX49" s="2">
        <v>7.62712440255007</v>
      </c>
      <c r="AY49" s="2">
        <v>5.6692311478469266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10.939144973550253</v>
      </c>
      <c r="M50" s="2">
        <v>12.65426631847472</v>
      </c>
      <c r="N50" s="2">
        <v>13.959725614882554</v>
      </c>
      <c r="O50" s="2">
        <v>18.028143527337598</v>
      </c>
      <c r="P50" s="2">
        <v>16.583932237523179</v>
      </c>
      <c r="Q50" s="2">
        <v>14.909479811171114</v>
      </c>
      <c r="R50" s="2">
        <v>14.949879320748883</v>
      </c>
      <c r="S50" s="2">
        <v>13.968149187154168</v>
      </c>
      <c r="T50" s="2">
        <v>15.494166572846863</v>
      </c>
      <c r="U50" s="2">
        <v>16.999015709990772</v>
      </c>
      <c r="V50" s="2">
        <v>19.226077219969074</v>
      </c>
      <c r="W50" s="2">
        <v>12.261840182747545</v>
      </c>
      <c r="X50" s="2">
        <v>20.859341889549981</v>
      </c>
      <c r="Y50" s="2">
        <v>21.527414647708152</v>
      </c>
      <c r="Z50" s="2">
        <v>16.855350066022378</v>
      </c>
      <c r="AA50" s="2">
        <v>18.580076199058496</v>
      </c>
      <c r="AB50" s="2">
        <v>29.655144904992451</v>
      </c>
      <c r="AC50" s="2">
        <v>37.727515230666256</v>
      </c>
      <c r="AH50" s="2">
        <v>20.359093965497173</v>
      </c>
      <c r="AI50" s="2">
        <v>21.766195459929655</v>
      </c>
      <c r="AJ50" s="2">
        <v>22.979175477129115</v>
      </c>
      <c r="AK50" s="2">
        <v>18.028143527337598</v>
      </c>
      <c r="AL50" s="2">
        <v>19.679815164059441</v>
      </c>
      <c r="AM50" s="2">
        <v>20.712464036424354</v>
      </c>
      <c r="AN50" s="2">
        <v>18.394087825084437</v>
      </c>
      <c r="AO50" s="2">
        <v>15.130773107868647</v>
      </c>
      <c r="AP50" s="2">
        <v>16.8000890580403</v>
      </c>
      <c r="AQ50" s="2">
        <v>15.077506591975904</v>
      </c>
      <c r="AR50" s="2">
        <v>20.661753795071128</v>
      </c>
      <c r="AS50" s="2">
        <v>14.652055472212465</v>
      </c>
      <c r="AT50" s="2">
        <v>11.424165561385518</v>
      </c>
      <c r="AU50" s="2">
        <v>13.720372574675098</v>
      </c>
      <c r="AV50" s="2">
        <v>10.345881924067202</v>
      </c>
      <c r="AW50" s="2">
        <v>14.590332171219226</v>
      </c>
      <c r="AX50" s="2">
        <v>8.1439822188906188</v>
      </c>
      <c r="AY50" s="2">
        <v>7.2423915531317995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14.297411419423399</v>
      </c>
      <c r="M51" s="2">
        <v>11.981691007471545</v>
      </c>
      <c r="N51" s="2">
        <v>18.852539333615681</v>
      </c>
      <c r="O51" s="2">
        <v>19.679815164059441</v>
      </c>
      <c r="P51" s="2">
        <v>21.336705264898377</v>
      </c>
      <c r="Q51" s="2">
        <v>17.048843315527542</v>
      </c>
      <c r="R51" s="2">
        <v>20.004881826343627</v>
      </c>
      <c r="S51" s="2">
        <v>17.311269349610466</v>
      </c>
      <c r="T51" s="2">
        <v>12.74367511701003</v>
      </c>
      <c r="U51" s="2">
        <v>16.7001572932739</v>
      </c>
      <c r="V51" s="2">
        <v>19.229431484136565</v>
      </c>
      <c r="W51" s="2">
        <v>18.246434173703161</v>
      </c>
      <c r="X51" s="2">
        <v>21.574266888185321</v>
      </c>
      <c r="Y51" s="2">
        <v>26.407251179855166</v>
      </c>
      <c r="Z51" s="2">
        <v>18.096608865024127</v>
      </c>
      <c r="AA51" s="2">
        <v>22.896324083389537</v>
      </c>
      <c r="AB51" s="2">
        <v>31.260138824379144</v>
      </c>
      <c r="AC51" s="2">
        <v>35.484718661498846</v>
      </c>
      <c r="AH51" s="2">
        <v>14.345107304077402</v>
      </c>
      <c r="AI51" s="2">
        <v>17.454755687892156</v>
      </c>
      <c r="AJ51" s="2">
        <v>16.801064083930598</v>
      </c>
      <c r="AK51" s="2">
        <v>16.583932237523179</v>
      </c>
      <c r="AL51" s="2">
        <v>21.336705264898377</v>
      </c>
      <c r="AM51" s="2">
        <v>16.703878097996498</v>
      </c>
      <c r="AN51" s="2">
        <v>18.349307638195018</v>
      </c>
      <c r="AO51" s="2">
        <v>16.082975408229018</v>
      </c>
      <c r="AP51" s="2">
        <v>11.268747003861089</v>
      </c>
      <c r="AQ51" s="2">
        <v>14.755447280228864</v>
      </c>
      <c r="AR51" s="2">
        <v>13.860513457332317</v>
      </c>
      <c r="AS51" s="2">
        <v>14.737023428037935</v>
      </c>
      <c r="AT51" s="2">
        <v>13.037115718874924</v>
      </c>
      <c r="AU51" s="2">
        <v>10.096416492348499</v>
      </c>
      <c r="AV51" s="2">
        <v>11.652523556624097</v>
      </c>
      <c r="AW51" s="2">
        <v>13.874323564449393</v>
      </c>
      <c r="AX51" s="2">
        <v>8.0019377395852871</v>
      </c>
      <c r="AY51" s="2">
        <v>8.4025421873524433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16.141448166742155</v>
      </c>
      <c r="M52" s="2">
        <v>16.680477326463365</v>
      </c>
      <c r="N52" s="2">
        <v>17.438380250482997</v>
      </c>
      <c r="O52" s="2">
        <v>20.712464036424354</v>
      </c>
      <c r="P52" s="2">
        <v>16.703878097996498</v>
      </c>
      <c r="Q52" s="2">
        <v>18.132913325696823</v>
      </c>
      <c r="R52" s="2">
        <v>17.759219250873411</v>
      </c>
      <c r="S52" s="2">
        <v>16.002286090085537</v>
      </c>
      <c r="T52" s="2">
        <v>18.288190049719212</v>
      </c>
      <c r="U52" s="2">
        <v>17.968158364163038</v>
      </c>
      <c r="V52" s="2">
        <v>16.482575768978531</v>
      </c>
      <c r="W52" s="2">
        <v>16.708495145122839</v>
      </c>
      <c r="X52" s="2">
        <v>22.729234375739079</v>
      </c>
      <c r="Y52" s="2">
        <v>22.138801559879958</v>
      </c>
      <c r="Z52" s="2">
        <v>19.935987917181265</v>
      </c>
      <c r="AA52" s="2">
        <v>20.841022119867802</v>
      </c>
      <c r="AB52" s="2">
        <v>28.820397644197005</v>
      </c>
      <c r="AC52" s="2">
        <v>34.84993029033761</v>
      </c>
      <c r="AH52" s="2">
        <v>19.03843581072281</v>
      </c>
      <c r="AI52" s="2">
        <v>15.382937275971106</v>
      </c>
      <c r="AJ52" s="2">
        <v>18.475500875823489</v>
      </c>
      <c r="AK52" s="2">
        <v>14.909479811171114</v>
      </c>
      <c r="AL52" s="2">
        <v>17.048843315527542</v>
      </c>
      <c r="AM52" s="2">
        <v>18.132913325696823</v>
      </c>
      <c r="AN52" s="2">
        <v>15.286649401903587</v>
      </c>
      <c r="AO52" s="2">
        <v>14.536018280764536</v>
      </c>
      <c r="AP52" s="2">
        <v>14.40114847958966</v>
      </c>
      <c r="AQ52" s="2">
        <v>13.384338560714806</v>
      </c>
      <c r="AR52" s="2">
        <v>14.034752303780778</v>
      </c>
      <c r="AS52" s="2">
        <v>13.776769926869619</v>
      </c>
      <c r="AT52" s="2">
        <v>12.022783620492808</v>
      </c>
      <c r="AU52" s="2">
        <v>10.271091237244743</v>
      </c>
      <c r="AV52" s="2">
        <v>9.3328302144105351</v>
      </c>
      <c r="AW52" s="2">
        <v>9.7834865747363722</v>
      </c>
      <c r="AX52" s="2">
        <v>7.85825894524391</v>
      </c>
      <c r="AY52" s="2">
        <v>7.0086542686627942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12.525314672627283</v>
      </c>
      <c r="M53" s="2">
        <v>12.485867671635553</v>
      </c>
      <c r="N53" s="2">
        <v>16.225586949517961</v>
      </c>
      <c r="O53" s="2">
        <v>18.394087825084437</v>
      </c>
      <c r="P53" s="2">
        <v>18.349307638195018</v>
      </c>
      <c r="Q53" s="2">
        <v>15.286649401903587</v>
      </c>
      <c r="R53" s="2">
        <v>20.851996190953596</v>
      </c>
      <c r="S53" s="2">
        <v>15.469264265959524</v>
      </c>
      <c r="T53" s="2">
        <v>12.946218774683489</v>
      </c>
      <c r="U53" s="2">
        <v>14.546184825651792</v>
      </c>
      <c r="V53" s="2">
        <v>15.224554867370237</v>
      </c>
      <c r="W53" s="2">
        <v>16.72934326481165</v>
      </c>
      <c r="X53" s="2">
        <v>18.01761279275771</v>
      </c>
      <c r="Y53" s="2">
        <v>23.239315204324285</v>
      </c>
      <c r="Z53" s="2">
        <v>21.125233190645165</v>
      </c>
      <c r="AA53" s="2">
        <v>20.363193034690351</v>
      </c>
      <c r="AB53" s="2">
        <v>25.779607657053795</v>
      </c>
      <c r="AC53" s="2">
        <v>33.132801515599894</v>
      </c>
      <c r="AH53" s="2">
        <v>14.182283742096249</v>
      </c>
      <c r="AI53" s="2">
        <v>16.3182517088146</v>
      </c>
      <c r="AJ53" s="2">
        <v>17.8367930763186</v>
      </c>
      <c r="AK53" s="2">
        <v>14.949879320748883</v>
      </c>
      <c r="AL53" s="2">
        <v>20.004881826343627</v>
      </c>
      <c r="AM53" s="2">
        <v>17.759219250873411</v>
      </c>
      <c r="AN53" s="2">
        <v>20.851996190953596</v>
      </c>
      <c r="AO53" s="2">
        <v>15.990355011524629</v>
      </c>
      <c r="AP53" s="2">
        <v>12.467466153196547</v>
      </c>
      <c r="AQ53" s="2">
        <v>12.309865700123614</v>
      </c>
      <c r="AR53" s="2">
        <v>16.1915200694127</v>
      </c>
      <c r="AS53" s="2">
        <v>14.919962463052899</v>
      </c>
      <c r="AT53" s="2">
        <v>12.204481406368814</v>
      </c>
      <c r="AU53" s="2">
        <v>9.5228111214802382</v>
      </c>
      <c r="AV53" s="2">
        <v>11.751783573866353</v>
      </c>
      <c r="AW53" s="2">
        <v>12.928130851975546</v>
      </c>
      <c r="AX53" s="2">
        <v>6.7734301251909441</v>
      </c>
      <c r="AY53" s="2">
        <v>8.9987579474199144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13.252960704173223</v>
      </c>
      <c r="M54" s="2">
        <v>13.83435285413908</v>
      </c>
      <c r="N54" s="2">
        <v>13.397974039891393</v>
      </c>
      <c r="O54" s="2">
        <v>15.130773107868647</v>
      </c>
      <c r="P54" s="2">
        <v>16.082975408229018</v>
      </c>
      <c r="Q54" s="2">
        <v>14.536018280764536</v>
      </c>
      <c r="R54" s="2">
        <v>15.990355011524629</v>
      </c>
      <c r="S54" s="2">
        <v>18.591233970990103</v>
      </c>
      <c r="T54" s="2">
        <v>13.551975420312392</v>
      </c>
      <c r="U54" s="2">
        <v>18.103876418899326</v>
      </c>
      <c r="V54" s="2">
        <v>14.964033531593314</v>
      </c>
      <c r="W54" s="2">
        <v>15.781113961205264</v>
      </c>
      <c r="X54" s="2">
        <v>17.484843119004932</v>
      </c>
      <c r="Y54" s="2">
        <v>20.686384457396311</v>
      </c>
      <c r="Z54" s="2">
        <v>20.110133508685035</v>
      </c>
      <c r="AA54" s="2">
        <v>18.349008854433656</v>
      </c>
      <c r="AB54" s="2">
        <v>26.966755125472044</v>
      </c>
      <c r="AC54" s="2">
        <v>27.781686878078148</v>
      </c>
      <c r="AH54" s="2">
        <v>19.749059886574603</v>
      </c>
      <c r="AI54" s="2">
        <v>19.702107781376181</v>
      </c>
      <c r="AJ54" s="2">
        <v>14.417669404722059</v>
      </c>
      <c r="AK54" s="2">
        <v>13.968149187154168</v>
      </c>
      <c r="AL54" s="2">
        <v>17.311269349610466</v>
      </c>
      <c r="AM54" s="2">
        <v>16.002286090085537</v>
      </c>
      <c r="AN54" s="2">
        <v>15.469264265959524</v>
      </c>
      <c r="AO54" s="2">
        <v>18.591233970990103</v>
      </c>
      <c r="AP54" s="2">
        <v>15.228701620906453</v>
      </c>
      <c r="AQ54" s="2">
        <v>15.976348218045159</v>
      </c>
      <c r="AR54" s="2">
        <v>16.987858418400769</v>
      </c>
      <c r="AS54" s="2">
        <v>16.169497504197729</v>
      </c>
      <c r="AT54" s="2">
        <v>15.259171311415828</v>
      </c>
      <c r="AU54" s="2">
        <v>10.508300105976033</v>
      </c>
      <c r="AV54" s="2">
        <v>14.131559819128899</v>
      </c>
      <c r="AW54" s="2">
        <v>13.283345008440396</v>
      </c>
      <c r="AX54" s="2">
        <v>9.2778424983326691</v>
      </c>
      <c r="AY54" s="2">
        <v>8.2532519304578837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15.84359461662044</v>
      </c>
      <c r="M55" s="2">
        <v>15.982484426659921</v>
      </c>
      <c r="N55" s="2">
        <v>13.268488089441867</v>
      </c>
      <c r="O55" s="2">
        <v>16.8000890580403</v>
      </c>
      <c r="P55" s="2">
        <v>11.268747003861089</v>
      </c>
      <c r="Q55" s="2">
        <v>14.40114847958966</v>
      </c>
      <c r="R55" s="2">
        <v>12.467466153196547</v>
      </c>
      <c r="S55" s="2">
        <v>15.228701620906453</v>
      </c>
      <c r="T55" s="2">
        <v>21.173177597970501</v>
      </c>
      <c r="U55" s="2">
        <v>18.729601181358774</v>
      </c>
      <c r="V55" s="2">
        <v>15.116561250641169</v>
      </c>
      <c r="W55" s="2">
        <v>15.972880647640608</v>
      </c>
      <c r="X55" s="2">
        <v>19.887528451211967</v>
      </c>
      <c r="Y55" s="2">
        <v>18.335576174560735</v>
      </c>
      <c r="Z55" s="2">
        <v>20.813609924908945</v>
      </c>
      <c r="AA55" s="2">
        <v>19.083925653028309</v>
      </c>
      <c r="AB55" s="2">
        <v>33.485390379618046</v>
      </c>
      <c r="AC55" s="2">
        <v>29.2540878905657</v>
      </c>
      <c r="AH55" s="2">
        <v>18.957099963416759</v>
      </c>
      <c r="AI55" s="2">
        <v>19.265595300424277</v>
      </c>
      <c r="AJ55" s="2">
        <v>15.587295498281465</v>
      </c>
      <c r="AK55" s="2">
        <v>15.494166572846863</v>
      </c>
      <c r="AL55" s="2">
        <v>12.74367511701003</v>
      </c>
      <c r="AM55" s="2">
        <v>18.288190049719212</v>
      </c>
      <c r="AN55" s="2">
        <v>12.946218774683489</v>
      </c>
      <c r="AO55" s="2">
        <v>13.551975420312392</v>
      </c>
      <c r="AP55" s="2">
        <v>21.173177597970501</v>
      </c>
      <c r="AQ55" s="2">
        <v>16.191341811915958</v>
      </c>
      <c r="AR55" s="2">
        <v>15.704598441923761</v>
      </c>
      <c r="AS55" s="2">
        <v>17.48552958160991</v>
      </c>
      <c r="AT55" s="2">
        <v>11.62711180920574</v>
      </c>
      <c r="AU55" s="2">
        <v>12.387654877138248</v>
      </c>
      <c r="AV55" s="2">
        <v>10.096564793863255</v>
      </c>
      <c r="AW55" s="2">
        <v>12.913035968015901</v>
      </c>
      <c r="AX55" s="2">
        <v>8.4912335345647723</v>
      </c>
      <c r="AY55" s="2">
        <v>6.2567095071093366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11.448701963316379</v>
      </c>
      <c r="M56" s="2">
        <v>14.154643835448422</v>
      </c>
      <c r="N56" s="2">
        <v>13.163274947737097</v>
      </c>
      <c r="O56" s="2">
        <v>15.077506591975904</v>
      </c>
      <c r="P56" s="2">
        <v>14.755447280228864</v>
      </c>
      <c r="Q56" s="2">
        <v>13.384338560714806</v>
      </c>
      <c r="R56" s="2">
        <v>12.309865700123614</v>
      </c>
      <c r="S56" s="2">
        <v>15.976348218045159</v>
      </c>
      <c r="T56" s="2">
        <v>16.191341811915958</v>
      </c>
      <c r="U56" s="2">
        <v>18.407636507636511</v>
      </c>
      <c r="V56" s="2">
        <v>17.759661382508632</v>
      </c>
      <c r="W56" s="2">
        <v>12.66520277811397</v>
      </c>
      <c r="X56" s="2">
        <v>17.632281232712216</v>
      </c>
      <c r="Y56" s="2">
        <v>21.129657393254121</v>
      </c>
      <c r="Z56" s="2">
        <v>18.127626480064301</v>
      </c>
      <c r="AA56" s="2">
        <v>19.982453290623962</v>
      </c>
      <c r="AB56" s="2">
        <v>32.461659445546061</v>
      </c>
      <c r="AC56" s="2">
        <v>35.380529372217282</v>
      </c>
      <c r="AH56" s="2">
        <v>21.853738354259555</v>
      </c>
      <c r="AI56" s="2">
        <v>18.317709814666191</v>
      </c>
      <c r="AJ56" s="2">
        <v>14.114501658063965</v>
      </c>
      <c r="AK56" s="2">
        <v>16.999015709990772</v>
      </c>
      <c r="AL56" s="2">
        <v>16.7001572932739</v>
      </c>
      <c r="AM56" s="2">
        <v>17.968158364163038</v>
      </c>
      <c r="AN56" s="2">
        <v>14.546184825651792</v>
      </c>
      <c r="AO56" s="2">
        <v>18.103876418899326</v>
      </c>
      <c r="AP56" s="2">
        <v>18.729601181358774</v>
      </c>
      <c r="AQ56" s="2">
        <v>18.407636507636511</v>
      </c>
      <c r="AR56" s="2">
        <v>16.966664608067347</v>
      </c>
      <c r="AS56" s="2">
        <v>19.586622766996559</v>
      </c>
      <c r="AT56" s="2">
        <v>16.247869110647439</v>
      </c>
      <c r="AU56" s="2">
        <v>11.628866381761751</v>
      </c>
      <c r="AV56" s="2">
        <v>13.918688407134697</v>
      </c>
      <c r="AW56" s="2">
        <v>12.700651102047678</v>
      </c>
      <c r="AX56" s="2">
        <v>10.400743896067148</v>
      </c>
      <c r="AY56" s="2">
        <v>8.2581565661834677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14.526394362776614</v>
      </c>
      <c r="M57" s="2">
        <v>13.220942403229554</v>
      </c>
      <c r="N57" s="2">
        <v>16.302478074500002</v>
      </c>
      <c r="O57" s="2">
        <v>20.661753795071128</v>
      </c>
      <c r="P57" s="2">
        <v>13.860513457332317</v>
      </c>
      <c r="Q57" s="2">
        <v>14.034752303780778</v>
      </c>
      <c r="R57" s="2">
        <v>16.1915200694127</v>
      </c>
      <c r="S57" s="2">
        <v>16.987858418400769</v>
      </c>
      <c r="T57" s="2">
        <v>15.704598441923761</v>
      </c>
      <c r="U57" s="2">
        <v>16.966664608067347</v>
      </c>
      <c r="V57" s="2">
        <v>16</v>
      </c>
      <c r="W57" s="2">
        <v>16.837579854223556</v>
      </c>
      <c r="X57" s="2">
        <v>21.793941002660606</v>
      </c>
      <c r="Y57" s="2">
        <v>22.297790191571778</v>
      </c>
      <c r="Z57" s="2">
        <v>20.28942971581521</v>
      </c>
      <c r="AA57" s="2">
        <v>17.223800952769022</v>
      </c>
      <c r="AB57" s="2">
        <v>31.149348965063496</v>
      </c>
      <c r="AC57" s="2">
        <v>32.591131863951581</v>
      </c>
      <c r="AH57" s="2">
        <v>17.637120964193155</v>
      </c>
      <c r="AI57" s="2">
        <v>17.950053995251817</v>
      </c>
      <c r="AJ57" s="2">
        <v>20.459629271603571</v>
      </c>
      <c r="AK57" s="2">
        <v>19.226077219969074</v>
      </c>
      <c r="AL57" s="2">
        <v>19.229431484136565</v>
      </c>
      <c r="AM57" s="2">
        <v>16.482575768978531</v>
      </c>
      <c r="AN57" s="2">
        <v>15.224554867370237</v>
      </c>
      <c r="AO57" s="2">
        <v>14.964033531593314</v>
      </c>
      <c r="AP57" s="2">
        <v>15.116561250641169</v>
      </c>
      <c r="AQ57" s="2">
        <v>17.759661382508632</v>
      </c>
      <c r="AR57" s="2">
        <v>16</v>
      </c>
      <c r="AS57" s="2">
        <v>17.539706615161116</v>
      </c>
      <c r="AT57" s="2">
        <v>12.736796048036151</v>
      </c>
      <c r="AU57" s="2">
        <v>11.83213096208938</v>
      </c>
      <c r="AV57" s="2">
        <v>13.758409083085196</v>
      </c>
      <c r="AW57" s="2">
        <v>14.681407039476989</v>
      </c>
      <c r="AX57" s="2">
        <v>7.986221455808904</v>
      </c>
      <c r="AY57" s="2">
        <v>8.0472033057384262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16.006759823438156</v>
      </c>
      <c r="M58" s="2">
        <v>15.095615904543529</v>
      </c>
      <c r="N58" s="2">
        <v>11.861630666349813</v>
      </c>
      <c r="O58" s="2">
        <v>14.652055472212465</v>
      </c>
      <c r="P58" s="2">
        <v>14.737023428037935</v>
      </c>
      <c r="Q58" s="2">
        <v>13.776769926869619</v>
      </c>
      <c r="R58" s="2">
        <v>14.919962463052899</v>
      </c>
      <c r="S58" s="2">
        <v>16.169497504197729</v>
      </c>
      <c r="T58" s="2">
        <v>17.48552958160991</v>
      </c>
      <c r="U58" s="2">
        <v>19.586622766996559</v>
      </c>
      <c r="V58" s="2">
        <v>17.539706615161116</v>
      </c>
      <c r="W58" s="2">
        <v>18.028143527337598</v>
      </c>
      <c r="X58" s="2">
        <v>17.270888733161406</v>
      </c>
      <c r="Y58" s="2">
        <v>20.277224314357234</v>
      </c>
      <c r="Z58" s="2">
        <v>23.646839284070445</v>
      </c>
      <c r="AA58" s="2">
        <v>22.124008561616602</v>
      </c>
      <c r="AB58" s="2">
        <v>32.956846173688966</v>
      </c>
      <c r="AC58" s="2">
        <v>32.401871926289388</v>
      </c>
      <c r="AH58" s="2">
        <v>21.764780345026995</v>
      </c>
      <c r="AI58" s="2">
        <v>21.327280761818546</v>
      </c>
      <c r="AJ58" s="2">
        <v>16.522699900592418</v>
      </c>
      <c r="AK58" s="2">
        <v>12.261840182747545</v>
      </c>
      <c r="AL58" s="2">
        <v>18.246434173703161</v>
      </c>
      <c r="AM58" s="2">
        <v>16.708495145122839</v>
      </c>
      <c r="AN58" s="2">
        <v>16.72934326481165</v>
      </c>
      <c r="AO58" s="2">
        <v>15.781113961205264</v>
      </c>
      <c r="AP58" s="2">
        <v>15.972880647640608</v>
      </c>
      <c r="AQ58" s="2">
        <v>12.66520277811397</v>
      </c>
      <c r="AR58" s="2">
        <v>16.837579854223556</v>
      </c>
      <c r="AS58" s="2">
        <v>18.028143527337598</v>
      </c>
      <c r="AT58" s="2">
        <v>13.705708311548115</v>
      </c>
      <c r="AU58" s="2">
        <v>11.713567195575109</v>
      </c>
      <c r="AV58" s="2">
        <v>14.258405250274043</v>
      </c>
      <c r="AW58" s="2">
        <v>12.603652715092311</v>
      </c>
      <c r="AX58" s="2">
        <v>8.0099694863494157</v>
      </c>
      <c r="AY58" s="2">
        <v>8.5756297961189301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9.8162336664343748</v>
      </c>
      <c r="M59" s="2">
        <v>11.234630168916381</v>
      </c>
      <c r="N59" s="2">
        <v>12.601253695561848</v>
      </c>
      <c r="O59" s="2">
        <v>11.424165561385518</v>
      </c>
      <c r="P59" s="2">
        <v>13.037115718874924</v>
      </c>
      <c r="Q59" s="2">
        <v>12.022783620492808</v>
      </c>
      <c r="R59" s="2">
        <v>12.204481406368814</v>
      </c>
      <c r="S59" s="2">
        <v>15.259171311415828</v>
      </c>
      <c r="T59" s="2">
        <v>11.62711180920574</v>
      </c>
      <c r="U59" s="2">
        <v>16.247869110647439</v>
      </c>
      <c r="V59" s="2">
        <v>12.736796048036151</v>
      </c>
      <c r="W59" s="2">
        <v>13.705708311548115</v>
      </c>
      <c r="X59" s="2">
        <v>16</v>
      </c>
      <c r="Y59" s="2">
        <v>16.765501705228093</v>
      </c>
      <c r="Z59" s="2">
        <v>18.818280769061271</v>
      </c>
      <c r="AA59" s="2">
        <v>21.353372539087289</v>
      </c>
      <c r="AB59" s="2">
        <v>33.28420299039179</v>
      </c>
      <c r="AC59" s="2">
        <v>32.943001708795755</v>
      </c>
      <c r="AH59" s="2">
        <v>23.910295962409069</v>
      </c>
      <c r="AI59" s="2">
        <v>23.567945811042822</v>
      </c>
      <c r="AJ59" s="2">
        <v>23.455865808986267</v>
      </c>
      <c r="AK59" s="2">
        <v>20.859341889549981</v>
      </c>
      <c r="AL59" s="2">
        <v>21.574266888185321</v>
      </c>
      <c r="AM59" s="2">
        <v>22.729234375739079</v>
      </c>
      <c r="AN59" s="2">
        <v>18.01761279275771</v>
      </c>
      <c r="AO59" s="2">
        <v>17.484843119004932</v>
      </c>
      <c r="AP59" s="2">
        <v>19.887528451211967</v>
      </c>
      <c r="AQ59" s="2">
        <v>17.632281232712216</v>
      </c>
      <c r="AR59" s="2">
        <v>21.793941002660606</v>
      </c>
      <c r="AS59" s="2">
        <v>17.270888733161406</v>
      </c>
      <c r="AT59" s="2">
        <v>16</v>
      </c>
      <c r="AU59" s="2">
        <v>14.138104022438577</v>
      </c>
      <c r="AV59" s="2">
        <v>13.479226035307166</v>
      </c>
      <c r="AW59" s="2">
        <v>15.13899283219957</v>
      </c>
      <c r="AX59" s="2">
        <v>11.403908691318719</v>
      </c>
      <c r="AY59" s="2">
        <v>8.6671063419622936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10.147615247879127</v>
      </c>
      <c r="M60" s="2">
        <v>9.7983131273384281</v>
      </c>
      <c r="N60" s="2">
        <v>12.691440159894244</v>
      </c>
      <c r="O60" s="2">
        <v>13.720372574675098</v>
      </c>
      <c r="P60" s="2">
        <v>10.096416492348499</v>
      </c>
      <c r="Q60" s="2">
        <v>10.271091237244743</v>
      </c>
      <c r="R60" s="2">
        <v>9.5228111214802382</v>
      </c>
      <c r="S60" s="2">
        <v>10.508300105976033</v>
      </c>
      <c r="T60" s="2">
        <v>12.387654877138248</v>
      </c>
      <c r="U60" s="2">
        <v>11.628866381761751</v>
      </c>
      <c r="V60" s="2">
        <v>11.83213096208938</v>
      </c>
      <c r="W60" s="2">
        <v>11.713567195575109</v>
      </c>
      <c r="X60" s="2">
        <v>14.138104022438577</v>
      </c>
      <c r="Y60" s="2">
        <v>16</v>
      </c>
      <c r="Z60" s="2">
        <v>14.396095755008108</v>
      </c>
      <c r="AA60" s="2">
        <v>16.742001662764697</v>
      </c>
      <c r="AB60" s="2">
        <v>25.669532599762135</v>
      </c>
      <c r="AC60" s="2">
        <v>23.588853794611413</v>
      </c>
      <c r="AH60" s="2">
        <v>24.375386407357745</v>
      </c>
      <c r="AI60" s="2">
        <v>25.663689890140734</v>
      </c>
      <c r="AJ60" s="2">
        <v>25.969709759623797</v>
      </c>
      <c r="AK60" s="2">
        <v>21.527414647708152</v>
      </c>
      <c r="AL60" s="2">
        <v>26.407251179855166</v>
      </c>
      <c r="AM60" s="2">
        <v>22.138801559879958</v>
      </c>
      <c r="AN60" s="2">
        <v>23.239315204324285</v>
      </c>
      <c r="AO60" s="2">
        <v>20.686384457396311</v>
      </c>
      <c r="AP60" s="2">
        <v>18.335576174560735</v>
      </c>
      <c r="AQ60" s="2">
        <v>21.129657393254121</v>
      </c>
      <c r="AR60" s="2">
        <v>22.297790191571778</v>
      </c>
      <c r="AS60" s="2">
        <v>20.277224314357234</v>
      </c>
      <c r="AT60" s="2">
        <v>16.765501705228093</v>
      </c>
      <c r="AU60" s="2">
        <v>16</v>
      </c>
      <c r="AV60" s="2">
        <v>14.625178642141504</v>
      </c>
      <c r="AW60" s="2">
        <v>15.371992270929768</v>
      </c>
      <c r="AX60" s="2">
        <v>11.121186802274682</v>
      </c>
      <c r="AY60" s="2">
        <v>10.59419868764968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11.738867374658405</v>
      </c>
      <c r="M61" s="2">
        <v>10.106131647209191</v>
      </c>
      <c r="N61" s="2">
        <v>8.8089206433725273</v>
      </c>
      <c r="O61" s="2">
        <v>10.345881924067202</v>
      </c>
      <c r="P61" s="2">
        <v>11.652523556624097</v>
      </c>
      <c r="Q61" s="2">
        <v>9.3328302144105351</v>
      </c>
      <c r="R61" s="2">
        <v>11.751783573866353</v>
      </c>
      <c r="S61" s="2">
        <v>14.131559819128899</v>
      </c>
      <c r="T61" s="2">
        <v>10.096564793863255</v>
      </c>
      <c r="U61" s="2">
        <v>13.918688407134697</v>
      </c>
      <c r="V61" s="2">
        <v>13.758409083085196</v>
      </c>
      <c r="W61" s="2">
        <v>14.258405250274043</v>
      </c>
      <c r="X61" s="2">
        <v>13.479226035307166</v>
      </c>
      <c r="Y61" s="2">
        <v>14.625178642141504</v>
      </c>
      <c r="Z61" s="2">
        <v>21.005964062385164</v>
      </c>
      <c r="AA61" s="2">
        <v>17.61889924854308</v>
      </c>
      <c r="AB61" s="2">
        <v>24.747751768575565</v>
      </c>
      <c r="AC61" s="2">
        <v>28.008101229442289</v>
      </c>
      <c r="AH61" s="2">
        <v>19.951144698146848</v>
      </c>
      <c r="AI61" s="2">
        <v>24.089596929193586</v>
      </c>
      <c r="AJ61" s="2">
        <v>19.136493930396167</v>
      </c>
      <c r="AK61" s="2">
        <v>16.855350066022378</v>
      </c>
      <c r="AL61" s="2">
        <v>18.096608865024127</v>
      </c>
      <c r="AM61" s="2">
        <v>19.935987917181265</v>
      </c>
      <c r="AN61" s="2">
        <v>21.125233190645165</v>
      </c>
      <c r="AO61" s="2">
        <v>20.110133508685035</v>
      </c>
      <c r="AP61" s="2">
        <v>20.813609924908945</v>
      </c>
      <c r="AQ61" s="2">
        <v>18.127626480064301</v>
      </c>
      <c r="AR61" s="2">
        <v>20.28942971581521</v>
      </c>
      <c r="AS61" s="2">
        <v>23.646839284070445</v>
      </c>
      <c r="AT61" s="2">
        <v>18.818280769061271</v>
      </c>
      <c r="AU61" s="2">
        <v>14.396095755008108</v>
      </c>
      <c r="AV61" s="2">
        <v>21.005964062385164</v>
      </c>
      <c r="AW61" s="2">
        <v>17.219550983759554</v>
      </c>
      <c r="AX61" s="2">
        <v>10.260086936267747</v>
      </c>
      <c r="AY61" s="2">
        <v>11.878398329399309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11.536585750633165</v>
      </c>
      <c r="M62" s="2">
        <v>11.516929332377362</v>
      </c>
      <c r="N62" s="2">
        <v>10.612071948113641</v>
      </c>
      <c r="O62" s="2">
        <v>14.590332171219226</v>
      </c>
      <c r="P62" s="2">
        <v>13.874323564449393</v>
      </c>
      <c r="Q62" s="2">
        <v>9.7834865747363722</v>
      </c>
      <c r="R62" s="2">
        <v>12.928130851975546</v>
      </c>
      <c r="S62" s="2">
        <v>13.283345008440396</v>
      </c>
      <c r="T62" s="2">
        <v>12.913035968015901</v>
      </c>
      <c r="U62" s="2">
        <v>12.700651102047678</v>
      </c>
      <c r="V62" s="2">
        <v>14.681407039476989</v>
      </c>
      <c r="W62" s="2">
        <v>12.603652715092311</v>
      </c>
      <c r="X62" s="2">
        <v>15.13899283219957</v>
      </c>
      <c r="Y62" s="2">
        <v>15.371992270929768</v>
      </c>
      <c r="Z62" s="2">
        <v>17.219550983759554</v>
      </c>
      <c r="AA62" s="2">
        <v>16</v>
      </c>
      <c r="AB62" s="2">
        <v>24.185816133183806</v>
      </c>
      <c r="AC62" s="2">
        <v>26.876047336165687</v>
      </c>
      <c r="AH62" s="2">
        <v>23.08886981521837</v>
      </c>
      <c r="AI62" s="2">
        <v>23.512457348717792</v>
      </c>
      <c r="AJ62" s="2">
        <v>22.001370369071537</v>
      </c>
      <c r="AK62" s="2">
        <v>18.580076199058496</v>
      </c>
      <c r="AL62" s="2">
        <v>22.896324083389537</v>
      </c>
      <c r="AM62" s="2">
        <v>20.841022119867802</v>
      </c>
      <c r="AN62" s="2">
        <v>20.363193034690351</v>
      </c>
      <c r="AO62" s="2">
        <v>18.349008854433656</v>
      </c>
      <c r="AP62" s="2">
        <v>19.083925653028309</v>
      </c>
      <c r="AQ62" s="2">
        <v>19.982453290623962</v>
      </c>
      <c r="AR62" s="2">
        <v>17.223800952769022</v>
      </c>
      <c r="AS62" s="2">
        <v>22.124008561616602</v>
      </c>
      <c r="AT62" s="2">
        <v>21.353372539087289</v>
      </c>
      <c r="AU62" s="2">
        <v>16.742001662764697</v>
      </c>
      <c r="AV62" s="2">
        <v>17.61889924854308</v>
      </c>
      <c r="AW62" s="2">
        <v>16</v>
      </c>
      <c r="AX62" s="2">
        <v>10.45840224979969</v>
      </c>
      <c r="AY62" s="2">
        <v>10.88668735710557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5.9371933405451252</v>
      </c>
      <c r="M63" s="2">
        <v>8.0557951916593211</v>
      </c>
      <c r="N63" s="2">
        <v>7.62712440255007</v>
      </c>
      <c r="O63" s="2">
        <v>8.1439822188906188</v>
      </c>
      <c r="P63" s="2">
        <v>8.0019377395852871</v>
      </c>
      <c r="Q63" s="2">
        <v>7.85825894524391</v>
      </c>
      <c r="R63" s="2">
        <v>6.7734301251909441</v>
      </c>
      <c r="S63" s="2">
        <v>9.2778424983326691</v>
      </c>
      <c r="T63" s="2">
        <v>8.4912335345647723</v>
      </c>
      <c r="U63" s="2">
        <v>10.400743896067148</v>
      </c>
      <c r="V63" s="2">
        <v>7.986221455808904</v>
      </c>
      <c r="W63" s="2">
        <v>8.0099694863494157</v>
      </c>
      <c r="X63" s="2">
        <v>11.403908691318719</v>
      </c>
      <c r="Y63" s="2">
        <v>11.121186802274682</v>
      </c>
      <c r="Z63" s="2">
        <v>10.260086936267747</v>
      </c>
      <c r="AA63" s="2">
        <v>10.45840224979969</v>
      </c>
      <c r="AB63" s="2">
        <v>18.607887350244962</v>
      </c>
      <c r="AC63" s="2">
        <v>16.862934574734329</v>
      </c>
      <c r="AH63" s="2">
        <v>43.274339023813283</v>
      </c>
      <c r="AI63" s="2">
        <v>39.78431985693004</v>
      </c>
      <c r="AJ63" s="2">
        <v>31.46941138272836</v>
      </c>
      <c r="AK63" s="2">
        <v>29.655144904992451</v>
      </c>
      <c r="AL63" s="2">
        <v>31.260138824379144</v>
      </c>
      <c r="AM63" s="2">
        <v>28.820397644197005</v>
      </c>
      <c r="AN63" s="2">
        <v>25.779607657053795</v>
      </c>
      <c r="AO63" s="2">
        <v>26.966755125472044</v>
      </c>
      <c r="AP63" s="2">
        <v>33.485390379618046</v>
      </c>
      <c r="AQ63" s="2">
        <v>32.461659445546061</v>
      </c>
      <c r="AR63" s="2">
        <v>31.149348965063496</v>
      </c>
      <c r="AS63" s="2">
        <v>32.956846173688966</v>
      </c>
      <c r="AT63" s="2">
        <v>33.28420299039179</v>
      </c>
      <c r="AU63" s="2">
        <v>25.669532599762135</v>
      </c>
      <c r="AV63" s="2">
        <v>24.747751768575565</v>
      </c>
      <c r="AW63" s="2">
        <v>24.185816133183806</v>
      </c>
      <c r="AX63" s="2">
        <v>18.607887350244962</v>
      </c>
      <c r="AY63" s="2">
        <v>12.892522073775568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6.4288618244928024</v>
      </c>
      <c r="M64" s="2">
        <v>6.8762074776762576</v>
      </c>
      <c r="N64" s="2">
        <v>5.6692311478469266</v>
      </c>
      <c r="O64" s="2">
        <v>7.2423915531317995</v>
      </c>
      <c r="P64" s="2">
        <v>8.4025421873524433</v>
      </c>
      <c r="Q64" s="2">
        <v>7.0086542686627942</v>
      </c>
      <c r="R64" s="2">
        <v>8.9987579474199144</v>
      </c>
      <c r="S64" s="2">
        <v>8.2532519304578837</v>
      </c>
      <c r="T64" s="2">
        <v>6.2567095071093366</v>
      </c>
      <c r="U64" s="2">
        <v>8.2581565661834677</v>
      </c>
      <c r="V64" s="2">
        <v>8.0472033057384262</v>
      </c>
      <c r="W64" s="2">
        <v>8.5756297961189301</v>
      </c>
      <c r="X64" s="2">
        <v>8.6671063419622936</v>
      </c>
      <c r="Y64" s="2">
        <v>10.59419868764968</v>
      </c>
      <c r="Z64" s="2">
        <v>11.878398329399309</v>
      </c>
      <c r="AA64" s="2">
        <v>10.88668735710557</v>
      </c>
      <c r="AB64" s="2">
        <v>12.892522073775568</v>
      </c>
      <c r="AC64" s="2">
        <v>18.709396498517215</v>
      </c>
      <c r="AH64" s="2">
        <v>31.61599614038224</v>
      </c>
      <c r="AI64" s="2">
        <v>40.617046451652016</v>
      </c>
      <c r="AJ64" s="2">
        <v>35.697590280496094</v>
      </c>
      <c r="AK64" s="2">
        <v>37.727515230666256</v>
      </c>
      <c r="AL64" s="2">
        <v>35.484718661498846</v>
      </c>
      <c r="AM64" s="2">
        <v>34.84993029033761</v>
      </c>
      <c r="AN64" s="2">
        <v>33.132801515599894</v>
      </c>
      <c r="AO64" s="2">
        <v>27.781686878078148</v>
      </c>
      <c r="AP64" s="2">
        <v>29.2540878905657</v>
      </c>
      <c r="AQ64" s="2">
        <v>35.380529372217282</v>
      </c>
      <c r="AR64" s="2">
        <v>32.591131863951581</v>
      </c>
      <c r="AS64" s="2">
        <v>32.401871926289388</v>
      </c>
      <c r="AT64" s="2">
        <v>32.943001708795755</v>
      </c>
      <c r="AU64" s="2">
        <v>23.588853794611413</v>
      </c>
      <c r="AV64" s="2">
        <v>28.008101229442289</v>
      </c>
      <c r="AW64" s="2">
        <v>26.876047336165687</v>
      </c>
      <c r="AX64" s="2">
        <v>16.862934574734329</v>
      </c>
      <c r="AY64" s="2">
        <v>18.709396498517215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85</v>
      </c>
      <c r="AH67" s="4" t="s">
        <v>86</v>
      </c>
    </row>
    <row r="68" spans="1:51" x14ac:dyDescent="0.45">
      <c r="A68" t="e">
        <f t="shared" ref="A68:A131" si="14">INDEX($J$3:$K$20,MATCH(B68,$J$3:$J$20,0),2)</f>
        <v>#N/A</v>
      </c>
      <c r="B68" s="1" t="s">
        <v>26</v>
      </c>
      <c r="C68" t="e">
        <f t="shared" ref="C68:C131" si="15">INDEX($J$3:$K$20,MATCH(D68,$J$3:$J$20,0),2)</f>
        <v>#N/A</v>
      </c>
      <c r="G68" s="2"/>
      <c r="H68" s="2"/>
      <c r="I68" s="2"/>
      <c r="L68" cm="1">
        <f t="array" ref="L68:AC85">MMULT(_xlfn.ANCHORARRAY(L47),L3:AC20)</f>
        <v>271.4009867962709</v>
      </c>
      <c r="M68">
        <v>272.8474048103908</v>
      </c>
      <c r="N68">
        <v>293.90794049383828</v>
      </c>
      <c r="O68">
        <v>345.57586478011797</v>
      </c>
      <c r="P68">
        <v>322.24051344627799</v>
      </c>
      <c r="Q68">
        <v>285.62470115543556</v>
      </c>
      <c r="R68">
        <v>322.14382099038903</v>
      </c>
      <c r="S68">
        <v>329.26160701257282</v>
      </c>
      <c r="T68">
        <v>296.36154031542839</v>
      </c>
      <c r="U68">
        <v>335.19926852963562</v>
      </c>
      <c r="V68">
        <v>334.7238568197406</v>
      </c>
      <c r="W68">
        <v>327.41109957902495</v>
      </c>
      <c r="X68">
        <v>388.05131740910775</v>
      </c>
      <c r="Y68">
        <v>429.64952648586319</v>
      </c>
      <c r="Z68">
        <v>420.6592114164539</v>
      </c>
      <c r="AA68">
        <v>413.51574708780709</v>
      </c>
      <c r="AB68">
        <v>608.66910618102133</v>
      </c>
      <c r="AC68">
        <v>691.27555345741916</v>
      </c>
      <c r="AH68" cm="1">
        <f t="array" ref="AH68:AY85">TRANSPOSE(_xlfn.ANCHORARRAY(L68))</f>
        <v>271.4009867962709</v>
      </c>
      <c r="AI68">
        <v>276.31332836771634</v>
      </c>
      <c r="AJ68">
        <v>260.60559272299867</v>
      </c>
      <c r="AK68">
        <v>233.53449778084621</v>
      </c>
      <c r="AL68">
        <v>261.09639983594082</v>
      </c>
      <c r="AM68">
        <v>252.66267665235227</v>
      </c>
      <c r="AN68">
        <v>235.26654107228109</v>
      </c>
      <c r="AO68">
        <v>221.82317280979888</v>
      </c>
      <c r="AP68">
        <v>222.22036144463556</v>
      </c>
      <c r="AQ68">
        <v>225.28839872591405</v>
      </c>
      <c r="AR68">
        <v>237.9303691188571</v>
      </c>
      <c r="AS68">
        <v>229.02219843400925</v>
      </c>
      <c r="AT68">
        <v>205.70920666171426</v>
      </c>
      <c r="AU68">
        <v>170.49582785830938</v>
      </c>
      <c r="AV68">
        <v>176.80980565991464</v>
      </c>
      <c r="AW68">
        <v>184.75672457164063</v>
      </c>
      <c r="AX68">
        <v>124.84581957656725</v>
      </c>
      <c r="AY68">
        <v>113.57018583554186</v>
      </c>
    </row>
    <row r="69" spans="1:51" x14ac:dyDescent="0.45">
      <c r="A69">
        <f t="shared" si="14"/>
        <v>17</v>
      </c>
      <c r="B69" t="s">
        <v>16</v>
      </c>
      <c r="C69">
        <f t="shared" si="15"/>
        <v>7</v>
      </c>
      <c r="D69" t="s">
        <v>5</v>
      </c>
      <c r="E69">
        <v>56</v>
      </c>
      <c r="F69">
        <v>165</v>
      </c>
      <c r="G69" s="2">
        <f t="shared" ref="G69:G132" si="16">E69/F69</f>
        <v>0.33939393939393941</v>
      </c>
      <c r="H69" s="2">
        <f t="shared" ref="H69:H132" si="17">F69/E69</f>
        <v>2.9464285714285716</v>
      </c>
      <c r="I69" s="2"/>
      <c r="L69">
        <v>276.31332836771634</v>
      </c>
      <c r="M69">
        <v>281.89170392673327</v>
      </c>
      <c r="N69">
        <v>301.7260028047067</v>
      </c>
      <c r="O69">
        <v>349.56223547911719</v>
      </c>
      <c r="P69">
        <v>317.90371418029241</v>
      </c>
      <c r="Q69">
        <v>295.97107733054003</v>
      </c>
      <c r="R69">
        <v>316.69491873662554</v>
      </c>
      <c r="S69">
        <v>331.70628508115021</v>
      </c>
      <c r="T69">
        <v>310.57746373877308</v>
      </c>
      <c r="U69">
        <v>349.55235881736445</v>
      </c>
      <c r="V69">
        <v>336.08737600900275</v>
      </c>
      <c r="W69">
        <v>325.58158782847494</v>
      </c>
      <c r="X69">
        <v>395.90518695724131</v>
      </c>
      <c r="Y69">
        <v>431.02463364849797</v>
      </c>
      <c r="Z69">
        <v>413.69848847829223</v>
      </c>
      <c r="AA69">
        <v>413.75973339826152</v>
      </c>
      <c r="AB69">
        <v>628.21705519419038</v>
      </c>
      <c r="AC69">
        <v>676.62285592853732</v>
      </c>
      <c r="AH69">
        <v>272.8474048103908</v>
      </c>
      <c r="AI69">
        <v>281.89170392673327</v>
      </c>
      <c r="AJ69">
        <v>264.86394165527116</v>
      </c>
      <c r="AK69">
        <v>228.52675712425696</v>
      </c>
      <c r="AL69">
        <v>267.64859606159411</v>
      </c>
      <c r="AM69">
        <v>255.59938432803139</v>
      </c>
      <c r="AN69">
        <v>241.39290787370328</v>
      </c>
      <c r="AO69">
        <v>223.85624744352879</v>
      </c>
      <c r="AP69">
        <v>221.72051986134264</v>
      </c>
      <c r="AQ69">
        <v>218.29900930569227</v>
      </c>
      <c r="AR69">
        <v>241.59480208184232</v>
      </c>
      <c r="AS69">
        <v>232.46498816581331</v>
      </c>
      <c r="AT69">
        <v>198.36738741187006</v>
      </c>
      <c r="AU69">
        <v>171.42548202827101</v>
      </c>
      <c r="AV69">
        <v>180.62790278619065</v>
      </c>
      <c r="AW69">
        <v>189.0439918327138</v>
      </c>
      <c r="AX69">
        <v>120.30831972274592</v>
      </c>
      <c r="AY69">
        <v>115.28763085313216</v>
      </c>
    </row>
    <row r="70" spans="1:51" x14ac:dyDescent="0.45">
      <c r="A70">
        <f t="shared" si="14"/>
        <v>14</v>
      </c>
      <c r="B70" t="s">
        <v>11</v>
      </c>
      <c r="C70">
        <f t="shared" si="15"/>
        <v>16</v>
      </c>
      <c r="D70" t="s">
        <v>6</v>
      </c>
      <c r="E70">
        <v>54</v>
      </c>
      <c r="F70">
        <v>113</v>
      </c>
      <c r="G70" s="2">
        <f t="shared" si="16"/>
        <v>0.47787610619469029</v>
      </c>
      <c r="H70" s="2">
        <f t="shared" si="17"/>
        <v>2.0925925925925926</v>
      </c>
      <c r="I70" s="2"/>
      <c r="L70">
        <v>260.60559272299867</v>
      </c>
      <c r="M70">
        <v>264.86394165527116</v>
      </c>
      <c r="N70">
        <v>267.9201991191344</v>
      </c>
      <c r="O70">
        <v>304.10492451048157</v>
      </c>
      <c r="P70">
        <v>286.36567957412115</v>
      </c>
      <c r="Q70">
        <v>266.88277940127671</v>
      </c>
      <c r="R70">
        <v>280.47021387030082</v>
      </c>
      <c r="S70">
        <v>322.64615560493314</v>
      </c>
      <c r="T70">
        <v>289.76987420283524</v>
      </c>
      <c r="U70">
        <v>337.81089331077732</v>
      </c>
      <c r="V70">
        <v>306.66179159334882</v>
      </c>
      <c r="W70">
        <v>310.13149103630559</v>
      </c>
      <c r="X70">
        <v>357.06913574867576</v>
      </c>
      <c r="Y70">
        <v>391.01644849815455</v>
      </c>
      <c r="Z70">
        <v>398.35949363939847</v>
      </c>
      <c r="AA70">
        <v>388.40533534330507</v>
      </c>
      <c r="AB70">
        <v>604.9243668499355</v>
      </c>
      <c r="AC70">
        <v>624.952741265432</v>
      </c>
      <c r="AH70">
        <v>293.90794049383828</v>
      </c>
      <c r="AI70">
        <v>301.7260028047067</v>
      </c>
      <c r="AJ70">
        <v>267.9201991191344</v>
      </c>
      <c r="AK70">
        <v>243.88037119523142</v>
      </c>
      <c r="AL70">
        <v>267.79730229461302</v>
      </c>
      <c r="AM70">
        <v>271.47390752085454</v>
      </c>
      <c r="AN70">
        <v>249.99611414903623</v>
      </c>
      <c r="AO70">
        <v>244.43818181129038</v>
      </c>
      <c r="AP70">
        <v>255.97386212647535</v>
      </c>
      <c r="AQ70">
        <v>244.80188839211397</v>
      </c>
      <c r="AR70">
        <v>254.66831491247663</v>
      </c>
      <c r="AS70">
        <v>268.16592706552058</v>
      </c>
      <c r="AT70">
        <v>225.67283960246601</v>
      </c>
      <c r="AU70">
        <v>183.46531363705233</v>
      </c>
      <c r="AV70">
        <v>210.07421159214692</v>
      </c>
      <c r="AW70">
        <v>205.96440043596607</v>
      </c>
      <c r="AX70">
        <v>133.70052763539294</v>
      </c>
      <c r="AY70">
        <v>129.66640443960875</v>
      </c>
    </row>
    <row r="71" spans="1:51" x14ac:dyDescent="0.45">
      <c r="A71">
        <f t="shared" si="14"/>
        <v>1</v>
      </c>
      <c r="B71" t="s">
        <v>12</v>
      </c>
      <c r="C71">
        <f t="shared" si="15"/>
        <v>5</v>
      </c>
      <c r="D71" t="s">
        <v>17</v>
      </c>
      <c r="E71">
        <v>66</v>
      </c>
      <c r="F71">
        <v>69</v>
      </c>
      <c r="G71" s="2">
        <f t="shared" si="16"/>
        <v>0.95652173913043481</v>
      </c>
      <c r="H71" s="2">
        <f t="shared" si="17"/>
        <v>1.0454545454545454</v>
      </c>
      <c r="I71" s="2"/>
      <c r="L71">
        <v>233.53449778084621</v>
      </c>
      <c r="M71">
        <v>228.52675712425696</v>
      </c>
      <c r="N71">
        <v>243.88037119523142</v>
      </c>
      <c r="O71">
        <v>275.79488928873087</v>
      </c>
      <c r="P71">
        <v>255.21660841483674</v>
      </c>
      <c r="Q71">
        <v>236.36653774625944</v>
      </c>
      <c r="R71">
        <v>249.34824955516814</v>
      </c>
      <c r="S71">
        <v>269.50238982071801</v>
      </c>
      <c r="T71">
        <v>258.65216466199047</v>
      </c>
      <c r="U71">
        <v>286.7737165642302</v>
      </c>
      <c r="V71">
        <v>271.6848959746352</v>
      </c>
      <c r="W71">
        <v>275.77934666796989</v>
      </c>
      <c r="X71">
        <v>314.34456070741317</v>
      </c>
      <c r="Y71">
        <v>348.77473991193079</v>
      </c>
      <c r="Z71">
        <v>339.91097861312977</v>
      </c>
      <c r="AA71">
        <v>347.28865611369633</v>
      </c>
      <c r="AB71">
        <v>530.2248721401578</v>
      </c>
      <c r="AC71">
        <v>545.93490382249081</v>
      </c>
      <c r="AH71">
        <v>345.57586478011797</v>
      </c>
      <c r="AI71">
        <v>349.56223547911719</v>
      </c>
      <c r="AJ71">
        <v>304.10492451048157</v>
      </c>
      <c r="AK71">
        <v>275.79488928873087</v>
      </c>
      <c r="AL71">
        <v>312.78370316274589</v>
      </c>
      <c r="AM71">
        <v>309.9074105223674</v>
      </c>
      <c r="AN71">
        <v>287.55479418666107</v>
      </c>
      <c r="AO71">
        <v>280.67397153382592</v>
      </c>
      <c r="AP71">
        <v>290.42488657058533</v>
      </c>
      <c r="AQ71">
        <v>277.91748755869412</v>
      </c>
      <c r="AR71">
        <v>293.52259541975786</v>
      </c>
      <c r="AS71">
        <v>303.10223009557751</v>
      </c>
      <c r="AT71">
        <v>262.21899328926435</v>
      </c>
      <c r="AU71">
        <v>211.13846907854165</v>
      </c>
      <c r="AV71">
        <v>235.21414604895244</v>
      </c>
      <c r="AW71">
        <v>231.9283851582878</v>
      </c>
      <c r="AX71">
        <v>155.28673902340643</v>
      </c>
      <c r="AY71">
        <v>146.23418314340827</v>
      </c>
    </row>
    <row r="72" spans="1:51" x14ac:dyDescent="0.45">
      <c r="A72">
        <f t="shared" si="14"/>
        <v>2</v>
      </c>
      <c r="B72" t="s">
        <v>1</v>
      </c>
      <c r="C72">
        <f t="shared" si="15"/>
        <v>13</v>
      </c>
      <c r="D72" t="s">
        <v>9</v>
      </c>
      <c r="E72">
        <v>91</v>
      </c>
      <c r="F72">
        <v>81</v>
      </c>
      <c r="G72" s="2">
        <f t="shared" si="16"/>
        <v>1.1234567901234569</v>
      </c>
      <c r="H72" s="2">
        <f t="shared" si="17"/>
        <v>0.89010989010989006</v>
      </c>
      <c r="I72" s="2"/>
      <c r="L72">
        <v>261.09639983594082</v>
      </c>
      <c r="M72">
        <v>267.64859606159411</v>
      </c>
      <c r="N72">
        <v>267.79730229461302</v>
      </c>
      <c r="O72">
        <v>312.78370316274589</v>
      </c>
      <c r="P72">
        <v>277.61187880800298</v>
      </c>
      <c r="Q72">
        <v>264.90690141760081</v>
      </c>
      <c r="R72">
        <v>272.11646694176216</v>
      </c>
      <c r="S72">
        <v>309.13279330691802</v>
      </c>
      <c r="T72">
        <v>303.38047638941015</v>
      </c>
      <c r="U72">
        <v>331.52984719403429</v>
      </c>
      <c r="V72">
        <v>307.44839953160482</v>
      </c>
      <c r="W72">
        <v>305.31013931941192</v>
      </c>
      <c r="X72">
        <v>364.29053796852821</v>
      </c>
      <c r="Y72">
        <v>387.88544418163895</v>
      </c>
      <c r="Z72">
        <v>391.94187730277542</v>
      </c>
      <c r="AA72">
        <v>386.32664479280783</v>
      </c>
      <c r="AB72">
        <v>607.56569366063286</v>
      </c>
      <c r="AC72">
        <v>636.13758226401455</v>
      </c>
      <c r="AH72">
        <v>322.24051344627799</v>
      </c>
      <c r="AI72">
        <v>317.90371418029241</v>
      </c>
      <c r="AJ72">
        <v>286.36567957412115</v>
      </c>
      <c r="AK72">
        <v>255.21660841483674</v>
      </c>
      <c r="AL72">
        <v>277.61187880800298</v>
      </c>
      <c r="AM72">
        <v>289.32633667809324</v>
      </c>
      <c r="AN72">
        <v>252.90388744180723</v>
      </c>
      <c r="AO72">
        <v>247.93017448528278</v>
      </c>
      <c r="AP72">
        <v>277.44054072884001</v>
      </c>
      <c r="AQ72">
        <v>252.67178781228904</v>
      </c>
      <c r="AR72">
        <v>272.15072130224434</v>
      </c>
      <c r="AS72">
        <v>275.95817959200684</v>
      </c>
      <c r="AT72">
        <v>220.19908691795251</v>
      </c>
      <c r="AU72">
        <v>197.33968157124983</v>
      </c>
      <c r="AV72">
        <v>201.0408681462032</v>
      </c>
      <c r="AW72">
        <v>209.89962214865992</v>
      </c>
      <c r="AX72">
        <v>139.60310028475411</v>
      </c>
      <c r="AY72">
        <v>125.38236229675658</v>
      </c>
    </row>
    <row r="73" spans="1:51" x14ac:dyDescent="0.45">
      <c r="A73">
        <f t="shared" si="14"/>
        <v>10</v>
      </c>
      <c r="B73" t="s">
        <v>13</v>
      </c>
      <c r="C73">
        <f t="shared" si="15"/>
        <v>11</v>
      </c>
      <c r="D73" t="s">
        <v>15</v>
      </c>
      <c r="E73">
        <v>42</v>
      </c>
      <c r="F73">
        <v>43</v>
      </c>
      <c r="G73" s="2">
        <f t="shared" si="16"/>
        <v>0.97674418604651159</v>
      </c>
      <c r="H73" s="2">
        <f t="shared" si="17"/>
        <v>1.0238095238095237</v>
      </c>
      <c r="I73" s="2"/>
      <c r="L73">
        <v>252.66267665235227</v>
      </c>
      <c r="M73">
        <v>255.59938432803139</v>
      </c>
      <c r="N73">
        <v>271.47390752085454</v>
      </c>
      <c r="O73">
        <v>309.9074105223674</v>
      </c>
      <c r="P73">
        <v>289.32633667809324</v>
      </c>
      <c r="Q73">
        <v>267.87411818598611</v>
      </c>
      <c r="R73">
        <v>281.67733705216489</v>
      </c>
      <c r="S73">
        <v>308.98120478971657</v>
      </c>
      <c r="T73">
        <v>281.0634172502775</v>
      </c>
      <c r="U73">
        <v>326.19495093431971</v>
      </c>
      <c r="V73">
        <v>314.25364024968354</v>
      </c>
      <c r="W73">
        <v>303.43611024332478</v>
      </c>
      <c r="X73">
        <v>360.60311994900127</v>
      </c>
      <c r="Y73">
        <v>397.17558263048363</v>
      </c>
      <c r="Z73">
        <v>386.70126733493856</v>
      </c>
      <c r="AA73">
        <v>387.13038733742297</v>
      </c>
      <c r="AB73">
        <v>593.55655486413673</v>
      </c>
      <c r="AC73">
        <v>626.97424282319776</v>
      </c>
      <c r="AH73">
        <v>285.62470115543556</v>
      </c>
      <c r="AI73">
        <v>295.97107733054003</v>
      </c>
      <c r="AJ73">
        <v>266.88277940127671</v>
      </c>
      <c r="AK73">
        <v>236.36653774625944</v>
      </c>
      <c r="AL73">
        <v>264.90690141760081</v>
      </c>
      <c r="AM73">
        <v>267.87411818598611</v>
      </c>
      <c r="AN73">
        <v>245.60317795265331</v>
      </c>
      <c r="AO73">
        <v>238.06561868374939</v>
      </c>
      <c r="AP73">
        <v>245.4996996987652</v>
      </c>
      <c r="AQ73">
        <v>236.09157349020134</v>
      </c>
      <c r="AR73">
        <v>250.28477877077833</v>
      </c>
      <c r="AS73">
        <v>256.54301727234946</v>
      </c>
      <c r="AT73">
        <v>213.67244672144108</v>
      </c>
      <c r="AU73">
        <v>181.49686488957838</v>
      </c>
      <c r="AV73">
        <v>199.47966941242697</v>
      </c>
      <c r="AW73">
        <v>201.84958304320725</v>
      </c>
      <c r="AX73">
        <v>130.63186887927836</v>
      </c>
      <c r="AY73">
        <v>124.02955530161719</v>
      </c>
    </row>
    <row r="74" spans="1:51" x14ac:dyDescent="0.45">
      <c r="A74">
        <f t="shared" si="14"/>
        <v>9</v>
      </c>
      <c r="B74" t="s">
        <v>3</v>
      </c>
      <c r="C74">
        <f t="shared" si="15"/>
        <v>18</v>
      </c>
      <c r="D74" t="s">
        <v>10</v>
      </c>
      <c r="E74">
        <v>114</v>
      </c>
      <c r="F74">
        <v>64</v>
      </c>
      <c r="G74" s="2">
        <f t="shared" si="16"/>
        <v>1.78125</v>
      </c>
      <c r="H74" s="2">
        <f t="shared" si="17"/>
        <v>0.56140350877192979</v>
      </c>
      <c r="I74" s="2"/>
      <c r="L74">
        <v>235.26654107228109</v>
      </c>
      <c r="M74">
        <v>241.39290787370328</v>
      </c>
      <c r="N74">
        <v>249.99611414903623</v>
      </c>
      <c r="O74">
        <v>287.55479418666107</v>
      </c>
      <c r="P74">
        <v>252.90388744180723</v>
      </c>
      <c r="Q74">
        <v>245.60317795265331</v>
      </c>
      <c r="R74">
        <v>246.11650647671004</v>
      </c>
      <c r="S74">
        <v>283.79562173403207</v>
      </c>
      <c r="T74">
        <v>275.6678591807709</v>
      </c>
      <c r="U74">
        <v>305.51650273653058</v>
      </c>
      <c r="V74">
        <v>282.27845614780449</v>
      </c>
      <c r="W74">
        <v>275.57920495248243</v>
      </c>
      <c r="X74">
        <v>338.27565937067641</v>
      </c>
      <c r="Y74">
        <v>355.13729180892949</v>
      </c>
      <c r="Z74">
        <v>350.81644128510641</v>
      </c>
      <c r="AA74">
        <v>346.78551056031324</v>
      </c>
      <c r="AB74">
        <v>561.32266553957027</v>
      </c>
      <c r="AC74">
        <v>561.24446579686492</v>
      </c>
      <c r="AH74">
        <v>322.14382099038903</v>
      </c>
      <c r="AI74">
        <v>316.69491873662554</v>
      </c>
      <c r="AJ74">
        <v>280.47021387030082</v>
      </c>
      <c r="AK74">
        <v>249.34824955516814</v>
      </c>
      <c r="AL74">
        <v>272.11646694176216</v>
      </c>
      <c r="AM74">
        <v>281.67733705216489</v>
      </c>
      <c r="AN74">
        <v>246.11650647671004</v>
      </c>
      <c r="AO74">
        <v>246.01031583782799</v>
      </c>
      <c r="AP74">
        <v>275.20794814820226</v>
      </c>
      <c r="AQ74">
        <v>254.3771705221487</v>
      </c>
      <c r="AR74">
        <v>267.00904730588866</v>
      </c>
      <c r="AS74">
        <v>272.47780577462345</v>
      </c>
      <c r="AT74">
        <v>224.31278032972568</v>
      </c>
      <c r="AU74">
        <v>197.65044957766139</v>
      </c>
      <c r="AV74">
        <v>199.13125556880075</v>
      </c>
      <c r="AW74">
        <v>207.25447838068979</v>
      </c>
      <c r="AX74">
        <v>140.95288074726494</v>
      </c>
      <c r="AY74">
        <v>121.58111865297373</v>
      </c>
    </row>
    <row r="75" spans="1:51" x14ac:dyDescent="0.45">
      <c r="A75">
        <f t="shared" si="14"/>
        <v>4</v>
      </c>
      <c r="B75" t="s">
        <v>7</v>
      </c>
      <c r="C75">
        <f t="shared" si="15"/>
        <v>12</v>
      </c>
      <c r="D75" t="s">
        <v>4</v>
      </c>
      <c r="E75">
        <v>115</v>
      </c>
      <c r="F75">
        <v>90</v>
      </c>
      <c r="G75" s="2">
        <f t="shared" si="16"/>
        <v>1.2777777777777777</v>
      </c>
      <c r="H75" s="2">
        <f t="shared" si="17"/>
        <v>0.78260869565217395</v>
      </c>
      <c r="I75" s="2"/>
      <c r="L75">
        <v>221.82317280979888</v>
      </c>
      <c r="M75">
        <v>223.85624744352879</v>
      </c>
      <c r="N75">
        <v>244.43818181129038</v>
      </c>
      <c r="O75">
        <v>280.67397153382592</v>
      </c>
      <c r="P75">
        <v>247.93017448528278</v>
      </c>
      <c r="Q75">
        <v>238.06561868374939</v>
      </c>
      <c r="R75">
        <v>246.01031583782799</v>
      </c>
      <c r="S75">
        <v>260.21866179502155</v>
      </c>
      <c r="T75">
        <v>253.97874894305903</v>
      </c>
      <c r="U75">
        <v>278.83402702724862</v>
      </c>
      <c r="V75">
        <v>273.56766649671016</v>
      </c>
      <c r="W75">
        <v>262.92782716896642</v>
      </c>
      <c r="X75">
        <v>323.1942313237771</v>
      </c>
      <c r="Y75">
        <v>344.2836443365548</v>
      </c>
      <c r="Z75">
        <v>333.61388737945856</v>
      </c>
      <c r="AA75">
        <v>336.7777963415308</v>
      </c>
      <c r="AB75">
        <v>521.70255423467893</v>
      </c>
      <c r="AC75">
        <v>552.60873767469991</v>
      </c>
      <c r="AH75">
        <v>329.26160701257282</v>
      </c>
      <c r="AI75">
        <v>331.70628508115021</v>
      </c>
      <c r="AJ75">
        <v>322.64615560493314</v>
      </c>
      <c r="AK75">
        <v>269.50238982071801</v>
      </c>
      <c r="AL75">
        <v>309.13279330691802</v>
      </c>
      <c r="AM75">
        <v>308.98120478971657</v>
      </c>
      <c r="AN75">
        <v>283.79562173403207</v>
      </c>
      <c r="AO75">
        <v>260.21866179502155</v>
      </c>
      <c r="AP75">
        <v>273.28408501301152</v>
      </c>
      <c r="AQ75">
        <v>260.44241542972867</v>
      </c>
      <c r="AR75">
        <v>283.20527313720572</v>
      </c>
      <c r="AS75">
        <v>277.10529507720167</v>
      </c>
      <c r="AT75">
        <v>233.37967130635087</v>
      </c>
      <c r="AU75">
        <v>207.60264816792994</v>
      </c>
      <c r="AV75">
        <v>207.30710875044329</v>
      </c>
      <c r="AW75">
        <v>218.6577374886794</v>
      </c>
      <c r="AX75">
        <v>142.43678968197779</v>
      </c>
      <c r="AY75">
        <v>133.96820727815705</v>
      </c>
    </row>
    <row r="76" spans="1:51" x14ac:dyDescent="0.45">
      <c r="A76">
        <f t="shared" si="14"/>
        <v>8</v>
      </c>
      <c r="B76" t="s">
        <v>14</v>
      </c>
      <c r="C76">
        <f t="shared" si="15"/>
        <v>15</v>
      </c>
      <c r="D76" t="s">
        <v>8</v>
      </c>
      <c r="E76">
        <v>103</v>
      </c>
      <c r="F76">
        <v>71</v>
      </c>
      <c r="G76" s="2">
        <f t="shared" si="16"/>
        <v>1.4507042253521127</v>
      </c>
      <c r="H76" s="2">
        <f t="shared" si="17"/>
        <v>0.68932038834951459</v>
      </c>
      <c r="I76" s="2"/>
      <c r="L76">
        <v>222.22036144463556</v>
      </c>
      <c r="M76">
        <v>221.72051986134264</v>
      </c>
      <c r="N76">
        <v>255.97386212647535</v>
      </c>
      <c r="O76">
        <v>290.42488657058533</v>
      </c>
      <c r="P76">
        <v>277.44054072884001</v>
      </c>
      <c r="Q76">
        <v>245.4996996987652</v>
      </c>
      <c r="R76">
        <v>275.20794814820226</v>
      </c>
      <c r="S76">
        <v>273.28408501301152</v>
      </c>
      <c r="T76">
        <v>242.1567649491719</v>
      </c>
      <c r="U76">
        <v>280.46340577699516</v>
      </c>
      <c r="V76">
        <v>284.36803706740398</v>
      </c>
      <c r="W76">
        <v>271.59850843827684</v>
      </c>
      <c r="X76">
        <v>325.32341578064887</v>
      </c>
      <c r="Y76">
        <v>368.91565520850327</v>
      </c>
      <c r="Z76">
        <v>341.97408255314957</v>
      </c>
      <c r="AA76">
        <v>350.06081422677727</v>
      </c>
      <c r="AB76">
        <v>514.85513418366247</v>
      </c>
      <c r="AC76">
        <v>568.51386906434516</v>
      </c>
      <c r="AH76">
        <v>296.36154031542839</v>
      </c>
      <c r="AI76">
        <v>310.57746373877308</v>
      </c>
      <c r="AJ76">
        <v>289.76987420283524</v>
      </c>
      <c r="AK76">
        <v>258.65216466199047</v>
      </c>
      <c r="AL76">
        <v>303.38047638941015</v>
      </c>
      <c r="AM76">
        <v>281.0634172502775</v>
      </c>
      <c r="AN76">
        <v>275.6678591807709</v>
      </c>
      <c r="AO76">
        <v>253.97874894305903</v>
      </c>
      <c r="AP76">
        <v>242.1567649491719</v>
      </c>
      <c r="AQ76">
        <v>246.68780250395923</v>
      </c>
      <c r="AR76">
        <v>266.75512904971441</v>
      </c>
      <c r="AS76">
        <v>262.53064902266107</v>
      </c>
      <c r="AT76">
        <v>228.16033853387989</v>
      </c>
      <c r="AU76">
        <v>188.10493679129908</v>
      </c>
      <c r="AV76">
        <v>206.30694456991668</v>
      </c>
      <c r="AW76">
        <v>213.20019721479633</v>
      </c>
      <c r="AX76">
        <v>136.29020558406026</v>
      </c>
      <c r="AY76">
        <v>133.20473308740659</v>
      </c>
    </row>
    <row r="77" spans="1:51" x14ac:dyDescent="0.45">
      <c r="A77">
        <f t="shared" si="14"/>
        <v>3</v>
      </c>
      <c r="B77" t="s">
        <v>0</v>
      </c>
      <c r="C77">
        <f t="shared" si="15"/>
        <v>6</v>
      </c>
      <c r="D77" t="s">
        <v>2</v>
      </c>
      <c r="E77">
        <v>89</v>
      </c>
      <c r="F77">
        <v>113</v>
      </c>
      <c r="G77" s="2">
        <f t="shared" si="16"/>
        <v>0.78761061946902655</v>
      </c>
      <c r="H77" s="2">
        <f t="shared" si="17"/>
        <v>1.2696629213483146</v>
      </c>
      <c r="I77" s="2"/>
      <c r="L77">
        <v>225.28839872591405</v>
      </c>
      <c r="M77">
        <v>218.29900930569227</v>
      </c>
      <c r="N77">
        <v>244.80188839211397</v>
      </c>
      <c r="O77">
        <v>277.91748755869412</v>
      </c>
      <c r="P77">
        <v>252.67178781228904</v>
      </c>
      <c r="Q77">
        <v>236.09157349020134</v>
      </c>
      <c r="R77">
        <v>254.3771705221487</v>
      </c>
      <c r="S77">
        <v>260.44241542972867</v>
      </c>
      <c r="T77">
        <v>246.68780250395923</v>
      </c>
      <c r="U77">
        <v>274.97451318468688</v>
      </c>
      <c r="V77">
        <v>266.02253361796272</v>
      </c>
      <c r="W77">
        <v>268.84582865834381</v>
      </c>
      <c r="X77">
        <v>313.61961489070916</v>
      </c>
      <c r="Y77">
        <v>344.39633653951813</v>
      </c>
      <c r="Z77">
        <v>329.35318718051462</v>
      </c>
      <c r="AA77">
        <v>338.25824068275909</v>
      </c>
      <c r="AB77">
        <v>512.51339635241163</v>
      </c>
      <c r="AC77">
        <v>540.37551722459534</v>
      </c>
      <c r="AH77">
        <v>335.19926852963562</v>
      </c>
      <c r="AI77">
        <v>349.55235881736445</v>
      </c>
      <c r="AJ77">
        <v>337.81089331077732</v>
      </c>
      <c r="AK77">
        <v>286.7737165642302</v>
      </c>
      <c r="AL77">
        <v>331.52984719403429</v>
      </c>
      <c r="AM77">
        <v>326.19495093431971</v>
      </c>
      <c r="AN77">
        <v>305.51650273653058</v>
      </c>
      <c r="AO77">
        <v>278.83402702724862</v>
      </c>
      <c r="AP77">
        <v>280.46340577699516</v>
      </c>
      <c r="AQ77">
        <v>274.97451318468688</v>
      </c>
      <c r="AR77">
        <v>295.93503061481044</v>
      </c>
      <c r="AS77">
        <v>291.30277794405254</v>
      </c>
      <c r="AT77">
        <v>245.11202136520603</v>
      </c>
      <c r="AU77">
        <v>216.55836576431659</v>
      </c>
      <c r="AV77">
        <v>221.5679372409524</v>
      </c>
      <c r="AW77">
        <v>236.54300852691321</v>
      </c>
      <c r="AX77">
        <v>150.4167698687601</v>
      </c>
      <c r="AY77">
        <v>144.51732732795739</v>
      </c>
    </row>
    <row r="78" spans="1:51" x14ac:dyDescent="0.45">
      <c r="G78" s="2"/>
      <c r="H78" s="2"/>
      <c r="I78" s="2"/>
      <c r="L78">
        <v>237.9303691188571</v>
      </c>
      <c r="M78">
        <v>241.59480208184232</v>
      </c>
      <c r="N78">
        <v>254.66831491247663</v>
      </c>
      <c r="O78">
        <v>293.52259541975786</v>
      </c>
      <c r="P78">
        <v>272.15072130224434</v>
      </c>
      <c r="Q78">
        <v>250.28477877077833</v>
      </c>
      <c r="R78">
        <v>267.00904730588866</v>
      </c>
      <c r="S78">
        <v>283.20527313720572</v>
      </c>
      <c r="T78">
        <v>266.75512904971441</v>
      </c>
      <c r="U78">
        <v>295.93503061481044</v>
      </c>
      <c r="V78">
        <v>288.58608413520824</v>
      </c>
      <c r="W78">
        <v>281.34605292533945</v>
      </c>
      <c r="X78">
        <v>334.9330693009249</v>
      </c>
      <c r="Y78">
        <v>365.42951417404311</v>
      </c>
      <c r="Z78">
        <v>356.64316625122996</v>
      </c>
      <c r="AA78">
        <v>356.79174584278292</v>
      </c>
      <c r="AB78">
        <v>538.95968107357317</v>
      </c>
      <c r="AC78">
        <v>571.52470633609255</v>
      </c>
      <c r="AH78">
        <v>334.7238568197406</v>
      </c>
      <c r="AI78">
        <v>336.08737600900275</v>
      </c>
      <c r="AJ78">
        <v>306.66179159334882</v>
      </c>
      <c r="AK78">
        <v>271.6848959746352</v>
      </c>
      <c r="AL78">
        <v>307.44839953160482</v>
      </c>
      <c r="AM78">
        <v>314.25364024968354</v>
      </c>
      <c r="AN78">
        <v>282.27845614780449</v>
      </c>
      <c r="AO78">
        <v>273.56766649671016</v>
      </c>
      <c r="AP78">
        <v>284.36803706740398</v>
      </c>
      <c r="AQ78">
        <v>266.02253361796272</v>
      </c>
      <c r="AR78">
        <v>288.58608413520824</v>
      </c>
      <c r="AS78">
        <v>288.43850682344549</v>
      </c>
      <c r="AT78">
        <v>239.50192509566014</v>
      </c>
      <c r="AU78">
        <v>203.9178870806912</v>
      </c>
      <c r="AV78">
        <v>216.96611340095524</v>
      </c>
      <c r="AW78">
        <v>224.62567861239339</v>
      </c>
      <c r="AX78">
        <v>150.53339884472882</v>
      </c>
      <c r="AY78">
        <v>139.25772268118104</v>
      </c>
    </row>
    <row r="79" spans="1:51" x14ac:dyDescent="0.45">
      <c r="B79" s="1" t="s">
        <v>27</v>
      </c>
      <c r="G79" s="2"/>
      <c r="H79" s="2"/>
      <c r="I79" s="2"/>
      <c r="L79">
        <v>229.02219843400925</v>
      </c>
      <c r="M79">
        <v>232.46498816581331</v>
      </c>
      <c r="N79">
        <v>268.16592706552058</v>
      </c>
      <c r="O79">
        <v>303.10223009557751</v>
      </c>
      <c r="P79">
        <v>275.95817959200684</v>
      </c>
      <c r="Q79">
        <v>256.54301727234946</v>
      </c>
      <c r="R79">
        <v>272.47780577462345</v>
      </c>
      <c r="S79">
        <v>277.10529507720167</v>
      </c>
      <c r="T79">
        <v>262.53064902266107</v>
      </c>
      <c r="U79">
        <v>291.30277794405254</v>
      </c>
      <c r="V79">
        <v>288.43850682344549</v>
      </c>
      <c r="W79">
        <v>275.16603680576463</v>
      </c>
      <c r="X79">
        <v>343.20953244234653</v>
      </c>
      <c r="Y79">
        <v>376.48256830689832</v>
      </c>
      <c r="Z79">
        <v>342.18534386773416</v>
      </c>
      <c r="AA79">
        <v>358.79831197516899</v>
      </c>
      <c r="AB79">
        <v>543.8179584605665</v>
      </c>
      <c r="AC79">
        <v>590.2857275514076</v>
      </c>
      <c r="AH79">
        <v>327.41109957902495</v>
      </c>
      <c r="AI79">
        <v>325.58158782847494</v>
      </c>
      <c r="AJ79">
        <v>310.13149103630559</v>
      </c>
      <c r="AK79">
        <v>275.77934666796989</v>
      </c>
      <c r="AL79">
        <v>305.31013931941192</v>
      </c>
      <c r="AM79">
        <v>303.43611024332478</v>
      </c>
      <c r="AN79">
        <v>275.57920495248243</v>
      </c>
      <c r="AO79">
        <v>262.92782716896642</v>
      </c>
      <c r="AP79">
        <v>271.59850843827684</v>
      </c>
      <c r="AQ79">
        <v>268.84582865834381</v>
      </c>
      <c r="AR79">
        <v>281.34605292533945</v>
      </c>
      <c r="AS79">
        <v>275.16603680576463</v>
      </c>
      <c r="AT79">
        <v>239.0529654719904</v>
      </c>
      <c r="AU79">
        <v>205.37118436502865</v>
      </c>
      <c r="AV79">
        <v>205.43737445130833</v>
      </c>
      <c r="AW79">
        <v>219.56401378361076</v>
      </c>
      <c r="AX79">
        <v>146.92887979902636</v>
      </c>
      <c r="AY79">
        <v>132.62193114269368</v>
      </c>
    </row>
    <row r="80" spans="1:51" x14ac:dyDescent="0.45">
      <c r="A80">
        <f t="shared" si="14"/>
        <v>5</v>
      </c>
      <c r="B80" t="s">
        <v>17</v>
      </c>
      <c r="C80">
        <f t="shared" si="15"/>
        <v>18</v>
      </c>
      <c r="D80" t="s">
        <v>10</v>
      </c>
      <c r="E80">
        <v>102</v>
      </c>
      <c r="F80">
        <v>24</v>
      </c>
      <c r="G80" s="2">
        <f t="shared" si="16"/>
        <v>4.25</v>
      </c>
      <c r="H80" s="2">
        <f t="shared" si="17"/>
        <v>0.23529411764705882</v>
      </c>
      <c r="I80" s="2"/>
      <c r="J80" s="2"/>
      <c r="K80" s="2"/>
      <c r="L80">
        <v>205.70920666171426</v>
      </c>
      <c r="M80">
        <v>198.36738741187006</v>
      </c>
      <c r="N80">
        <v>225.67283960246601</v>
      </c>
      <c r="O80">
        <v>262.21899328926435</v>
      </c>
      <c r="P80">
        <v>220.19908691795251</v>
      </c>
      <c r="Q80">
        <v>213.67244672144108</v>
      </c>
      <c r="R80">
        <v>224.31278032972568</v>
      </c>
      <c r="S80">
        <v>233.37967130635087</v>
      </c>
      <c r="T80">
        <v>228.16033853387989</v>
      </c>
      <c r="U80">
        <v>245.11202136520603</v>
      </c>
      <c r="V80">
        <v>239.50192509566014</v>
      </c>
      <c r="W80">
        <v>239.0529654719904</v>
      </c>
      <c r="X80">
        <v>289.14680925193892</v>
      </c>
      <c r="Y80">
        <v>312.888640015362</v>
      </c>
      <c r="Z80">
        <v>289.51123510778979</v>
      </c>
      <c r="AA80">
        <v>290.34239291357335</v>
      </c>
      <c r="AB80">
        <v>453.27842825016887</v>
      </c>
      <c r="AC80">
        <v>476.25899810112276</v>
      </c>
      <c r="AH80">
        <v>388.05131740910775</v>
      </c>
      <c r="AI80">
        <v>395.90518695724131</v>
      </c>
      <c r="AJ80">
        <v>357.06913574867576</v>
      </c>
      <c r="AK80">
        <v>314.34456070741317</v>
      </c>
      <c r="AL80">
        <v>364.29053796852821</v>
      </c>
      <c r="AM80">
        <v>360.60311994900127</v>
      </c>
      <c r="AN80">
        <v>338.27565937067641</v>
      </c>
      <c r="AO80">
        <v>323.1942313237771</v>
      </c>
      <c r="AP80">
        <v>325.32341578064887</v>
      </c>
      <c r="AQ80">
        <v>313.61961489070916</v>
      </c>
      <c r="AR80">
        <v>334.9330693009249</v>
      </c>
      <c r="AS80">
        <v>343.20953244234653</v>
      </c>
      <c r="AT80">
        <v>289.14680925193892</v>
      </c>
      <c r="AU80">
        <v>241.74774727604023</v>
      </c>
      <c r="AV80">
        <v>264.04823239360081</v>
      </c>
      <c r="AW80">
        <v>265.48991517985775</v>
      </c>
      <c r="AX80">
        <v>173.03506832101306</v>
      </c>
      <c r="AY80">
        <v>167.60159959805387</v>
      </c>
    </row>
    <row r="81" spans="1:51" x14ac:dyDescent="0.45">
      <c r="A81">
        <f t="shared" si="14"/>
        <v>11</v>
      </c>
      <c r="B81" t="s">
        <v>15</v>
      </c>
      <c r="C81">
        <f t="shared" si="15"/>
        <v>8</v>
      </c>
      <c r="D81" t="s">
        <v>14</v>
      </c>
      <c r="E81">
        <v>86</v>
      </c>
      <c r="F81">
        <v>69</v>
      </c>
      <c r="G81" s="2">
        <f t="shared" si="16"/>
        <v>1.2463768115942029</v>
      </c>
      <c r="H81" s="2">
        <f t="shared" si="17"/>
        <v>0.80232558139534882</v>
      </c>
      <c r="I81" s="2"/>
      <c r="L81">
        <v>170.49582785830938</v>
      </c>
      <c r="M81">
        <v>171.42548202827101</v>
      </c>
      <c r="N81">
        <v>183.46531363705233</v>
      </c>
      <c r="O81">
        <v>211.13846907854165</v>
      </c>
      <c r="P81">
        <v>197.33968157124983</v>
      </c>
      <c r="Q81">
        <v>181.49686488957838</v>
      </c>
      <c r="R81">
        <v>197.65044957766139</v>
      </c>
      <c r="S81">
        <v>207.60264816792994</v>
      </c>
      <c r="T81">
        <v>188.10493679129908</v>
      </c>
      <c r="U81">
        <v>216.55836576431659</v>
      </c>
      <c r="V81">
        <v>203.9178870806912</v>
      </c>
      <c r="W81">
        <v>205.37118436502865</v>
      </c>
      <c r="X81">
        <v>241.74774727604023</v>
      </c>
      <c r="Y81">
        <v>267.19278897605955</v>
      </c>
      <c r="Z81">
        <v>256.75821608382961</v>
      </c>
      <c r="AA81">
        <v>254.08210890407142</v>
      </c>
      <c r="AB81">
        <v>386.22905014524827</v>
      </c>
      <c r="AC81">
        <v>416.79383186904522</v>
      </c>
      <c r="AH81">
        <v>429.64952648586319</v>
      </c>
      <c r="AI81">
        <v>431.02463364849797</v>
      </c>
      <c r="AJ81">
        <v>391.01644849815455</v>
      </c>
      <c r="AK81">
        <v>348.77473991193079</v>
      </c>
      <c r="AL81">
        <v>387.88544418163895</v>
      </c>
      <c r="AM81">
        <v>397.17558263048363</v>
      </c>
      <c r="AN81">
        <v>355.13729180892949</v>
      </c>
      <c r="AO81">
        <v>344.2836443365548</v>
      </c>
      <c r="AP81">
        <v>368.91565520850327</v>
      </c>
      <c r="AQ81">
        <v>344.39633653951813</v>
      </c>
      <c r="AR81">
        <v>365.42951417404311</v>
      </c>
      <c r="AS81">
        <v>376.48256830689832</v>
      </c>
      <c r="AT81">
        <v>312.888640015362</v>
      </c>
      <c r="AU81">
        <v>267.19278897605955</v>
      </c>
      <c r="AV81">
        <v>284.38933453254418</v>
      </c>
      <c r="AW81">
        <v>292.30869906047059</v>
      </c>
      <c r="AX81">
        <v>190.74829599388596</v>
      </c>
      <c r="AY81">
        <v>178.04728555245453</v>
      </c>
    </row>
    <row r="82" spans="1:51" x14ac:dyDescent="0.45">
      <c r="A82">
        <f t="shared" si="14"/>
        <v>3</v>
      </c>
      <c r="B82" t="s">
        <v>0</v>
      </c>
      <c r="C82">
        <f t="shared" si="15"/>
        <v>12</v>
      </c>
      <c r="D82" t="s">
        <v>4</v>
      </c>
      <c r="E82">
        <v>61</v>
      </c>
      <c r="F82">
        <v>75</v>
      </c>
      <c r="G82" s="2">
        <f t="shared" si="16"/>
        <v>0.81333333333333335</v>
      </c>
      <c r="H82" s="2">
        <f t="shared" si="17"/>
        <v>1.2295081967213115</v>
      </c>
      <c r="I82" s="2"/>
      <c r="L82">
        <v>176.80980565991464</v>
      </c>
      <c r="M82">
        <v>180.62790278619065</v>
      </c>
      <c r="N82">
        <v>210.07421159214692</v>
      </c>
      <c r="O82">
        <v>235.21414604895244</v>
      </c>
      <c r="P82">
        <v>201.0408681462032</v>
      </c>
      <c r="Q82">
        <v>199.47966941242697</v>
      </c>
      <c r="R82">
        <v>199.13125556880075</v>
      </c>
      <c r="S82">
        <v>207.30710875044329</v>
      </c>
      <c r="T82">
        <v>206.30694456991668</v>
      </c>
      <c r="U82">
        <v>221.5679372409524</v>
      </c>
      <c r="V82">
        <v>216.96611340095524</v>
      </c>
      <c r="W82">
        <v>205.43737445130833</v>
      </c>
      <c r="X82">
        <v>264.04823239360081</v>
      </c>
      <c r="Y82">
        <v>284.38933453254418</v>
      </c>
      <c r="Z82">
        <v>251.82017886928475</v>
      </c>
      <c r="AA82">
        <v>266.96478329606612</v>
      </c>
      <c r="AB82">
        <v>413.70141262530819</v>
      </c>
      <c r="AC82">
        <v>438.92538348077426</v>
      </c>
      <c r="AH82">
        <v>420.6592114164539</v>
      </c>
      <c r="AI82">
        <v>413.69848847829223</v>
      </c>
      <c r="AJ82">
        <v>398.35949363939847</v>
      </c>
      <c r="AK82">
        <v>339.91097861312977</v>
      </c>
      <c r="AL82">
        <v>391.94187730277542</v>
      </c>
      <c r="AM82">
        <v>386.70126733493856</v>
      </c>
      <c r="AN82">
        <v>350.81644128510641</v>
      </c>
      <c r="AO82">
        <v>333.61388737945856</v>
      </c>
      <c r="AP82">
        <v>341.97408255314957</v>
      </c>
      <c r="AQ82">
        <v>329.35318718051462</v>
      </c>
      <c r="AR82">
        <v>356.64316625122996</v>
      </c>
      <c r="AS82">
        <v>342.18534386773416</v>
      </c>
      <c r="AT82">
        <v>289.51123510778979</v>
      </c>
      <c r="AU82">
        <v>256.75821608382961</v>
      </c>
      <c r="AV82">
        <v>251.82017886928475</v>
      </c>
      <c r="AW82">
        <v>275.56415247699607</v>
      </c>
      <c r="AX82">
        <v>182.33788784065644</v>
      </c>
      <c r="AY82">
        <v>161.99321921995946</v>
      </c>
    </row>
    <row r="83" spans="1:51" x14ac:dyDescent="0.45">
      <c r="A83">
        <f t="shared" si="14"/>
        <v>7</v>
      </c>
      <c r="B83" t="s">
        <v>5</v>
      </c>
      <c r="C83">
        <f t="shared" si="15"/>
        <v>4</v>
      </c>
      <c r="D83" t="s">
        <v>7</v>
      </c>
      <c r="E83">
        <v>113</v>
      </c>
      <c r="F83">
        <v>86</v>
      </c>
      <c r="G83" s="2">
        <f t="shared" si="16"/>
        <v>1.3139534883720929</v>
      </c>
      <c r="H83" s="2">
        <f t="shared" si="17"/>
        <v>0.76106194690265483</v>
      </c>
      <c r="I83" s="2"/>
      <c r="L83">
        <v>184.75672457164063</v>
      </c>
      <c r="M83">
        <v>189.0439918327138</v>
      </c>
      <c r="N83">
        <v>205.96440043596607</v>
      </c>
      <c r="O83">
        <v>231.9283851582878</v>
      </c>
      <c r="P83">
        <v>209.89962214865992</v>
      </c>
      <c r="Q83">
        <v>201.84958304320725</v>
      </c>
      <c r="R83">
        <v>207.25447838068979</v>
      </c>
      <c r="S83">
        <v>218.6577374886794</v>
      </c>
      <c r="T83">
        <v>213.20019721479633</v>
      </c>
      <c r="U83">
        <v>236.54300852691321</v>
      </c>
      <c r="V83">
        <v>224.62567861239339</v>
      </c>
      <c r="W83">
        <v>219.56401378361076</v>
      </c>
      <c r="X83">
        <v>265.48991517985775</v>
      </c>
      <c r="Y83">
        <v>292.30869906047059</v>
      </c>
      <c r="Z83">
        <v>275.56415247699607</v>
      </c>
      <c r="AA83">
        <v>286.06827295764754</v>
      </c>
      <c r="AB83">
        <v>435.10592806040319</v>
      </c>
      <c r="AC83">
        <v>457.32807706306784</v>
      </c>
      <c r="AH83">
        <v>413.51574708780709</v>
      </c>
      <c r="AI83">
        <v>413.75973339826152</v>
      </c>
      <c r="AJ83">
        <v>388.40533534330507</v>
      </c>
      <c r="AK83">
        <v>347.28865611369633</v>
      </c>
      <c r="AL83">
        <v>386.32664479280783</v>
      </c>
      <c r="AM83">
        <v>387.13038733742297</v>
      </c>
      <c r="AN83">
        <v>346.78551056031324</v>
      </c>
      <c r="AO83">
        <v>336.7777963415308</v>
      </c>
      <c r="AP83">
        <v>350.06081422677727</v>
      </c>
      <c r="AQ83">
        <v>338.25824068275909</v>
      </c>
      <c r="AR83">
        <v>356.79174584278292</v>
      </c>
      <c r="AS83">
        <v>358.79831197516899</v>
      </c>
      <c r="AT83">
        <v>290.34239291357335</v>
      </c>
      <c r="AU83">
        <v>254.08210890407142</v>
      </c>
      <c r="AV83">
        <v>266.96478329606612</v>
      </c>
      <c r="AW83">
        <v>286.06827295764754</v>
      </c>
      <c r="AX83">
        <v>182.42412958196434</v>
      </c>
      <c r="AY83">
        <v>169.29038876686712</v>
      </c>
    </row>
    <row r="84" spans="1:51" x14ac:dyDescent="0.45">
      <c r="A84">
        <f t="shared" si="14"/>
        <v>16</v>
      </c>
      <c r="B84" t="s">
        <v>6</v>
      </c>
      <c r="C84">
        <f t="shared" si="15"/>
        <v>1</v>
      </c>
      <c r="D84" t="s">
        <v>12</v>
      </c>
      <c r="E84">
        <v>35</v>
      </c>
      <c r="F84">
        <v>88</v>
      </c>
      <c r="G84" s="2">
        <f t="shared" si="16"/>
        <v>0.39772727272727271</v>
      </c>
      <c r="H84" s="2">
        <f t="shared" si="17"/>
        <v>2.5142857142857142</v>
      </c>
      <c r="I84" s="2"/>
      <c r="L84">
        <v>124.84581957656725</v>
      </c>
      <c r="M84">
        <v>120.30831972274592</v>
      </c>
      <c r="N84">
        <v>133.70052763539294</v>
      </c>
      <c r="O84">
        <v>155.28673902340643</v>
      </c>
      <c r="P84">
        <v>139.60310028475411</v>
      </c>
      <c r="Q84">
        <v>130.63186887927836</v>
      </c>
      <c r="R84">
        <v>140.95288074726494</v>
      </c>
      <c r="S84">
        <v>142.43678968197779</v>
      </c>
      <c r="T84">
        <v>136.29020558406026</v>
      </c>
      <c r="U84">
        <v>150.4167698687601</v>
      </c>
      <c r="V84">
        <v>150.53339884472882</v>
      </c>
      <c r="W84">
        <v>146.92887979902636</v>
      </c>
      <c r="X84">
        <v>173.03506832101306</v>
      </c>
      <c r="Y84">
        <v>190.74829599388596</v>
      </c>
      <c r="Z84">
        <v>182.33788784065644</v>
      </c>
      <c r="AA84">
        <v>182.42412958196434</v>
      </c>
      <c r="AB84">
        <v>275.2767783137773</v>
      </c>
      <c r="AC84">
        <v>296.4416695886714</v>
      </c>
      <c r="AH84">
        <v>608.66910618102133</v>
      </c>
      <c r="AI84">
        <v>628.21705519419038</v>
      </c>
      <c r="AJ84">
        <v>604.9243668499355</v>
      </c>
      <c r="AK84">
        <v>530.2248721401578</v>
      </c>
      <c r="AL84">
        <v>607.56569366063286</v>
      </c>
      <c r="AM84">
        <v>593.55655486413673</v>
      </c>
      <c r="AN84">
        <v>561.32266553957027</v>
      </c>
      <c r="AO84">
        <v>521.70255423467893</v>
      </c>
      <c r="AP84">
        <v>514.85513418366247</v>
      </c>
      <c r="AQ84">
        <v>512.51339635241163</v>
      </c>
      <c r="AR84">
        <v>538.95968107357317</v>
      </c>
      <c r="AS84">
        <v>543.8179584605665</v>
      </c>
      <c r="AT84">
        <v>453.27842825016887</v>
      </c>
      <c r="AU84">
        <v>386.22905014524827</v>
      </c>
      <c r="AV84">
        <v>413.70141262530819</v>
      </c>
      <c r="AW84">
        <v>435.10592806040319</v>
      </c>
      <c r="AX84">
        <v>275.2767783137773</v>
      </c>
      <c r="AY84">
        <v>272.08559597855083</v>
      </c>
    </row>
    <row r="85" spans="1:51" x14ac:dyDescent="0.45">
      <c r="A85">
        <f t="shared" si="14"/>
        <v>15</v>
      </c>
      <c r="B85" t="s">
        <v>8</v>
      </c>
      <c r="C85">
        <f t="shared" si="15"/>
        <v>13</v>
      </c>
      <c r="D85" t="s">
        <v>9</v>
      </c>
      <c r="E85">
        <v>108</v>
      </c>
      <c r="F85">
        <v>81</v>
      </c>
      <c r="G85" s="2">
        <f t="shared" si="16"/>
        <v>1.3333333333333333</v>
      </c>
      <c r="H85" s="2">
        <f t="shared" si="17"/>
        <v>0.75</v>
      </c>
      <c r="I85" s="2"/>
      <c r="L85">
        <v>113.57018583554186</v>
      </c>
      <c r="M85">
        <v>115.28763085313216</v>
      </c>
      <c r="N85">
        <v>129.66640443960875</v>
      </c>
      <c r="O85">
        <v>146.23418314340827</v>
      </c>
      <c r="P85">
        <v>125.38236229675658</v>
      </c>
      <c r="Q85">
        <v>124.02955530161719</v>
      </c>
      <c r="R85">
        <v>121.58111865297373</v>
      </c>
      <c r="S85">
        <v>133.96820727815705</v>
      </c>
      <c r="T85">
        <v>133.20473308740659</v>
      </c>
      <c r="U85">
        <v>144.51732732795739</v>
      </c>
      <c r="V85">
        <v>139.25772268118104</v>
      </c>
      <c r="W85">
        <v>132.62193114269368</v>
      </c>
      <c r="X85">
        <v>167.60159959805387</v>
      </c>
      <c r="Y85">
        <v>178.04728555245453</v>
      </c>
      <c r="Z85">
        <v>161.99321921995946</v>
      </c>
      <c r="AA85">
        <v>169.29038876686712</v>
      </c>
      <c r="AB85">
        <v>272.08559597855083</v>
      </c>
      <c r="AC85">
        <v>275.7270389906966</v>
      </c>
      <c r="AH85">
        <v>691.27555345741916</v>
      </c>
      <c r="AI85">
        <v>676.62285592853732</v>
      </c>
      <c r="AJ85">
        <v>624.952741265432</v>
      </c>
      <c r="AK85">
        <v>545.93490382249081</v>
      </c>
      <c r="AL85">
        <v>636.13758226401455</v>
      </c>
      <c r="AM85">
        <v>626.97424282319776</v>
      </c>
      <c r="AN85">
        <v>561.24446579686492</v>
      </c>
      <c r="AO85">
        <v>552.60873767469991</v>
      </c>
      <c r="AP85">
        <v>568.51386906434516</v>
      </c>
      <c r="AQ85">
        <v>540.37551722459534</v>
      </c>
      <c r="AR85">
        <v>571.52470633609255</v>
      </c>
      <c r="AS85">
        <v>590.2857275514076</v>
      </c>
      <c r="AT85">
        <v>476.25899810112276</v>
      </c>
      <c r="AU85">
        <v>416.79383186904522</v>
      </c>
      <c r="AV85">
        <v>438.92538348077426</v>
      </c>
      <c r="AW85">
        <v>457.32807706306784</v>
      </c>
      <c r="AX85">
        <v>296.4416695886714</v>
      </c>
      <c r="AY85">
        <v>275.7270389906966</v>
      </c>
    </row>
    <row r="86" spans="1:51" x14ac:dyDescent="0.45">
      <c r="A86">
        <f t="shared" si="14"/>
        <v>6</v>
      </c>
      <c r="B86" t="s">
        <v>2</v>
      </c>
      <c r="C86">
        <f t="shared" si="15"/>
        <v>17</v>
      </c>
      <c r="D86" t="s">
        <v>16</v>
      </c>
      <c r="E86">
        <v>105</v>
      </c>
      <c r="F86">
        <v>30</v>
      </c>
      <c r="G86" s="2">
        <f t="shared" si="16"/>
        <v>3.5</v>
      </c>
      <c r="H86" s="2">
        <f t="shared" si="17"/>
        <v>0.2857142857142857</v>
      </c>
      <c r="I86" s="2"/>
    </row>
    <row r="87" spans="1:51" x14ac:dyDescent="0.45">
      <c r="A87">
        <f t="shared" si="14"/>
        <v>2</v>
      </c>
      <c r="B87" t="s">
        <v>1</v>
      </c>
      <c r="C87">
        <f t="shared" si="15"/>
        <v>10</v>
      </c>
      <c r="D87" t="s">
        <v>13</v>
      </c>
      <c r="E87">
        <v>93</v>
      </c>
      <c r="F87">
        <v>55</v>
      </c>
      <c r="G87" s="2">
        <f t="shared" si="16"/>
        <v>1.6909090909090909</v>
      </c>
      <c r="H87" s="2">
        <f t="shared" si="17"/>
        <v>0.59139784946236562</v>
      </c>
      <c r="I87" s="2"/>
    </row>
    <row r="88" spans="1:51" x14ac:dyDescent="0.45">
      <c r="A88">
        <f t="shared" si="14"/>
        <v>9</v>
      </c>
      <c r="B88" t="s">
        <v>3</v>
      </c>
      <c r="C88">
        <f t="shared" si="15"/>
        <v>14</v>
      </c>
      <c r="D88" t="s">
        <v>11</v>
      </c>
      <c r="E88">
        <v>116</v>
      </c>
      <c r="F88">
        <v>68</v>
      </c>
      <c r="G88" s="2">
        <f t="shared" si="16"/>
        <v>1.7058823529411764</v>
      </c>
      <c r="H88" s="2">
        <f t="shared" si="17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4"/>
        <v>4</v>
      </c>
      <c r="B91" t="s">
        <v>7</v>
      </c>
      <c r="C91">
        <f t="shared" si="15"/>
        <v>8</v>
      </c>
      <c r="D91" t="s">
        <v>14</v>
      </c>
      <c r="E91">
        <v>51</v>
      </c>
      <c r="F91">
        <v>99</v>
      </c>
      <c r="G91" s="2">
        <f t="shared" si="16"/>
        <v>0.51515151515151514</v>
      </c>
      <c r="H91" s="2">
        <f t="shared" si="17"/>
        <v>1.9411764705882353</v>
      </c>
      <c r="I91" s="2"/>
    </row>
    <row r="92" spans="1:51" x14ac:dyDescent="0.45">
      <c r="A92">
        <f t="shared" si="14"/>
        <v>13</v>
      </c>
      <c r="B92" t="s">
        <v>9</v>
      </c>
      <c r="C92">
        <f t="shared" si="15"/>
        <v>7</v>
      </c>
      <c r="D92" t="s">
        <v>5</v>
      </c>
      <c r="E92">
        <v>94</v>
      </c>
      <c r="F92">
        <v>117</v>
      </c>
      <c r="G92" s="2">
        <f t="shared" si="16"/>
        <v>0.80341880341880345</v>
      </c>
      <c r="H92" s="2">
        <f t="shared" si="17"/>
        <v>1.2446808510638299</v>
      </c>
      <c r="I92" s="2"/>
    </row>
    <row r="93" spans="1:51" x14ac:dyDescent="0.45">
      <c r="A93">
        <f t="shared" si="14"/>
        <v>18</v>
      </c>
      <c r="B93" t="s">
        <v>10</v>
      </c>
      <c r="C93">
        <f t="shared" si="15"/>
        <v>11</v>
      </c>
      <c r="D93" t="s">
        <v>15</v>
      </c>
      <c r="E93">
        <v>46</v>
      </c>
      <c r="F93">
        <v>115</v>
      </c>
      <c r="G93" s="2">
        <f t="shared" si="16"/>
        <v>0.4</v>
      </c>
      <c r="H93" s="2">
        <f t="shared" si="17"/>
        <v>2.5</v>
      </c>
      <c r="I93" s="2"/>
    </row>
    <row r="94" spans="1:51" x14ac:dyDescent="0.45">
      <c r="A94">
        <f t="shared" si="14"/>
        <v>10</v>
      </c>
      <c r="B94" t="s">
        <v>13</v>
      </c>
      <c r="C94">
        <f t="shared" si="15"/>
        <v>1</v>
      </c>
      <c r="D94" t="s">
        <v>12</v>
      </c>
      <c r="E94">
        <v>90</v>
      </c>
      <c r="F94">
        <v>80</v>
      </c>
      <c r="G94" s="2">
        <f t="shared" si="16"/>
        <v>1.125</v>
      </c>
      <c r="H94" s="2">
        <f t="shared" si="17"/>
        <v>0.88888888888888884</v>
      </c>
      <c r="I94" s="2"/>
    </row>
    <row r="95" spans="1:51" x14ac:dyDescent="0.45">
      <c r="A95">
        <f t="shared" si="14"/>
        <v>14</v>
      </c>
      <c r="B95" t="s">
        <v>11</v>
      </c>
      <c r="C95">
        <f t="shared" si="15"/>
        <v>6</v>
      </c>
      <c r="D95" t="s">
        <v>2</v>
      </c>
      <c r="E95">
        <v>66</v>
      </c>
      <c r="F95">
        <v>102</v>
      </c>
      <c r="G95" s="2">
        <f t="shared" si="16"/>
        <v>0.6470588235294118</v>
      </c>
      <c r="H95" s="2">
        <f t="shared" si="17"/>
        <v>1.5454545454545454</v>
      </c>
      <c r="I95" s="2"/>
    </row>
    <row r="96" spans="1:51" x14ac:dyDescent="0.45">
      <c r="A96">
        <f t="shared" si="14"/>
        <v>3</v>
      </c>
      <c r="B96" t="s">
        <v>0</v>
      </c>
      <c r="C96">
        <f t="shared" si="15"/>
        <v>15</v>
      </c>
      <c r="D96" t="s">
        <v>8</v>
      </c>
      <c r="E96">
        <v>105</v>
      </c>
      <c r="F96">
        <v>47</v>
      </c>
      <c r="G96" s="2">
        <f t="shared" si="16"/>
        <v>2.2340425531914891</v>
      </c>
      <c r="H96" s="2">
        <f t="shared" si="17"/>
        <v>0.44761904761904764</v>
      </c>
      <c r="I96" s="2"/>
    </row>
    <row r="97" spans="1:9" x14ac:dyDescent="0.45">
      <c r="A97">
        <f t="shared" si="14"/>
        <v>12</v>
      </c>
      <c r="B97" t="s">
        <v>4</v>
      </c>
      <c r="C97">
        <f t="shared" si="15"/>
        <v>5</v>
      </c>
      <c r="D97" t="s">
        <v>17</v>
      </c>
      <c r="E97">
        <v>69</v>
      </c>
      <c r="F97">
        <v>33</v>
      </c>
      <c r="G97" s="2">
        <f t="shared" si="16"/>
        <v>2.0909090909090908</v>
      </c>
      <c r="H97" s="2">
        <f t="shared" si="17"/>
        <v>0.47826086956521741</v>
      </c>
      <c r="I97" s="2"/>
    </row>
    <row r="98" spans="1:9" x14ac:dyDescent="0.45">
      <c r="A98">
        <f t="shared" si="14"/>
        <v>17</v>
      </c>
      <c r="B98" t="s">
        <v>16</v>
      </c>
      <c r="C98">
        <f t="shared" si="15"/>
        <v>2</v>
      </c>
      <c r="D98" t="s">
        <v>1</v>
      </c>
      <c r="E98">
        <v>38</v>
      </c>
      <c r="F98">
        <v>112</v>
      </c>
      <c r="G98" s="2">
        <f t="shared" si="16"/>
        <v>0.3392857142857143</v>
      </c>
      <c r="H98" s="2">
        <f t="shared" si="17"/>
        <v>2.9473684210526314</v>
      </c>
      <c r="I98" s="2"/>
    </row>
    <row r="99" spans="1:9" x14ac:dyDescent="0.45">
      <c r="A99">
        <f t="shared" si="14"/>
        <v>16</v>
      </c>
      <c r="B99" t="s">
        <v>6</v>
      </c>
      <c r="C99">
        <f t="shared" si="15"/>
        <v>9</v>
      </c>
      <c r="D99" t="s">
        <v>3</v>
      </c>
      <c r="E99">
        <v>75</v>
      </c>
      <c r="F99">
        <v>105</v>
      </c>
      <c r="G99" s="2">
        <f t="shared" si="16"/>
        <v>0.7142857142857143</v>
      </c>
      <c r="H99" s="2">
        <f t="shared" si="17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4"/>
        <v>9</v>
      </c>
      <c r="B102" t="s">
        <v>3</v>
      </c>
      <c r="C102">
        <f t="shared" si="15"/>
        <v>3</v>
      </c>
      <c r="D102" t="s">
        <v>0</v>
      </c>
      <c r="E102">
        <v>102</v>
      </c>
      <c r="F102">
        <v>87</v>
      </c>
      <c r="G102" s="2">
        <f t="shared" si="16"/>
        <v>1.1724137931034482</v>
      </c>
      <c r="H102" s="2">
        <f t="shared" si="17"/>
        <v>0.8529411764705882</v>
      </c>
      <c r="I102" s="2"/>
    </row>
    <row r="103" spans="1:9" x14ac:dyDescent="0.45">
      <c r="A103">
        <f t="shared" si="14"/>
        <v>8</v>
      </c>
      <c r="B103" t="s">
        <v>14</v>
      </c>
      <c r="C103">
        <f t="shared" si="15"/>
        <v>12</v>
      </c>
      <c r="D103" t="s">
        <v>4</v>
      </c>
      <c r="E103">
        <v>106</v>
      </c>
      <c r="F103">
        <v>87</v>
      </c>
      <c r="G103" s="2">
        <f t="shared" si="16"/>
        <v>1.2183908045977012</v>
      </c>
      <c r="H103" s="2">
        <f t="shared" si="17"/>
        <v>0.82075471698113212</v>
      </c>
      <c r="I103" s="2"/>
    </row>
    <row r="104" spans="1:9" x14ac:dyDescent="0.45">
      <c r="A104">
        <f t="shared" si="14"/>
        <v>1</v>
      </c>
      <c r="B104" t="s">
        <v>12</v>
      </c>
      <c r="C104">
        <f t="shared" si="15"/>
        <v>11</v>
      </c>
      <c r="D104" t="s">
        <v>15</v>
      </c>
      <c r="E104">
        <v>82</v>
      </c>
      <c r="F104">
        <v>47</v>
      </c>
      <c r="G104" s="2">
        <f t="shared" si="16"/>
        <v>1.7446808510638299</v>
      </c>
      <c r="H104" s="2">
        <f t="shared" si="17"/>
        <v>0.57317073170731703</v>
      </c>
      <c r="I104" s="2"/>
    </row>
    <row r="105" spans="1:9" x14ac:dyDescent="0.45">
      <c r="A105">
        <f t="shared" si="14"/>
        <v>18</v>
      </c>
      <c r="B105" t="s">
        <v>10</v>
      </c>
      <c r="C105">
        <f t="shared" si="15"/>
        <v>2</v>
      </c>
      <c r="D105" t="s">
        <v>1</v>
      </c>
      <c r="E105">
        <v>53</v>
      </c>
      <c r="F105">
        <v>100</v>
      </c>
      <c r="G105" s="2">
        <f t="shared" si="16"/>
        <v>0.53</v>
      </c>
      <c r="H105" s="2">
        <f t="shared" si="17"/>
        <v>1.8867924528301887</v>
      </c>
      <c r="I105" s="2"/>
    </row>
    <row r="106" spans="1:9" x14ac:dyDescent="0.45">
      <c r="A106">
        <f t="shared" si="14"/>
        <v>14</v>
      </c>
      <c r="B106" t="s">
        <v>11</v>
      </c>
      <c r="C106">
        <f t="shared" si="15"/>
        <v>10</v>
      </c>
      <c r="D106" t="s">
        <v>13</v>
      </c>
      <c r="E106">
        <v>69</v>
      </c>
      <c r="F106">
        <v>90</v>
      </c>
      <c r="G106" s="2">
        <f t="shared" si="16"/>
        <v>0.76666666666666672</v>
      </c>
      <c r="H106" s="2">
        <f t="shared" si="17"/>
        <v>1.3043478260869565</v>
      </c>
      <c r="I106" s="2"/>
    </row>
    <row r="107" spans="1:9" x14ac:dyDescent="0.45">
      <c r="A107">
        <f t="shared" si="14"/>
        <v>7</v>
      </c>
      <c r="B107" t="s">
        <v>5</v>
      </c>
      <c r="C107">
        <f t="shared" si="15"/>
        <v>15</v>
      </c>
      <c r="D107" t="s">
        <v>8</v>
      </c>
      <c r="E107">
        <v>80</v>
      </c>
      <c r="F107">
        <v>48</v>
      </c>
      <c r="G107" s="2">
        <f t="shared" si="16"/>
        <v>1.6666666666666667</v>
      </c>
      <c r="H107" s="2">
        <f t="shared" si="17"/>
        <v>0.6</v>
      </c>
      <c r="I107" s="2"/>
    </row>
    <row r="108" spans="1:9" x14ac:dyDescent="0.45">
      <c r="A108">
        <f t="shared" si="14"/>
        <v>16</v>
      </c>
      <c r="B108" t="s">
        <v>6</v>
      </c>
      <c r="C108">
        <f t="shared" si="15"/>
        <v>17</v>
      </c>
      <c r="D108" t="s">
        <v>16</v>
      </c>
      <c r="E108">
        <v>138</v>
      </c>
      <c r="F108">
        <v>86</v>
      </c>
      <c r="G108" s="2">
        <f t="shared" si="16"/>
        <v>1.6046511627906976</v>
      </c>
      <c r="H108" s="2">
        <f t="shared" si="17"/>
        <v>0.62318840579710144</v>
      </c>
      <c r="I108" s="2"/>
    </row>
    <row r="109" spans="1:9" x14ac:dyDescent="0.45">
      <c r="A109">
        <f t="shared" si="14"/>
        <v>5</v>
      </c>
      <c r="B109" t="s">
        <v>17</v>
      </c>
      <c r="C109">
        <f t="shared" si="15"/>
        <v>4</v>
      </c>
      <c r="D109" t="s">
        <v>7</v>
      </c>
      <c r="E109">
        <v>44</v>
      </c>
      <c r="F109">
        <v>80</v>
      </c>
      <c r="G109" s="2">
        <f t="shared" si="16"/>
        <v>0.55000000000000004</v>
      </c>
      <c r="H109" s="2">
        <f t="shared" si="17"/>
        <v>1.8181818181818181</v>
      </c>
      <c r="I109" s="2"/>
    </row>
    <row r="110" spans="1:9" x14ac:dyDescent="0.45">
      <c r="A110">
        <f t="shared" si="14"/>
        <v>13</v>
      </c>
      <c r="B110" t="s">
        <v>9</v>
      </c>
      <c r="C110">
        <f t="shared" si="15"/>
        <v>6</v>
      </c>
      <c r="D110" t="s">
        <v>2</v>
      </c>
      <c r="E110">
        <v>117</v>
      </c>
      <c r="F110">
        <v>112</v>
      </c>
      <c r="G110" s="2">
        <f t="shared" si="16"/>
        <v>1.0446428571428572</v>
      </c>
      <c r="H110" s="2">
        <f t="shared" si="17"/>
        <v>0.95726495726495731</v>
      </c>
      <c r="I110" s="2"/>
    </row>
    <row r="111" spans="1:9" x14ac:dyDescent="0.45">
      <c r="A111" t="e">
        <f t="shared" si="14"/>
        <v>#N/A</v>
      </c>
      <c r="C111" t="e">
        <f t="shared" si="15"/>
        <v>#N/A</v>
      </c>
      <c r="G111" s="2"/>
      <c r="H111" s="2"/>
      <c r="I111" s="2"/>
    </row>
    <row r="112" spans="1:9" x14ac:dyDescent="0.45">
      <c r="A112" t="e">
        <f t="shared" si="14"/>
        <v>#N/A</v>
      </c>
      <c r="B112" s="1" t="s">
        <v>30</v>
      </c>
      <c r="C112" t="e">
        <f t="shared" si="15"/>
        <v>#N/A</v>
      </c>
      <c r="G112" s="2"/>
      <c r="H112" s="2"/>
      <c r="I112" s="2"/>
    </row>
    <row r="113" spans="1:9" x14ac:dyDescent="0.45">
      <c r="A113">
        <f t="shared" si="14"/>
        <v>3</v>
      </c>
      <c r="B113" t="s">
        <v>0</v>
      </c>
      <c r="C113">
        <f t="shared" si="15"/>
        <v>7</v>
      </c>
      <c r="D113" t="s">
        <v>5</v>
      </c>
      <c r="E113">
        <v>106</v>
      </c>
      <c r="F113">
        <v>100</v>
      </c>
      <c r="G113" s="2">
        <f t="shared" si="16"/>
        <v>1.06</v>
      </c>
      <c r="H113" s="2">
        <f t="shared" si="17"/>
        <v>0.94339622641509435</v>
      </c>
      <c r="I113" s="2"/>
    </row>
    <row r="114" spans="1:9" x14ac:dyDescent="0.45">
      <c r="A114">
        <f t="shared" si="14"/>
        <v>6</v>
      </c>
      <c r="B114" t="s">
        <v>2</v>
      </c>
      <c r="C114">
        <f t="shared" si="15"/>
        <v>16</v>
      </c>
      <c r="D114" t="s">
        <v>6</v>
      </c>
      <c r="E114">
        <v>110</v>
      </c>
      <c r="F114">
        <v>96</v>
      </c>
      <c r="G114" s="2">
        <f t="shared" si="16"/>
        <v>1.1458333333333333</v>
      </c>
      <c r="H114" s="2">
        <f t="shared" si="17"/>
        <v>0.87272727272727268</v>
      </c>
      <c r="I114" s="2"/>
    </row>
    <row r="115" spans="1:9" x14ac:dyDescent="0.45">
      <c r="A115">
        <f t="shared" si="14"/>
        <v>1</v>
      </c>
      <c r="B115" t="s">
        <v>12</v>
      </c>
      <c r="C115">
        <f t="shared" si="15"/>
        <v>14</v>
      </c>
      <c r="D115" t="s">
        <v>11</v>
      </c>
      <c r="E115">
        <v>97</v>
      </c>
      <c r="F115">
        <v>55</v>
      </c>
      <c r="G115" s="2">
        <f t="shared" si="16"/>
        <v>1.7636363636363637</v>
      </c>
      <c r="H115" s="2">
        <f t="shared" si="17"/>
        <v>0.5670103092783505</v>
      </c>
      <c r="I115" s="2"/>
    </row>
    <row r="116" spans="1:9" x14ac:dyDescent="0.45">
      <c r="A116">
        <f t="shared" si="14"/>
        <v>2</v>
      </c>
      <c r="B116" t="s">
        <v>1</v>
      </c>
      <c r="C116">
        <f t="shared" si="15"/>
        <v>5</v>
      </c>
      <c r="D116" t="s">
        <v>17</v>
      </c>
      <c r="E116">
        <v>56</v>
      </c>
      <c r="F116">
        <v>94</v>
      </c>
      <c r="G116" s="2">
        <f t="shared" si="16"/>
        <v>0.5957446808510638</v>
      </c>
      <c r="H116" s="2">
        <f t="shared" si="17"/>
        <v>1.6785714285714286</v>
      </c>
      <c r="I116" s="2"/>
    </row>
    <row r="117" spans="1:9" x14ac:dyDescent="0.45">
      <c r="A117">
        <f t="shared" si="14"/>
        <v>17</v>
      </c>
      <c r="B117" t="s">
        <v>16</v>
      </c>
      <c r="C117">
        <f t="shared" si="15"/>
        <v>8</v>
      </c>
      <c r="D117" t="s">
        <v>14</v>
      </c>
      <c r="E117">
        <v>60</v>
      </c>
      <c r="F117">
        <v>161</v>
      </c>
      <c r="G117" s="2">
        <f t="shared" si="16"/>
        <v>0.37267080745341613</v>
      </c>
      <c r="H117" s="2">
        <f t="shared" si="17"/>
        <v>2.6833333333333331</v>
      </c>
      <c r="I117" s="2"/>
    </row>
    <row r="118" spans="1:9" x14ac:dyDescent="0.45">
      <c r="A118">
        <f t="shared" si="14"/>
        <v>12</v>
      </c>
      <c r="B118" t="s">
        <v>4</v>
      </c>
      <c r="C118">
        <f t="shared" si="15"/>
        <v>13</v>
      </c>
      <c r="D118" t="s">
        <v>9</v>
      </c>
      <c r="E118">
        <v>121</v>
      </c>
      <c r="F118">
        <v>54</v>
      </c>
      <c r="G118" s="2">
        <f t="shared" si="16"/>
        <v>2.2407407407407409</v>
      </c>
      <c r="H118" s="2">
        <f t="shared" si="17"/>
        <v>0.4462809917355372</v>
      </c>
      <c r="I118" s="2"/>
    </row>
    <row r="119" spans="1:9" x14ac:dyDescent="0.45">
      <c r="A119">
        <f t="shared" si="14"/>
        <v>10</v>
      </c>
      <c r="B119" t="s">
        <v>13</v>
      </c>
      <c r="C119">
        <f t="shared" si="15"/>
        <v>18</v>
      </c>
      <c r="D119" t="s">
        <v>10</v>
      </c>
      <c r="E119">
        <v>103</v>
      </c>
      <c r="F119">
        <v>50</v>
      </c>
      <c r="G119" s="2">
        <f t="shared" si="16"/>
        <v>2.06</v>
      </c>
      <c r="H119" s="2">
        <f t="shared" si="17"/>
        <v>0.4854368932038835</v>
      </c>
      <c r="I119" s="2"/>
    </row>
    <row r="120" spans="1:9" x14ac:dyDescent="0.45">
      <c r="A120">
        <f t="shared" si="14"/>
        <v>4</v>
      </c>
      <c r="B120" t="s">
        <v>7</v>
      </c>
      <c r="C120">
        <f t="shared" si="15"/>
        <v>9</v>
      </c>
      <c r="D120" t="s">
        <v>3</v>
      </c>
      <c r="E120">
        <v>79</v>
      </c>
      <c r="F120">
        <v>75</v>
      </c>
      <c r="G120" s="2">
        <f t="shared" si="16"/>
        <v>1.0533333333333332</v>
      </c>
      <c r="H120" s="2">
        <f t="shared" si="17"/>
        <v>0.94936708860759489</v>
      </c>
      <c r="I120" s="2"/>
    </row>
    <row r="121" spans="1:9" x14ac:dyDescent="0.45">
      <c r="A121">
        <f t="shared" si="14"/>
        <v>11</v>
      </c>
      <c r="B121" t="s">
        <v>15</v>
      </c>
      <c r="C121">
        <f t="shared" si="15"/>
        <v>15</v>
      </c>
      <c r="D121" t="s">
        <v>8</v>
      </c>
      <c r="E121">
        <v>66</v>
      </c>
      <c r="F121">
        <v>50</v>
      </c>
      <c r="G121" s="2">
        <f t="shared" si="16"/>
        <v>1.32</v>
      </c>
      <c r="H121" s="2">
        <f t="shared" si="17"/>
        <v>0.75757575757575757</v>
      </c>
      <c r="I121" s="2"/>
    </row>
    <row r="122" spans="1:9" x14ac:dyDescent="0.45">
      <c r="A122" t="e">
        <f t="shared" si="14"/>
        <v>#N/A</v>
      </c>
      <c r="C122" t="e">
        <f t="shared" si="15"/>
        <v>#N/A</v>
      </c>
      <c r="G122" s="2"/>
      <c r="H122" s="2"/>
      <c r="I122" s="2"/>
    </row>
    <row r="123" spans="1:9" x14ac:dyDescent="0.45">
      <c r="A123" t="e">
        <f t="shared" si="14"/>
        <v>#N/A</v>
      </c>
      <c r="B123" s="1" t="s">
        <v>31</v>
      </c>
      <c r="C123" t="e">
        <f t="shared" si="15"/>
        <v>#N/A</v>
      </c>
      <c r="G123" s="2"/>
      <c r="H123" s="2"/>
      <c r="I123" s="2"/>
    </row>
    <row r="124" spans="1:9" x14ac:dyDescent="0.45">
      <c r="A124">
        <f t="shared" si="14"/>
        <v>8</v>
      </c>
      <c r="B124" t="s">
        <v>14</v>
      </c>
      <c r="C124">
        <f t="shared" si="15"/>
        <v>1</v>
      </c>
      <c r="D124" t="s">
        <v>12</v>
      </c>
      <c r="E124">
        <v>70</v>
      </c>
      <c r="F124">
        <v>83</v>
      </c>
      <c r="G124" s="2">
        <f t="shared" si="16"/>
        <v>0.84337349397590367</v>
      </c>
      <c r="H124" s="2">
        <f t="shared" si="17"/>
        <v>1.1857142857142857</v>
      </c>
      <c r="I124" s="2"/>
    </row>
    <row r="125" spans="1:9" x14ac:dyDescent="0.45">
      <c r="A125">
        <f t="shared" si="14"/>
        <v>14</v>
      </c>
      <c r="B125" t="s">
        <v>11</v>
      </c>
      <c r="C125">
        <f t="shared" si="15"/>
        <v>17</v>
      </c>
      <c r="D125" t="s">
        <v>16</v>
      </c>
      <c r="E125">
        <v>88</v>
      </c>
      <c r="F125">
        <v>57</v>
      </c>
      <c r="G125" s="2">
        <f t="shared" si="16"/>
        <v>1.5438596491228069</v>
      </c>
      <c r="H125" s="2">
        <f t="shared" si="17"/>
        <v>0.64772727272727271</v>
      </c>
      <c r="I125" s="2"/>
    </row>
    <row r="126" spans="1:9" x14ac:dyDescent="0.45">
      <c r="A126">
        <f t="shared" si="14"/>
        <v>12</v>
      </c>
      <c r="B126" t="s">
        <v>4</v>
      </c>
      <c r="C126">
        <f t="shared" si="15"/>
        <v>18</v>
      </c>
      <c r="D126" t="s">
        <v>10</v>
      </c>
      <c r="E126">
        <v>109</v>
      </c>
      <c r="F126">
        <v>47</v>
      </c>
      <c r="G126" s="2">
        <f t="shared" si="16"/>
        <v>2.3191489361702127</v>
      </c>
      <c r="H126" s="2">
        <f t="shared" si="17"/>
        <v>0.43119266055045874</v>
      </c>
      <c r="I126" s="2"/>
    </row>
    <row r="127" spans="1:9" x14ac:dyDescent="0.45">
      <c r="A127">
        <f t="shared" si="14"/>
        <v>2</v>
      </c>
      <c r="B127" t="s">
        <v>1</v>
      </c>
      <c r="C127">
        <f t="shared" si="15"/>
        <v>3</v>
      </c>
      <c r="D127" t="s">
        <v>0</v>
      </c>
      <c r="E127">
        <v>61</v>
      </c>
      <c r="F127">
        <v>73</v>
      </c>
      <c r="G127" s="2">
        <f t="shared" si="16"/>
        <v>0.83561643835616439</v>
      </c>
      <c r="H127" s="2">
        <f t="shared" si="17"/>
        <v>1.1967213114754098</v>
      </c>
      <c r="I127" s="2"/>
    </row>
    <row r="128" spans="1:9" x14ac:dyDescent="0.45">
      <c r="A128">
        <f t="shared" si="14"/>
        <v>13</v>
      </c>
      <c r="B128" t="s">
        <v>9</v>
      </c>
      <c r="C128">
        <f t="shared" si="15"/>
        <v>4</v>
      </c>
      <c r="D128" t="s">
        <v>7</v>
      </c>
      <c r="E128">
        <v>68</v>
      </c>
      <c r="F128">
        <v>72</v>
      </c>
      <c r="G128" s="2">
        <f t="shared" si="16"/>
        <v>0.94444444444444442</v>
      </c>
      <c r="H128" s="2">
        <f t="shared" si="17"/>
        <v>1.0588235294117647</v>
      </c>
      <c r="I128" s="2"/>
    </row>
    <row r="129" spans="1:19" x14ac:dyDescent="0.45">
      <c r="A129">
        <f t="shared" si="14"/>
        <v>5</v>
      </c>
      <c r="B129" t="s">
        <v>17</v>
      </c>
      <c r="C129">
        <f t="shared" si="15"/>
        <v>6</v>
      </c>
      <c r="D129" t="s">
        <v>2</v>
      </c>
      <c r="E129">
        <v>99</v>
      </c>
      <c r="F129">
        <v>85</v>
      </c>
      <c r="G129" s="2">
        <f t="shared" si="16"/>
        <v>1.1647058823529413</v>
      </c>
      <c r="H129" s="2">
        <f t="shared" si="17"/>
        <v>0.85858585858585856</v>
      </c>
      <c r="I129" s="2"/>
    </row>
    <row r="130" spans="1:19" x14ac:dyDescent="0.45">
      <c r="A130" t="e">
        <f t="shared" si="14"/>
        <v>#N/A</v>
      </c>
      <c r="C130" t="e">
        <f t="shared" si="15"/>
        <v>#N/A</v>
      </c>
      <c r="G130" s="2"/>
      <c r="H130" s="2"/>
      <c r="I130" s="2"/>
    </row>
    <row r="131" spans="1:19" x14ac:dyDescent="0.45">
      <c r="A131" t="e">
        <f t="shared" si="14"/>
        <v>#N/A</v>
      </c>
      <c r="B131" s="1" t="s">
        <v>32</v>
      </c>
      <c r="C131" t="e">
        <f t="shared" si="15"/>
        <v>#N/A</v>
      </c>
      <c r="G131" s="2"/>
      <c r="H131" s="2"/>
      <c r="I131" s="2"/>
    </row>
    <row r="132" spans="1:19" x14ac:dyDescent="0.45">
      <c r="A132">
        <f t="shared" ref="A132:A195" si="18">INDEX($J$3:$K$20,MATCH(B132,$J$3:$J$20,0),2)</f>
        <v>7</v>
      </c>
      <c r="B132" t="s">
        <v>5</v>
      </c>
      <c r="C132">
        <f t="shared" ref="C132:C195" si="19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6"/>
        <v>1.1846153846153846</v>
      </c>
      <c r="H132" s="2">
        <f t="shared" si="17"/>
        <v>0.8441558441558441</v>
      </c>
      <c r="I132" s="2"/>
    </row>
    <row r="133" spans="1:19" x14ac:dyDescent="0.45">
      <c r="A133">
        <f t="shared" si="18"/>
        <v>15</v>
      </c>
      <c r="B133" t="s">
        <v>8</v>
      </c>
      <c r="C133">
        <f t="shared" si="19"/>
        <v>9</v>
      </c>
      <c r="D133" t="s">
        <v>3</v>
      </c>
      <c r="E133">
        <v>54</v>
      </c>
      <c r="F133">
        <v>80</v>
      </c>
      <c r="G133" s="2">
        <f t="shared" ref="G133:G196" si="20">E133/F133</f>
        <v>0.67500000000000004</v>
      </c>
      <c r="H133" s="2">
        <f t="shared" ref="H133:H196" si="21">F133/E133</f>
        <v>1.4814814814814814</v>
      </c>
      <c r="I133" s="2"/>
    </row>
    <row r="134" spans="1:19" x14ac:dyDescent="0.45">
      <c r="A134">
        <f t="shared" si="18"/>
        <v>5</v>
      </c>
      <c r="B134" t="s">
        <v>17</v>
      </c>
      <c r="C134">
        <f t="shared" si="19"/>
        <v>13</v>
      </c>
      <c r="D134" t="s">
        <v>9</v>
      </c>
      <c r="E134">
        <v>95</v>
      </c>
      <c r="F134">
        <v>82</v>
      </c>
      <c r="G134" s="2">
        <f t="shared" si="20"/>
        <v>1.1585365853658536</v>
      </c>
      <c r="H134" s="2">
        <f t="shared" si="21"/>
        <v>0.86315789473684212</v>
      </c>
      <c r="I134" s="2"/>
      <c r="L134" s="2">
        <v>1.62</v>
      </c>
      <c r="M134" s="2">
        <v>0.61728395061728403</v>
      </c>
      <c r="N134" s="2">
        <v>1.3763440860215099</v>
      </c>
      <c r="O134" s="2">
        <v>0.7265625</v>
      </c>
    </row>
    <row r="135" spans="1:19" x14ac:dyDescent="0.45">
      <c r="A135">
        <f t="shared" si="18"/>
        <v>6</v>
      </c>
      <c r="B135" t="s">
        <v>2</v>
      </c>
      <c r="C135">
        <f t="shared" si="19"/>
        <v>10</v>
      </c>
      <c r="D135" t="s">
        <v>13</v>
      </c>
      <c r="E135">
        <v>78</v>
      </c>
      <c r="F135">
        <v>57</v>
      </c>
      <c r="G135" s="2">
        <f t="shared" si="20"/>
        <v>1.368421052631579</v>
      </c>
      <c r="H135" s="2">
        <f t="shared" si="21"/>
        <v>0.73076923076923073</v>
      </c>
      <c r="I135" s="2"/>
      <c r="L135" s="2">
        <v>1.1046511627907001</v>
      </c>
      <c r="M135" s="2">
        <v>0.90526315789473699</v>
      </c>
    </row>
    <row r="136" spans="1:19" x14ac:dyDescent="0.45">
      <c r="A136">
        <f t="shared" si="18"/>
        <v>18</v>
      </c>
      <c r="B136" t="s">
        <v>10</v>
      </c>
      <c r="C136">
        <f t="shared" si="19"/>
        <v>16</v>
      </c>
      <c r="D136" t="s">
        <v>6</v>
      </c>
      <c r="E136">
        <v>53</v>
      </c>
      <c r="F136">
        <v>102</v>
      </c>
      <c r="G136" s="2">
        <f t="shared" si="20"/>
        <v>0.51960784313725494</v>
      </c>
      <c r="H136" s="2">
        <f t="shared" si="21"/>
        <v>1.9245283018867925</v>
      </c>
      <c r="I136" s="2"/>
      <c r="L136" s="2">
        <v>0.92537313432835799</v>
      </c>
      <c r="M136" s="2">
        <v>1.0806451612903201</v>
      </c>
      <c r="R136" s="2">
        <v>1.2272727272727273</v>
      </c>
      <c r="S136" s="2">
        <v>0.81481481481481499</v>
      </c>
    </row>
    <row r="137" spans="1:19" x14ac:dyDescent="0.45">
      <c r="A137">
        <f t="shared" si="18"/>
        <v>4</v>
      </c>
      <c r="B137" t="s">
        <v>7</v>
      </c>
      <c r="C137">
        <f t="shared" si="19"/>
        <v>2</v>
      </c>
      <c r="D137" t="s">
        <v>1</v>
      </c>
      <c r="E137">
        <v>82</v>
      </c>
      <c r="F137">
        <v>56</v>
      </c>
      <c r="G137" s="2">
        <f t="shared" si="20"/>
        <v>1.4642857142857142</v>
      </c>
      <c r="H137" s="2">
        <f t="shared" si="21"/>
        <v>0.68292682926829273</v>
      </c>
      <c r="I137" s="2"/>
      <c r="L137" s="2">
        <v>4.5</v>
      </c>
      <c r="M137" s="2">
        <v>0.22222222222222199</v>
      </c>
    </row>
    <row r="138" spans="1:19" x14ac:dyDescent="0.45">
      <c r="A138" t="e">
        <f t="shared" si="18"/>
        <v>#N/A</v>
      </c>
      <c r="C138" t="e">
        <f t="shared" si="19"/>
        <v>#N/A</v>
      </c>
      <c r="G138" s="2"/>
      <c r="H138" s="2"/>
      <c r="I138" s="2"/>
    </row>
    <row r="139" spans="1:19" x14ac:dyDescent="0.45">
      <c r="A139" t="e">
        <f t="shared" si="18"/>
        <v>#N/A</v>
      </c>
      <c r="B139" s="1" t="s">
        <v>33</v>
      </c>
      <c r="C139" t="e">
        <f t="shared" si="19"/>
        <v>#N/A</v>
      </c>
      <c r="G139" s="2"/>
      <c r="H139" s="2"/>
      <c r="I139" s="2"/>
    </row>
    <row r="140" spans="1:19" x14ac:dyDescent="0.45">
      <c r="A140">
        <f t="shared" si="18"/>
        <v>7</v>
      </c>
      <c r="B140" s="10" t="s">
        <v>5</v>
      </c>
      <c r="C140" s="10">
        <f t="shared" si="19"/>
        <v>9</v>
      </c>
      <c r="D140" s="10" t="s">
        <v>3</v>
      </c>
      <c r="E140" s="10">
        <v>81</v>
      </c>
      <c r="F140" s="10">
        <v>66</v>
      </c>
      <c r="G140" s="7">
        <f t="shared" si="20"/>
        <v>1.2272727272727273</v>
      </c>
      <c r="H140" s="7">
        <f t="shared" si="21"/>
        <v>0.81481481481481477</v>
      </c>
      <c r="I140" s="2"/>
    </row>
    <row r="141" spans="1:19" x14ac:dyDescent="0.45">
      <c r="A141">
        <f t="shared" si="18"/>
        <v>10</v>
      </c>
      <c r="B141" t="s">
        <v>13</v>
      </c>
      <c r="C141">
        <f t="shared" si="19"/>
        <v>15</v>
      </c>
      <c r="D141" t="s">
        <v>8</v>
      </c>
      <c r="E141">
        <v>72</v>
      </c>
      <c r="F141">
        <v>107</v>
      </c>
      <c r="G141" s="2">
        <f t="shared" si="20"/>
        <v>0.67289719626168221</v>
      </c>
      <c r="H141" s="2">
        <f t="shared" si="21"/>
        <v>1.4861111111111112</v>
      </c>
      <c r="I141" s="2"/>
    </row>
    <row r="142" spans="1:19" x14ac:dyDescent="0.45">
      <c r="A142">
        <f t="shared" si="18"/>
        <v>11</v>
      </c>
      <c r="B142" t="s">
        <v>15</v>
      </c>
      <c r="C142">
        <f t="shared" si="19"/>
        <v>3</v>
      </c>
      <c r="D142" t="s">
        <v>0</v>
      </c>
      <c r="E142">
        <v>82</v>
      </c>
      <c r="F142">
        <v>59</v>
      </c>
      <c r="G142" s="2">
        <f t="shared" si="20"/>
        <v>1.3898305084745763</v>
      </c>
      <c r="H142" s="2">
        <f t="shared" si="21"/>
        <v>0.71951219512195119</v>
      </c>
      <c r="I142" s="2"/>
    </row>
    <row r="143" spans="1:19" x14ac:dyDescent="0.45">
      <c r="A143">
        <f t="shared" si="18"/>
        <v>17</v>
      </c>
      <c r="B143" t="s">
        <v>16</v>
      </c>
      <c r="C143">
        <f t="shared" si="19"/>
        <v>1</v>
      </c>
      <c r="D143" t="s">
        <v>12</v>
      </c>
      <c r="E143">
        <v>63</v>
      </c>
      <c r="F143">
        <v>81</v>
      </c>
      <c r="G143" s="2">
        <f t="shared" si="20"/>
        <v>0.77777777777777779</v>
      </c>
      <c r="H143" s="2">
        <f t="shared" si="21"/>
        <v>1.2857142857142858</v>
      </c>
      <c r="I143" s="2"/>
    </row>
    <row r="144" spans="1:19" x14ac:dyDescent="0.45">
      <c r="A144">
        <f t="shared" si="18"/>
        <v>16</v>
      </c>
      <c r="B144" t="s">
        <v>6</v>
      </c>
      <c r="C144">
        <f t="shared" si="19"/>
        <v>8</v>
      </c>
      <c r="D144" t="s">
        <v>14</v>
      </c>
      <c r="E144">
        <v>105</v>
      </c>
      <c r="F144">
        <v>125</v>
      </c>
      <c r="G144" s="2">
        <f t="shared" si="20"/>
        <v>0.84</v>
      </c>
      <c r="H144" s="2">
        <f t="shared" si="21"/>
        <v>1.1904761904761905</v>
      </c>
      <c r="I144" s="2"/>
    </row>
    <row r="145" spans="1:9" x14ac:dyDescent="0.45">
      <c r="A145">
        <f t="shared" si="18"/>
        <v>12</v>
      </c>
      <c r="B145" t="s">
        <v>4</v>
      </c>
      <c r="C145">
        <f t="shared" si="19"/>
        <v>14</v>
      </c>
      <c r="D145" t="s">
        <v>11</v>
      </c>
      <c r="E145">
        <v>116</v>
      </c>
      <c r="F145">
        <v>73</v>
      </c>
      <c r="G145" s="2">
        <f t="shared" si="20"/>
        <v>1.5890410958904109</v>
      </c>
      <c r="H145" s="2">
        <f t="shared" si="21"/>
        <v>0.62931034482758619</v>
      </c>
      <c r="I145" s="2"/>
    </row>
    <row r="146" spans="1:9" x14ac:dyDescent="0.45">
      <c r="A146" t="e">
        <f t="shared" si="18"/>
        <v>#N/A</v>
      </c>
      <c r="C146" t="e">
        <f t="shared" si="19"/>
        <v>#N/A</v>
      </c>
      <c r="G146" s="2"/>
      <c r="H146" s="2"/>
      <c r="I146" s="2"/>
    </row>
    <row r="147" spans="1:9" x14ac:dyDescent="0.45">
      <c r="A147" t="e">
        <f t="shared" si="18"/>
        <v>#N/A</v>
      </c>
      <c r="B147" s="1" t="s">
        <v>34</v>
      </c>
      <c r="C147" t="e">
        <f t="shared" si="19"/>
        <v>#N/A</v>
      </c>
      <c r="G147" s="2"/>
      <c r="H147" s="2"/>
      <c r="I147" s="2"/>
    </row>
    <row r="148" spans="1:9" x14ac:dyDescent="0.45">
      <c r="A148">
        <f t="shared" si="18"/>
        <v>2</v>
      </c>
      <c r="B148" t="s">
        <v>1</v>
      </c>
      <c r="C148">
        <f t="shared" si="19"/>
        <v>6</v>
      </c>
      <c r="D148" t="s">
        <v>2</v>
      </c>
      <c r="E148">
        <v>117</v>
      </c>
      <c r="F148">
        <v>53</v>
      </c>
      <c r="G148" s="2">
        <f t="shared" si="20"/>
        <v>2.2075471698113209</v>
      </c>
      <c r="H148" s="2">
        <f t="shared" si="21"/>
        <v>0.45299145299145299</v>
      </c>
      <c r="I148" s="2"/>
    </row>
    <row r="149" spans="1:9" x14ac:dyDescent="0.45">
      <c r="A149">
        <f t="shared" si="18"/>
        <v>17</v>
      </c>
      <c r="B149" t="s">
        <v>16</v>
      </c>
      <c r="C149">
        <f t="shared" si="19"/>
        <v>15</v>
      </c>
      <c r="D149" t="s">
        <v>8</v>
      </c>
      <c r="E149">
        <v>107</v>
      </c>
      <c r="F149">
        <v>97</v>
      </c>
      <c r="G149" s="2">
        <f t="shared" si="20"/>
        <v>1.1030927835051547</v>
      </c>
      <c r="H149" s="2">
        <f t="shared" si="21"/>
        <v>0.90654205607476634</v>
      </c>
      <c r="I149" s="2"/>
    </row>
    <row r="150" spans="1:9" x14ac:dyDescent="0.45">
      <c r="A150">
        <f t="shared" si="18"/>
        <v>8</v>
      </c>
      <c r="B150" t="s">
        <v>14</v>
      </c>
      <c r="C150">
        <f t="shared" si="19"/>
        <v>13</v>
      </c>
      <c r="D150" t="s">
        <v>9</v>
      </c>
      <c r="E150">
        <v>125</v>
      </c>
      <c r="F150">
        <v>83</v>
      </c>
      <c r="G150" s="2">
        <f t="shared" si="20"/>
        <v>1.5060240963855422</v>
      </c>
      <c r="H150" s="2">
        <f t="shared" si="21"/>
        <v>0.66400000000000003</v>
      </c>
      <c r="I150" s="2"/>
    </row>
    <row r="151" spans="1:9" x14ac:dyDescent="0.45">
      <c r="A151">
        <f t="shared" si="18"/>
        <v>9</v>
      </c>
      <c r="B151" s="10" t="s">
        <v>3</v>
      </c>
      <c r="C151" s="10">
        <f t="shared" si="19"/>
        <v>5</v>
      </c>
      <c r="D151" s="10" t="s">
        <v>17</v>
      </c>
      <c r="E151" s="10">
        <v>81</v>
      </c>
      <c r="F151" s="10">
        <v>50</v>
      </c>
      <c r="G151" s="7">
        <f t="shared" si="20"/>
        <v>1.62</v>
      </c>
      <c r="H151" s="7">
        <f t="shared" si="21"/>
        <v>0.61728395061728392</v>
      </c>
      <c r="I151" s="2"/>
    </row>
    <row r="152" spans="1:9" x14ac:dyDescent="0.45">
      <c r="A152">
        <f t="shared" si="18"/>
        <v>1</v>
      </c>
      <c r="B152" t="s">
        <v>12</v>
      </c>
      <c r="C152">
        <f t="shared" si="19"/>
        <v>7</v>
      </c>
      <c r="D152" t="s">
        <v>5</v>
      </c>
      <c r="E152">
        <v>89</v>
      </c>
      <c r="F152">
        <v>86</v>
      </c>
      <c r="G152" s="2">
        <f t="shared" si="20"/>
        <v>1.0348837209302326</v>
      </c>
      <c r="H152" s="2">
        <f t="shared" si="21"/>
        <v>0.9662921348314607</v>
      </c>
      <c r="I152" s="2"/>
    </row>
    <row r="153" spans="1:9" x14ac:dyDescent="0.45">
      <c r="A153">
        <f t="shared" si="18"/>
        <v>3</v>
      </c>
      <c r="B153" t="s">
        <v>0</v>
      </c>
      <c r="C153">
        <f t="shared" si="19"/>
        <v>10</v>
      </c>
      <c r="D153" t="s">
        <v>13</v>
      </c>
      <c r="E153">
        <v>83</v>
      </c>
      <c r="F153">
        <v>32</v>
      </c>
      <c r="G153" s="2">
        <f t="shared" si="20"/>
        <v>2.59375</v>
      </c>
      <c r="H153" s="2">
        <f t="shared" si="21"/>
        <v>0.38554216867469882</v>
      </c>
      <c r="I153" s="2"/>
    </row>
    <row r="154" spans="1:9" x14ac:dyDescent="0.45">
      <c r="A154">
        <f t="shared" si="18"/>
        <v>18</v>
      </c>
      <c r="B154" t="s">
        <v>10</v>
      </c>
      <c r="C154">
        <f t="shared" si="19"/>
        <v>14</v>
      </c>
      <c r="D154" t="s">
        <v>11</v>
      </c>
      <c r="E154">
        <v>58</v>
      </c>
      <c r="F154">
        <v>115</v>
      </c>
      <c r="G154" s="2">
        <f t="shared" si="20"/>
        <v>0.5043478260869565</v>
      </c>
      <c r="H154" s="2">
        <f t="shared" si="21"/>
        <v>1.9827586206896552</v>
      </c>
      <c r="I154" s="2"/>
    </row>
    <row r="155" spans="1:9" x14ac:dyDescent="0.45">
      <c r="A155">
        <f t="shared" si="18"/>
        <v>4</v>
      </c>
      <c r="B155" t="s">
        <v>7</v>
      </c>
      <c r="C155">
        <f t="shared" si="19"/>
        <v>16</v>
      </c>
      <c r="D155" t="s">
        <v>6</v>
      </c>
      <c r="E155">
        <v>88</v>
      </c>
      <c r="F155">
        <v>77</v>
      </c>
      <c r="G155" s="2">
        <f t="shared" si="20"/>
        <v>1.1428571428571428</v>
      </c>
      <c r="H155" s="2">
        <f t="shared" si="21"/>
        <v>0.875</v>
      </c>
      <c r="I155" s="2"/>
    </row>
    <row r="156" spans="1:9" x14ac:dyDescent="0.45">
      <c r="A156">
        <f t="shared" si="18"/>
        <v>11</v>
      </c>
      <c r="B156" t="s">
        <v>15</v>
      </c>
      <c r="C156">
        <f t="shared" si="19"/>
        <v>12</v>
      </c>
      <c r="D156" t="s">
        <v>4</v>
      </c>
      <c r="E156">
        <v>93</v>
      </c>
      <c r="F156">
        <v>91</v>
      </c>
      <c r="G156" s="2">
        <f t="shared" si="20"/>
        <v>1.0219780219780219</v>
      </c>
      <c r="H156" s="2">
        <f t="shared" si="21"/>
        <v>0.978494623655914</v>
      </c>
      <c r="I156" s="2"/>
    </row>
    <row r="157" spans="1:9" x14ac:dyDescent="0.45">
      <c r="A157" t="e">
        <f t="shared" si="18"/>
        <v>#N/A</v>
      </c>
      <c r="C157" t="e">
        <f t="shared" si="19"/>
        <v>#N/A</v>
      </c>
      <c r="G157" s="2"/>
      <c r="H157" s="2"/>
      <c r="I157" s="2"/>
    </row>
    <row r="158" spans="1:9" x14ac:dyDescent="0.45">
      <c r="A158" t="e">
        <f t="shared" si="18"/>
        <v>#N/A</v>
      </c>
      <c r="B158" s="1" t="s">
        <v>35</v>
      </c>
      <c r="C158" t="e">
        <f t="shared" si="19"/>
        <v>#N/A</v>
      </c>
      <c r="G158" s="2"/>
      <c r="H158" s="2"/>
      <c r="I158" s="2"/>
    </row>
    <row r="159" spans="1:9" x14ac:dyDescent="0.45">
      <c r="A159">
        <f t="shared" si="18"/>
        <v>6</v>
      </c>
      <c r="B159" t="s">
        <v>2</v>
      </c>
      <c r="C159">
        <f t="shared" si="19"/>
        <v>8</v>
      </c>
      <c r="D159" t="s">
        <v>14</v>
      </c>
      <c r="E159">
        <v>108</v>
      </c>
      <c r="F159">
        <v>67</v>
      </c>
      <c r="G159" s="2">
        <f t="shared" si="20"/>
        <v>1.6119402985074627</v>
      </c>
      <c r="H159" s="2">
        <f t="shared" si="21"/>
        <v>0.62037037037037035</v>
      </c>
      <c r="I159" s="2"/>
    </row>
    <row r="160" spans="1:9" x14ac:dyDescent="0.45">
      <c r="A160">
        <f t="shared" si="18"/>
        <v>9</v>
      </c>
      <c r="B160" t="s">
        <v>3</v>
      </c>
      <c r="C160">
        <f t="shared" si="19"/>
        <v>10</v>
      </c>
      <c r="D160" t="s">
        <v>13</v>
      </c>
      <c r="E160">
        <v>78</v>
      </c>
      <c r="F160">
        <v>93</v>
      </c>
      <c r="G160" s="2">
        <f t="shared" si="20"/>
        <v>0.83870967741935487</v>
      </c>
      <c r="H160" s="2">
        <f t="shared" si="21"/>
        <v>1.1923076923076923</v>
      </c>
      <c r="I160" s="2"/>
    </row>
    <row r="161" spans="1:31" x14ac:dyDescent="0.45">
      <c r="A161" s="10">
        <f t="shared" si="18"/>
        <v>15</v>
      </c>
      <c r="B161" s="10" t="s">
        <v>8</v>
      </c>
      <c r="C161" s="10">
        <f t="shared" si="19"/>
        <v>3</v>
      </c>
      <c r="D161" s="10" t="s">
        <v>0</v>
      </c>
      <c r="E161" s="10">
        <v>95</v>
      </c>
      <c r="F161" s="10">
        <v>86</v>
      </c>
      <c r="G161" s="7">
        <f t="shared" si="20"/>
        <v>1.1046511627906976</v>
      </c>
      <c r="H161" s="7">
        <f t="shared" si="21"/>
        <v>0.90526315789473688</v>
      </c>
      <c r="I161" s="2"/>
      <c r="J161" s="2">
        <v>1.7910447761193999</v>
      </c>
      <c r="K161" s="2">
        <v>0.55833333333333302</v>
      </c>
    </row>
    <row r="162" spans="1:31" x14ac:dyDescent="0.45">
      <c r="A162">
        <f t="shared" si="18"/>
        <v>14</v>
      </c>
      <c r="B162" t="s">
        <v>11</v>
      </c>
      <c r="C162">
        <f t="shared" si="19"/>
        <v>2</v>
      </c>
      <c r="D162" t="s">
        <v>1</v>
      </c>
      <c r="E162">
        <v>65</v>
      </c>
      <c r="F162">
        <v>94</v>
      </c>
      <c r="G162" s="2">
        <f t="shared" si="20"/>
        <v>0.69148936170212771</v>
      </c>
      <c r="H162" s="2">
        <f t="shared" si="21"/>
        <v>1.4461538461538461</v>
      </c>
      <c r="I162" s="2"/>
      <c r="J162" s="2">
        <v>0.63063063063063096</v>
      </c>
      <c r="K162" s="2">
        <v>1.5857142857142901</v>
      </c>
    </row>
    <row r="163" spans="1:31" x14ac:dyDescent="0.45">
      <c r="A163" s="10">
        <f t="shared" si="18"/>
        <v>12</v>
      </c>
      <c r="B163" s="10" t="s">
        <v>4</v>
      </c>
      <c r="C163" s="10">
        <f t="shared" si="19"/>
        <v>4</v>
      </c>
      <c r="D163" s="10" t="s">
        <v>7</v>
      </c>
      <c r="E163" s="10">
        <v>62</v>
      </c>
      <c r="F163" s="10">
        <v>67</v>
      </c>
      <c r="G163" s="7">
        <f t="shared" si="20"/>
        <v>0.92537313432835822</v>
      </c>
      <c r="H163" s="7">
        <f t="shared" si="21"/>
        <v>1.0806451612903225</v>
      </c>
      <c r="I163" s="2"/>
      <c r="J163" s="2">
        <v>0.9</v>
      </c>
      <c r="K163" s="2">
        <v>1.1111111111111101</v>
      </c>
    </row>
    <row r="164" spans="1:31" x14ac:dyDescent="0.45">
      <c r="A164" s="10">
        <f t="shared" si="18"/>
        <v>1</v>
      </c>
      <c r="B164" s="10" t="s">
        <v>12</v>
      </c>
      <c r="C164" s="10">
        <f t="shared" si="19"/>
        <v>18</v>
      </c>
      <c r="D164" s="10" t="s">
        <v>10</v>
      </c>
      <c r="E164" s="10">
        <v>144</v>
      </c>
      <c r="F164" s="10">
        <v>32</v>
      </c>
      <c r="G164" s="7">
        <f t="shared" si="20"/>
        <v>4.5</v>
      </c>
      <c r="H164" s="7">
        <f t="shared" si="21"/>
        <v>0.22222222222222221</v>
      </c>
      <c r="I164" s="2"/>
    </row>
    <row r="165" spans="1:31" x14ac:dyDescent="0.45">
      <c r="A165" s="10">
        <f t="shared" si="18"/>
        <v>7</v>
      </c>
      <c r="B165" s="10" t="s">
        <v>5</v>
      </c>
      <c r="C165" s="10">
        <f t="shared" si="19"/>
        <v>17</v>
      </c>
      <c r="D165" s="10" t="s">
        <v>16</v>
      </c>
      <c r="E165" s="10">
        <v>128</v>
      </c>
      <c r="F165" s="10">
        <v>93</v>
      </c>
      <c r="G165" s="7">
        <f t="shared" si="20"/>
        <v>1.3763440860215055</v>
      </c>
      <c r="H165" s="7">
        <f t="shared" si="21"/>
        <v>0.7265625</v>
      </c>
      <c r="I165" s="2"/>
    </row>
    <row r="166" spans="1:31" ht="23.25" x14ac:dyDescent="0.7">
      <c r="A166">
        <f t="shared" si="18"/>
        <v>5</v>
      </c>
      <c r="B166" t="s">
        <v>17</v>
      </c>
      <c r="C166">
        <f t="shared" si="19"/>
        <v>11</v>
      </c>
      <c r="D166" t="s">
        <v>15</v>
      </c>
      <c r="E166">
        <v>99</v>
      </c>
      <c r="F166">
        <v>91</v>
      </c>
      <c r="G166" s="2">
        <f t="shared" si="20"/>
        <v>1.0879120879120878</v>
      </c>
      <c r="H166" s="2">
        <f t="shared" si="21"/>
        <v>0.91919191919191923</v>
      </c>
      <c r="I166" s="2"/>
      <c r="J166" s="4" t="s">
        <v>81</v>
      </c>
      <c r="L166" t="s">
        <v>12</v>
      </c>
      <c r="M166" t="s">
        <v>1</v>
      </c>
      <c r="N166" t="s">
        <v>0</v>
      </c>
      <c r="O166" t="s">
        <v>7</v>
      </c>
      <c r="P166" t="s">
        <v>17</v>
      </c>
      <c r="Q166" t="s">
        <v>2</v>
      </c>
      <c r="R166" t="s">
        <v>5</v>
      </c>
      <c r="S166" t="s">
        <v>14</v>
      </c>
      <c r="T166" t="s">
        <v>3</v>
      </c>
      <c r="U166" t="s">
        <v>13</v>
      </c>
      <c r="V166" t="s">
        <v>15</v>
      </c>
      <c r="W166" t="s">
        <v>4</v>
      </c>
      <c r="X166" t="s">
        <v>9</v>
      </c>
      <c r="Y166" t="s">
        <v>11</v>
      </c>
      <c r="Z166" t="s">
        <v>8</v>
      </c>
      <c r="AA166" t="s">
        <v>6</v>
      </c>
      <c r="AB166" t="s">
        <v>16</v>
      </c>
      <c r="AC166" t="s">
        <v>10</v>
      </c>
    </row>
    <row r="167" spans="1:31" ht="23.25" x14ac:dyDescent="0.7">
      <c r="A167">
        <f t="shared" si="18"/>
        <v>16</v>
      </c>
      <c r="B167" t="s">
        <v>6</v>
      </c>
      <c r="C167">
        <f t="shared" si="19"/>
        <v>13</v>
      </c>
      <c r="D167" t="s">
        <v>9</v>
      </c>
      <c r="E167">
        <v>72</v>
      </c>
      <c r="F167">
        <v>50</v>
      </c>
      <c r="G167" s="2">
        <f t="shared" si="20"/>
        <v>1.44</v>
      </c>
      <c r="H167" s="2">
        <f t="shared" si="21"/>
        <v>0.69444444444444442</v>
      </c>
      <c r="I167" s="2"/>
      <c r="J167" s="4" t="s">
        <v>82</v>
      </c>
      <c r="K167" t="s">
        <v>43</v>
      </c>
      <c r="L167">
        <v>1</v>
      </c>
      <c r="M167">
        <v>2</v>
      </c>
      <c r="N167">
        <v>3</v>
      </c>
      <c r="O167">
        <v>4</v>
      </c>
      <c r="P167">
        <v>5</v>
      </c>
      <c r="Q167">
        <v>6</v>
      </c>
      <c r="R167">
        <v>7</v>
      </c>
      <c r="S167">
        <v>8</v>
      </c>
      <c r="T167">
        <v>9</v>
      </c>
      <c r="U167">
        <v>10</v>
      </c>
      <c r="V167">
        <v>11</v>
      </c>
      <c r="W167">
        <v>12</v>
      </c>
      <c r="X167">
        <v>13</v>
      </c>
      <c r="Y167">
        <v>14</v>
      </c>
      <c r="Z167">
        <v>15</v>
      </c>
      <c r="AA167">
        <v>16</v>
      </c>
      <c r="AB167">
        <v>17</v>
      </c>
      <c r="AC167">
        <v>18</v>
      </c>
    </row>
    <row r="168" spans="1:31" x14ac:dyDescent="0.45">
      <c r="A168" t="e">
        <f t="shared" si="18"/>
        <v>#N/A</v>
      </c>
      <c r="C168" t="e">
        <f t="shared" si="19"/>
        <v>#N/A</v>
      </c>
      <c r="G168" s="2"/>
      <c r="H168" s="2"/>
      <c r="I168" s="2"/>
      <c r="J168" t="s">
        <v>12</v>
      </c>
      <c r="K168">
        <v>1</v>
      </c>
      <c r="L168">
        <v>0</v>
      </c>
      <c r="M168" s="2">
        <v>1.4444444444444444</v>
      </c>
      <c r="N168" s="2">
        <v>0.71962616822429903</v>
      </c>
      <c r="O168" s="2">
        <v>1.1428571428571428</v>
      </c>
      <c r="P168" s="2">
        <v>0.95652173913043481</v>
      </c>
      <c r="Q168" s="2">
        <v>1.1428571428571428</v>
      </c>
      <c r="R168" s="2">
        <v>1.0348837209302326</v>
      </c>
      <c r="S168" s="2">
        <v>1.1857142857142857</v>
      </c>
      <c r="T168">
        <v>0</v>
      </c>
      <c r="U168" s="2">
        <v>0.88888888888888884</v>
      </c>
      <c r="V168" s="2">
        <v>1.7446808510638299</v>
      </c>
      <c r="W168">
        <v>0</v>
      </c>
      <c r="X168" s="2">
        <v>0.86956521739130432</v>
      </c>
      <c r="Y168" s="2">
        <v>1.7636363636363637</v>
      </c>
      <c r="Z168" s="2">
        <v>1.9166666666666667</v>
      </c>
      <c r="AA168" s="2">
        <v>2.5142857142857142</v>
      </c>
      <c r="AB168" s="2">
        <v>1.2857142857142858</v>
      </c>
      <c r="AC168" s="9">
        <f>1.98360655737705+4.5</f>
        <v>6.4836065573770503</v>
      </c>
      <c r="AE168" s="2">
        <f>SUM(L168:AC185)</f>
        <v>328.7566444550348</v>
      </c>
    </row>
    <row r="169" spans="1:31" x14ac:dyDescent="0.45">
      <c r="A169" t="e">
        <f t="shared" si="18"/>
        <v>#N/A</v>
      </c>
      <c r="B169" s="1" t="s">
        <v>36</v>
      </c>
      <c r="C169" t="e">
        <f t="shared" si="19"/>
        <v>#N/A</v>
      </c>
      <c r="G169" s="2"/>
      <c r="H169" s="2"/>
      <c r="I169" s="2"/>
      <c r="J169" t="s">
        <v>1</v>
      </c>
      <c r="K169">
        <v>2</v>
      </c>
      <c r="L169" s="2">
        <v>0.69230769230769229</v>
      </c>
      <c r="M169">
        <v>0</v>
      </c>
      <c r="N169" s="2">
        <v>0.83561643835616439</v>
      </c>
      <c r="O169" s="2">
        <v>0.68292682926829273</v>
      </c>
      <c r="P169" s="2">
        <v>0.5957446808510638</v>
      </c>
      <c r="Q169" s="2">
        <v>2.2075471698113209</v>
      </c>
      <c r="R169" s="2">
        <v>1.4074074074074074</v>
      </c>
      <c r="S169" s="2">
        <v>1.3661971830985915</v>
      </c>
      <c r="T169">
        <v>0</v>
      </c>
      <c r="U169" s="2">
        <v>1.6909090909090909</v>
      </c>
      <c r="V169" s="2">
        <v>1.8888888888888888</v>
      </c>
      <c r="W169" s="2">
        <v>1.1884057971014492</v>
      </c>
      <c r="X169" s="2">
        <v>1.1234567901234569</v>
      </c>
      <c r="Y169" s="2">
        <v>1.4461538461538461</v>
      </c>
      <c r="Z169" s="2">
        <v>1.4142857142857144</v>
      </c>
      <c r="AA169" s="2">
        <v>2.2641509433962264</v>
      </c>
      <c r="AB169" s="2">
        <v>2.9473684210526314</v>
      </c>
      <c r="AC169" s="2">
        <v>1.8867924528301887</v>
      </c>
    </row>
    <row r="170" spans="1:31" x14ac:dyDescent="0.45">
      <c r="A170">
        <f t="shared" si="18"/>
        <v>1</v>
      </c>
      <c r="B170" t="s">
        <v>12</v>
      </c>
      <c r="C170">
        <f t="shared" si="19"/>
        <v>2</v>
      </c>
      <c r="D170" t="s">
        <v>1</v>
      </c>
      <c r="E170">
        <v>91</v>
      </c>
      <c r="F170">
        <v>63</v>
      </c>
      <c r="G170" s="2">
        <f t="shared" si="20"/>
        <v>1.4444444444444444</v>
      </c>
      <c r="H170" s="2">
        <f t="shared" si="21"/>
        <v>0.69230769230769229</v>
      </c>
      <c r="I170" s="2"/>
      <c r="J170" t="s">
        <v>0</v>
      </c>
      <c r="K170">
        <v>3</v>
      </c>
      <c r="L170" s="2">
        <v>1.3896103896103895</v>
      </c>
      <c r="M170" s="2">
        <v>1.1967213114754098</v>
      </c>
      <c r="N170">
        <v>0</v>
      </c>
      <c r="O170">
        <v>0</v>
      </c>
      <c r="P170">
        <v>0</v>
      </c>
      <c r="Q170" s="2">
        <v>0.78761061946902655</v>
      </c>
      <c r="R170" s="2">
        <v>1.06</v>
      </c>
      <c r="S170" s="9">
        <f>0.845070422535211+1.7910447761194</f>
        <v>2.6361151986546112</v>
      </c>
      <c r="T170" s="2">
        <v>0.8529411764705882</v>
      </c>
      <c r="U170" s="2">
        <v>2.59375</v>
      </c>
      <c r="V170" s="2">
        <v>0.71951219512195119</v>
      </c>
      <c r="W170" s="2">
        <v>0.81333333333333335</v>
      </c>
      <c r="X170" s="2">
        <v>1.6029411764705883</v>
      </c>
      <c r="Y170">
        <v>0</v>
      </c>
      <c r="Z170" s="9">
        <f>2.23404255319149+0.905263157894737</f>
        <v>3.139305711086227</v>
      </c>
      <c r="AA170" s="2">
        <v>1.2173913043478262</v>
      </c>
      <c r="AB170" s="2">
        <v>2.0862068965517242</v>
      </c>
      <c r="AC170" s="2">
        <v>1.1466666666666667</v>
      </c>
    </row>
    <row r="171" spans="1:31" x14ac:dyDescent="0.45">
      <c r="A171">
        <f t="shared" si="18"/>
        <v>3</v>
      </c>
      <c r="B171" s="10" t="s">
        <v>0</v>
      </c>
      <c r="C171" s="10">
        <f t="shared" si="19"/>
        <v>8</v>
      </c>
      <c r="D171" s="10" t="s">
        <v>14</v>
      </c>
      <c r="E171" s="10">
        <v>120</v>
      </c>
      <c r="F171" s="10">
        <v>67</v>
      </c>
      <c r="G171" s="7">
        <f t="shared" si="20"/>
        <v>1.791044776119403</v>
      </c>
      <c r="H171" s="7">
        <f t="shared" si="21"/>
        <v>0.55833333333333335</v>
      </c>
      <c r="I171" s="2"/>
      <c r="J171" t="s">
        <v>7</v>
      </c>
      <c r="K171">
        <v>4</v>
      </c>
      <c r="L171" s="2">
        <v>0.875</v>
      </c>
      <c r="M171" s="2">
        <v>1.4642857142857142</v>
      </c>
      <c r="N171">
        <v>0</v>
      </c>
      <c r="O171">
        <v>0</v>
      </c>
      <c r="P171" s="2">
        <v>1.8181818181818181</v>
      </c>
      <c r="Q171" s="2">
        <v>0.9285714285714286</v>
      </c>
      <c r="R171" s="2">
        <v>0.76106194690265483</v>
      </c>
      <c r="S171" s="2">
        <v>0.51515151515151514</v>
      </c>
      <c r="T171" s="2">
        <v>1.0533333333333332</v>
      </c>
      <c r="U171" s="2">
        <v>1.2</v>
      </c>
      <c r="V171">
        <v>0</v>
      </c>
      <c r="W171" s="9">
        <f>1.27777777777778+1.08064516129032</f>
        <v>2.3584229390680997</v>
      </c>
      <c r="X171" s="2">
        <v>1.0588235294117647</v>
      </c>
      <c r="Y171" s="2">
        <v>1.7241379310344827</v>
      </c>
      <c r="Z171" s="2">
        <v>1.1341463414634145</v>
      </c>
      <c r="AA171" s="2">
        <v>1.1428571428571428</v>
      </c>
      <c r="AB171" s="2">
        <v>0.85057471264367812</v>
      </c>
      <c r="AC171" s="2">
        <v>1.0864197530864197</v>
      </c>
    </row>
    <row r="172" spans="1:31" x14ac:dyDescent="0.45">
      <c r="A172">
        <f t="shared" si="18"/>
        <v>4</v>
      </c>
      <c r="B172" t="s">
        <v>7</v>
      </c>
      <c r="C172">
        <f t="shared" si="19"/>
        <v>18</v>
      </c>
      <c r="D172" t="s">
        <v>10</v>
      </c>
      <c r="E172">
        <v>88</v>
      </c>
      <c r="F172">
        <v>81</v>
      </c>
      <c r="G172" s="2">
        <f t="shared" si="20"/>
        <v>1.0864197530864197</v>
      </c>
      <c r="H172" s="2">
        <f t="shared" si="21"/>
        <v>0.92045454545454541</v>
      </c>
      <c r="I172" s="2"/>
      <c r="J172" t="s">
        <v>17</v>
      </c>
      <c r="K172">
        <v>5</v>
      </c>
      <c r="L172" s="2">
        <v>1.0454545454545454</v>
      </c>
      <c r="M172" s="2">
        <v>1.6785714285714286</v>
      </c>
      <c r="N172">
        <v>0</v>
      </c>
      <c r="O172" s="2">
        <v>0.55000000000000004</v>
      </c>
      <c r="P172">
        <v>0</v>
      </c>
      <c r="Q172" s="2">
        <v>1.1647058823529413</v>
      </c>
      <c r="R172">
        <v>0</v>
      </c>
      <c r="S172">
        <v>0</v>
      </c>
      <c r="T172" s="9">
        <f>1.56451612903226+0.617283950617284</f>
        <v>2.1818000796495438</v>
      </c>
      <c r="U172" s="9">
        <f>0.846153846153846+1.58571428571429</f>
        <v>2.4318681318681361</v>
      </c>
      <c r="V172" s="2">
        <v>1.0879120879120878</v>
      </c>
      <c r="W172" s="2">
        <v>0.47826086956521741</v>
      </c>
      <c r="X172" s="2">
        <v>1.1585365853658536</v>
      </c>
      <c r="Y172" s="2">
        <v>1.01219512195122</v>
      </c>
      <c r="Z172" s="2">
        <v>1.8135593220338984</v>
      </c>
      <c r="AA172" s="2">
        <v>1.6296296296296295</v>
      </c>
      <c r="AB172" s="2">
        <v>2.1702127659574466</v>
      </c>
      <c r="AC172" s="2">
        <v>4.25</v>
      </c>
    </row>
    <row r="173" spans="1:31" x14ac:dyDescent="0.45">
      <c r="A173">
        <f t="shared" si="18"/>
        <v>12</v>
      </c>
      <c r="B173" t="s">
        <v>4</v>
      </c>
      <c r="C173">
        <f t="shared" si="19"/>
        <v>7</v>
      </c>
      <c r="D173" t="s">
        <v>5</v>
      </c>
      <c r="E173">
        <v>94</v>
      </c>
      <c r="F173">
        <v>92</v>
      </c>
      <c r="G173" s="2">
        <f t="shared" si="20"/>
        <v>1.0217391304347827</v>
      </c>
      <c r="H173" s="2">
        <f t="shared" si="21"/>
        <v>0.97872340425531912</v>
      </c>
      <c r="I173" s="2"/>
      <c r="J173" t="s">
        <v>2</v>
      </c>
      <c r="K173">
        <v>6</v>
      </c>
      <c r="L173" s="2">
        <v>0.875</v>
      </c>
      <c r="M173" s="2">
        <v>0.45299145299145299</v>
      </c>
      <c r="N173" s="2">
        <v>1.2696629213483146</v>
      </c>
      <c r="O173" s="2">
        <v>1.0769230769230769</v>
      </c>
      <c r="P173" s="2">
        <v>0.85858585858585856</v>
      </c>
      <c r="Q173">
        <v>0</v>
      </c>
      <c r="R173">
        <v>0</v>
      </c>
      <c r="S173" s="2">
        <v>1.6119402985074627</v>
      </c>
      <c r="T173">
        <v>0</v>
      </c>
      <c r="U173" s="2">
        <v>1.368421052631579</v>
      </c>
      <c r="V173" s="2">
        <v>1.1594202898550725</v>
      </c>
      <c r="W173" s="2">
        <v>1.65</v>
      </c>
      <c r="X173" s="2">
        <v>0.95726495726495731</v>
      </c>
      <c r="Y173" s="2">
        <v>1.5454545454545454</v>
      </c>
      <c r="Z173" s="9">
        <f>1.29333333333333+0.9</f>
        <v>2.1933333333333298</v>
      </c>
      <c r="AA173" s="2">
        <v>1.1458333333333333</v>
      </c>
      <c r="AB173" s="2">
        <v>3.5</v>
      </c>
      <c r="AC173" s="2">
        <v>3.25</v>
      </c>
    </row>
    <row r="174" spans="1:31" x14ac:dyDescent="0.45">
      <c r="A174">
        <f t="shared" si="18"/>
        <v>11</v>
      </c>
      <c r="B174" t="s">
        <v>15</v>
      </c>
      <c r="C174">
        <f t="shared" si="19"/>
        <v>16</v>
      </c>
      <c r="D174" t="s">
        <v>6</v>
      </c>
      <c r="E174">
        <v>84</v>
      </c>
      <c r="F174">
        <v>29</v>
      </c>
      <c r="G174" s="2">
        <f t="shared" si="20"/>
        <v>2.896551724137931</v>
      </c>
      <c r="H174" s="2">
        <f t="shared" si="21"/>
        <v>0.34523809523809523</v>
      </c>
      <c r="I174" s="2"/>
      <c r="J174" t="s">
        <v>5</v>
      </c>
      <c r="K174">
        <v>7</v>
      </c>
      <c r="L174" s="2">
        <v>0.9662921348314607</v>
      </c>
      <c r="M174" s="2">
        <v>0.71052631578947367</v>
      </c>
      <c r="N174" s="2">
        <v>0.94339622641509435</v>
      </c>
      <c r="O174" s="2">
        <v>1.3139534883720929</v>
      </c>
      <c r="P174">
        <v>0</v>
      </c>
      <c r="Q174">
        <v>0</v>
      </c>
      <c r="R174">
        <v>0</v>
      </c>
      <c r="S174" s="2">
        <v>1.6229508196721312</v>
      </c>
      <c r="T174" s="8">
        <f>0.752475247524752+1.22727272727273</f>
        <v>1.979747974797482</v>
      </c>
      <c r="U174" s="2">
        <v>0.71794871794871795</v>
      </c>
      <c r="V174" s="2">
        <v>1.1846153846153846</v>
      </c>
      <c r="W174" s="2">
        <v>0.97872340425531912</v>
      </c>
      <c r="X174" s="2">
        <v>1.2446808510638299</v>
      </c>
      <c r="Y174" s="2">
        <v>0.81188118811881194</v>
      </c>
      <c r="Z174" s="2">
        <v>1.6666666666666667</v>
      </c>
      <c r="AA174" s="2">
        <v>1.4931506849315068</v>
      </c>
      <c r="AB174" s="9">
        <f>2.94642857142857+1.37634408602151</f>
        <v>4.3227726574500798</v>
      </c>
      <c r="AC174">
        <v>0</v>
      </c>
    </row>
    <row r="175" spans="1:31" x14ac:dyDescent="0.45">
      <c r="A175" s="10">
        <f t="shared" si="18"/>
        <v>10</v>
      </c>
      <c r="B175" s="10" t="s">
        <v>13</v>
      </c>
      <c r="C175" s="10">
        <f t="shared" si="19"/>
        <v>5</v>
      </c>
      <c r="D175" s="10" t="s">
        <v>17</v>
      </c>
      <c r="E175" s="10">
        <v>70</v>
      </c>
      <c r="F175" s="10">
        <v>111</v>
      </c>
      <c r="G175" s="7">
        <f t="shared" si="20"/>
        <v>0.63063063063063063</v>
      </c>
      <c r="H175" s="7">
        <f t="shared" si="21"/>
        <v>1.5857142857142856</v>
      </c>
      <c r="I175" s="2"/>
      <c r="J175" t="s">
        <v>14</v>
      </c>
      <c r="K175">
        <v>8</v>
      </c>
      <c r="L175" s="2">
        <v>0.84337349397590367</v>
      </c>
      <c r="M175" s="2">
        <v>0.73195876288659789</v>
      </c>
      <c r="N175" s="9">
        <f>1.18333333333333+0.558333333333333</f>
        <v>1.7416666666666631</v>
      </c>
      <c r="O175" s="2">
        <v>1.9411764705882353</v>
      </c>
      <c r="P175">
        <v>0</v>
      </c>
      <c r="Q175" s="2">
        <v>0.62037037037037035</v>
      </c>
      <c r="R175" s="2">
        <v>0.61616161616161613</v>
      </c>
      <c r="S175">
        <v>0</v>
      </c>
      <c r="T175" s="2">
        <v>0.88235294117647056</v>
      </c>
      <c r="U175" s="2">
        <v>0</v>
      </c>
      <c r="V175" s="2">
        <v>0.80232558139534882</v>
      </c>
      <c r="W175" s="2">
        <v>1.2183908045977012</v>
      </c>
      <c r="X175" s="2">
        <v>1.5060240963855422</v>
      </c>
      <c r="Y175" s="2">
        <v>0.98412698412698407</v>
      </c>
      <c r="Z175" s="2">
        <v>1.4507042253521127</v>
      </c>
      <c r="AA175" s="2">
        <v>1.1904761904761905</v>
      </c>
      <c r="AB175" s="2">
        <v>2.6833333333333331</v>
      </c>
      <c r="AC175" s="2">
        <v>1.9577464788732395</v>
      </c>
    </row>
    <row r="176" spans="1:31" x14ac:dyDescent="0.45">
      <c r="A176">
        <f t="shared" si="18"/>
        <v>6</v>
      </c>
      <c r="B176" s="10" t="s">
        <v>2</v>
      </c>
      <c r="C176" s="10">
        <f t="shared" si="19"/>
        <v>15</v>
      </c>
      <c r="D176" s="10" t="s">
        <v>8</v>
      </c>
      <c r="E176" s="10">
        <v>90</v>
      </c>
      <c r="F176" s="10">
        <v>100</v>
      </c>
      <c r="G176" s="7">
        <f t="shared" si="20"/>
        <v>0.9</v>
      </c>
      <c r="H176" s="7">
        <f t="shared" si="21"/>
        <v>1.1111111111111112</v>
      </c>
      <c r="I176" s="2"/>
      <c r="J176" t="s">
        <v>3</v>
      </c>
      <c r="K176">
        <v>9</v>
      </c>
      <c r="L176">
        <v>0</v>
      </c>
      <c r="M176">
        <v>0</v>
      </c>
      <c r="N176" s="2">
        <v>1.1724137931034482</v>
      </c>
      <c r="O176" s="2">
        <v>0.94936708860759489</v>
      </c>
      <c r="P176" s="9">
        <f>0.639175257731959+1.62</f>
        <v>2.2591752577319593</v>
      </c>
      <c r="Q176">
        <v>0</v>
      </c>
      <c r="R176" s="9">
        <f>1.32894736842105+0.814814814814815</f>
        <v>2.1437621832358649</v>
      </c>
      <c r="S176" s="2">
        <v>1.1333333333333333</v>
      </c>
      <c r="T176">
        <v>0</v>
      </c>
      <c r="U176" s="2">
        <v>0.83870967741935487</v>
      </c>
      <c r="V176" s="2">
        <v>1.0329670329670331</v>
      </c>
      <c r="W176" s="2">
        <v>0.67391304347826086</v>
      </c>
      <c r="X176" s="2">
        <v>1.0136986301369864</v>
      </c>
      <c r="Y176" s="2">
        <v>1.7058823529411764</v>
      </c>
      <c r="Z176" s="2">
        <v>1.4814814814814814</v>
      </c>
      <c r="AA176" s="2">
        <v>1.4</v>
      </c>
      <c r="AB176" s="2">
        <v>2.1886792452830188</v>
      </c>
      <c r="AC176" s="2">
        <v>1.78125</v>
      </c>
    </row>
    <row r="177" spans="1:29" x14ac:dyDescent="0.45">
      <c r="A177">
        <f t="shared" si="18"/>
        <v>17</v>
      </c>
      <c r="B177" t="s">
        <v>16</v>
      </c>
      <c r="C177">
        <f t="shared" si="19"/>
        <v>9</v>
      </c>
      <c r="D177" t="s">
        <v>3</v>
      </c>
      <c r="E177">
        <v>53</v>
      </c>
      <c r="F177">
        <v>116</v>
      </c>
      <c r="G177" s="2">
        <f t="shared" si="20"/>
        <v>0.45689655172413796</v>
      </c>
      <c r="H177" s="2">
        <f t="shared" si="21"/>
        <v>2.1886792452830188</v>
      </c>
      <c r="I177" s="2"/>
      <c r="J177" t="s">
        <v>13</v>
      </c>
      <c r="K177">
        <v>10</v>
      </c>
      <c r="L177" s="2">
        <v>1.125</v>
      </c>
      <c r="M177" s="2">
        <v>0.59139784946236562</v>
      </c>
      <c r="N177" s="2">
        <v>0.38554216867469882</v>
      </c>
      <c r="O177" s="2">
        <v>0.83333333333333337</v>
      </c>
      <c r="P177" s="9">
        <f>1.18181818181818+0.630630630630631</f>
        <v>1.8124488124488112</v>
      </c>
      <c r="Q177" s="2">
        <v>0.73076923076923073</v>
      </c>
      <c r="R177" s="2">
        <v>1.3928571428571428</v>
      </c>
      <c r="S177" s="2">
        <v>0</v>
      </c>
      <c r="T177" s="2">
        <v>1.1923076923076923</v>
      </c>
      <c r="U177" s="2">
        <v>0</v>
      </c>
      <c r="V177" s="2">
        <v>0.97674418604651159</v>
      </c>
      <c r="W177" s="2">
        <v>1.4262295081967213</v>
      </c>
      <c r="X177" s="2">
        <v>1.9452054794520548</v>
      </c>
      <c r="Y177" s="2">
        <v>1.3043478260869565</v>
      </c>
      <c r="Z177" s="2">
        <v>0.67289719626168221</v>
      </c>
      <c r="AA177" s="2">
        <v>1.2833333333333334</v>
      </c>
      <c r="AB177" s="2">
        <v>0</v>
      </c>
      <c r="AC177" s="2">
        <v>2.06</v>
      </c>
    </row>
    <row r="178" spans="1:29" x14ac:dyDescent="0.45">
      <c r="A178">
        <f t="shared" si="18"/>
        <v>13</v>
      </c>
      <c r="B178" t="s">
        <v>9</v>
      </c>
      <c r="C178">
        <f t="shared" si="19"/>
        <v>14</v>
      </c>
      <c r="D178" t="s">
        <v>11</v>
      </c>
      <c r="E178">
        <v>86</v>
      </c>
      <c r="F178">
        <v>54</v>
      </c>
      <c r="G178" s="2">
        <f t="shared" si="20"/>
        <v>1.5925925925925926</v>
      </c>
      <c r="H178" s="2">
        <f t="shared" si="21"/>
        <v>0.62790697674418605</v>
      </c>
      <c r="I178" s="2"/>
      <c r="J178" t="s">
        <v>15</v>
      </c>
      <c r="K178">
        <v>11</v>
      </c>
      <c r="L178" s="2">
        <v>0.57317073170731703</v>
      </c>
      <c r="M178" s="2">
        <v>0.52941176470588236</v>
      </c>
      <c r="N178" s="2">
        <v>1.3898305084745763</v>
      </c>
      <c r="O178">
        <v>0</v>
      </c>
      <c r="P178" s="2">
        <v>0.91919191919191923</v>
      </c>
      <c r="Q178" s="2">
        <v>0.86250000000000004</v>
      </c>
      <c r="R178" s="2">
        <v>0.8441558441558441</v>
      </c>
      <c r="S178" s="2">
        <v>1.2463768115942029</v>
      </c>
      <c r="T178" s="2">
        <v>0.96808510638297873</v>
      </c>
      <c r="U178" s="2">
        <v>1.0238095238095237</v>
      </c>
      <c r="V178" s="2">
        <v>0</v>
      </c>
      <c r="W178" s="2">
        <v>1.0219780219780219</v>
      </c>
      <c r="X178" s="2">
        <v>0.46666666666666667</v>
      </c>
      <c r="Y178" s="2">
        <v>0.95833333333333337</v>
      </c>
      <c r="Z178" s="2">
        <v>1.32</v>
      </c>
      <c r="AA178" s="2">
        <v>2.896551724137931</v>
      </c>
      <c r="AB178" s="2">
        <v>3.5454545454545454</v>
      </c>
      <c r="AC178" s="2">
        <v>2.5</v>
      </c>
    </row>
    <row r="179" spans="1:29" x14ac:dyDescent="0.45">
      <c r="A179" t="e">
        <f t="shared" si="18"/>
        <v>#N/A</v>
      </c>
      <c r="C179" t="e">
        <f t="shared" si="19"/>
        <v>#N/A</v>
      </c>
      <c r="G179" s="2" t="e">
        <f t="shared" si="20"/>
        <v>#DIV/0!</v>
      </c>
      <c r="H179" s="2" t="e">
        <f t="shared" si="21"/>
        <v>#DIV/0!</v>
      </c>
      <c r="I179" s="2"/>
      <c r="J179" t="s">
        <v>4</v>
      </c>
      <c r="K179">
        <v>12</v>
      </c>
      <c r="L179">
        <v>0</v>
      </c>
      <c r="M179" s="2">
        <v>0.84146341463414631</v>
      </c>
      <c r="N179" s="2">
        <v>1.2295081967213115</v>
      </c>
      <c r="O179" s="9">
        <f>0.782608695652174+0.925373134328358</f>
        <v>1.7079818299805321</v>
      </c>
      <c r="P179" s="2">
        <v>2.0909090909090908</v>
      </c>
      <c r="Q179" s="2">
        <v>0.60606060606060608</v>
      </c>
      <c r="R179" s="2">
        <v>1.0217391304347827</v>
      </c>
      <c r="S179" s="2">
        <v>0.82075471698113212</v>
      </c>
      <c r="T179" s="2">
        <v>1.4838709677419355</v>
      </c>
      <c r="U179" s="2">
        <v>0.70114942528735635</v>
      </c>
      <c r="V179" s="2">
        <v>0.978494623655914</v>
      </c>
      <c r="W179" s="2">
        <v>0</v>
      </c>
      <c r="X179" s="2">
        <v>2.2407407407407409</v>
      </c>
      <c r="Y179" s="2">
        <v>1.5890410958904109</v>
      </c>
      <c r="Z179" s="2">
        <v>0</v>
      </c>
      <c r="AA179" s="2">
        <v>0.68674698795180722</v>
      </c>
      <c r="AB179" s="2">
        <v>1.3374999999999999</v>
      </c>
      <c r="AC179" s="2">
        <v>2.3191489361702127</v>
      </c>
    </row>
    <row r="180" spans="1:29" x14ac:dyDescent="0.45">
      <c r="A180" t="e">
        <f t="shared" si="18"/>
        <v>#N/A</v>
      </c>
      <c r="B180" s="1" t="s">
        <v>37</v>
      </c>
      <c r="C180" t="e">
        <f t="shared" si="19"/>
        <v>#N/A</v>
      </c>
      <c r="G180" s="2" t="e">
        <f t="shared" si="20"/>
        <v>#DIV/0!</v>
      </c>
      <c r="H180" s="2" t="e">
        <f t="shared" si="21"/>
        <v>#DIV/0!</v>
      </c>
      <c r="I180" s="2"/>
      <c r="J180" t="s">
        <v>9</v>
      </c>
      <c r="K180">
        <v>13</v>
      </c>
      <c r="L180" s="2">
        <v>1.1499999999999999</v>
      </c>
      <c r="M180" s="2">
        <v>0.89010989010989006</v>
      </c>
      <c r="N180" s="2">
        <v>0.62385321100917435</v>
      </c>
      <c r="O180" s="2">
        <v>0.94444444444444442</v>
      </c>
      <c r="P180" s="2">
        <v>0.86315789473684212</v>
      </c>
      <c r="Q180" s="2">
        <v>1.0446428571428572</v>
      </c>
      <c r="R180" s="2">
        <v>0.80341880341880345</v>
      </c>
      <c r="S180" s="2">
        <v>0.66400000000000003</v>
      </c>
      <c r="T180" s="2">
        <v>0.98648648648648651</v>
      </c>
      <c r="U180" s="2">
        <v>0.5140845070422535</v>
      </c>
      <c r="V180" s="2">
        <v>2.1428571428571428</v>
      </c>
      <c r="W180" s="2">
        <v>0.4462809917355372</v>
      </c>
      <c r="X180" s="2">
        <v>0</v>
      </c>
      <c r="Y180" s="2">
        <v>1.5925925925925926</v>
      </c>
      <c r="Z180" s="2">
        <v>0.75</v>
      </c>
      <c r="AA180" s="2">
        <v>0.69444444444444442</v>
      </c>
      <c r="AB180" s="2">
        <v>0</v>
      </c>
      <c r="AC180" s="2">
        <v>1.3448275862068966</v>
      </c>
    </row>
    <row r="181" spans="1:29" x14ac:dyDescent="0.45">
      <c r="A181">
        <f t="shared" si="18"/>
        <v>8</v>
      </c>
      <c r="B181" t="s">
        <v>14</v>
      </c>
      <c r="C181">
        <f t="shared" si="19"/>
        <v>10</v>
      </c>
      <c r="D181" t="s">
        <v>13</v>
      </c>
      <c r="E181">
        <v>84</v>
      </c>
      <c r="F181">
        <v>56</v>
      </c>
      <c r="G181" s="2">
        <f t="shared" si="20"/>
        <v>1.5</v>
      </c>
      <c r="H181" s="2">
        <f t="shared" si="21"/>
        <v>0.66666666666666663</v>
      </c>
      <c r="I181" s="2"/>
      <c r="J181" t="s">
        <v>11</v>
      </c>
      <c r="K181">
        <v>14</v>
      </c>
      <c r="L181" s="2">
        <v>0.5670103092783505</v>
      </c>
      <c r="M181" s="2">
        <v>0.69148936170212771</v>
      </c>
      <c r="N181">
        <v>0</v>
      </c>
      <c r="O181" s="2">
        <v>0.57999999999999996</v>
      </c>
      <c r="P181" s="2">
        <v>0.98795180722891562</v>
      </c>
      <c r="Q181" s="2">
        <v>0.6470588235294118</v>
      </c>
      <c r="R181" s="2">
        <v>1.2317073170731707</v>
      </c>
      <c r="S181" s="2">
        <v>1.0161290322580645</v>
      </c>
      <c r="T181" s="2">
        <v>0.58620689655172409</v>
      </c>
      <c r="U181" s="2">
        <v>0.76666666666666672</v>
      </c>
      <c r="V181" s="2">
        <v>1.0434782608695652</v>
      </c>
      <c r="W181" s="2">
        <v>0.62931034482758619</v>
      </c>
      <c r="X181" s="2">
        <v>0.62790697674418605</v>
      </c>
      <c r="Y181" s="2">
        <v>0</v>
      </c>
      <c r="Z181" s="2">
        <v>0.96116504854368934</v>
      </c>
      <c r="AA181" s="2">
        <v>0.47787610619469029</v>
      </c>
      <c r="AB181" s="2">
        <v>1.5438596491228069</v>
      </c>
      <c r="AC181" s="2">
        <v>1.9827586206896552</v>
      </c>
    </row>
    <row r="182" spans="1:29" x14ac:dyDescent="0.45">
      <c r="A182">
        <f t="shared" si="18"/>
        <v>14</v>
      </c>
      <c r="B182" t="s">
        <v>11</v>
      </c>
      <c r="C182">
        <f t="shared" si="19"/>
        <v>4</v>
      </c>
      <c r="D182" t="s">
        <v>7</v>
      </c>
      <c r="E182">
        <v>86</v>
      </c>
      <c r="F182">
        <v>91</v>
      </c>
      <c r="G182" s="2">
        <f t="shared" si="20"/>
        <v>0.94505494505494503</v>
      </c>
      <c r="H182" s="2">
        <f t="shared" si="21"/>
        <v>1.058139534883721</v>
      </c>
      <c r="I182" s="2"/>
      <c r="J182" t="s">
        <v>8</v>
      </c>
      <c r="K182">
        <v>15</v>
      </c>
      <c r="L182" s="2">
        <v>0.52173913043478259</v>
      </c>
      <c r="M182" s="2">
        <v>0.70707070707070707</v>
      </c>
      <c r="N182" s="9">
        <f>0.447619047619048+1.1046511627907</f>
        <v>1.5522702104097481</v>
      </c>
      <c r="O182" s="2">
        <v>0.88172043010752688</v>
      </c>
      <c r="P182" s="2">
        <v>0.55140186915887845</v>
      </c>
      <c r="Q182" s="9">
        <f>0.77319587628866+1.11111111111111</f>
        <v>1.88430698739977</v>
      </c>
      <c r="R182" s="2">
        <v>0.6</v>
      </c>
      <c r="S182" s="2">
        <v>0.68932038834951459</v>
      </c>
      <c r="T182" s="2">
        <v>0.67500000000000004</v>
      </c>
      <c r="U182" s="2">
        <v>1.4861111111111112</v>
      </c>
      <c r="V182" s="2">
        <v>0.75757575757575757</v>
      </c>
      <c r="W182" s="2">
        <v>0</v>
      </c>
      <c r="X182" s="2">
        <v>1.3333333333333333</v>
      </c>
      <c r="Y182" s="2">
        <v>1.0404040404040404</v>
      </c>
      <c r="Z182" s="2">
        <v>0</v>
      </c>
      <c r="AA182" s="2">
        <v>0</v>
      </c>
      <c r="AB182" s="2">
        <v>0.90654205607476634</v>
      </c>
      <c r="AC182" s="2">
        <v>0</v>
      </c>
    </row>
    <row r="183" spans="1:29" x14ac:dyDescent="0.45">
      <c r="A183">
        <f t="shared" si="18"/>
        <v>16</v>
      </c>
      <c r="B183" t="s">
        <v>6</v>
      </c>
      <c r="C183">
        <f t="shared" si="19"/>
        <v>6</v>
      </c>
      <c r="D183" t="s">
        <v>2</v>
      </c>
      <c r="E183">
        <v>59</v>
      </c>
      <c r="F183">
        <v>99</v>
      </c>
      <c r="G183" s="2">
        <f t="shared" si="20"/>
        <v>0.59595959595959591</v>
      </c>
      <c r="H183" s="2">
        <f t="shared" si="21"/>
        <v>1.6779661016949152</v>
      </c>
      <c r="I183" s="2"/>
      <c r="J183" t="s">
        <v>6</v>
      </c>
      <c r="K183">
        <v>16</v>
      </c>
      <c r="L183" s="2">
        <v>0.39772727272727271</v>
      </c>
      <c r="M183" s="2">
        <v>0.44166666666666665</v>
      </c>
      <c r="N183" s="2">
        <v>0.8214285714285714</v>
      </c>
      <c r="O183" s="2">
        <v>0.875</v>
      </c>
      <c r="P183" s="2">
        <v>0.61363636363636365</v>
      </c>
      <c r="Q183" s="2">
        <v>0.87272727272727268</v>
      </c>
      <c r="R183" s="2">
        <v>0.66972477064220182</v>
      </c>
      <c r="S183" s="2">
        <v>0.84</v>
      </c>
      <c r="T183" s="2">
        <v>0.7142857142857143</v>
      </c>
      <c r="U183" s="2">
        <v>0.77922077922077926</v>
      </c>
      <c r="V183" s="2">
        <v>0.34523809523809523</v>
      </c>
      <c r="W183" s="2">
        <v>1.4561403508771931</v>
      </c>
      <c r="X183" s="2">
        <v>1.44</v>
      </c>
      <c r="Y183" s="2">
        <v>2.0925925925925926</v>
      </c>
      <c r="Z183" s="2">
        <v>0</v>
      </c>
      <c r="AA183" s="2">
        <v>0</v>
      </c>
      <c r="AB183" s="2">
        <v>1.6046511627906976</v>
      </c>
      <c r="AC183" s="2">
        <v>1.9245283018867925</v>
      </c>
    </row>
    <row r="184" spans="1:29" x14ac:dyDescent="0.45">
      <c r="A184">
        <f t="shared" si="18"/>
        <v>18</v>
      </c>
      <c r="B184" t="s">
        <v>10</v>
      </c>
      <c r="C184">
        <f t="shared" si="19"/>
        <v>7</v>
      </c>
      <c r="D184" t="s">
        <v>5</v>
      </c>
      <c r="E184">
        <v>92</v>
      </c>
      <c r="F184">
        <v>88</v>
      </c>
      <c r="G184" s="2">
        <f t="shared" si="20"/>
        <v>1.0454545454545454</v>
      </c>
      <c r="H184" s="2">
        <f t="shared" si="21"/>
        <v>0.95652173913043481</v>
      </c>
      <c r="I184" s="2"/>
      <c r="J184" t="s">
        <v>16</v>
      </c>
      <c r="K184">
        <v>17</v>
      </c>
      <c r="L184" s="2">
        <v>0.77777777777777779</v>
      </c>
      <c r="M184" s="2">
        <v>0.3392857142857143</v>
      </c>
      <c r="N184" s="2">
        <v>0.47933884297520662</v>
      </c>
      <c r="O184" s="2">
        <v>1.1756756756756757</v>
      </c>
      <c r="P184" s="2">
        <v>0.46078431372549017</v>
      </c>
      <c r="Q184" s="2">
        <v>0.2857142857142857</v>
      </c>
      <c r="R184" s="9">
        <f>0.339393939393939+0.7265625</f>
        <v>1.0659564393939389</v>
      </c>
      <c r="S184" s="2">
        <v>0.37267080745341613</v>
      </c>
      <c r="T184" s="2">
        <v>0.45689655172413796</v>
      </c>
      <c r="U184" s="2">
        <v>0</v>
      </c>
      <c r="V184" s="2">
        <v>0.28205128205128205</v>
      </c>
      <c r="W184" s="2">
        <v>0.74766355140186913</v>
      </c>
      <c r="X184" s="2">
        <v>0</v>
      </c>
      <c r="Y184" s="2">
        <v>0.64772727272727271</v>
      </c>
      <c r="Z184" s="2">
        <v>1.1030927835051547</v>
      </c>
      <c r="AA184" s="2">
        <v>0.62318840579710144</v>
      </c>
      <c r="AB184" s="2">
        <v>0</v>
      </c>
      <c r="AC184" s="2">
        <v>0.79729729729729726</v>
      </c>
    </row>
    <row r="185" spans="1:29" x14ac:dyDescent="0.45">
      <c r="A185">
        <f t="shared" si="18"/>
        <v>5</v>
      </c>
      <c r="B185" t="s">
        <v>17</v>
      </c>
      <c r="C185">
        <f t="shared" si="19"/>
        <v>3</v>
      </c>
      <c r="D185" t="s">
        <v>0</v>
      </c>
      <c r="E185">
        <v>65</v>
      </c>
      <c r="F185">
        <v>82</v>
      </c>
      <c r="G185" s="2">
        <f t="shared" si="20"/>
        <v>0.79268292682926833</v>
      </c>
      <c r="H185" s="2">
        <f t="shared" si="21"/>
        <v>1.2615384615384615</v>
      </c>
      <c r="I185" s="2"/>
      <c r="J185" t="s">
        <v>10</v>
      </c>
      <c r="K185">
        <v>18</v>
      </c>
      <c r="L185" s="9">
        <f>0.504132231404959+0.222222222222222</f>
        <v>0.72635445362718098</v>
      </c>
      <c r="M185" s="2">
        <v>0.53</v>
      </c>
      <c r="N185" s="2">
        <v>0.87209302325581395</v>
      </c>
      <c r="O185" s="2">
        <v>0.92045454545454541</v>
      </c>
      <c r="P185" s="2">
        <v>0.23529411764705882</v>
      </c>
      <c r="Q185" s="2">
        <v>0.30769230769230771</v>
      </c>
      <c r="R185" s="2">
        <v>0</v>
      </c>
      <c r="S185" s="2">
        <v>0.51079136690647486</v>
      </c>
      <c r="T185" s="2">
        <v>0.56140350877192979</v>
      </c>
      <c r="U185" s="2">
        <v>0.4854368932038835</v>
      </c>
      <c r="V185" s="2">
        <v>0.4</v>
      </c>
      <c r="W185" s="2">
        <v>0.43119266055045874</v>
      </c>
      <c r="X185" s="2">
        <v>0.74358974358974361</v>
      </c>
      <c r="Y185" s="2">
        <v>0.5043478260869565</v>
      </c>
      <c r="Z185" s="2">
        <v>0</v>
      </c>
      <c r="AA185" s="2">
        <v>0.51960784313725494</v>
      </c>
      <c r="AB185" s="2">
        <v>1.2542372881355932</v>
      </c>
      <c r="AC185" s="2">
        <v>0</v>
      </c>
    </row>
    <row r="186" spans="1:29" x14ac:dyDescent="0.45">
      <c r="A186">
        <f t="shared" si="18"/>
        <v>9</v>
      </c>
      <c r="B186" t="s">
        <v>3</v>
      </c>
      <c r="C186">
        <f t="shared" si="19"/>
        <v>1</v>
      </c>
      <c r="D186" t="s">
        <v>12</v>
      </c>
      <c r="E186">
        <v>55</v>
      </c>
      <c r="F186">
        <v>85</v>
      </c>
      <c r="G186" s="2">
        <f t="shared" si="20"/>
        <v>0.6470588235294118</v>
      </c>
      <c r="H186" s="2">
        <f t="shared" si="21"/>
        <v>1.5454545454545454</v>
      </c>
      <c r="I186" s="2"/>
    </row>
    <row r="187" spans="1:29" x14ac:dyDescent="0.45">
      <c r="A187">
        <f t="shared" si="18"/>
        <v>13</v>
      </c>
      <c r="B187" t="s">
        <v>9</v>
      </c>
      <c r="C187">
        <f t="shared" si="19"/>
        <v>17</v>
      </c>
      <c r="D187" t="s">
        <v>16</v>
      </c>
      <c r="E187">
        <v>102</v>
      </c>
      <c r="F187">
        <v>77</v>
      </c>
      <c r="G187" s="2">
        <f t="shared" si="20"/>
        <v>1.3246753246753247</v>
      </c>
      <c r="H187" s="2">
        <f t="shared" si="21"/>
        <v>0.75490196078431371</v>
      </c>
      <c r="I187" s="2"/>
    </row>
    <row r="188" spans="1:29" x14ac:dyDescent="0.45">
      <c r="A188">
        <f t="shared" si="18"/>
        <v>2</v>
      </c>
      <c r="B188" t="s">
        <v>1</v>
      </c>
      <c r="C188">
        <f t="shared" si="19"/>
        <v>11</v>
      </c>
      <c r="D188" t="s">
        <v>15</v>
      </c>
      <c r="E188">
        <v>83</v>
      </c>
      <c r="F188">
        <v>69</v>
      </c>
      <c r="G188" s="2">
        <f t="shared" si="20"/>
        <v>1.2028985507246377</v>
      </c>
      <c r="H188" s="2">
        <f t="shared" si="21"/>
        <v>0.83132530120481929</v>
      </c>
      <c r="I188" s="2"/>
    </row>
    <row r="189" spans="1:29" x14ac:dyDescent="0.45">
      <c r="A189">
        <f t="shared" si="18"/>
        <v>15</v>
      </c>
      <c r="B189" t="s">
        <v>8</v>
      </c>
      <c r="C189">
        <f t="shared" si="19"/>
        <v>12</v>
      </c>
      <c r="D189" t="s">
        <v>4</v>
      </c>
      <c r="E189">
        <v>103</v>
      </c>
      <c r="F189">
        <v>55</v>
      </c>
      <c r="G189" s="2">
        <f t="shared" si="20"/>
        <v>1.8727272727272728</v>
      </c>
      <c r="H189" s="2">
        <f t="shared" si="21"/>
        <v>0.53398058252427183</v>
      </c>
      <c r="I189" s="2"/>
    </row>
    <row r="190" spans="1:29" x14ac:dyDescent="0.45">
      <c r="A190" t="e">
        <f t="shared" si="18"/>
        <v>#N/A</v>
      </c>
      <c r="C190" t="e">
        <f t="shared" si="19"/>
        <v>#N/A</v>
      </c>
      <c r="G190" s="2" t="e">
        <f t="shared" si="20"/>
        <v>#DIV/0!</v>
      </c>
      <c r="H190" s="2" t="e">
        <f t="shared" si="21"/>
        <v>#DIV/0!</v>
      </c>
      <c r="I190" s="2"/>
    </row>
    <row r="191" spans="1:29" x14ac:dyDescent="0.45">
      <c r="A191" t="e">
        <f t="shared" si="18"/>
        <v>#N/A</v>
      </c>
      <c r="B191" s="1" t="s">
        <v>38</v>
      </c>
      <c r="C191" t="e">
        <f t="shared" si="19"/>
        <v>#N/A</v>
      </c>
      <c r="G191" s="2" t="e">
        <f t="shared" si="20"/>
        <v>#DIV/0!</v>
      </c>
      <c r="H191" s="2" t="e">
        <f t="shared" si="21"/>
        <v>#DIV/0!</v>
      </c>
      <c r="I191" s="2"/>
    </row>
    <row r="192" spans="1:29" x14ac:dyDescent="0.45">
      <c r="A192">
        <f t="shared" si="18"/>
        <v>7</v>
      </c>
      <c r="B192" t="s">
        <v>5</v>
      </c>
      <c r="C192">
        <f t="shared" si="19"/>
        <v>5</v>
      </c>
      <c r="D192" t="s">
        <v>17</v>
      </c>
      <c r="E192">
        <v>52</v>
      </c>
      <c r="F192">
        <v>55</v>
      </c>
      <c r="G192" s="2">
        <f t="shared" si="20"/>
        <v>0.94545454545454544</v>
      </c>
      <c r="H192" s="2">
        <f t="shared" si="21"/>
        <v>1.0576923076923077</v>
      </c>
      <c r="I192" s="2"/>
    </row>
    <row r="193" spans="1:9" x14ac:dyDescent="0.45">
      <c r="A193">
        <f t="shared" si="18"/>
        <v>18</v>
      </c>
      <c r="B193" t="s">
        <v>10</v>
      </c>
      <c r="C193">
        <f t="shared" si="19"/>
        <v>13</v>
      </c>
      <c r="D193" t="s">
        <v>9</v>
      </c>
      <c r="E193">
        <v>75</v>
      </c>
      <c r="F193">
        <v>121</v>
      </c>
      <c r="G193" s="2">
        <f t="shared" si="20"/>
        <v>0.6198347107438017</v>
      </c>
      <c r="H193" s="2">
        <f t="shared" si="21"/>
        <v>1.6133333333333333</v>
      </c>
      <c r="I193" s="2"/>
    </row>
    <row r="194" spans="1:9" x14ac:dyDescent="0.45">
      <c r="A194">
        <f t="shared" si="18"/>
        <v>3</v>
      </c>
      <c r="B194" t="s">
        <v>0</v>
      </c>
      <c r="C194">
        <f t="shared" si="19"/>
        <v>14</v>
      </c>
      <c r="D194" t="s">
        <v>11</v>
      </c>
      <c r="E194">
        <v>118</v>
      </c>
      <c r="F194">
        <v>85</v>
      </c>
      <c r="G194" s="2">
        <f t="shared" si="20"/>
        <v>1.388235294117647</v>
      </c>
      <c r="H194" s="2">
        <f t="shared" si="21"/>
        <v>0.72033898305084743</v>
      </c>
      <c r="I194" s="2"/>
    </row>
    <row r="195" spans="1:9" x14ac:dyDescent="0.45">
      <c r="A195">
        <f t="shared" si="18"/>
        <v>11</v>
      </c>
      <c r="B195" t="s">
        <v>15</v>
      </c>
      <c r="C195">
        <f t="shared" si="19"/>
        <v>1</v>
      </c>
      <c r="D195" t="s">
        <v>12</v>
      </c>
      <c r="E195">
        <v>94</v>
      </c>
      <c r="F195">
        <v>106</v>
      </c>
      <c r="G195" s="2">
        <f t="shared" si="20"/>
        <v>0.8867924528301887</v>
      </c>
      <c r="H195" s="2">
        <f t="shared" si="21"/>
        <v>1.1276595744680851</v>
      </c>
      <c r="I195" s="2"/>
    </row>
    <row r="196" spans="1:9" x14ac:dyDescent="0.45">
      <c r="A196">
        <f t="shared" ref="A196:A244" si="22">INDEX($J$3:$K$20,MATCH(B196,$J$3:$J$20,0),2)</f>
        <v>6</v>
      </c>
      <c r="B196" t="s">
        <v>2</v>
      </c>
      <c r="C196">
        <f t="shared" ref="C196:C244" si="23">INDEX($J$3:$K$20,MATCH(D196,$J$3:$J$20,0),2)</f>
        <v>12</v>
      </c>
      <c r="D196" t="s">
        <v>4</v>
      </c>
      <c r="E196">
        <v>110</v>
      </c>
      <c r="F196">
        <v>93</v>
      </c>
      <c r="G196" s="2">
        <f t="shared" si="20"/>
        <v>1.1827956989247312</v>
      </c>
      <c r="H196" s="2">
        <f t="shared" si="21"/>
        <v>0.84545454545454546</v>
      </c>
      <c r="I196" s="2"/>
    </row>
    <row r="197" spans="1:9" x14ac:dyDescent="0.45">
      <c r="A197">
        <f t="shared" si="22"/>
        <v>8</v>
      </c>
      <c r="B197" t="s">
        <v>14</v>
      </c>
      <c r="C197">
        <f t="shared" si="23"/>
        <v>2</v>
      </c>
      <c r="D197" t="s">
        <v>1</v>
      </c>
      <c r="E197">
        <v>110</v>
      </c>
      <c r="F197">
        <v>100</v>
      </c>
      <c r="G197" s="2">
        <f t="shared" ref="G197:G244" si="24">E197/F197</f>
        <v>1.1000000000000001</v>
      </c>
      <c r="H197" s="2">
        <f t="shared" ref="H197:H244" si="25">F197/E197</f>
        <v>0.90909090909090906</v>
      </c>
      <c r="I197" s="2"/>
    </row>
    <row r="198" spans="1:9" x14ac:dyDescent="0.45">
      <c r="A198">
        <f t="shared" si="22"/>
        <v>9</v>
      </c>
      <c r="B198" t="s">
        <v>3</v>
      </c>
      <c r="C198">
        <f t="shared" si="23"/>
        <v>16</v>
      </c>
      <c r="D198" t="s">
        <v>6</v>
      </c>
      <c r="E198">
        <v>90</v>
      </c>
      <c r="F198">
        <v>54</v>
      </c>
      <c r="G198" s="2">
        <f t="shared" si="24"/>
        <v>1.6666666666666667</v>
      </c>
      <c r="H198" s="2">
        <f t="shared" si="25"/>
        <v>0.6</v>
      </c>
      <c r="I198" s="2"/>
    </row>
    <row r="199" spans="1:9" x14ac:dyDescent="0.45">
      <c r="A199">
        <f t="shared" si="22"/>
        <v>17</v>
      </c>
      <c r="B199" t="s">
        <v>16</v>
      </c>
      <c r="C199">
        <f t="shared" si="23"/>
        <v>10</v>
      </c>
      <c r="D199" t="s">
        <v>13</v>
      </c>
      <c r="E199">
        <v>62</v>
      </c>
      <c r="F199">
        <v>90</v>
      </c>
      <c r="G199" s="2">
        <f t="shared" si="24"/>
        <v>0.68888888888888888</v>
      </c>
      <c r="H199" s="2">
        <f t="shared" si="25"/>
        <v>1.4516129032258065</v>
      </c>
      <c r="I199" s="2"/>
    </row>
    <row r="200" spans="1:9" x14ac:dyDescent="0.45">
      <c r="A200">
        <f t="shared" si="22"/>
        <v>4</v>
      </c>
      <c r="B200" t="s">
        <v>7</v>
      </c>
      <c r="C200">
        <f t="shared" si="23"/>
        <v>15</v>
      </c>
      <c r="D200" t="s">
        <v>8</v>
      </c>
      <c r="E200">
        <v>80</v>
      </c>
      <c r="F200">
        <v>76</v>
      </c>
      <c r="G200" s="2">
        <f t="shared" si="24"/>
        <v>1.0526315789473684</v>
      </c>
      <c r="H200" s="2">
        <f t="shared" si="25"/>
        <v>0.95</v>
      </c>
      <c r="I200" s="2"/>
    </row>
    <row r="201" spans="1:9" x14ac:dyDescent="0.45">
      <c r="A201" t="e">
        <f t="shared" si="22"/>
        <v>#N/A</v>
      </c>
      <c r="C201" t="e">
        <f t="shared" si="23"/>
        <v>#N/A</v>
      </c>
      <c r="G201" s="2" t="e">
        <f t="shared" si="24"/>
        <v>#DIV/0!</v>
      </c>
      <c r="H201" s="2" t="e">
        <f t="shared" si="25"/>
        <v>#DIV/0!</v>
      </c>
      <c r="I201" s="2"/>
    </row>
    <row r="202" spans="1:9" x14ac:dyDescent="0.45">
      <c r="A202" t="e">
        <f t="shared" si="22"/>
        <v>#N/A</v>
      </c>
      <c r="B202" s="1" t="s">
        <v>39</v>
      </c>
      <c r="C202" t="e">
        <f t="shared" si="23"/>
        <v>#N/A</v>
      </c>
      <c r="G202" s="2" t="e">
        <f t="shared" si="24"/>
        <v>#DIV/0!</v>
      </c>
      <c r="H202" s="2" t="e">
        <f t="shared" si="25"/>
        <v>#DIV/0!</v>
      </c>
      <c r="I202" s="2"/>
    </row>
    <row r="203" spans="1:9" x14ac:dyDescent="0.45">
      <c r="A203">
        <f t="shared" si="22"/>
        <v>5</v>
      </c>
      <c r="B203" t="s">
        <v>17</v>
      </c>
      <c r="C203">
        <f t="shared" si="23"/>
        <v>2</v>
      </c>
      <c r="D203" t="s">
        <v>1</v>
      </c>
      <c r="E203">
        <v>39</v>
      </c>
      <c r="F203">
        <v>85</v>
      </c>
      <c r="G203" s="2">
        <f t="shared" si="24"/>
        <v>0.45882352941176469</v>
      </c>
      <c r="H203" s="2">
        <f t="shared" si="25"/>
        <v>2.1794871794871793</v>
      </c>
      <c r="I203" s="2"/>
    </row>
    <row r="204" spans="1:9" x14ac:dyDescent="0.45">
      <c r="A204">
        <f t="shared" si="22"/>
        <v>4</v>
      </c>
      <c r="B204" t="s">
        <v>7</v>
      </c>
      <c r="C204">
        <f t="shared" si="23"/>
        <v>11</v>
      </c>
      <c r="D204" t="s">
        <v>15</v>
      </c>
      <c r="E204">
        <v>88</v>
      </c>
      <c r="F204">
        <v>82</v>
      </c>
      <c r="G204" s="2">
        <f t="shared" si="24"/>
        <v>1.0731707317073171</v>
      </c>
      <c r="H204" s="2">
        <f t="shared" si="25"/>
        <v>0.93181818181818177</v>
      </c>
      <c r="I204" s="2"/>
    </row>
    <row r="205" spans="1:9" x14ac:dyDescent="0.45">
      <c r="A205">
        <f t="shared" si="22"/>
        <v>3</v>
      </c>
      <c r="B205" t="s">
        <v>0</v>
      </c>
      <c r="C205">
        <f t="shared" si="23"/>
        <v>16</v>
      </c>
      <c r="D205" t="s">
        <v>6</v>
      </c>
      <c r="E205">
        <v>112</v>
      </c>
      <c r="F205">
        <v>39</v>
      </c>
      <c r="G205" s="2">
        <f t="shared" si="24"/>
        <v>2.8717948717948718</v>
      </c>
      <c r="H205" s="2">
        <f t="shared" si="25"/>
        <v>0.3482142857142857</v>
      </c>
      <c r="I205" s="2"/>
    </row>
    <row r="206" spans="1:9" x14ac:dyDescent="0.45">
      <c r="A206">
        <f t="shared" si="22"/>
        <v>10</v>
      </c>
      <c r="B206" t="s">
        <v>13</v>
      </c>
      <c r="C206">
        <f t="shared" si="23"/>
        <v>13</v>
      </c>
      <c r="D206" t="s">
        <v>9</v>
      </c>
      <c r="E206">
        <v>75</v>
      </c>
      <c r="F206">
        <v>63</v>
      </c>
      <c r="G206" s="2">
        <f t="shared" si="24"/>
        <v>1.1904761904761905</v>
      </c>
      <c r="H206" s="2">
        <f t="shared" si="25"/>
        <v>0.84</v>
      </c>
      <c r="I206" s="2"/>
    </row>
    <row r="207" spans="1:9" x14ac:dyDescent="0.45">
      <c r="A207">
        <f t="shared" si="22"/>
        <v>14</v>
      </c>
      <c r="B207" t="s">
        <v>11</v>
      </c>
      <c r="C207">
        <f t="shared" si="23"/>
        <v>9</v>
      </c>
      <c r="D207" t="s">
        <v>3</v>
      </c>
      <c r="E207">
        <v>84</v>
      </c>
      <c r="F207">
        <v>55</v>
      </c>
      <c r="G207" s="2">
        <f t="shared" si="24"/>
        <v>1.5272727272727273</v>
      </c>
      <c r="H207" s="2">
        <f t="shared" si="25"/>
        <v>0.65476190476190477</v>
      </c>
      <c r="I207" s="2"/>
    </row>
    <row r="208" spans="1:9" x14ac:dyDescent="0.45">
      <c r="A208">
        <f t="shared" si="22"/>
        <v>1</v>
      </c>
      <c r="B208" t="s">
        <v>12</v>
      </c>
      <c r="C208">
        <f t="shared" si="23"/>
        <v>8</v>
      </c>
      <c r="D208" t="s">
        <v>14</v>
      </c>
      <c r="E208">
        <v>94</v>
      </c>
      <c r="F208">
        <v>66</v>
      </c>
      <c r="G208" s="2">
        <f t="shared" si="24"/>
        <v>1.4242424242424243</v>
      </c>
      <c r="H208" s="2">
        <f t="shared" si="25"/>
        <v>0.7021276595744681</v>
      </c>
      <c r="I208" s="2"/>
    </row>
    <row r="209" spans="1:9" x14ac:dyDescent="0.45">
      <c r="A209">
        <f t="shared" si="22"/>
        <v>12</v>
      </c>
      <c r="B209" t="s">
        <v>4</v>
      </c>
      <c r="C209">
        <f t="shared" si="23"/>
        <v>17</v>
      </c>
      <c r="D209" t="s">
        <v>16</v>
      </c>
      <c r="E209">
        <v>107</v>
      </c>
      <c r="F209">
        <v>104</v>
      </c>
      <c r="G209" s="2">
        <f t="shared" si="24"/>
        <v>1.0288461538461537</v>
      </c>
      <c r="H209" s="2">
        <f t="shared" si="25"/>
        <v>0.9719626168224299</v>
      </c>
      <c r="I209" s="2"/>
    </row>
    <row r="210" spans="1:9" x14ac:dyDescent="0.45">
      <c r="A210">
        <f t="shared" si="22"/>
        <v>7</v>
      </c>
      <c r="B210" t="s">
        <v>5</v>
      </c>
      <c r="C210">
        <f t="shared" si="23"/>
        <v>6</v>
      </c>
      <c r="D210" t="s">
        <v>2</v>
      </c>
      <c r="E210">
        <v>104</v>
      </c>
      <c r="F210">
        <v>97</v>
      </c>
      <c r="G210" s="2">
        <f t="shared" si="24"/>
        <v>1.0721649484536082</v>
      </c>
      <c r="H210" s="2">
        <f t="shared" si="25"/>
        <v>0.93269230769230771</v>
      </c>
      <c r="I210" s="2"/>
    </row>
    <row r="211" spans="1:9" x14ac:dyDescent="0.45">
      <c r="A211">
        <f t="shared" si="22"/>
        <v>15</v>
      </c>
      <c r="B211" t="s">
        <v>8</v>
      </c>
      <c r="C211">
        <f t="shared" si="23"/>
        <v>18</v>
      </c>
      <c r="D211" t="s">
        <v>10</v>
      </c>
      <c r="E211">
        <v>114</v>
      </c>
      <c r="F211">
        <v>66</v>
      </c>
      <c r="G211" s="2">
        <f t="shared" si="24"/>
        <v>1.7272727272727273</v>
      </c>
      <c r="H211" s="2">
        <f t="shared" si="25"/>
        <v>0.57894736842105265</v>
      </c>
      <c r="I211" s="2"/>
    </row>
    <row r="212" spans="1:9" x14ac:dyDescent="0.45">
      <c r="A212" t="e">
        <f t="shared" si="22"/>
        <v>#N/A</v>
      </c>
      <c r="C212" t="e">
        <f t="shared" si="23"/>
        <v>#N/A</v>
      </c>
      <c r="G212" s="2" t="e">
        <f t="shared" si="24"/>
        <v>#DIV/0!</v>
      </c>
      <c r="H212" s="2" t="e">
        <f t="shared" si="25"/>
        <v>#DIV/0!</v>
      </c>
      <c r="I212" s="2"/>
    </row>
    <row r="213" spans="1:9" x14ac:dyDescent="0.45">
      <c r="A213" t="e">
        <f t="shared" si="22"/>
        <v>#N/A</v>
      </c>
      <c r="B213" s="1" t="s">
        <v>40</v>
      </c>
      <c r="C213" t="e">
        <f t="shared" si="23"/>
        <v>#N/A</v>
      </c>
      <c r="G213" s="2" t="e">
        <f t="shared" si="24"/>
        <v>#DIV/0!</v>
      </c>
      <c r="H213" s="2" t="e">
        <f t="shared" si="25"/>
        <v>#DIV/0!</v>
      </c>
      <c r="I213" s="2"/>
    </row>
    <row r="214" spans="1:9" x14ac:dyDescent="0.45">
      <c r="A214">
        <f t="shared" si="22"/>
        <v>2</v>
      </c>
      <c r="B214" t="s">
        <v>1</v>
      </c>
      <c r="C214">
        <f t="shared" si="23"/>
        <v>4</v>
      </c>
      <c r="D214" t="s">
        <v>7</v>
      </c>
      <c r="E214">
        <v>89</v>
      </c>
      <c r="F214">
        <v>96</v>
      </c>
      <c r="G214" s="2">
        <f t="shared" si="24"/>
        <v>0.92708333333333337</v>
      </c>
      <c r="H214" s="2">
        <f t="shared" si="25"/>
        <v>1.0786516853932584</v>
      </c>
      <c r="I214" s="2"/>
    </row>
    <row r="215" spans="1:9" x14ac:dyDescent="0.45">
      <c r="A215">
        <f t="shared" si="22"/>
        <v>13</v>
      </c>
      <c r="B215" t="s">
        <v>9</v>
      </c>
      <c r="C215">
        <f t="shared" si="23"/>
        <v>12</v>
      </c>
      <c r="D215" t="s">
        <v>4</v>
      </c>
      <c r="E215">
        <v>70</v>
      </c>
      <c r="F215">
        <v>63</v>
      </c>
      <c r="G215" s="2">
        <f t="shared" si="24"/>
        <v>1.1111111111111112</v>
      </c>
      <c r="H215" s="2">
        <f t="shared" si="25"/>
        <v>0.9</v>
      </c>
      <c r="I215" s="2"/>
    </row>
    <row r="216" spans="1:9" x14ac:dyDescent="0.45">
      <c r="A216">
        <f t="shared" si="22"/>
        <v>16</v>
      </c>
      <c r="B216" t="s">
        <v>6</v>
      </c>
      <c r="C216">
        <f t="shared" si="23"/>
        <v>15</v>
      </c>
      <c r="D216" t="s">
        <v>8</v>
      </c>
      <c r="E216">
        <v>96</v>
      </c>
      <c r="F216">
        <v>69</v>
      </c>
      <c r="G216" s="2">
        <f t="shared" si="24"/>
        <v>1.3913043478260869</v>
      </c>
      <c r="H216" s="2">
        <f t="shared" si="25"/>
        <v>0.71875</v>
      </c>
      <c r="I216" s="2"/>
    </row>
    <row r="217" spans="1:9" x14ac:dyDescent="0.45">
      <c r="A217">
        <f t="shared" si="22"/>
        <v>8</v>
      </c>
      <c r="B217" t="s">
        <v>14</v>
      </c>
      <c r="C217">
        <f t="shared" si="23"/>
        <v>5</v>
      </c>
      <c r="D217" t="s">
        <v>17</v>
      </c>
      <c r="E217">
        <v>78</v>
      </c>
      <c r="F217">
        <v>95</v>
      </c>
      <c r="G217" s="2">
        <f t="shared" si="24"/>
        <v>0.82105263157894737</v>
      </c>
      <c r="H217" s="2">
        <f t="shared" si="25"/>
        <v>1.2179487179487178</v>
      </c>
      <c r="I217" s="2"/>
    </row>
    <row r="218" spans="1:9" x14ac:dyDescent="0.45">
      <c r="A218">
        <f t="shared" si="22"/>
        <v>11</v>
      </c>
      <c r="B218" t="s">
        <v>15</v>
      </c>
      <c r="C218">
        <f t="shared" si="23"/>
        <v>7</v>
      </c>
      <c r="D218" t="s">
        <v>5</v>
      </c>
      <c r="E218">
        <v>71</v>
      </c>
      <c r="F218">
        <v>109</v>
      </c>
      <c r="G218" s="2">
        <f t="shared" si="24"/>
        <v>0.65137614678899081</v>
      </c>
      <c r="H218" s="2">
        <f t="shared" si="25"/>
        <v>1.5352112676056338</v>
      </c>
      <c r="I218" s="2"/>
    </row>
    <row r="219" spans="1:9" x14ac:dyDescent="0.45">
      <c r="A219">
        <f t="shared" si="22"/>
        <v>1</v>
      </c>
      <c r="B219" t="s">
        <v>12</v>
      </c>
      <c r="C219">
        <f t="shared" si="23"/>
        <v>10</v>
      </c>
      <c r="D219" t="s">
        <v>13</v>
      </c>
      <c r="E219">
        <v>110</v>
      </c>
      <c r="F219">
        <v>65</v>
      </c>
      <c r="G219" s="2">
        <f t="shared" si="24"/>
        <v>1.6923076923076923</v>
      </c>
      <c r="H219" s="2">
        <f t="shared" si="25"/>
        <v>0.59090909090909094</v>
      </c>
      <c r="I219" s="2"/>
    </row>
    <row r="220" spans="1:9" x14ac:dyDescent="0.45">
      <c r="A220">
        <f t="shared" si="22"/>
        <v>18</v>
      </c>
      <c r="B220" t="s">
        <v>10</v>
      </c>
      <c r="C220">
        <f t="shared" si="23"/>
        <v>3</v>
      </c>
      <c r="D220" t="s">
        <v>0</v>
      </c>
      <c r="E220">
        <v>88</v>
      </c>
      <c r="F220">
        <v>126</v>
      </c>
      <c r="G220" s="2">
        <f t="shared" si="24"/>
        <v>0.69841269841269837</v>
      </c>
      <c r="H220" s="2">
        <f t="shared" si="25"/>
        <v>1.4318181818181819</v>
      </c>
      <c r="I220" s="2"/>
    </row>
    <row r="221" spans="1:9" x14ac:dyDescent="0.45">
      <c r="A221">
        <f t="shared" si="22"/>
        <v>17</v>
      </c>
      <c r="B221" t="s">
        <v>16</v>
      </c>
      <c r="C221">
        <f t="shared" si="23"/>
        <v>14</v>
      </c>
      <c r="D221" t="s">
        <v>11</v>
      </c>
      <c r="E221">
        <v>86</v>
      </c>
      <c r="F221">
        <v>102</v>
      </c>
      <c r="G221" s="2">
        <f t="shared" si="24"/>
        <v>0.84313725490196079</v>
      </c>
      <c r="H221" s="2">
        <f t="shared" si="25"/>
        <v>1.1860465116279071</v>
      </c>
      <c r="I221" s="2"/>
    </row>
    <row r="222" spans="1:9" x14ac:dyDescent="0.45">
      <c r="A222">
        <f t="shared" si="22"/>
        <v>6</v>
      </c>
      <c r="B222" t="s">
        <v>2</v>
      </c>
      <c r="C222">
        <f t="shared" si="23"/>
        <v>9</v>
      </c>
      <c r="D222" t="s">
        <v>3</v>
      </c>
      <c r="E222">
        <v>114</v>
      </c>
      <c r="F222">
        <v>81</v>
      </c>
      <c r="G222" s="2">
        <f t="shared" si="24"/>
        <v>1.4074074074074074</v>
      </c>
      <c r="H222" s="2">
        <f t="shared" si="25"/>
        <v>0.71052631578947367</v>
      </c>
      <c r="I222" s="2"/>
    </row>
    <row r="223" spans="1:9" x14ac:dyDescent="0.45">
      <c r="A223" t="e">
        <f t="shared" si="22"/>
        <v>#N/A</v>
      </c>
      <c r="C223" t="e">
        <f t="shared" si="23"/>
        <v>#N/A</v>
      </c>
      <c r="G223" s="2" t="e">
        <f t="shared" si="24"/>
        <v>#DIV/0!</v>
      </c>
      <c r="H223" s="2" t="e">
        <f t="shared" si="25"/>
        <v>#DIV/0!</v>
      </c>
      <c r="I223" s="2"/>
    </row>
    <row r="224" spans="1:9" x14ac:dyDescent="0.45">
      <c r="A224" t="e">
        <f t="shared" si="22"/>
        <v>#N/A</v>
      </c>
      <c r="B224" s="1" t="s">
        <v>41</v>
      </c>
      <c r="C224" t="e">
        <f t="shared" si="23"/>
        <v>#N/A</v>
      </c>
      <c r="G224" s="2" t="e">
        <f t="shared" si="24"/>
        <v>#DIV/0!</v>
      </c>
      <c r="H224" s="2" t="e">
        <f t="shared" si="25"/>
        <v>#DIV/0!</v>
      </c>
      <c r="I224" s="2"/>
    </row>
    <row r="225" spans="1:9" x14ac:dyDescent="0.45">
      <c r="A225">
        <f t="shared" si="22"/>
        <v>10</v>
      </c>
      <c r="B225" t="s">
        <v>13</v>
      </c>
      <c r="C225">
        <f t="shared" si="23"/>
        <v>6</v>
      </c>
      <c r="D225" t="s">
        <v>2</v>
      </c>
      <c r="E225">
        <v>66</v>
      </c>
      <c r="F225">
        <v>81</v>
      </c>
      <c r="G225" s="2">
        <f t="shared" si="24"/>
        <v>0.81481481481481477</v>
      </c>
      <c r="H225" s="2">
        <f t="shared" si="25"/>
        <v>1.2272727272727273</v>
      </c>
      <c r="I225" s="2"/>
    </row>
    <row r="226" spans="1:9" x14ac:dyDescent="0.45">
      <c r="A226">
        <f t="shared" si="22"/>
        <v>14</v>
      </c>
      <c r="B226" t="s">
        <v>11</v>
      </c>
      <c r="C226">
        <f t="shared" si="23"/>
        <v>18</v>
      </c>
      <c r="D226" t="s">
        <v>10</v>
      </c>
      <c r="E226">
        <v>103</v>
      </c>
      <c r="F226">
        <v>74</v>
      </c>
      <c r="G226" s="2">
        <f t="shared" si="24"/>
        <v>1.3918918918918919</v>
      </c>
      <c r="H226" s="2">
        <f t="shared" si="25"/>
        <v>0.71844660194174759</v>
      </c>
      <c r="I226" s="2"/>
    </row>
    <row r="227" spans="1:9" x14ac:dyDescent="0.45">
      <c r="A227">
        <f t="shared" si="22"/>
        <v>8</v>
      </c>
      <c r="B227" t="s">
        <v>14</v>
      </c>
      <c r="C227">
        <f t="shared" si="23"/>
        <v>16</v>
      </c>
      <c r="D227" t="s">
        <v>6</v>
      </c>
      <c r="E227">
        <v>62</v>
      </c>
      <c r="F227">
        <v>57</v>
      </c>
      <c r="G227" s="2">
        <f t="shared" si="24"/>
        <v>1.0877192982456141</v>
      </c>
      <c r="H227" s="2">
        <f t="shared" si="25"/>
        <v>0.91935483870967738</v>
      </c>
      <c r="I227" s="2"/>
    </row>
    <row r="228" spans="1:9" x14ac:dyDescent="0.45">
      <c r="A228">
        <f t="shared" si="22"/>
        <v>12</v>
      </c>
      <c r="B228" t="s">
        <v>4</v>
      </c>
      <c r="C228">
        <f t="shared" si="23"/>
        <v>1</v>
      </c>
      <c r="D228" t="s">
        <v>12</v>
      </c>
      <c r="E228">
        <v>59</v>
      </c>
      <c r="F228">
        <v>119</v>
      </c>
      <c r="G228" s="2">
        <f t="shared" si="24"/>
        <v>0.49579831932773111</v>
      </c>
      <c r="H228" s="2">
        <f t="shared" si="25"/>
        <v>2.0169491525423728</v>
      </c>
      <c r="I228" s="2"/>
    </row>
    <row r="229" spans="1:9" x14ac:dyDescent="0.45">
      <c r="A229">
        <f t="shared" si="22"/>
        <v>5</v>
      </c>
      <c r="B229" t="s">
        <v>17</v>
      </c>
      <c r="C229">
        <f t="shared" si="23"/>
        <v>17</v>
      </c>
      <c r="D229" t="s">
        <v>16</v>
      </c>
      <c r="E229">
        <v>71</v>
      </c>
      <c r="F229">
        <v>47</v>
      </c>
      <c r="G229" s="2">
        <f t="shared" si="24"/>
        <v>1.5106382978723405</v>
      </c>
      <c r="H229" s="2">
        <f t="shared" si="25"/>
        <v>0.6619718309859155</v>
      </c>
      <c r="I229" s="2"/>
    </row>
    <row r="230" spans="1:9" x14ac:dyDescent="0.45">
      <c r="A230">
        <f t="shared" si="22"/>
        <v>2</v>
      </c>
      <c r="B230" t="s">
        <v>1</v>
      </c>
      <c r="C230">
        <f t="shared" si="23"/>
        <v>9</v>
      </c>
      <c r="D230" t="s">
        <v>3</v>
      </c>
      <c r="E230">
        <v>79</v>
      </c>
      <c r="F230">
        <v>74</v>
      </c>
      <c r="G230" s="2">
        <f t="shared" si="24"/>
        <v>1.0675675675675675</v>
      </c>
      <c r="H230" s="2">
        <f t="shared" si="25"/>
        <v>0.93670886075949367</v>
      </c>
      <c r="I230" s="2"/>
    </row>
    <row r="231" spans="1:9" x14ac:dyDescent="0.45">
      <c r="A231">
        <f t="shared" si="22"/>
        <v>7</v>
      </c>
      <c r="B231" t="s">
        <v>5</v>
      </c>
      <c r="C231">
        <f t="shared" si="23"/>
        <v>13</v>
      </c>
      <c r="D231" t="s">
        <v>9</v>
      </c>
      <c r="E231">
        <v>128</v>
      </c>
      <c r="F231">
        <v>67</v>
      </c>
      <c r="G231" s="2">
        <f t="shared" si="24"/>
        <v>1.9104477611940298</v>
      </c>
      <c r="H231" s="2">
        <f t="shared" si="25"/>
        <v>0.5234375</v>
      </c>
      <c r="I231" s="2"/>
    </row>
    <row r="232" spans="1:9" x14ac:dyDescent="0.45">
      <c r="A232">
        <f t="shared" si="22"/>
        <v>3</v>
      </c>
      <c r="B232" t="s">
        <v>0</v>
      </c>
      <c r="C232">
        <f t="shared" si="23"/>
        <v>4</v>
      </c>
      <c r="D232" t="s">
        <v>7</v>
      </c>
      <c r="E232">
        <v>77</v>
      </c>
      <c r="F232">
        <v>50</v>
      </c>
      <c r="G232" s="2">
        <f t="shared" si="24"/>
        <v>1.54</v>
      </c>
      <c r="H232" s="2">
        <f t="shared" si="25"/>
        <v>0.64935064935064934</v>
      </c>
      <c r="I232" s="2"/>
    </row>
    <row r="233" spans="1:9" x14ac:dyDescent="0.45">
      <c r="A233">
        <f t="shared" si="22"/>
        <v>15</v>
      </c>
      <c r="B233" t="s">
        <v>8</v>
      </c>
      <c r="C233">
        <f t="shared" si="23"/>
        <v>11</v>
      </c>
      <c r="D233" t="s">
        <v>15</v>
      </c>
      <c r="E233">
        <v>62</v>
      </c>
      <c r="F233">
        <v>146</v>
      </c>
      <c r="G233" s="2">
        <f t="shared" si="24"/>
        <v>0.42465753424657532</v>
      </c>
      <c r="H233" s="2">
        <f t="shared" si="25"/>
        <v>2.3548387096774195</v>
      </c>
      <c r="I233" s="2"/>
    </row>
    <row r="234" spans="1:9" x14ac:dyDescent="0.45">
      <c r="A234" t="e">
        <f t="shared" si="22"/>
        <v>#N/A</v>
      </c>
      <c r="C234" t="e">
        <f t="shared" si="23"/>
        <v>#N/A</v>
      </c>
      <c r="G234" s="2" t="e">
        <f t="shared" si="24"/>
        <v>#DIV/0!</v>
      </c>
      <c r="H234" s="2" t="e">
        <f t="shared" si="25"/>
        <v>#DIV/0!</v>
      </c>
      <c r="I234" s="2"/>
    </row>
    <row r="235" spans="1:9" x14ac:dyDescent="0.45">
      <c r="A235" t="e">
        <f t="shared" si="22"/>
        <v>#N/A</v>
      </c>
      <c r="B235" s="1" t="s">
        <v>42</v>
      </c>
      <c r="C235" t="e">
        <f t="shared" si="23"/>
        <v>#N/A</v>
      </c>
      <c r="G235" s="2" t="e">
        <f t="shared" si="24"/>
        <v>#DIV/0!</v>
      </c>
      <c r="H235" s="2" t="e">
        <f t="shared" si="25"/>
        <v>#DIV/0!</v>
      </c>
      <c r="I235" s="2"/>
    </row>
    <row r="236" spans="1:9" x14ac:dyDescent="0.45">
      <c r="A236">
        <f t="shared" si="22"/>
        <v>6</v>
      </c>
      <c r="B236" t="s">
        <v>2</v>
      </c>
      <c r="C236">
        <f t="shared" si="23"/>
        <v>2</v>
      </c>
      <c r="D236" t="s">
        <v>1</v>
      </c>
      <c r="E236">
        <v>57</v>
      </c>
      <c r="F236">
        <v>115</v>
      </c>
      <c r="G236" s="2">
        <f t="shared" si="24"/>
        <v>0.4956521739130435</v>
      </c>
      <c r="H236" s="2">
        <f t="shared" si="25"/>
        <v>2.0175438596491229</v>
      </c>
      <c r="I236" s="2"/>
    </row>
    <row r="237" spans="1:9" x14ac:dyDescent="0.45">
      <c r="A237">
        <f t="shared" si="22"/>
        <v>16</v>
      </c>
      <c r="B237" t="s">
        <v>6</v>
      </c>
      <c r="C237">
        <f t="shared" si="23"/>
        <v>5</v>
      </c>
      <c r="D237" t="s">
        <v>17</v>
      </c>
      <c r="E237">
        <v>69</v>
      </c>
      <c r="F237">
        <v>89</v>
      </c>
      <c r="G237" s="2">
        <f t="shared" si="24"/>
        <v>0.7752808988764045</v>
      </c>
      <c r="H237" s="2">
        <f t="shared" si="25"/>
        <v>1.2898550724637681</v>
      </c>
      <c r="I237" s="2"/>
    </row>
    <row r="238" spans="1:9" x14ac:dyDescent="0.45">
      <c r="A238">
        <f t="shared" si="22"/>
        <v>18</v>
      </c>
      <c r="B238" t="s">
        <v>10</v>
      </c>
      <c r="C238">
        <f t="shared" si="23"/>
        <v>12</v>
      </c>
      <c r="D238" t="s">
        <v>4</v>
      </c>
      <c r="E238">
        <v>47</v>
      </c>
      <c r="F238">
        <v>114</v>
      </c>
      <c r="G238" s="2">
        <f t="shared" si="24"/>
        <v>0.41228070175438597</v>
      </c>
      <c r="H238" s="2">
        <f t="shared" si="25"/>
        <v>2.4255319148936172</v>
      </c>
      <c r="I238" s="2"/>
    </row>
    <row r="239" spans="1:9" x14ac:dyDescent="0.45">
      <c r="A239">
        <f t="shared" si="22"/>
        <v>1</v>
      </c>
      <c r="B239" t="s">
        <v>12</v>
      </c>
      <c r="C239">
        <f t="shared" si="23"/>
        <v>17</v>
      </c>
      <c r="D239" t="s">
        <v>16</v>
      </c>
      <c r="E239">
        <v>131</v>
      </c>
      <c r="F239">
        <v>46</v>
      </c>
      <c r="G239" s="2">
        <f t="shared" si="24"/>
        <v>2.847826086956522</v>
      </c>
      <c r="H239" s="2">
        <f t="shared" si="25"/>
        <v>0.35114503816793891</v>
      </c>
      <c r="I239" s="2"/>
    </row>
    <row r="240" spans="1:9" x14ac:dyDescent="0.45">
      <c r="A240">
        <f t="shared" si="22"/>
        <v>11</v>
      </c>
      <c r="B240" t="s">
        <v>15</v>
      </c>
      <c r="C240">
        <f t="shared" si="23"/>
        <v>14</v>
      </c>
      <c r="D240" t="s">
        <v>11</v>
      </c>
      <c r="E240">
        <v>111</v>
      </c>
      <c r="F240">
        <v>55</v>
      </c>
      <c r="G240" s="2">
        <f t="shared" si="24"/>
        <v>2.0181818181818181</v>
      </c>
      <c r="H240" s="2">
        <f t="shared" si="25"/>
        <v>0.49549549549549549</v>
      </c>
      <c r="I240" s="2"/>
    </row>
    <row r="241" spans="1:9" x14ac:dyDescent="0.45">
      <c r="A241">
        <f t="shared" si="22"/>
        <v>15</v>
      </c>
      <c r="B241" t="s">
        <v>8</v>
      </c>
      <c r="C241">
        <f t="shared" si="23"/>
        <v>7</v>
      </c>
      <c r="D241" t="s">
        <v>5</v>
      </c>
      <c r="E241">
        <v>75</v>
      </c>
      <c r="F241">
        <v>141</v>
      </c>
      <c r="G241" s="2">
        <f t="shared" si="24"/>
        <v>0.53191489361702127</v>
      </c>
      <c r="H241" s="2">
        <f t="shared" si="25"/>
        <v>1.88</v>
      </c>
      <c r="I241" s="2"/>
    </row>
    <row r="242" spans="1:9" x14ac:dyDescent="0.45">
      <c r="A242">
        <f t="shared" si="22"/>
        <v>13</v>
      </c>
      <c r="B242" t="s">
        <v>9</v>
      </c>
      <c r="C242">
        <f t="shared" si="23"/>
        <v>8</v>
      </c>
      <c r="D242" t="s">
        <v>14</v>
      </c>
      <c r="E242">
        <v>64</v>
      </c>
      <c r="F242">
        <v>87</v>
      </c>
      <c r="G242" s="2">
        <f t="shared" si="24"/>
        <v>0.73563218390804597</v>
      </c>
      <c r="H242" s="2">
        <f t="shared" si="25"/>
        <v>1.359375</v>
      </c>
      <c r="I242" s="2"/>
    </row>
    <row r="243" spans="1:9" x14ac:dyDescent="0.45">
      <c r="A243">
        <f t="shared" si="22"/>
        <v>9</v>
      </c>
      <c r="B243" t="s">
        <v>3</v>
      </c>
      <c r="C243">
        <f t="shared" si="23"/>
        <v>4</v>
      </c>
      <c r="D243" t="s">
        <v>7</v>
      </c>
      <c r="E243">
        <v>74</v>
      </c>
      <c r="F243">
        <v>75</v>
      </c>
      <c r="G243" s="2">
        <f t="shared" si="24"/>
        <v>0.98666666666666669</v>
      </c>
      <c r="H243" s="2">
        <f t="shared" si="25"/>
        <v>1.0135135135135136</v>
      </c>
      <c r="I243" s="2"/>
    </row>
    <row r="244" spans="1:9" x14ac:dyDescent="0.45">
      <c r="A244">
        <f t="shared" si="22"/>
        <v>10</v>
      </c>
      <c r="B244" t="s">
        <v>13</v>
      </c>
      <c r="C244">
        <f t="shared" si="23"/>
        <v>3</v>
      </c>
      <c r="D244" t="s">
        <v>0</v>
      </c>
      <c r="E244">
        <v>74</v>
      </c>
      <c r="F244">
        <v>88</v>
      </c>
      <c r="G244" s="2">
        <f t="shared" si="24"/>
        <v>0.84090909090909094</v>
      </c>
      <c r="H244" s="2">
        <f t="shared" si="25"/>
        <v>1.1891891891891893</v>
      </c>
      <c r="I244" s="2"/>
    </row>
  </sheetData>
  <conditionalFormatting sqref="L3:AC20 L168:AC185">
    <cfRule type="cellIs" dxfId="50" priority="3" operator="notEqual">
      <formula>0</formula>
    </cfRule>
  </conditionalFormatting>
  <conditionalFormatting sqref="X26:X43">
    <cfRule type="top10" dxfId="49" priority="7" rank="3"/>
    <cfRule type="top10" dxfId="48" priority="9" rank="10"/>
  </conditionalFormatting>
  <conditionalFormatting sqref="AB26:AB43">
    <cfRule type="top10" dxfId="47" priority="6" rank="3"/>
    <cfRule type="top10" dxfId="46" priority="8" rank="10"/>
  </conditionalFormatting>
  <conditionalFormatting sqref="AF26:AF43">
    <cfRule type="top10" dxfId="45" priority="4" rank="3"/>
    <cfRule type="top10" dxfId="44" priority="5" rank="10"/>
  </conditionalFormatting>
  <conditionalFormatting sqref="AJ26:AJ43">
    <cfRule type="top10" dxfId="43" priority="2" rank="3"/>
  </conditionalFormatting>
  <conditionalFormatting sqref="AP26:AP43">
    <cfRule type="top10" dxfId="42" priority="1" rank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E5AC-FADE-4FBF-A7B6-6CA0BFE70F76}">
  <dimension ref="A1:AY244"/>
  <sheetViews>
    <sheetView topLeftCell="O10" zoomScale="55" zoomScaleNormal="55" workbookViewId="0">
      <selection activeCell="AS25" sqref="AS25:AU43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1.86328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4" max="24" width="12.46484375" customWidth="1"/>
    <col min="25" max="25" width="12.59765625" customWidth="1"/>
    <col min="28" max="28" width="14.33203125" customWidth="1"/>
    <col min="31" max="31" width="13.86328125" customWidth="1"/>
    <col min="32" max="32" width="14" customWidth="1"/>
  </cols>
  <sheetData>
    <row r="1" spans="1:51" ht="23.25" x14ac:dyDescent="0.7">
      <c r="J1" s="4" t="s">
        <v>90</v>
      </c>
      <c r="L1" t="s">
        <v>12</v>
      </c>
      <c r="M1" t="s">
        <v>1</v>
      </c>
      <c r="N1" t="s">
        <v>0</v>
      </c>
      <c r="O1" t="s">
        <v>7</v>
      </c>
      <c r="P1" t="s">
        <v>17</v>
      </c>
      <c r="Q1" t="s">
        <v>2</v>
      </c>
      <c r="R1" t="s">
        <v>5</v>
      </c>
      <c r="S1" t="s">
        <v>14</v>
      </c>
      <c r="T1" t="s">
        <v>3</v>
      </c>
      <c r="U1" t="s">
        <v>13</v>
      </c>
      <c r="V1" t="s">
        <v>15</v>
      </c>
      <c r="W1" t="s">
        <v>4</v>
      </c>
      <c r="X1" t="s">
        <v>9</v>
      </c>
      <c r="Y1" t="s">
        <v>11</v>
      </c>
      <c r="Z1" t="s">
        <v>8</v>
      </c>
      <c r="AA1" t="s">
        <v>6</v>
      </c>
      <c r="AB1" t="s">
        <v>16</v>
      </c>
      <c r="AC1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4" t="s">
        <v>88</v>
      </c>
      <c r="K2" t="s">
        <v>43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t="s">
        <v>12</v>
      </c>
      <c r="K3">
        <v>1</v>
      </c>
      <c r="L3">
        <v>0</v>
      </c>
      <c r="M3" s="2">
        <v>1.4444444444444444</v>
      </c>
      <c r="N3" s="2">
        <v>0.71962616822429903</v>
      </c>
      <c r="O3" s="2">
        <v>1.1428571428571428</v>
      </c>
      <c r="P3" s="2">
        <v>0.95652173913043481</v>
      </c>
      <c r="Q3" s="2">
        <v>1.1428571428571428</v>
      </c>
      <c r="R3" s="2">
        <v>1.0348837209302326</v>
      </c>
      <c r="S3" s="2">
        <v>1.1857142857142857</v>
      </c>
      <c r="T3" s="2">
        <v>1.5454545454545454</v>
      </c>
      <c r="U3" s="2">
        <v>0.88888888888888884</v>
      </c>
      <c r="V3" s="9">
        <f>1.74468085106383+1.12765957446809</f>
        <v>2.8723404255319203</v>
      </c>
      <c r="W3">
        <v>0</v>
      </c>
      <c r="X3" s="2">
        <v>0.86956521739130432</v>
      </c>
      <c r="Y3" s="2">
        <v>1.7636363636363637</v>
      </c>
      <c r="Z3" s="2">
        <v>1.9166666666666667</v>
      </c>
      <c r="AA3" s="2">
        <v>2.5142857142857142</v>
      </c>
      <c r="AB3" s="2">
        <v>1.2857142857142858</v>
      </c>
      <c r="AC3" s="9">
        <f>1.98360655737705+4.5</f>
        <v>6.4836065573770503</v>
      </c>
      <c r="AE3" s="2">
        <f>SUM(L3:AC20)</f>
        <v>366.77613372676171</v>
      </c>
      <c r="AF3">
        <v>1</v>
      </c>
      <c r="AH3" s="2" cm="1">
        <f t="array" ref="AH3:AY20">TRANSPOSE(L3:AC20)</f>
        <v>0</v>
      </c>
      <c r="AI3" s="2">
        <v>0.69230769230769229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0.9662921348314607</v>
      </c>
      <c r="AO3" s="2">
        <v>0.84337349397590367</v>
      </c>
      <c r="AP3" s="2">
        <v>0.6470588235294118</v>
      </c>
      <c r="AQ3" s="2">
        <v>1.125</v>
      </c>
      <c r="AR3" s="2">
        <v>1.4599631845375061</v>
      </c>
      <c r="AS3" s="2">
        <v>0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0.77777777777777779</v>
      </c>
      <c r="AY3" s="2">
        <v>0.72635445362718098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t="s">
        <v>1</v>
      </c>
      <c r="K4">
        <v>2</v>
      </c>
      <c r="L4" s="2">
        <v>0.69230769230769229</v>
      </c>
      <c r="M4">
        <v>0</v>
      </c>
      <c r="N4" s="2">
        <v>0.83561643835616439</v>
      </c>
      <c r="O4" s="2">
        <v>0.68292682926829273</v>
      </c>
      <c r="P4" s="2">
        <v>0.5957446808510638</v>
      </c>
      <c r="Q4" s="2">
        <v>2.2075471698113209</v>
      </c>
      <c r="R4" s="2">
        <v>1.4074074074074074</v>
      </c>
      <c r="S4" s="9">
        <f>1.36619718309859+0.909090909090909</f>
        <v>2.2752880921894989</v>
      </c>
      <c r="T4">
        <v>0</v>
      </c>
      <c r="U4" s="2">
        <v>1.6909090909090909</v>
      </c>
      <c r="V4" s="9">
        <f>1.88888888888889+1.20289855072464</f>
        <v>3.0917874396135296</v>
      </c>
      <c r="W4" s="2">
        <v>1.1884057971014492</v>
      </c>
      <c r="X4" s="2">
        <v>1.1234567901234569</v>
      </c>
      <c r="Y4" s="2">
        <v>1.4461538461538461</v>
      </c>
      <c r="Z4" s="2">
        <v>1.4142857142857144</v>
      </c>
      <c r="AA4" s="2">
        <v>2.2641509433962264</v>
      </c>
      <c r="AB4" s="2">
        <v>2.9473684210526314</v>
      </c>
      <c r="AC4" s="2">
        <v>1.8867924528301887</v>
      </c>
      <c r="AF4">
        <v>1</v>
      </c>
      <c r="AH4" s="2">
        <v>1.4444444444444444</v>
      </c>
      <c r="AI4" s="2">
        <v>0</v>
      </c>
      <c r="AJ4" s="2">
        <v>1.1967213114754098</v>
      </c>
      <c r="AK4" s="2">
        <v>1.4642857142857142</v>
      </c>
      <c r="AL4" s="2">
        <v>1.6785714285714286</v>
      </c>
      <c r="AM4" s="2">
        <v>0.45299145299145299</v>
      </c>
      <c r="AN4" s="2">
        <v>0.71052631578947367</v>
      </c>
      <c r="AO4" s="2">
        <v>1.8319587628865981</v>
      </c>
      <c r="AP4" s="2">
        <v>0</v>
      </c>
      <c r="AQ4" s="2">
        <v>0.59139784946236562</v>
      </c>
      <c r="AR4" s="2">
        <v>1.360737065910701</v>
      </c>
      <c r="AS4" s="2">
        <v>0.84146341463414631</v>
      </c>
      <c r="AT4" s="2">
        <v>0.89010989010989006</v>
      </c>
      <c r="AU4" s="2">
        <v>0.69148936170212771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t="s">
        <v>0</v>
      </c>
      <c r="K5">
        <v>3</v>
      </c>
      <c r="L5" s="2">
        <v>1.3896103896103895</v>
      </c>
      <c r="M5" s="2">
        <v>1.1967213114754098</v>
      </c>
      <c r="N5">
        <v>0</v>
      </c>
      <c r="O5">
        <v>0</v>
      </c>
      <c r="P5" s="2">
        <v>1.2615384615384615</v>
      </c>
      <c r="Q5" s="2">
        <v>0.78761061946902655</v>
      </c>
      <c r="R5" s="2">
        <v>1.06</v>
      </c>
      <c r="S5" s="9">
        <f>0.845070422535211+1.7910447761194</f>
        <v>2.6361151986546112</v>
      </c>
      <c r="T5" s="2">
        <v>0.8529411764705882</v>
      </c>
      <c r="U5" s="2">
        <v>2.59375</v>
      </c>
      <c r="V5" s="2">
        <v>0.71951219512195119</v>
      </c>
      <c r="W5" s="2">
        <v>0.81333333333333335</v>
      </c>
      <c r="X5" s="2">
        <v>1.6029411764705883</v>
      </c>
      <c r="Y5" s="2">
        <v>1.388235294117647</v>
      </c>
      <c r="Z5" s="9">
        <f>2.23404255319149+0.905263157894737</f>
        <v>3.139305711086227</v>
      </c>
      <c r="AA5" s="2">
        <v>1.2173913043478262</v>
      </c>
      <c r="AB5" s="2">
        <v>2.0862068965517242</v>
      </c>
      <c r="AC5" s="2">
        <v>1.1466666666666667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</v>
      </c>
      <c r="AL5" s="2">
        <v>0.79268292682926833</v>
      </c>
      <c r="AM5" s="2">
        <v>1.2696629213483146</v>
      </c>
      <c r="AN5" s="2">
        <v>0.94339622641509435</v>
      </c>
      <c r="AO5" s="2">
        <v>1.7416666666666631</v>
      </c>
      <c r="AP5" s="2">
        <v>1.1724137931034482</v>
      </c>
      <c r="AQ5" s="2">
        <v>0.38554216867469882</v>
      </c>
      <c r="AR5" s="2">
        <v>1.3898305084745763</v>
      </c>
      <c r="AS5" s="2">
        <v>1.2295081967213115</v>
      </c>
      <c r="AT5" s="2">
        <v>0.62385321100917435</v>
      </c>
      <c r="AU5" s="2">
        <v>0.72033898305084743</v>
      </c>
      <c r="AV5" s="2">
        <v>1.5522702104097481</v>
      </c>
      <c r="AW5" s="2">
        <v>0.8214285714285714</v>
      </c>
      <c r="AX5" s="2">
        <v>0.47933884297520662</v>
      </c>
      <c r="AY5" s="2">
        <v>0.87209302325581395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t="s">
        <v>7</v>
      </c>
      <c r="K6">
        <v>4</v>
      </c>
      <c r="L6" s="2">
        <v>0.875</v>
      </c>
      <c r="M6" s="2">
        <v>1.4642857142857142</v>
      </c>
      <c r="N6">
        <v>0</v>
      </c>
      <c r="O6">
        <v>0</v>
      </c>
      <c r="P6" s="2">
        <v>1.8181818181818181</v>
      </c>
      <c r="Q6" s="2">
        <v>0.9285714285714286</v>
      </c>
      <c r="R6" s="2">
        <v>0.76106194690265483</v>
      </c>
      <c r="S6" s="2">
        <v>0.51515151515151514</v>
      </c>
      <c r="T6" s="2">
        <v>1.0533333333333332</v>
      </c>
      <c r="U6" s="2">
        <v>1.2</v>
      </c>
      <c r="V6">
        <v>0</v>
      </c>
      <c r="W6" s="9">
        <f>1.27777777777778+1.08064516129032</f>
        <v>2.3584229390680997</v>
      </c>
      <c r="X6" s="2">
        <v>1.0588235294117647</v>
      </c>
      <c r="Y6" s="9">
        <f>1.72413793103448+1.05813953488372</f>
        <v>2.7822774659181997</v>
      </c>
      <c r="Z6" s="9">
        <f>1.13414634146341+1.05263157894737</f>
        <v>2.1867779204107798</v>
      </c>
      <c r="AA6" s="2">
        <v>1.1428571428571428</v>
      </c>
      <c r="AB6" s="2">
        <v>0.85057471264367812</v>
      </c>
      <c r="AC6" s="2">
        <v>1.0864197530864197</v>
      </c>
      <c r="AF6">
        <v>1</v>
      </c>
      <c r="AH6" s="2">
        <v>1.1428571428571428</v>
      </c>
      <c r="AI6" s="2">
        <v>0.68292682926829273</v>
      </c>
      <c r="AJ6" s="2">
        <v>0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</v>
      </c>
      <c r="AS6" s="2">
        <v>1.7079818299805321</v>
      </c>
      <c r="AT6" s="2">
        <v>0.94444444444444442</v>
      </c>
      <c r="AU6" s="2">
        <v>1.5250549450549449</v>
      </c>
      <c r="AV6" s="2">
        <v>1.8317204301075269</v>
      </c>
      <c r="AW6" s="2">
        <v>0.875</v>
      </c>
      <c r="AX6" s="2">
        <v>1.1756756756756757</v>
      </c>
      <c r="AY6" s="2">
        <v>0.92045454545454541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t="s">
        <v>17</v>
      </c>
      <c r="K7">
        <v>5</v>
      </c>
      <c r="L7" s="2">
        <v>1.0454545454545454</v>
      </c>
      <c r="M7" s="2">
        <v>1.6785714285714286</v>
      </c>
      <c r="N7" s="2">
        <v>0.79268292682926833</v>
      </c>
      <c r="O7" s="2">
        <v>0.55000000000000004</v>
      </c>
      <c r="P7">
        <v>0</v>
      </c>
      <c r="Q7" s="2">
        <v>1.1647058823529413</v>
      </c>
      <c r="R7" s="2">
        <v>1.0576923076923077</v>
      </c>
      <c r="S7">
        <v>0</v>
      </c>
      <c r="T7" s="9">
        <f>1.56451612903226+0.617283950617284</f>
        <v>2.1818000796495438</v>
      </c>
      <c r="U7" s="9">
        <f>0.846153846153846+1.58571428571429</f>
        <v>2.4318681318681361</v>
      </c>
      <c r="V7" s="2">
        <v>1.0879120879120878</v>
      </c>
      <c r="W7" s="2">
        <v>0.47826086956521741</v>
      </c>
      <c r="X7" s="2">
        <v>1.1585365853658536</v>
      </c>
      <c r="Y7" s="2">
        <v>1.01219512195122</v>
      </c>
      <c r="Z7" s="2">
        <v>1.8135593220338984</v>
      </c>
      <c r="AA7" s="2">
        <v>1.6296296296296295</v>
      </c>
      <c r="AB7" s="2">
        <v>2.1702127659574466</v>
      </c>
      <c r="AC7" s="2">
        <v>4.25</v>
      </c>
      <c r="AF7">
        <v>1</v>
      </c>
      <c r="AH7" s="2">
        <v>0.95652173913043481</v>
      </c>
      <c r="AI7" s="2">
        <v>0.5957446808510638</v>
      </c>
      <c r="AJ7" s="2">
        <v>1.2615384615384615</v>
      </c>
      <c r="AK7" s="2">
        <v>1.8181818181818181</v>
      </c>
      <c r="AL7" s="2">
        <v>0</v>
      </c>
      <c r="AM7" s="2">
        <v>0.85858585858585856</v>
      </c>
      <c r="AN7" s="2">
        <v>0.94545454545454544</v>
      </c>
      <c r="AO7" s="2">
        <v>0</v>
      </c>
      <c r="AP7" s="2">
        <v>2.2591752577319593</v>
      </c>
      <c r="AQ7" s="2">
        <v>1.8124488124488112</v>
      </c>
      <c r="AR7" s="2">
        <v>0.91919191919191923</v>
      </c>
      <c r="AS7" s="2">
        <v>2.0909090909090908</v>
      </c>
      <c r="AT7" s="2">
        <v>0.86315789473684212</v>
      </c>
      <c r="AU7" s="2">
        <v>0.98795180722891562</v>
      </c>
      <c r="AV7" s="2">
        <v>0.55140186915887845</v>
      </c>
      <c r="AW7" s="2">
        <v>0.61363636363636365</v>
      </c>
      <c r="AX7" s="2">
        <v>0.46078431372549017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t="s">
        <v>2</v>
      </c>
      <c r="K8">
        <v>6</v>
      </c>
      <c r="L8" s="2">
        <v>0.875</v>
      </c>
      <c r="M8" s="2">
        <v>0.45299145299145299</v>
      </c>
      <c r="N8" s="2">
        <v>1.2696629213483146</v>
      </c>
      <c r="O8" s="2">
        <v>1.0769230769230769</v>
      </c>
      <c r="P8" s="2">
        <v>0.85858585858585856</v>
      </c>
      <c r="Q8">
        <v>0</v>
      </c>
      <c r="R8">
        <v>0</v>
      </c>
      <c r="S8" s="2">
        <v>1.6119402985074627</v>
      </c>
      <c r="T8">
        <v>0</v>
      </c>
      <c r="U8" s="2">
        <v>1.368421052631579</v>
      </c>
      <c r="V8" s="2">
        <v>1.1594202898550725</v>
      </c>
      <c r="W8" s="9">
        <f>1.65+1.18279569892473</f>
        <v>2.8327956989247296</v>
      </c>
      <c r="X8" s="2">
        <v>0.95726495726495731</v>
      </c>
      <c r="Y8" s="2">
        <v>1.5454545454545454</v>
      </c>
      <c r="Z8" s="9">
        <f>1.29333333333333+0.9</f>
        <v>2.1933333333333298</v>
      </c>
      <c r="AA8" s="9">
        <f>1.14583333333333+1.67796610169492</f>
        <v>2.82379943502825</v>
      </c>
      <c r="AB8" s="2">
        <v>3.5</v>
      </c>
      <c r="AC8" s="2">
        <v>3.25</v>
      </c>
      <c r="AF8">
        <v>1</v>
      </c>
      <c r="AH8" s="2">
        <v>1.1428571428571428</v>
      </c>
      <c r="AI8" s="2">
        <v>2.2075471698113209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0</v>
      </c>
      <c r="AO8" s="2">
        <v>0.62037037037037035</v>
      </c>
      <c r="AP8" s="2">
        <v>0</v>
      </c>
      <c r="AQ8" s="2">
        <v>0.73076923076923073</v>
      </c>
      <c r="AR8" s="2">
        <v>0.86250000000000004</v>
      </c>
      <c r="AS8" s="2">
        <v>1.451515151515151</v>
      </c>
      <c r="AT8" s="2">
        <v>1.0446428571428572</v>
      </c>
      <c r="AU8" s="2">
        <v>0.6470588235294118</v>
      </c>
      <c r="AV8" s="2">
        <v>1.88430698739977</v>
      </c>
      <c r="AW8" s="2">
        <v>1.468686868686869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t="s">
        <v>5</v>
      </c>
      <c r="K9">
        <v>7</v>
      </c>
      <c r="L9" s="2">
        <v>0.9662921348314607</v>
      </c>
      <c r="M9" s="2">
        <v>0.71052631578947367</v>
      </c>
      <c r="N9" s="2">
        <v>0.94339622641509435</v>
      </c>
      <c r="O9" s="2">
        <v>1.3139534883720929</v>
      </c>
      <c r="P9" s="2">
        <v>0.94545454545454544</v>
      </c>
      <c r="Q9">
        <v>0</v>
      </c>
      <c r="R9">
        <v>0</v>
      </c>
      <c r="S9" s="2">
        <v>1.6229508196721312</v>
      </c>
      <c r="T9" s="8">
        <f>0.752475247524752+1.22727272727273</f>
        <v>1.979747974797482</v>
      </c>
      <c r="U9" s="2">
        <v>0.71794871794871795</v>
      </c>
      <c r="V9" s="2">
        <v>1.1846153846153846</v>
      </c>
      <c r="W9" s="2">
        <v>0.97872340425531912</v>
      </c>
      <c r="X9" s="2">
        <v>1.2446808510638299</v>
      </c>
      <c r="Y9" s="2">
        <v>0.81188118811881194</v>
      </c>
      <c r="Z9" s="2">
        <v>1.6666666666666667</v>
      </c>
      <c r="AA9" s="2">
        <v>1.4931506849315068</v>
      </c>
      <c r="AB9" s="9">
        <f>2.94642857142857+1.37634408602151</f>
        <v>4.3227726574500798</v>
      </c>
      <c r="AC9" s="2">
        <v>0.95652173913043481</v>
      </c>
      <c r="AF9">
        <v>1</v>
      </c>
      <c r="AH9" s="2">
        <v>1.0348837209302326</v>
      </c>
      <c r="AI9" s="2">
        <v>1.4074074074074074</v>
      </c>
      <c r="AJ9" s="2">
        <v>1.06</v>
      </c>
      <c r="AK9" s="2">
        <v>0.76106194690265483</v>
      </c>
      <c r="AL9" s="2">
        <v>1.0576923076923077</v>
      </c>
      <c r="AM9" s="2">
        <v>0</v>
      </c>
      <c r="AN9" s="2">
        <v>0</v>
      </c>
      <c r="AO9" s="2">
        <v>0.61616161616161613</v>
      </c>
      <c r="AP9" s="2">
        <v>2.1437621832358649</v>
      </c>
      <c r="AQ9" s="2">
        <v>1.3928571428571428</v>
      </c>
      <c r="AR9" s="2">
        <v>0.8441558441558441</v>
      </c>
      <c r="AS9" s="2">
        <v>1.0217391304347827</v>
      </c>
      <c r="AT9" s="2">
        <v>0.80341880341880345</v>
      </c>
      <c r="AU9" s="2">
        <v>1.2317073170731707</v>
      </c>
      <c r="AV9" s="2">
        <v>0.6</v>
      </c>
      <c r="AW9" s="2">
        <v>0.66972477064220182</v>
      </c>
      <c r="AX9" s="2">
        <v>1.0659564393939389</v>
      </c>
      <c r="AY9" s="2">
        <v>1.0454545454545454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t="s">
        <v>14</v>
      </c>
      <c r="K10">
        <v>8</v>
      </c>
      <c r="L10" s="2">
        <v>0.84337349397590367</v>
      </c>
      <c r="M10" s="9">
        <f>0.731958762886598+1.1</f>
        <v>1.8319587628865981</v>
      </c>
      <c r="N10" s="9">
        <f>1.18333333333333+0.558333333333333</f>
        <v>1.7416666666666631</v>
      </c>
      <c r="O10" s="2">
        <v>1.9411764705882353</v>
      </c>
      <c r="P10">
        <v>0</v>
      </c>
      <c r="Q10" s="2">
        <v>0.62037037037037035</v>
      </c>
      <c r="R10" s="2">
        <v>0.61616161616161613</v>
      </c>
      <c r="S10">
        <v>0</v>
      </c>
      <c r="T10" s="2">
        <v>0.88235294117647056</v>
      </c>
      <c r="U10" s="2">
        <v>1.5</v>
      </c>
      <c r="V10" s="2">
        <v>0.80232558139534882</v>
      </c>
      <c r="W10" s="2">
        <v>1.2183908045977012</v>
      </c>
      <c r="X10" s="2">
        <v>1.5060240963855422</v>
      </c>
      <c r="Y10" s="2">
        <v>0.98412698412698407</v>
      </c>
      <c r="Z10" s="2">
        <v>1.4507042253521127</v>
      </c>
      <c r="AA10" s="2">
        <v>1.1904761904761905</v>
      </c>
      <c r="AB10" s="2">
        <v>2.6833333333333331</v>
      </c>
      <c r="AC10" s="2">
        <v>1.9577464788732395</v>
      </c>
      <c r="AF10">
        <v>1</v>
      </c>
      <c r="AH10" s="2">
        <v>1.1857142857142857</v>
      </c>
      <c r="AI10" s="2">
        <v>2.2752880921894989</v>
      </c>
      <c r="AJ10" s="2">
        <v>2.6361151986546112</v>
      </c>
      <c r="AK10" s="2">
        <v>0.51515151515151514</v>
      </c>
      <c r="AL10" s="2">
        <v>0</v>
      </c>
      <c r="AM10" s="2">
        <v>1.6119402985074627</v>
      </c>
      <c r="AN10" s="2">
        <v>1.6229508196721312</v>
      </c>
      <c r="AO10" s="2">
        <v>0</v>
      </c>
      <c r="AP10" s="2">
        <v>1.1333333333333333</v>
      </c>
      <c r="AQ10" s="2">
        <v>0.66666666666666663</v>
      </c>
      <c r="AR10" s="2">
        <v>1.2463768115942029</v>
      </c>
      <c r="AS10" s="2">
        <v>0.82075471698113212</v>
      </c>
      <c r="AT10" s="2">
        <v>0.66400000000000003</v>
      </c>
      <c r="AU10" s="2">
        <v>1.0161290322580645</v>
      </c>
      <c r="AV10" s="2">
        <v>0.68932038834951459</v>
      </c>
      <c r="AW10" s="2">
        <v>0.84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t="s">
        <v>3</v>
      </c>
      <c r="K11">
        <v>9</v>
      </c>
      <c r="L11" s="2">
        <v>0.6470588235294118</v>
      </c>
      <c r="M11">
        <v>0</v>
      </c>
      <c r="N11" s="2">
        <v>1.1724137931034482</v>
      </c>
      <c r="O11" s="2">
        <v>0.94936708860759489</v>
      </c>
      <c r="P11" s="9">
        <f>0.639175257731959+1.62</f>
        <v>2.2591752577319593</v>
      </c>
      <c r="Q11">
        <v>0</v>
      </c>
      <c r="R11" s="9">
        <f>1.32894736842105+0.814814814814815</f>
        <v>2.1437621832358649</v>
      </c>
      <c r="S11" s="2">
        <v>1.1333333333333333</v>
      </c>
      <c r="T11">
        <v>0</v>
      </c>
      <c r="U11" s="2">
        <v>0.83870967741935487</v>
      </c>
      <c r="V11" s="2">
        <v>1.0329670329670331</v>
      </c>
      <c r="W11" s="2">
        <v>0.67391304347826086</v>
      </c>
      <c r="X11" s="2">
        <v>1.0136986301369864</v>
      </c>
      <c r="Y11" s="2">
        <v>1.7058823529411764</v>
      </c>
      <c r="Z11" s="2">
        <v>1.4814814814814814</v>
      </c>
      <c r="AA11" s="9">
        <f>1.4+1.66666666666667</f>
        <v>3.06666666666667</v>
      </c>
      <c r="AB11" s="2">
        <v>2.1886792452830188</v>
      </c>
      <c r="AC11" s="2">
        <v>1.78125</v>
      </c>
      <c r="AF11">
        <v>1</v>
      </c>
      <c r="AH11" s="2">
        <v>1.5454545454545454</v>
      </c>
      <c r="AI11" s="2">
        <v>0</v>
      </c>
      <c r="AJ11" s="2">
        <v>0.8529411764705882</v>
      </c>
      <c r="AK11" s="2">
        <v>1.0533333333333332</v>
      </c>
      <c r="AL11" s="2">
        <v>2.1818000796495438</v>
      </c>
      <c r="AM11" s="2">
        <v>0</v>
      </c>
      <c r="AN11" s="2">
        <v>1.979747974797482</v>
      </c>
      <c r="AO11" s="2">
        <v>0.88235294117647056</v>
      </c>
      <c r="AP11" s="2">
        <v>0</v>
      </c>
      <c r="AQ11" s="2">
        <v>1.1923076923076923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0.67500000000000004</v>
      </c>
      <c r="AW11" s="2">
        <v>1.3142857142857141</v>
      </c>
      <c r="AX11" s="2">
        <v>0.45689655172413796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t="s">
        <v>13</v>
      </c>
      <c r="K12">
        <v>10</v>
      </c>
      <c r="L12" s="2">
        <v>1.125</v>
      </c>
      <c r="M12" s="2">
        <v>0.59139784946236562</v>
      </c>
      <c r="N12" s="2">
        <v>0.38554216867469882</v>
      </c>
      <c r="O12" s="2">
        <v>0.83333333333333337</v>
      </c>
      <c r="P12" s="9">
        <f>1.18181818181818+0.630630630630631</f>
        <v>1.8124488124488112</v>
      </c>
      <c r="Q12" s="2">
        <v>0.73076923076923073</v>
      </c>
      <c r="R12" s="2">
        <v>1.3928571428571428</v>
      </c>
      <c r="S12" s="2">
        <v>0.66666666666666663</v>
      </c>
      <c r="T12" s="2">
        <v>1.1923076923076923</v>
      </c>
      <c r="U12" s="2">
        <v>0</v>
      </c>
      <c r="V12" s="2">
        <v>0.97674418604651159</v>
      </c>
      <c r="W12" s="2">
        <v>1.4262295081967213</v>
      </c>
      <c r="X12" s="2">
        <v>1.9452054794520548</v>
      </c>
      <c r="Y12" s="2">
        <v>1.3043478260869565</v>
      </c>
      <c r="Z12" s="2">
        <v>0.67289719626168221</v>
      </c>
      <c r="AA12" s="2">
        <v>1.2833333333333334</v>
      </c>
      <c r="AB12" s="2">
        <v>1.4516129032258065</v>
      </c>
      <c r="AC12" s="2">
        <v>2.06</v>
      </c>
      <c r="AF12">
        <v>1</v>
      </c>
      <c r="AH12" s="2">
        <v>0.88888888888888884</v>
      </c>
      <c r="AI12" s="2">
        <v>1.6909090909090909</v>
      </c>
      <c r="AJ12" s="2">
        <v>2.59375</v>
      </c>
      <c r="AK12" s="2">
        <v>1.2</v>
      </c>
      <c r="AL12" s="2">
        <v>2.4318681318681361</v>
      </c>
      <c r="AM12" s="2">
        <v>1.368421052631579</v>
      </c>
      <c r="AN12" s="2">
        <v>0.71794871794871795</v>
      </c>
      <c r="AO12" s="2">
        <v>1.5</v>
      </c>
      <c r="AP12" s="2">
        <v>0.83870967741935487</v>
      </c>
      <c r="AQ12" s="2">
        <v>0</v>
      </c>
      <c r="AR12" s="2">
        <v>1.0238095238095237</v>
      </c>
      <c r="AS12" s="2">
        <v>0.70114942528735635</v>
      </c>
      <c r="AT12" s="2">
        <v>0.5140845070422535</v>
      </c>
      <c r="AU12" s="2">
        <v>0.76666666666666672</v>
      </c>
      <c r="AV12" s="2">
        <v>1.4861111111111112</v>
      </c>
      <c r="AW12" s="2">
        <v>0.77922077922077926</v>
      </c>
      <c r="AX12" s="2">
        <v>0.68888888888888888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t="s">
        <v>15</v>
      </c>
      <c r="K13">
        <v>11</v>
      </c>
      <c r="L13" s="9">
        <f>0.573170731707317+0.886792452830189</f>
        <v>1.4599631845375061</v>
      </c>
      <c r="M13" s="9">
        <f>0.529411764705882+0.831325301204819</f>
        <v>1.360737065910701</v>
      </c>
      <c r="N13" s="2">
        <v>1.3898305084745763</v>
      </c>
      <c r="O13">
        <v>0</v>
      </c>
      <c r="P13" s="2">
        <v>0.91919191919191923</v>
      </c>
      <c r="Q13" s="2">
        <v>0.86250000000000004</v>
      </c>
      <c r="R13" s="2">
        <v>0.8441558441558441</v>
      </c>
      <c r="S13" s="2">
        <v>1.2463768115942029</v>
      </c>
      <c r="T13" s="2">
        <v>0.96808510638297873</v>
      </c>
      <c r="U13" s="2">
        <v>1.0238095238095237</v>
      </c>
      <c r="V13" s="2">
        <v>0</v>
      </c>
      <c r="W13" s="2">
        <v>1.0219780219780219</v>
      </c>
      <c r="X13" s="2">
        <v>0.46666666666666667</v>
      </c>
      <c r="Y13" s="2">
        <v>0.95833333333333337</v>
      </c>
      <c r="Z13" s="2">
        <v>1.32</v>
      </c>
      <c r="AA13" s="2">
        <v>2.896551724137931</v>
      </c>
      <c r="AB13" s="2">
        <v>3.5454545454545454</v>
      </c>
      <c r="AC13" s="2">
        <v>2.5</v>
      </c>
      <c r="AF13">
        <v>1</v>
      </c>
      <c r="AH13" s="2">
        <v>2.8723404255319203</v>
      </c>
      <c r="AI13" s="2">
        <v>3.0917874396135296</v>
      </c>
      <c r="AJ13" s="2">
        <v>0.71951219512195119</v>
      </c>
      <c r="AK13" s="2">
        <v>0</v>
      </c>
      <c r="AL13" s="2">
        <v>1.0879120879120878</v>
      </c>
      <c r="AM13" s="2">
        <v>1.1594202898550725</v>
      </c>
      <c r="AN13" s="2">
        <v>1.1846153846153846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0.978494623655914</v>
      </c>
      <c r="AT13" s="2">
        <v>2.1428571428571428</v>
      </c>
      <c r="AU13" s="2">
        <v>1.0434782608695652</v>
      </c>
      <c r="AV13" s="2">
        <v>0.75757575757575757</v>
      </c>
      <c r="AW13" s="2">
        <v>0.34523809523809523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t="s">
        <v>4</v>
      </c>
      <c r="K14">
        <v>12</v>
      </c>
      <c r="L14">
        <v>0</v>
      </c>
      <c r="M14" s="2">
        <v>0.84146341463414631</v>
      </c>
      <c r="N14" s="2">
        <v>1.2295081967213115</v>
      </c>
      <c r="O14" s="9">
        <f>0.782608695652174+0.925373134328358</f>
        <v>1.7079818299805321</v>
      </c>
      <c r="P14" s="2">
        <v>2.0909090909090908</v>
      </c>
      <c r="Q14" s="9">
        <f>0.606060606060606+0.845454545454545</f>
        <v>1.451515151515151</v>
      </c>
      <c r="R14" s="2">
        <v>1.0217391304347827</v>
      </c>
      <c r="S14" s="2">
        <v>0.82075471698113212</v>
      </c>
      <c r="T14" s="2">
        <v>1.4838709677419355</v>
      </c>
      <c r="U14" s="2">
        <v>0.70114942528735635</v>
      </c>
      <c r="V14" s="2">
        <v>0.978494623655914</v>
      </c>
      <c r="W14" s="2">
        <v>0</v>
      </c>
      <c r="X14" s="2">
        <v>2.2407407407407409</v>
      </c>
      <c r="Y14" s="2">
        <v>1.5890410958904109</v>
      </c>
      <c r="Z14" s="2">
        <v>0.53398058252427183</v>
      </c>
      <c r="AA14" s="2">
        <v>0.68674698795180722</v>
      </c>
      <c r="AB14" s="2">
        <v>1.3374999999999999</v>
      </c>
      <c r="AC14" s="2">
        <v>2.3191489361702127</v>
      </c>
      <c r="AF14">
        <v>1</v>
      </c>
      <c r="AH14" s="2">
        <v>0</v>
      </c>
      <c r="AI14" s="2">
        <v>1.1884057971014492</v>
      </c>
      <c r="AJ14" s="2">
        <v>0.81333333333333335</v>
      </c>
      <c r="AK14" s="2">
        <v>2.3584229390680997</v>
      </c>
      <c r="AL14" s="2">
        <v>0.47826086956521741</v>
      </c>
      <c r="AM14" s="2">
        <v>2.8327956989247296</v>
      </c>
      <c r="AN14" s="2">
        <v>0.97872340425531912</v>
      </c>
      <c r="AO14" s="2">
        <v>1.2183908045977012</v>
      </c>
      <c r="AP14" s="2">
        <v>0.67391304347826086</v>
      </c>
      <c r="AQ14" s="2">
        <v>1.4262295081967213</v>
      </c>
      <c r="AR14" s="2">
        <v>1.0219780219780219</v>
      </c>
      <c r="AS14" s="2">
        <v>0</v>
      </c>
      <c r="AT14" s="2">
        <v>0.4462809917355372</v>
      </c>
      <c r="AU14" s="2">
        <v>0.62931034482758619</v>
      </c>
      <c r="AV14" s="2">
        <v>1.8727272727272728</v>
      </c>
      <c r="AW14" s="2">
        <v>1.4561403508771931</v>
      </c>
      <c r="AX14" s="2">
        <v>0.74766355140186913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t="s">
        <v>9</v>
      </c>
      <c r="K15">
        <v>13</v>
      </c>
      <c r="L15" s="2">
        <v>1.1499999999999999</v>
      </c>
      <c r="M15" s="2">
        <v>0.89010989010989006</v>
      </c>
      <c r="N15" s="2">
        <v>0.62385321100917435</v>
      </c>
      <c r="O15" s="2">
        <v>0.94444444444444442</v>
      </c>
      <c r="P15" s="2">
        <v>0.86315789473684212</v>
      </c>
      <c r="Q15" s="2">
        <v>1.0446428571428572</v>
      </c>
      <c r="R15" s="2">
        <v>0.80341880341880345</v>
      </c>
      <c r="S15" s="2">
        <v>0.66400000000000003</v>
      </c>
      <c r="T15" s="2">
        <v>0.98648648648648651</v>
      </c>
      <c r="U15" s="2">
        <v>0.5140845070422535</v>
      </c>
      <c r="V15" s="2">
        <v>2.1428571428571428</v>
      </c>
      <c r="W15" s="2">
        <v>0.4462809917355372</v>
      </c>
      <c r="X15" s="2">
        <v>0</v>
      </c>
      <c r="Y15" s="2">
        <v>1.5925925925925926</v>
      </c>
      <c r="Z15" s="2">
        <v>0.75</v>
      </c>
      <c r="AA15" s="2">
        <v>0.69444444444444442</v>
      </c>
      <c r="AB15" s="2">
        <v>1.3246753246753247</v>
      </c>
      <c r="AC15" s="9">
        <f>1.3448275862069+1.61333333333333</f>
        <v>2.9581609195402301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1.1585365853658536</v>
      </c>
      <c r="AM15" s="2">
        <v>0.95726495726495731</v>
      </c>
      <c r="AN15" s="2">
        <v>1.2446808510638299</v>
      </c>
      <c r="AO15" s="2">
        <v>1.5060240963855422</v>
      </c>
      <c r="AP15" s="2">
        <v>1.0136986301369864</v>
      </c>
      <c r="AQ15" s="2">
        <v>1.9452054794520548</v>
      </c>
      <c r="AR15" s="2">
        <v>0.46666666666666667</v>
      </c>
      <c r="AS15" s="2">
        <v>2.2407407407407409</v>
      </c>
      <c r="AT15" s="2">
        <v>0</v>
      </c>
      <c r="AU15" s="2">
        <v>0.62790697674418605</v>
      </c>
      <c r="AV15" s="2">
        <v>1.3333333333333333</v>
      </c>
      <c r="AW15" s="2">
        <v>1.44</v>
      </c>
      <c r="AX15" s="2">
        <v>0.75490196078431371</v>
      </c>
      <c r="AY15" s="2">
        <v>1.3634244543335461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t="s">
        <v>11</v>
      </c>
      <c r="K16">
        <v>14</v>
      </c>
      <c r="L16" s="2">
        <v>0.5670103092783505</v>
      </c>
      <c r="M16" s="2">
        <v>0.69148936170212771</v>
      </c>
      <c r="N16" s="2">
        <v>0.72033898305084743</v>
      </c>
      <c r="O16" s="9">
        <f>0.58+0.945054945054945</f>
        <v>1.5250549450549449</v>
      </c>
      <c r="P16" s="2">
        <v>0.98795180722891562</v>
      </c>
      <c r="Q16" s="2">
        <v>0.6470588235294118</v>
      </c>
      <c r="R16" s="2">
        <v>1.2317073170731707</v>
      </c>
      <c r="S16" s="2">
        <v>1.0161290322580645</v>
      </c>
      <c r="T16" s="2">
        <v>0.58620689655172409</v>
      </c>
      <c r="U16" s="2">
        <v>0.76666666666666672</v>
      </c>
      <c r="V16" s="2">
        <v>1.0434782608695652</v>
      </c>
      <c r="W16" s="2">
        <v>0.62931034482758619</v>
      </c>
      <c r="X16" s="2">
        <v>0.62790697674418605</v>
      </c>
      <c r="Y16" s="2">
        <v>0</v>
      </c>
      <c r="Z16" s="2">
        <v>0.96116504854368934</v>
      </c>
      <c r="AA16" s="2">
        <v>0.47787610619469029</v>
      </c>
      <c r="AB16" s="2">
        <v>1.5438596491228069</v>
      </c>
      <c r="AC16" s="2">
        <v>1.9827586206896552</v>
      </c>
      <c r="AF16">
        <v>1</v>
      </c>
      <c r="AH16" s="2">
        <v>1.7636363636363637</v>
      </c>
      <c r="AI16" s="2">
        <v>1.4461538461538461</v>
      </c>
      <c r="AJ16" s="2">
        <v>1.388235294117647</v>
      </c>
      <c r="AK16" s="2">
        <v>2.7822774659181997</v>
      </c>
      <c r="AL16" s="2">
        <v>1.01219512195122</v>
      </c>
      <c r="AM16" s="2">
        <v>1.5454545454545454</v>
      </c>
      <c r="AN16" s="2">
        <v>0.81188118811881194</v>
      </c>
      <c r="AO16" s="2">
        <v>0.98412698412698407</v>
      </c>
      <c r="AP16" s="2">
        <v>1.7058823529411764</v>
      </c>
      <c r="AQ16" s="2">
        <v>1.3043478260869565</v>
      </c>
      <c r="AR16" s="2">
        <v>0.95833333333333337</v>
      </c>
      <c r="AS16" s="2">
        <v>1.5890410958904109</v>
      </c>
      <c r="AT16" s="2">
        <v>1.5925925925925926</v>
      </c>
      <c r="AU16" s="2">
        <v>0</v>
      </c>
      <c r="AV16" s="2">
        <v>1.0404040404040404</v>
      </c>
      <c r="AW16" s="2">
        <v>2.0925925925925926</v>
      </c>
      <c r="AX16" s="2">
        <v>0.64772727272727271</v>
      </c>
      <c r="AY16" s="2">
        <v>0.5043478260869565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t="s">
        <v>8</v>
      </c>
      <c r="K17">
        <v>15</v>
      </c>
      <c r="L17" s="2">
        <v>0.52173913043478259</v>
      </c>
      <c r="M17" s="2">
        <v>0.70707070707070707</v>
      </c>
      <c r="N17" s="9">
        <f>0.447619047619048+1.1046511627907</f>
        <v>1.5522702104097481</v>
      </c>
      <c r="O17" s="2">
        <f>0.881720430107527+0.95</f>
        <v>1.8317204301075269</v>
      </c>
      <c r="P17" s="2">
        <v>0.55140186915887845</v>
      </c>
      <c r="Q17" s="9">
        <f>0.77319587628866+1.11111111111111</f>
        <v>1.88430698739977</v>
      </c>
      <c r="R17" s="2">
        <v>0.6</v>
      </c>
      <c r="S17" s="2">
        <v>0.68932038834951459</v>
      </c>
      <c r="T17" s="2">
        <v>0.67500000000000004</v>
      </c>
      <c r="U17" s="2">
        <v>1.4861111111111112</v>
      </c>
      <c r="V17" s="2">
        <v>0.75757575757575757</v>
      </c>
      <c r="W17" s="2">
        <v>1.8727272727272728</v>
      </c>
      <c r="X17" s="2">
        <v>1.3333333333333333</v>
      </c>
      <c r="Y17" s="2">
        <v>1.0404040404040404</v>
      </c>
      <c r="Z17" s="2">
        <v>0</v>
      </c>
      <c r="AA17" s="2">
        <v>0</v>
      </c>
      <c r="AB17" s="2">
        <v>0.90654205607476634</v>
      </c>
      <c r="AC17" s="2">
        <v>0</v>
      </c>
      <c r="AF17">
        <v>1</v>
      </c>
      <c r="AH17" s="2">
        <v>1.9166666666666667</v>
      </c>
      <c r="AI17" s="2">
        <v>1.4142857142857144</v>
      </c>
      <c r="AJ17" s="2">
        <v>3.139305711086227</v>
      </c>
      <c r="AK17" s="2">
        <v>2.1867779204107798</v>
      </c>
      <c r="AL17" s="2">
        <v>1.8135593220338984</v>
      </c>
      <c r="AM17" s="2">
        <v>2.1933333333333298</v>
      </c>
      <c r="AN17" s="2">
        <v>1.6666666666666667</v>
      </c>
      <c r="AO17" s="2">
        <v>1.4507042253521127</v>
      </c>
      <c r="AP17" s="2">
        <v>1.4814814814814814</v>
      </c>
      <c r="AQ17" s="2">
        <v>0.67289719626168221</v>
      </c>
      <c r="AR17" s="2">
        <v>1.32</v>
      </c>
      <c r="AS17" s="2">
        <v>0.53398058252427183</v>
      </c>
      <c r="AT17" s="2">
        <v>0.75</v>
      </c>
      <c r="AU17" s="2">
        <v>0.96116504854368934</v>
      </c>
      <c r="AV17" s="2">
        <v>0</v>
      </c>
      <c r="AW17" s="2">
        <v>0</v>
      </c>
      <c r="AX17" s="2">
        <v>1.1030927835051547</v>
      </c>
      <c r="AY17" s="2">
        <v>0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t="s">
        <v>6</v>
      </c>
      <c r="K18">
        <v>16</v>
      </c>
      <c r="L18" s="2">
        <v>0.39772727272727271</v>
      </c>
      <c r="M18" s="2">
        <v>0.44166666666666665</v>
      </c>
      <c r="N18" s="2">
        <v>0.8214285714285714</v>
      </c>
      <c r="O18" s="2">
        <v>0.875</v>
      </c>
      <c r="P18" s="2">
        <v>0.61363636363636365</v>
      </c>
      <c r="Q18" s="9">
        <f>0.872727272727273+0.595959595959596</f>
        <v>1.468686868686869</v>
      </c>
      <c r="R18" s="2">
        <v>0.66972477064220182</v>
      </c>
      <c r="S18" s="2">
        <v>0.84</v>
      </c>
      <c r="T18" s="9">
        <f>0.714285714285714+0.6</f>
        <v>1.3142857142857141</v>
      </c>
      <c r="U18" s="2">
        <v>0.77922077922077926</v>
      </c>
      <c r="V18" s="2">
        <v>0.34523809523809523</v>
      </c>
      <c r="W18" s="2">
        <v>1.4561403508771931</v>
      </c>
      <c r="X18" s="2">
        <v>1.44</v>
      </c>
      <c r="Y18" s="2">
        <v>2.0925925925925926</v>
      </c>
      <c r="Z18" s="2">
        <v>0</v>
      </c>
      <c r="AA18" s="2">
        <v>0</v>
      </c>
      <c r="AB18" s="2">
        <v>1.6046511627906976</v>
      </c>
      <c r="AC18" s="2">
        <v>1.9245283018867925</v>
      </c>
      <c r="AF18">
        <v>1</v>
      </c>
      <c r="AH18" s="2">
        <v>2.5142857142857142</v>
      </c>
      <c r="AI18" s="2">
        <v>2.2641509433962264</v>
      </c>
      <c r="AJ18" s="2">
        <v>1.2173913043478262</v>
      </c>
      <c r="AK18" s="2">
        <v>1.1428571428571428</v>
      </c>
      <c r="AL18" s="2">
        <v>1.6296296296296295</v>
      </c>
      <c r="AM18" s="2">
        <v>2.82379943502825</v>
      </c>
      <c r="AN18" s="2">
        <v>1.4931506849315068</v>
      </c>
      <c r="AO18" s="2">
        <v>1.1904761904761905</v>
      </c>
      <c r="AP18" s="2">
        <v>3.06666666666667</v>
      </c>
      <c r="AQ18" s="2">
        <v>1.2833333333333334</v>
      </c>
      <c r="AR18" s="2">
        <v>2.896551724137931</v>
      </c>
      <c r="AS18" s="2">
        <v>0.68674698795180722</v>
      </c>
      <c r="AT18" s="2">
        <v>0.69444444444444442</v>
      </c>
      <c r="AU18" s="2">
        <v>0.47787610619469029</v>
      </c>
      <c r="AV18" s="2">
        <v>0</v>
      </c>
      <c r="AW18" s="2">
        <v>0</v>
      </c>
      <c r="AX18" s="2">
        <v>0.62318840579710144</v>
      </c>
      <c r="AY18" s="2">
        <v>0.51960784313725494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t="s">
        <v>16</v>
      </c>
      <c r="K19">
        <v>17</v>
      </c>
      <c r="L19" s="2">
        <v>0.77777777777777779</v>
      </c>
      <c r="M19" s="2">
        <v>0.3392857142857143</v>
      </c>
      <c r="N19" s="2">
        <v>0.47933884297520662</v>
      </c>
      <c r="O19" s="2">
        <v>1.1756756756756757</v>
      </c>
      <c r="P19" s="2">
        <v>0.46078431372549017</v>
      </c>
      <c r="Q19" s="2">
        <v>0.2857142857142857</v>
      </c>
      <c r="R19" s="9">
        <f>0.339393939393939+0.7265625</f>
        <v>1.0659564393939389</v>
      </c>
      <c r="S19" s="2">
        <v>0.37267080745341613</v>
      </c>
      <c r="T19" s="2">
        <v>0.45689655172413796</v>
      </c>
      <c r="U19" s="2">
        <v>0.68888888888888888</v>
      </c>
      <c r="V19" s="2">
        <v>0.28205128205128205</v>
      </c>
      <c r="W19" s="2">
        <v>0.74766355140186913</v>
      </c>
      <c r="X19" s="2">
        <v>0.75490196078431371</v>
      </c>
      <c r="Y19" s="2">
        <v>0.64772727272727271</v>
      </c>
      <c r="Z19" s="2">
        <v>1.1030927835051547</v>
      </c>
      <c r="AA19" s="2">
        <v>0.62318840579710144</v>
      </c>
      <c r="AB19" s="2">
        <v>0</v>
      </c>
      <c r="AC19" s="2">
        <v>0.79729729729729726</v>
      </c>
      <c r="AF19">
        <v>1</v>
      </c>
      <c r="AH19" s="2">
        <v>1.2857142857142858</v>
      </c>
      <c r="AI19" s="2">
        <v>2.9473684210526314</v>
      </c>
      <c r="AJ19" s="2">
        <v>2.0862068965517242</v>
      </c>
      <c r="AK19" s="2">
        <v>0.85057471264367812</v>
      </c>
      <c r="AL19" s="2">
        <v>2.1702127659574466</v>
      </c>
      <c r="AM19" s="2">
        <v>3.5</v>
      </c>
      <c r="AN19" s="2">
        <v>4.3227726574500798</v>
      </c>
      <c r="AO19" s="2">
        <v>2.6833333333333331</v>
      </c>
      <c r="AP19" s="2">
        <v>2.1886792452830188</v>
      </c>
      <c r="AQ19" s="2">
        <v>1.4516129032258065</v>
      </c>
      <c r="AR19" s="2">
        <v>3.5454545454545454</v>
      </c>
      <c r="AS19" s="2">
        <v>1.3374999999999999</v>
      </c>
      <c r="AT19" s="2">
        <v>1.3246753246753247</v>
      </c>
      <c r="AU19" s="2">
        <v>1.5438596491228069</v>
      </c>
      <c r="AV19" s="2">
        <v>0.90654205607476634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t="s">
        <v>10</v>
      </c>
      <c r="K20">
        <v>18</v>
      </c>
      <c r="L20" s="9">
        <f>0.504132231404959+0.222222222222222</f>
        <v>0.72635445362718098</v>
      </c>
      <c r="M20" s="2">
        <v>0.53</v>
      </c>
      <c r="N20" s="2">
        <v>0.87209302325581395</v>
      </c>
      <c r="O20" s="2">
        <v>0.92045454545454541</v>
      </c>
      <c r="P20" s="2">
        <v>0.23529411764705882</v>
      </c>
      <c r="Q20" s="2">
        <v>0.30769230769230771</v>
      </c>
      <c r="R20" s="2">
        <v>1.0454545454545454</v>
      </c>
      <c r="S20" s="2">
        <v>0.51079136690647486</v>
      </c>
      <c r="T20" s="2">
        <v>0.56140350877192979</v>
      </c>
      <c r="U20" s="2">
        <v>0.4854368932038835</v>
      </c>
      <c r="V20" s="2">
        <v>0.4</v>
      </c>
      <c r="W20" s="2">
        <v>0.43119266055045874</v>
      </c>
      <c r="X20" s="9">
        <f>0.743589743589744+0.619834710743802</f>
        <v>1.3634244543335461</v>
      </c>
      <c r="Y20" s="2">
        <v>0.5043478260869565</v>
      </c>
      <c r="Z20" s="2">
        <v>0</v>
      </c>
      <c r="AA20" s="2">
        <v>0.51960784313725494</v>
      </c>
      <c r="AB20" s="2">
        <v>1.2542372881355932</v>
      </c>
      <c r="AC20" s="2">
        <v>0</v>
      </c>
      <c r="AF20">
        <v>1</v>
      </c>
      <c r="AH20" s="2">
        <v>6.4836065573770503</v>
      </c>
      <c r="AI20" s="2">
        <v>1.8867924528301887</v>
      </c>
      <c r="AJ20" s="2">
        <v>1.1466666666666667</v>
      </c>
      <c r="AK20" s="2">
        <v>1.0864197530864197</v>
      </c>
      <c r="AL20" s="2">
        <v>4.25</v>
      </c>
      <c r="AM20" s="2">
        <v>3.25</v>
      </c>
      <c r="AN20" s="2">
        <v>0.95652173913043481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2.9581609195402301</v>
      </c>
      <c r="AU20" s="2">
        <v>1.9827586206896552</v>
      </c>
      <c r="AV20" s="2">
        <v>0</v>
      </c>
      <c r="AW20" s="2">
        <v>1.9245283018867925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27.767063309104721</v>
      </c>
      <c r="N26" t="s">
        <v>51</v>
      </c>
      <c r="O26" s="2" cm="1">
        <f t="array" ref="O26:O43">MMULT(_xlfn.ANCHORARRAY(AH3),AF3:AF20)</f>
        <v>14.059669208092277</v>
      </c>
      <c r="Q26" t="s">
        <v>54</v>
      </c>
      <c r="R26" s="2" cm="1">
        <f t="array" ref="R26:R43">MMULT(_xlfn.ANCHORARRAY(L47),AF3:AF20)</f>
        <v>497.90709354545817</v>
      </c>
      <c r="T26" t="s">
        <v>55</v>
      </c>
      <c r="U26" s="2" cm="1">
        <f t="array" ref="U26:U43">MMULT(_xlfn.ANCHORARRAY(AH47),AF3:AF20)</f>
        <v>283.57359193534722</v>
      </c>
      <c r="W26" t="s">
        <v>56</v>
      </c>
      <c r="X26" s="2">
        <f>L26-O26*$X$25</f>
        <v>13.707394101012444</v>
      </c>
      <c r="Y26">
        <f>_xlfn.RANK.AVG(X26,$X$26:$X$43,0)</f>
        <v>1</v>
      </c>
      <c r="Z26">
        <v>1</v>
      </c>
      <c r="AA26" t="s">
        <v>58</v>
      </c>
      <c r="AB26" s="2">
        <f>R26-U26*$AB$25</f>
        <v>214.33350161011094</v>
      </c>
      <c r="AC26">
        <f>_xlfn.RANK.AVG(AB26,$AB$26:$AB$43,0)</f>
        <v>1</v>
      </c>
      <c r="AD26">
        <v>1</v>
      </c>
      <c r="AE26" t="s">
        <v>59</v>
      </c>
      <c r="AF26" s="2">
        <f t="shared" ref="AF26:AF43" si="4">X26+AB26*$AF$25</f>
        <v>35.140744262023539</v>
      </c>
      <c r="AG26">
        <f>_xlfn.RANK.AVG(AF26,$AF$26:$AF$43,0)</f>
        <v>1</v>
      </c>
      <c r="AI26" t="s">
        <v>78</v>
      </c>
      <c r="AJ26" cm="1">
        <f t="array" ref="AJ26:AJ43">MMULT(_xlfn.ANCHORARRAY(L68),AF3:AF20)</f>
        <v>9594.11372085111</v>
      </c>
      <c r="AL26" t="s">
        <v>79</v>
      </c>
      <c r="AM26" cm="1">
        <f t="array" ref="AM26:AM43">MMULT(_xlfn.ANCHORARRAY(AH68),AF3:AF20)</f>
        <v>5414.8555641985731</v>
      </c>
      <c r="AO26" t="s">
        <v>80</v>
      </c>
      <c r="AP26">
        <f>AJ26-AM26*$AP$25</f>
        <v>4179.2581566525369</v>
      </c>
      <c r="AQ26">
        <f>_xlfn.RANK.AVG(AP26,$AP$26:$AP$43,0)</f>
        <v>1</v>
      </c>
      <c r="AS26" t="s">
        <v>151</v>
      </c>
      <c r="AT26" s="2">
        <f>AF26+$AT$25*AP26</f>
        <v>453.06655992727724</v>
      </c>
      <c r="AU26">
        <f>_xlfn.RANK.AVG(AT26,$AT$26:$AT$43,0)</f>
        <v>1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25.750148805657574</v>
      </c>
      <c r="O27" s="2">
        <v>15.172720100286842</v>
      </c>
      <c r="R27" s="2">
        <v>492.12774534647292</v>
      </c>
      <c r="U27" s="2">
        <v>290.87160400303577</v>
      </c>
      <c r="X27" s="2">
        <f t="shared" ref="X27:X43" si="5">L27-O27*$X$25</f>
        <v>10.577428705370732</v>
      </c>
      <c r="Y27">
        <f t="shared" ref="Y27:Y43" si="6">_xlfn.RANK.AVG(X27,$X$26:$X$43,0)</f>
        <v>2</v>
      </c>
      <c r="Z27">
        <v>2</v>
      </c>
      <c r="AB27" s="2">
        <f t="shared" ref="AB27:AB43" si="7">R27-U27*$AB$25</f>
        <v>201.25614134343715</v>
      </c>
      <c r="AC27">
        <f t="shared" ref="AC27:AC43" si="8">_xlfn.RANK.AVG(AB27,$AB$26:$AB$43,0)</f>
        <v>2</v>
      </c>
      <c r="AD27">
        <v>2</v>
      </c>
      <c r="AF27" s="2">
        <f t="shared" si="4"/>
        <v>30.703042839714449</v>
      </c>
      <c r="AG27">
        <f t="shared" ref="AG27:AG43" si="9">_xlfn.RANK.AVG(AF27,$AF$26:$AF$43,0)</f>
        <v>2</v>
      </c>
      <c r="AJ27">
        <v>9384.6658513190723</v>
      </c>
      <c r="AM27">
        <v>5581.2047215552084</v>
      </c>
      <c r="AP27">
        <f t="shared" ref="AP27:AP43" si="10">AJ27-AM27*$AP$25</f>
        <v>3803.4611297638639</v>
      </c>
      <c r="AQ27">
        <f t="shared" ref="AQ27:AQ43" si="11">_xlfn.RANK.AVG(AP27,$AP$26:$AP$43,0)</f>
        <v>2</v>
      </c>
      <c r="AT27" s="2">
        <f t="shared" ref="AT27:AT43" si="12">AF27+$AT$25*AP27</f>
        <v>411.04915581610084</v>
      </c>
      <c r="AU27">
        <f t="shared" ref="AU27:AU43" si="13">_xlfn.RANK.AVG(AT27,$AT$26:$AT$43,0)</f>
        <v>2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23.891879734914447</v>
      </c>
      <c r="O28" s="2">
        <v>15.549268856943204</v>
      </c>
      <c r="R28" s="2">
        <v>464.32235212992737</v>
      </c>
      <c r="U28" s="2">
        <v>313.44467445898471</v>
      </c>
      <c r="X28" s="2">
        <f t="shared" si="5"/>
        <v>8.3426108779712429</v>
      </c>
      <c r="Y28">
        <f t="shared" si="6"/>
        <v>4</v>
      </c>
      <c r="Z28">
        <v>3</v>
      </c>
      <c r="AB28" s="2">
        <f t="shared" si="7"/>
        <v>150.87767767094266</v>
      </c>
      <c r="AC28">
        <f t="shared" si="8"/>
        <v>4</v>
      </c>
      <c r="AD28">
        <v>3</v>
      </c>
      <c r="AF28" s="2">
        <f t="shared" si="4"/>
        <v>23.43037864506551</v>
      </c>
      <c r="AG28">
        <f t="shared" si="9"/>
        <v>4</v>
      </c>
      <c r="AJ28">
        <v>8924.7416874747978</v>
      </c>
      <c r="AM28">
        <v>5906.1353757653642</v>
      </c>
      <c r="AP28">
        <f t="shared" si="10"/>
        <v>3018.6063117094336</v>
      </c>
      <c r="AQ28">
        <f t="shared" si="11"/>
        <v>4</v>
      </c>
      <c r="AT28" s="2">
        <f t="shared" si="12"/>
        <v>325.29100981600885</v>
      </c>
      <c r="AU28">
        <f t="shared" si="13"/>
        <v>4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20.081739219822548</v>
      </c>
      <c r="O29" s="2">
        <v>17.470869300667442</v>
      </c>
      <c r="R29" s="2">
        <v>395.447586183456</v>
      </c>
      <c r="U29" s="2">
        <v>366.49040806544855</v>
      </c>
      <c r="X29" s="2">
        <f t="shared" si="5"/>
        <v>2.6108699191551068</v>
      </c>
      <c r="Y29">
        <f t="shared" si="6"/>
        <v>10</v>
      </c>
      <c r="Z29">
        <v>4</v>
      </c>
      <c r="AB29" s="2">
        <f t="shared" si="7"/>
        <v>28.957178118007448</v>
      </c>
      <c r="AC29">
        <f t="shared" si="8"/>
        <v>11</v>
      </c>
      <c r="AD29">
        <v>4</v>
      </c>
      <c r="AF29" s="2">
        <f t="shared" si="4"/>
        <v>5.506587730955852</v>
      </c>
      <c r="AG29">
        <f t="shared" si="9"/>
        <v>11</v>
      </c>
      <c r="AJ29">
        <v>7587.1082699405033</v>
      </c>
      <c r="AM29">
        <v>6938.0198281638732</v>
      </c>
      <c r="AP29">
        <f t="shared" si="10"/>
        <v>649.08844177663013</v>
      </c>
      <c r="AQ29">
        <f t="shared" si="11"/>
        <v>11</v>
      </c>
      <c r="AT29" s="2">
        <f t="shared" si="12"/>
        <v>70.415431908618871</v>
      </c>
      <c r="AU29">
        <f t="shared" si="13"/>
        <v>11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24.503081684833525</v>
      </c>
      <c r="O30" s="2">
        <v>17.229978550157512</v>
      </c>
      <c r="R30" s="2">
        <v>451.14067366680729</v>
      </c>
      <c r="U30" s="2">
        <v>325.86317257081316</v>
      </c>
      <c r="X30" s="2">
        <f t="shared" si="5"/>
        <v>7.2731031346760133</v>
      </c>
      <c r="Y30">
        <f t="shared" si="6"/>
        <v>5</v>
      </c>
      <c r="Z30">
        <v>5</v>
      </c>
      <c r="AB30" s="2">
        <f t="shared" si="7"/>
        <v>125.27750109599413</v>
      </c>
      <c r="AC30">
        <f t="shared" si="8"/>
        <v>5</v>
      </c>
      <c r="AD30">
        <v>5</v>
      </c>
      <c r="AF30" s="2">
        <f t="shared" si="4"/>
        <v>19.800853244275427</v>
      </c>
      <c r="AG30">
        <f t="shared" si="9"/>
        <v>5</v>
      </c>
      <c r="AJ30">
        <v>8685.5511465516265</v>
      </c>
      <c r="AM30">
        <v>6328.6645504115841</v>
      </c>
      <c r="AP30">
        <f t="shared" si="10"/>
        <v>2356.8865961400425</v>
      </c>
      <c r="AQ30">
        <f t="shared" si="11"/>
        <v>5</v>
      </c>
      <c r="AT30" s="2">
        <f t="shared" si="12"/>
        <v>255.48951285827968</v>
      </c>
      <c r="AU30">
        <f t="shared" si="13"/>
        <v>5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25.775592920848627</v>
      </c>
      <c r="O31" s="2">
        <v>15.534549125882116</v>
      </c>
      <c r="R31" s="2">
        <v>457.17362395514715</v>
      </c>
      <c r="U31" s="2">
        <v>303.49259224626746</v>
      </c>
      <c r="X31" s="2">
        <f t="shared" si="5"/>
        <v>10.241043794966512</v>
      </c>
      <c r="Y31">
        <f t="shared" si="6"/>
        <v>3</v>
      </c>
      <c r="Z31">
        <v>6</v>
      </c>
      <c r="AB31" s="2">
        <f t="shared" si="7"/>
        <v>153.68103170887969</v>
      </c>
      <c r="AC31">
        <f t="shared" si="8"/>
        <v>3</v>
      </c>
      <c r="AD31">
        <v>6</v>
      </c>
      <c r="AF31" s="2">
        <f t="shared" si="4"/>
        <v>25.609146965854482</v>
      </c>
      <c r="AG31">
        <f t="shared" si="9"/>
        <v>3</v>
      </c>
      <c r="AJ31">
        <v>8898.8855068995217</v>
      </c>
      <c r="AM31">
        <v>5752.2935893020976</v>
      </c>
      <c r="AP31">
        <f t="shared" si="10"/>
        <v>3146.5919175974241</v>
      </c>
      <c r="AQ31">
        <f t="shared" si="11"/>
        <v>3</v>
      </c>
      <c r="AT31" s="2">
        <f t="shared" si="12"/>
        <v>340.26833872559695</v>
      </c>
      <c r="AU31">
        <f t="shared" si="13"/>
        <v>3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21.859282799513029</v>
      </c>
      <c r="O32" s="2">
        <v>16.755983175760516</v>
      </c>
      <c r="R32" s="2">
        <v>404.86646649678244</v>
      </c>
      <c r="U32" s="2">
        <v>344.55311017001907</v>
      </c>
      <c r="X32" s="2">
        <f t="shared" si="5"/>
        <v>5.1032996237525126</v>
      </c>
      <c r="Y32">
        <f t="shared" si="6"/>
        <v>7</v>
      </c>
      <c r="Z32">
        <v>7</v>
      </c>
      <c r="AB32" s="2">
        <f t="shared" si="7"/>
        <v>60.313356326763369</v>
      </c>
      <c r="AC32">
        <f t="shared" si="8"/>
        <v>9</v>
      </c>
      <c r="AD32">
        <v>7</v>
      </c>
      <c r="AF32" s="2">
        <f t="shared" si="4"/>
        <v>11.134635256428851</v>
      </c>
      <c r="AG32">
        <f t="shared" si="9"/>
        <v>9</v>
      </c>
      <c r="AJ32">
        <v>7813.9190074623757</v>
      </c>
      <c r="AM32">
        <v>6553.8519893064304</v>
      </c>
      <c r="AP32">
        <f t="shared" si="10"/>
        <v>1260.0670181559453</v>
      </c>
      <c r="AQ32">
        <f t="shared" si="11"/>
        <v>9</v>
      </c>
      <c r="AT32" s="2">
        <f t="shared" si="12"/>
        <v>137.14133707202339</v>
      </c>
      <c r="AU32">
        <f t="shared" si="13"/>
        <v>9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21.770188016366312</v>
      </c>
      <c r="O33" s="2">
        <v>17.807203333432305</v>
      </c>
      <c r="R33" s="2">
        <v>411.97450403169518</v>
      </c>
      <c r="U33" s="2">
        <v>329.84957728742347</v>
      </c>
      <c r="X33" s="2">
        <f t="shared" si="5"/>
        <v>3.9629846829340067</v>
      </c>
      <c r="Y33">
        <f t="shared" si="6"/>
        <v>8</v>
      </c>
      <c r="Z33">
        <v>8</v>
      </c>
      <c r="AB33" s="2">
        <f t="shared" si="7"/>
        <v>82.124926744271704</v>
      </c>
      <c r="AC33">
        <f t="shared" si="8"/>
        <v>7</v>
      </c>
      <c r="AD33">
        <v>8</v>
      </c>
      <c r="AF33" s="2">
        <f t="shared" si="4"/>
        <v>12.175477357361178</v>
      </c>
      <c r="AG33">
        <f t="shared" si="9"/>
        <v>7</v>
      </c>
      <c r="AJ33">
        <v>7971.5918127483155</v>
      </c>
      <c r="AM33">
        <v>6364.5438588447923</v>
      </c>
      <c r="AP33">
        <f t="shared" si="10"/>
        <v>1607.0479539035232</v>
      </c>
      <c r="AQ33">
        <f t="shared" si="11"/>
        <v>7</v>
      </c>
      <c r="AT33" s="2">
        <f t="shared" si="12"/>
        <v>172.88027274771352</v>
      </c>
      <c r="AU33">
        <f t="shared" si="13"/>
        <v>7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22.088358609915595</v>
      </c>
      <c r="O34" s="2">
        <v>16.720172975134567</v>
      </c>
      <c r="R34" s="2">
        <v>412.15177034276718</v>
      </c>
      <c r="U34" s="2">
        <v>327.62162327453638</v>
      </c>
      <c r="X34" s="2">
        <f t="shared" si="5"/>
        <v>5.3681856347810282</v>
      </c>
      <c r="Y34">
        <f t="shared" si="6"/>
        <v>6</v>
      </c>
      <c r="Z34">
        <v>9</v>
      </c>
      <c r="AB34" s="2">
        <f t="shared" si="7"/>
        <v>84.530147068230804</v>
      </c>
      <c r="AC34">
        <f t="shared" si="8"/>
        <v>6</v>
      </c>
      <c r="AD34">
        <v>9</v>
      </c>
      <c r="AF34" s="2">
        <f t="shared" si="4"/>
        <v>13.82120034160411</v>
      </c>
      <c r="AG34">
        <f t="shared" si="9"/>
        <v>6</v>
      </c>
      <c r="AJ34">
        <v>7915.9993896121032</v>
      </c>
      <c r="AM34">
        <v>6284.9717592397792</v>
      </c>
      <c r="AP34">
        <f t="shared" si="10"/>
        <v>1631.027630372324</v>
      </c>
      <c r="AQ34">
        <f t="shared" si="11"/>
        <v>6</v>
      </c>
      <c r="AT34" s="2">
        <f t="shared" si="12"/>
        <v>176.92396337883653</v>
      </c>
      <c r="AU34">
        <f t="shared" si="13"/>
        <v>6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19.850693329123008</v>
      </c>
      <c r="O35" s="2">
        <v>19.675863354896229</v>
      </c>
      <c r="R35" s="2">
        <v>386.86142256828947</v>
      </c>
      <c r="U35" s="2">
        <v>371.07192831559149</v>
      </c>
      <c r="X35" s="2">
        <f t="shared" si="5"/>
        <v>0.17482997422677826</v>
      </c>
      <c r="Y35">
        <f t="shared" si="6"/>
        <v>12</v>
      </c>
      <c r="Z35">
        <v>10</v>
      </c>
      <c r="AB35" s="2">
        <f t="shared" si="7"/>
        <v>15.789494252697978</v>
      </c>
      <c r="AC35">
        <f t="shared" si="8"/>
        <v>12</v>
      </c>
      <c r="AD35">
        <v>10</v>
      </c>
      <c r="AF35" s="2">
        <f t="shared" si="4"/>
        <v>1.753779399496576</v>
      </c>
      <c r="AG35">
        <f t="shared" si="9"/>
        <v>12</v>
      </c>
      <c r="AJ35">
        <v>7358.938158390245</v>
      </c>
      <c r="AM35">
        <v>7096.3246895434841</v>
      </c>
      <c r="AP35">
        <f t="shared" si="10"/>
        <v>262.61346884676095</v>
      </c>
      <c r="AQ35">
        <f t="shared" si="11"/>
        <v>12</v>
      </c>
      <c r="AT35" s="2">
        <f t="shared" si="12"/>
        <v>28.015126284172673</v>
      </c>
      <c r="AU35">
        <f t="shared" si="13"/>
        <v>12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22.783634255627753</v>
      </c>
      <c r="O36" s="2">
        <v>18.877319785306597</v>
      </c>
      <c r="R36" s="2">
        <v>423.27597163467789</v>
      </c>
      <c r="U36" s="2">
        <v>342.98828093278303</v>
      </c>
      <c r="X36" s="2">
        <f t="shared" si="5"/>
        <v>3.9063144703211563</v>
      </c>
      <c r="Y36">
        <f t="shared" si="6"/>
        <v>9</v>
      </c>
      <c r="Z36">
        <v>11</v>
      </c>
      <c r="AB36" s="2">
        <f t="shared" si="7"/>
        <v>80.28769070189486</v>
      </c>
      <c r="AC36">
        <f t="shared" si="8"/>
        <v>8</v>
      </c>
      <c r="AD36">
        <v>11</v>
      </c>
      <c r="AF36" s="2">
        <f t="shared" si="4"/>
        <v>11.935083540510643</v>
      </c>
      <c r="AG36">
        <f t="shared" si="9"/>
        <v>8</v>
      </c>
      <c r="AJ36">
        <v>8122.5195490559327</v>
      </c>
      <c r="AM36">
        <v>6641.9885556044255</v>
      </c>
      <c r="AP36">
        <f t="shared" si="10"/>
        <v>1480.5309934515071</v>
      </c>
      <c r="AQ36">
        <f t="shared" si="11"/>
        <v>8</v>
      </c>
      <c r="AT36" s="2">
        <f t="shared" si="12"/>
        <v>159.98818288566136</v>
      </c>
      <c r="AU36">
        <f t="shared" si="13"/>
        <v>8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21.034544891138793</v>
      </c>
      <c r="O37" s="2">
        <v>18.573768592618769</v>
      </c>
      <c r="R37" s="2">
        <v>409.85555246915112</v>
      </c>
      <c r="U37" s="2">
        <v>364.98178771612083</v>
      </c>
      <c r="X37" s="2">
        <f t="shared" si="5"/>
        <v>2.4607762985200239</v>
      </c>
      <c r="Y37">
        <f t="shared" si="6"/>
        <v>11</v>
      </c>
      <c r="Z37">
        <v>12</v>
      </c>
      <c r="AB37" s="2">
        <f t="shared" si="7"/>
        <v>44.873764753030287</v>
      </c>
      <c r="AC37">
        <f t="shared" si="8"/>
        <v>10</v>
      </c>
      <c r="AD37">
        <v>12</v>
      </c>
      <c r="AF37" s="2">
        <f t="shared" si="4"/>
        <v>6.9481527738230531</v>
      </c>
      <c r="AG37">
        <f t="shared" si="9"/>
        <v>10</v>
      </c>
      <c r="AJ37">
        <v>7816.1705040870829</v>
      </c>
      <c r="AM37">
        <v>6952.9482915327944</v>
      </c>
      <c r="AP37">
        <f t="shared" si="10"/>
        <v>863.22221255428849</v>
      </c>
      <c r="AQ37">
        <f t="shared" si="11"/>
        <v>10</v>
      </c>
      <c r="AT37" s="2">
        <f t="shared" si="12"/>
        <v>93.270374029251911</v>
      </c>
      <c r="AU37">
        <f t="shared" si="13"/>
        <v>10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18.393209510236023</v>
      </c>
      <c r="O38" s="2">
        <v>20.707171445669122</v>
      </c>
      <c r="R38" s="2">
        <v>354.89064853234487</v>
      </c>
      <c r="U38" s="2">
        <v>418.18931060577154</v>
      </c>
      <c r="X38" s="2">
        <f t="shared" si="5"/>
        <v>-2.3139619354330989</v>
      </c>
      <c r="Y38">
        <f t="shared" si="6"/>
        <v>13</v>
      </c>
      <c r="Z38">
        <v>13</v>
      </c>
      <c r="AB38" s="2">
        <f t="shared" si="7"/>
        <v>-63.298662073426669</v>
      </c>
      <c r="AC38">
        <f t="shared" si="8"/>
        <v>14</v>
      </c>
      <c r="AD38">
        <v>13</v>
      </c>
      <c r="AF38" s="2">
        <f t="shared" si="4"/>
        <v>-8.6438281427757673</v>
      </c>
      <c r="AG38">
        <f t="shared" si="9"/>
        <v>13</v>
      </c>
      <c r="AJ38">
        <v>6754.6224895196356</v>
      </c>
      <c r="AM38">
        <v>7943.095293269901</v>
      </c>
      <c r="AP38">
        <f t="shared" si="10"/>
        <v>-1188.4728037502655</v>
      </c>
      <c r="AQ38">
        <f t="shared" si="11"/>
        <v>13</v>
      </c>
      <c r="AT38" s="2">
        <f t="shared" si="12"/>
        <v>-127.49110851780233</v>
      </c>
      <c r="AU38">
        <f t="shared" si="13"/>
        <v>13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16.005969149386402</v>
      </c>
      <c r="O39" s="2">
        <v>23.169229742132952</v>
      </c>
      <c r="R39" s="2">
        <v>310.2074396967414</v>
      </c>
      <c r="U39" s="2">
        <v>440.6214185907956</v>
      </c>
      <c r="X39" s="2">
        <f t="shared" si="5"/>
        <v>-7.1632605927465498</v>
      </c>
      <c r="Y39">
        <f t="shared" si="6"/>
        <v>15</v>
      </c>
      <c r="Z39">
        <v>14</v>
      </c>
      <c r="AB39" s="2">
        <f t="shared" si="7"/>
        <v>-130.4139788940542</v>
      </c>
      <c r="AC39">
        <f t="shared" si="8"/>
        <v>16</v>
      </c>
      <c r="AD39">
        <v>14</v>
      </c>
      <c r="AF39" s="2">
        <f t="shared" si="4"/>
        <v>-20.20465848215197</v>
      </c>
      <c r="AG39">
        <f t="shared" si="9"/>
        <v>16</v>
      </c>
      <c r="AJ39">
        <v>5945.4428145597894</v>
      </c>
      <c r="AM39">
        <v>8491.9936344154576</v>
      </c>
      <c r="AP39">
        <f t="shared" si="10"/>
        <v>-2546.5508198556681</v>
      </c>
      <c r="AQ39">
        <f t="shared" si="11"/>
        <v>16</v>
      </c>
      <c r="AT39" s="2">
        <f t="shared" si="12"/>
        <v>-274.85974046771878</v>
      </c>
      <c r="AU39">
        <f t="shared" si="13"/>
        <v>16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16.409523294157211</v>
      </c>
      <c r="O40" s="2">
        <v>22.603916652151675</v>
      </c>
      <c r="R40" s="2">
        <v>349.03209945498355</v>
      </c>
      <c r="U40" s="2">
        <v>403.7631156555222</v>
      </c>
      <c r="X40" s="2">
        <f t="shared" si="5"/>
        <v>-6.1943933579944641</v>
      </c>
      <c r="Y40">
        <f t="shared" si="6"/>
        <v>14</v>
      </c>
      <c r="Z40">
        <v>15</v>
      </c>
      <c r="AB40" s="2">
        <f t="shared" si="7"/>
        <v>-54.731016200538647</v>
      </c>
      <c r="AC40">
        <f t="shared" si="8"/>
        <v>13</v>
      </c>
      <c r="AD40">
        <v>15</v>
      </c>
      <c r="AF40" s="2">
        <f t="shared" si="4"/>
        <v>-11.667494978048328</v>
      </c>
      <c r="AG40">
        <f t="shared" si="9"/>
        <v>14</v>
      </c>
      <c r="AJ40">
        <v>6629.288423056626</v>
      </c>
      <c r="AM40">
        <v>7885.3494458759824</v>
      </c>
      <c r="AP40">
        <f t="shared" si="10"/>
        <v>-1256.0610228193564</v>
      </c>
      <c r="AQ40">
        <f t="shared" si="11"/>
        <v>14</v>
      </c>
      <c r="AT40" s="2">
        <f t="shared" si="12"/>
        <v>-137.27359725998397</v>
      </c>
      <c r="AU40">
        <f t="shared" si="13"/>
        <v>14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17.084527510679809</v>
      </c>
      <c r="O41" s="2">
        <v>24.524156556615718</v>
      </c>
      <c r="R41" s="2">
        <v>326.68247183450501</v>
      </c>
      <c r="U41" s="2">
        <v>437.391636493676</v>
      </c>
      <c r="X41" s="2">
        <f t="shared" si="5"/>
        <v>-7.4396290459359093</v>
      </c>
      <c r="Y41">
        <f t="shared" si="6"/>
        <v>16</v>
      </c>
      <c r="Z41">
        <v>16</v>
      </c>
      <c r="AB41" s="2">
        <f t="shared" si="7"/>
        <v>-110.70916465917099</v>
      </c>
      <c r="AC41">
        <f t="shared" si="8"/>
        <v>15</v>
      </c>
      <c r="AD41">
        <v>16</v>
      </c>
      <c r="AF41" s="2">
        <f t="shared" si="4"/>
        <v>-18.51054551185301</v>
      </c>
      <c r="AG41">
        <f t="shared" si="9"/>
        <v>15</v>
      </c>
      <c r="AJ41">
        <v>6229.6929535377221</v>
      </c>
      <c r="AM41">
        <v>8447.8339185896475</v>
      </c>
      <c r="AP41">
        <f t="shared" si="10"/>
        <v>-2218.1409650519254</v>
      </c>
      <c r="AQ41">
        <f t="shared" si="11"/>
        <v>15</v>
      </c>
      <c r="AT41" s="2">
        <f t="shared" si="12"/>
        <v>-240.32464201704556</v>
      </c>
      <c r="AU41">
        <f t="shared" si="13"/>
        <v>15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11.058911851178822</v>
      </c>
      <c r="O42" s="2">
        <v>35.00339524746574</v>
      </c>
      <c r="R42" s="2">
        <v>222.89043596221538</v>
      </c>
      <c r="U42" s="2">
        <v>648.88090384060717</v>
      </c>
      <c r="X42" s="2">
        <f t="shared" si="5"/>
        <v>-23.94448339628692</v>
      </c>
      <c r="Y42">
        <f t="shared" si="6"/>
        <v>17</v>
      </c>
      <c r="Z42">
        <v>17</v>
      </c>
      <c r="AB42" s="2">
        <f t="shared" si="7"/>
        <v>-425.99046787839177</v>
      </c>
      <c r="AC42">
        <f t="shared" si="8"/>
        <v>17</v>
      </c>
      <c r="AD42">
        <v>17</v>
      </c>
      <c r="AF42" s="2">
        <f t="shared" si="4"/>
        <v>-66.543530184126098</v>
      </c>
      <c r="AG42">
        <f t="shared" si="9"/>
        <v>17</v>
      </c>
      <c r="AJ42">
        <v>4276.3441238983651</v>
      </c>
      <c r="AM42">
        <v>12438.972111361589</v>
      </c>
      <c r="AP42">
        <f t="shared" si="10"/>
        <v>-8162.6279874632237</v>
      </c>
      <c r="AQ42">
        <f t="shared" si="11"/>
        <v>17</v>
      </c>
      <c r="AT42" s="2">
        <f t="shared" si="12"/>
        <v>-882.80632893044856</v>
      </c>
      <c r="AU42">
        <f t="shared" si="13"/>
        <v>17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10.667784834257551</v>
      </c>
      <c r="O43" s="2">
        <v>37.340897723548188</v>
      </c>
      <c r="R43" s="2">
        <v>216.92408953817875</v>
      </c>
      <c r="U43" s="2">
        <v>674.08321122685697</v>
      </c>
      <c r="X43" s="2">
        <f t="shared" si="5"/>
        <v>-26.673112889290636</v>
      </c>
      <c r="Y43">
        <f t="shared" si="6"/>
        <v>18</v>
      </c>
      <c r="Z43">
        <v>18</v>
      </c>
      <c r="AB43" s="2">
        <f t="shared" si="7"/>
        <v>-457.15912168867823</v>
      </c>
      <c r="AC43">
        <f t="shared" si="8"/>
        <v>18</v>
      </c>
      <c r="AD43">
        <v>18</v>
      </c>
      <c r="AF43" s="2">
        <f t="shared" si="4"/>
        <v>-72.389025058158467</v>
      </c>
      <c r="AG43">
        <f t="shared" si="9"/>
        <v>18</v>
      </c>
      <c r="AJ43">
        <v>4126.771272867888</v>
      </c>
      <c r="AM43">
        <v>13013.319504851719</v>
      </c>
      <c r="AP43">
        <f t="shared" si="10"/>
        <v>-8886.5482319838302</v>
      </c>
      <c r="AQ43">
        <f t="shared" si="11"/>
        <v>18</v>
      </c>
      <c r="AT43" s="2">
        <f t="shared" si="12"/>
        <v>-961.04384825654154</v>
      </c>
      <c r="AU43">
        <f t="shared" si="13"/>
        <v>18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83</v>
      </c>
      <c r="AH46" s="4" t="s">
        <v>84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22.902907773252615</v>
      </c>
      <c r="M47" s="2">
        <v>20.331410187474805</v>
      </c>
      <c r="N47" s="2">
        <v>25.728359099434996</v>
      </c>
      <c r="O47" s="2">
        <v>25.31386424795733</v>
      </c>
      <c r="P47" s="2">
        <v>20.759367150683076</v>
      </c>
      <c r="Q47" s="2">
        <v>21.509454892114235</v>
      </c>
      <c r="R47" s="2">
        <v>26.237312804524667</v>
      </c>
      <c r="S47" s="2">
        <v>24.811787688802873</v>
      </c>
      <c r="T47" s="2">
        <v>21.557341831100914</v>
      </c>
      <c r="U47" s="2">
        <v>26.968720363785156</v>
      </c>
      <c r="V47" s="2">
        <v>20.97104468942123</v>
      </c>
      <c r="W47" s="2">
        <v>28.899886075141829</v>
      </c>
      <c r="X47" s="2">
        <v>30.992514883189635</v>
      </c>
      <c r="Y47" s="2">
        <v>30.300736573467638</v>
      </c>
      <c r="Z47" s="2">
        <v>24.932225144804008</v>
      </c>
      <c r="AA47" s="2">
        <v>33.012263584072699</v>
      </c>
      <c r="AB47" s="2">
        <v>53.097123243320532</v>
      </c>
      <c r="AC47" s="2">
        <v>39.580773312909976</v>
      </c>
      <c r="AH47" s="2" cm="1">
        <f t="array" ref="AH47:AY64">TRANSPOSE(_xlfn.ANCHORARRAY(L47))</f>
        <v>22.902907773252615</v>
      </c>
      <c r="AI47" s="2">
        <v>21.421462946840077</v>
      </c>
      <c r="AJ47" s="2">
        <v>17.812478544568851</v>
      </c>
      <c r="AK47" s="2">
        <v>12.769888710603491</v>
      </c>
      <c r="AL47" s="2">
        <v>18.797476829824522</v>
      </c>
      <c r="AM47" s="2">
        <v>17.836986210799754</v>
      </c>
      <c r="AN47" s="2">
        <v>16.540039627942654</v>
      </c>
      <c r="AO47" s="2">
        <v>16.984429692061035</v>
      </c>
      <c r="AP47" s="2">
        <v>17.422500773356788</v>
      </c>
      <c r="AQ47" s="2">
        <v>14.777645802566328</v>
      </c>
      <c r="AR47" s="2">
        <v>15.728335273623236</v>
      </c>
      <c r="AS47" s="2">
        <v>18.853004565555683</v>
      </c>
      <c r="AT47" s="2">
        <v>14.556972875741842</v>
      </c>
      <c r="AU47" s="2">
        <v>13.280187850950133</v>
      </c>
      <c r="AV47" s="2">
        <v>13.678694544806053</v>
      </c>
      <c r="AW47" s="2">
        <v>13.214625102451652</v>
      </c>
      <c r="AX47" s="2">
        <v>8.1260904889145085</v>
      </c>
      <c r="AY47" s="2">
        <v>8.8698643214880271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21.421462946840077</v>
      </c>
      <c r="M48" s="2">
        <v>22.375343727577356</v>
      </c>
      <c r="N48" s="2">
        <v>24.329980036215325</v>
      </c>
      <c r="O48" s="2">
        <v>26.241167614471941</v>
      </c>
      <c r="P48" s="2">
        <v>20.945252322045732</v>
      </c>
      <c r="Q48" s="2">
        <v>19.338495904366077</v>
      </c>
      <c r="R48" s="2">
        <v>20.496502786544117</v>
      </c>
      <c r="S48" s="2">
        <v>22.328645368972374</v>
      </c>
      <c r="T48" s="2">
        <v>23.660663145271435</v>
      </c>
      <c r="U48" s="2">
        <v>24.992590302084146</v>
      </c>
      <c r="V48" s="2">
        <v>19.46012828513809</v>
      </c>
      <c r="W48" s="2">
        <v>28.923893373705788</v>
      </c>
      <c r="X48" s="2">
        <v>28.892884937383581</v>
      </c>
      <c r="Y48" s="2">
        <v>29.593792672131883</v>
      </c>
      <c r="Z48" s="2">
        <v>28.349701005607134</v>
      </c>
      <c r="AA48" s="2">
        <v>31.783155620869298</v>
      </c>
      <c r="AB48" s="2">
        <v>50.431296873472277</v>
      </c>
      <c r="AC48" s="2">
        <v>48.562788423776254</v>
      </c>
      <c r="AH48" s="2">
        <v>20.331410187474805</v>
      </c>
      <c r="AI48" s="2">
        <v>22.375343727577356</v>
      </c>
      <c r="AJ48" s="2">
        <v>19.721075396324995</v>
      </c>
      <c r="AK48" s="2">
        <v>14.696910171521182</v>
      </c>
      <c r="AL48" s="2">
        <v>14.586238622042197</v>
      </c>
      <c r="AM48" s="2">
        <v>21.153848079055361</v>
      </c>
      <c r="AN48" s="2">
        <v>17.34988382345426</v>
      </c>
      <c r="AO48" s="2">
        <v>15.38844318395045</v>
      </c>
      <c r="AP48" s="2">
        <v>19.758634357129484</v>
      </c>
      <c r="AQ48" s="2">
        <v>16.68045335277532</v>
      </c>
      <c r="AR48" s="2">
        <v>15.872879327849006</v>
      </c>
      <c r="AS48" s="2">
        <v>17.572439141991968</v>
      </c>
      <c r="AT48" s="2">
        <v>15.050951609036787</v>
      </c>
      <c r="AU48" s="2">
        <v>14.029400410102873</v>
      </c>
      <c r="AV48" s="2">
        <v>14.461078883404804</v>
      </c>
      <c r="AW48" s="2">
        <v>12.997899099186487</v>
      </c>
      <c r="AX48" s="2">
        <v>9.7795625556294397</v>
      </c>
      <c r="AY48" s="2">
        <v>9.065152074528946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17.812478544568851</v>
      </c>
      <c r="M49" s="2">
        <v>19.721075396324995</v>
      </c>
      <c r="N49" s="2">
        <v>23.464284707678445</v>
      </c>
      <c r="O49" s="2">
        <v>28.772497156701107</v>
      </c>
      <c r="P49" s="2">
        <v>19.174755469794913</v>
      </c>
      <c r="Q49" s="2">
        <v>22.256244432485804</v>
      </c>
      <c r="R49" s="2">
        <v>22.07980005131763</v>
      </c>
      <c r="S49" s="2">
        <v>18.64539072232462</v>
      </c>
      <c r="T49" s="2">
        <v>22.031527793238254</v>
      </c>
      <c r="U49" s="2">
        <v>23.638048114235279</v>
      </c>
      <c r="V49" s="2">
        <v>26.287207355480462</v>
      </c>
      <c r="W49" s="2">
        <v>24.810321089555835</v>
      </c>
      <c r="X49" s="2">
        <v>28.074712375525266</v>
      </c>
      <c r="Y49" s="2">
        <v>27.24663283654688</v>
      </c>
      <c r="Z49" s="2">
        <v>23.192996218403938</v>
      </c>
      <c r="AA49" s="2">
        <v>27.463767850001915</v>
      </c>
      <c r="AB49" s="2">
        <v>42.238956301900373</v>
      </c>
      <c r="AC49" s="2">
        <v>47.411655713842769</v>
      </c>
      <c r="AH49" s="2">
        <v>25.728359099434996</v>
      </c>
      <c r="AI49" s="2">
        <v>24.329980036215325</v>
      </c>
      <c r="AJ49" s="2">
        <v>23.464284707678445</v>
      </c>
      <c r="AK49" s="2">
        <v>19.039118862928053</v>
      </c>
      <c r="AL49" s="2">
        <v>20.579485870196248</v>
      </c>
      <c r="AM49" s="2">
        <v>22.064804062120583</v>
      </c>
      <c r="AN49" s="2">
        <v>18.394038230488693</v>
      </c>
      <c r="AO49" s="2">
        <v>15.604370406034151</v>
      </c>
      <c r="AP49" s="2">
        <v>18.122799385122949</v>
      </c>
      <c r="AQ49" s="2">
        <v>17.396470324296562</v>
      </c>
      <c r="AR49" s="2">
        <v>19.054258816228483</v>
      </c>
      <c r="AS49" s="2">
        <v>16.566031290543958</v>
      </c>
      <c r="AT49" s="2">
        <v>16.47461583207382</v>
      </c>
      <c r="AU49" s="2">
        <v>13.474572690014726</v>
      </c>
      <c r="AV49" s="2">
        <v>12.297984611344882</v>
      </c>
      <c r="AW49" s="2">
        <v>14.06598311441136</v>
      </c>
      <c r="AX49" s="2">
        <v>9.1955071943522118</v>
      </c>
      <c r="AY49" s="2">
        <v>7.5920099254992808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12.769888710603491</v>
      </c>
      <c r="M50" s="2">
        <v>14.696910171521182</v>
      </c>
      <c r="N50" s="2">
        <v>19.039118862928053</v>
      </c>
      <c r="O50" s="2">
        <v>24.276835328175565</v>
      </c>
      <c r="P50" s="2">
        <v>18.929295600550752</v>
      </c>
      <c r="Q50" s="2">
        <v>20.252675448147176</v>
      </c>
      <c r="R50" s="2">
        <v>19.943655867930705</v>
      </c>
      <c r="S50" s="2">
        <v>17.900124728687349</v>
      </c>
      <c r="T50" s="2">
        <v>18.862968594486215</v>
      </c>
      <c r="U50" s="2">
        <v>20.733262246885765</v>
      </c>
      <c r="V50" s="2">
        <v>23.875760278676744</v>
      </c>
      <c r="W50" s="2">
        <v>18.121287281130691</v>
      </c>
      <c r="X50" s="2">
        <v>24.24276504957108</v>
      </c>
      <c r="Y50" s="2">
        <v>22.622576795501875</v>
      </c>
      <c r="Z50" s="2">
        <v>19.131748858277071</v>
      </c>
      <c r="AA50" s="2">
        <v>22.399402735500228</v>
      </c>
      <c r="AB50" s="2">
        <v>35.387551518377542</v>
      </c>
      <c r="AC50" s="2">
        <v>42.261758106504459</v>
      </c>
      <c r="AH50" s="2">
        <v>25.31386424795733</v>
      </c>
      <c r="AI50" s="2">
        <v>26.241167614471941</v>
      </c>
      <c r="AJ50" s="2">
        <v>28.772497156701107</v>
      </c>
      <c r="AK50" s="2">
        <v>24.276835328175565</v>
      </c>
      <c r="AL50" s="2">
        <v>23.749035022668778</v>
      </c>
      <c r="AM50" s="2">
        <v>27.745084064956089</v>
      </c>
      <c r="AN50" s="2">
        <v>22.145128272655231</v>
      </c>
      <c r="AO50" s="2">
        <v>19.44021570705949</v>
      </c>
      <c r="AP50" s="2">
        <v>22.017478150429401</v>
      </c>
      <c r="AQ50" s="2">
        <v>19.950182919417998</v>
      </c>
      <c r="AR50" s="2">
        <v>24.402642891739884</v>
      </c>
      <c r="AS50" s="2">
        <v>18.042379270559163</v>
      </c>
      <c r="AT50" s="2">
        <v>16.684141623861581</v>
      </c>
      <c r="AU50" s="2">
        <v>14.633479370791603</v>
      </c>
      <c r="AV50" s="2">
        <v>14.527705061633363</v>
      </c>
      <c r="AW50" s="2">
        <v>17.7793700438014</v>
      </c>
      <c r="AX50" s="2">
        <v>11.091095262395413</v>
      </c>
      <c r="AY50" s="2">
        <v>9.678106056173263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18.797476829824522</v>
      </c>
      <c r="M51" s="2">
        <v>14.586238622042197</v>
      </c>
      <c r="N51" s="2">
        <v>20.579485870196248</v>
      </c>
      <c r="O51" s="2">
        <v>23.749035022668778</v>
      </c>
      <c r="P51" s="2">
        <v>23.336705264898377</v>
      </c>
      <c r="Q51" s="2">
        <v>19.048710048294879</v>
      </c>
      <c r="R51" s="2">
        <v>25.288307546964468</v>
      </c>
      <c r="S51" s="2">
        <v>24.264674905688707</v>
      </c>
      <c r="T51" s="2">
        <v>18.107231486417273</v>
      </c>
      <c r="U51" s="2">
        <v>21.010582932022139</v>
      </c>
      <c r="V51" s="2">
        <v>24.250803063306208</v>
      </c>
      <c r="W51" s="2">
        <v>24.700248948137968</v>
      </c>
      <c r="X51" s="2">
        <v>28.433975746188892</v>
      </c>
      <c r="Y51" s="2">
        <v>28.948378827543436</v>
      </c>
      <c r="Z51" s="2">
        <v>23.18223280327036</v>
      </c>
      <c r="AA51" s="2">
        <v>31.03129383440951</v>
      </c>
      <c r="AB51" s="2">
        <v>42.550818787327934</v>
      </c>
      <c r="AC51" s="2">
        <v>39.274473127605376</v>
      </c>
      <c r="AH51" s="2">
        <v>20.759367150683076</v>
      </c>
      <c r="AI51" s="2">
        <v>20.945252322045732</v>
      </c>
      <c r="AJ51" s="2">
        <v>19.174755469794913</v>
      </c>
      <c r="AK51" s="2">
        <v>18.929295600550752</v>
      </c>
      <c r="AL51" s="2">
        <v>23.336705264898377</v>
      </c>
      <c r="AM51" s="2">
        <v>21.808386002985721</v>
      </c>
      <c r="AN51" s="2">
        <v>19.764502200906836</v>
      </c>
      <c r="AO51" s="2">
        <v>22.236700063752505</v>
      </c>
      <c r="AP51" s="2">
        <v>16.416274901142511</v>
      </c>
      <c r="AQ51" s="2">
        <v>17.227587126848032</v>
      </c>
      <c r="AR51" s="2">
        <v>17.75544296420027</v>
      </c>
      <c r="AS51" s="2">
        <v>18.274436420219843</v>
      </c>
      <c r="AT51" s="2">
        <v>15.573723952040092</v>
      </c>
      <c r="AU51" s="2">
        <v>13.887956824690814</v>
      </c>
      <c r="AV51" s="2">
        <v>19.821020063640695</v>
      </c>
      <c r="AW51" s="2">
        <v>17.410969265338927</v>
      </c>
      <c r="AX51" s="2">
        <v>11.514630922768548</v>
      </c>
      <c r="AY51" s="2">
        <v>11.026166054305563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17.836986210799754</v>
      </c>
      <c r="M52" s="2">
        <v>21.153848079055361</v>
      </c>
      <c r="N52" s="2">
        <v>22.064804062120583</v>
      </c>
      <c r="O52" s="2">
        <v>27.745084064956089</v>
      </c>
      <c r="P52" s="2">
        <v>21.808386002985721</v>
      </c>
      <c r="Q52" s="2">
        <v>24.392036353864412</v>
      </c>
      <c r="R52" s="2">
        <v>24.397350293224715</v>
      </c>
      <c r="S52" s="2">
        <v>19.706653878191531</v>
      </c>
      <c r="T52" s="2">
        <v>24.288405851909697</v>
      </c>
      <c r="U52" s="2">
        <v>24.93400250083754</v>
      </c>
      <c r="V52" s="2">
        <v>19.75083771203661</v>
      </c>
      <c r="W52" s="2">
        <v>23.259364444720056</v>
      </c>
      <c r="X52" s="2">
        <v>32.452463745395775</v>
      </c>
      <c r="Y52" s="2">
        <v>30.431737731311195</v>
      </c>
      <c r="Z52" s="2">
        <v>22.582249053531733</v>
      </c>
      <c r="AA52" s="2">
        <v>21.653303503466713</v>
      </c>
      <c r="AB52" s="2">
        <v>36.34942007282806</v>
      </c>
      <c r="AC52" s="2">
        <v>42.366690393911583</v>
      </c>
      <c r="AH52" s="2">
        <v>21.509454892114235</v>
      </c>
      <c r="AI52" s="2">
        <v>19.338495904366077</v>
      </c>
      <c r="AJ52" s="2">
        <v>22.256244432485804</v>
      </c>
      <c r="AK52" s="2">
        <v>20.252675448147176</v>
      </c>
      <c r="AL52" s="2">
        <v>19.048710048294879</v>
      </c>
      <c r="AM52" s="2">
        <v>24.392036353864412</v>
      </c>
      <c r="AN52" s="2">
        <v>18.399463883531709</v>
      </c>
      <c r="AO52" s="2">
        <v>19.800043767073689</v>
      </c>
      <c r="AP52" s="2">
        <v>18.99256200591368</v>
      </c>
      <c r="AQ52" s="2">
        <v>16.183292386788324</v>
      </c>
      <c r="AR52" s="2">
        <v>19.473682967826083</v>
      </c>
      <c r="AS52" s="2">
        <v>15.192226727122133</v>
      </c>
      <c r="AT52" s="2">
        <v>13.688843664636284</v>
      </c>
      <c r="AU52" s="2">
        <v>12.532837033023856</v>
      </c>
      <c r="AV52" s="2">
        <v>12.933265082572674</v>
      </c>
      <c r="AW52" s="2">
        <v>11.01458705320527</v>
      </c>
      <c r="AX52" s="2">
        <v>10.153791348368129</v>
      </c>
      <c r="AY52" s="2">
        <v>8.330379246933056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16.540039627942654</v>
      </c>
      <c r="M53" s="2">
        <v>17.34988382345426</v>
      </c>
      <c r="N53" s="2">
        <v>18.394038230488693</v>
      </c>
      <c r="O53" s="2">
        <v>22.145128272655231</v>
      </c>
      <c r="P53" s="2">
        <v>19.764502200906836</v>
      </c>
      <c r="Q53" s="2">
        <v>18.399463883531709</v>
      </c>
      <c r="R53" s="2">
        <v>22.851996190953596</v>
      </c>
      <c r="S53" s="2">
        <v>17.082412805552263</v>
      </c>
      <c r="T53" s="2">
        <v>17.935257220796856</v>
      </c>
      <c r="U53" s="2">
        <v>22.722072828616284</v>
      </c>
      <c r="V53" s="2">
        <v>18.580074644684618</v>
      </c>
      <c r="W53" s="2">
        <v>20.715174452637257</v>
      </c>
      <c r="X53" s="2">
        <v>23.680371158833218</v>
      </c>
      <c r="Y53" s="2">
        <v>27.378721413887053</v>
      </c>
      <c r="Z53" s="2">
        <v>24.745599323776485</v>
      </c>
      <c r="AA53" s="2">
        <v>25.700529931210362</v>
      </c>
      <c r="AB53" s="2">
        <v>31.722132046690362</v>
      </c>
      <c r="AC53" s="2">
        <v>39.159068440164688</v>
      </c>
      <c r="AH53" s="2">
        <v>26.237312804524667</v>
      </c>
      <c r="AI53" s="2">
        <v>20.496502786544117</v>
      </c>
      <c r="AJ53" s="2">
        <v>22.07980005131763</v>
      </c>
      <c r="AK53" s="2">
        <v>19.943655867930705</v>
      </c>
      <c r="AL53" s="2">
        <v>25.288307546964468</v>
      </c>
      <c r="AM53" s="2">
        <v>24.397350293224715</v>
      </c>
      <c r="AN53" s="2">
        <v>22.851996190953596</v>
      </c>
      <c r="AO53" s="2">
        <v>21.674523829144157</v>
      </c>
      <c r="AP53" s="2">
        <v>18.505032948144532</v>
      </c>
      <c r="AQ53" s="2">
        <v>18.338645763248433</v>
      </c>
      <c r="AR53" s="2">
        <v>21.865119115429895</v>
      </c>
      <c r="AS53" s="2">
        <v>19.876454071011143</v>
      </c>
      <c r="AT53" s="2">
        <v>17.622105843919108</v>
      </c>
      <c r="AU53" s="2">
        <v>14.12344883934356</v>
      </c>
      <c r="AV53" s="2">
        <v>14.971444674058246</v>
      </c>
      <c r="AW53" s="2">
        <v>16.87543348451899</v>
      </c>
      <c r="AX53" s="2">
        <v>9.6603624724174111</v>
      </c>
      <c r="AY53" s="2">
        <v>9.7456135873236818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16.984429692061035</v>
      </c>
      <c r="M54" s="2">
        <v>15.38844318395045</v>
      </c>
      <c r="N54" s="2">
        <v>15.604370406034151</v>
      </c>
      <c r="O54" s="2">
        <v>19.44021570705949</v>
      </c>
      <c r="P54" s="2">
        <v>22.236700063752505</v>
      </c>
      <c r="Q54" s="2">
        <v>19.800043767073689</v>
      </c>
      <c r="R54" s="2">
        <v>21.674523829144157</v>
      </c>
      <c r="S54" s="2">
        <v>22.759467929568189</v>
      </c>
      <c r="T54" s="2">
        <v>17.358118072840586</v>
      </c>
      <c r="U54" s="2">
        <v>21.812394937417846</v>
      </c>
      <c r="V54" s="2">
        <v>21.661626324638988</v>
      </c>
      <c r="W54" s="2">
        <v>22.678249373603947</v>
      </c>
      <c r="X54" s="2">
        <v>24.87758662453215</v>
      </c>
      <c r="Y54" s="2">
        <v>28.705554132266325</v>
      </c>
      <c r="Z54" s="2">
        <v>25.369134273623906</v>
      </c>
      <c r="AA54" s="2">
        <v>25.276123579441023</v>
      </c>
      <c r="AB54" s="2">
        <v>34.381272702317027</v>
      </c>
      <c r="AC54" s="2">
        <v>35.966249432369693</v>
      </c>
      <c r="AH54" s="2">
        <v>24.811787688802873</v>
      </c>
      <c r="AI54" s="2">
        <v>22.328645368972374</v>
      </c>
      <c r="AJ54" s="2">
        <v>18.64539072232462</v>
      </c>
      <c r="AK54" s="2">
        <v>17.900124728687349</v>
      </c>
      <c r="AL54" s="2">
        <v>24.264674905688707</v>
      </c>
      <c r="AM54" s="2">
        <v>19.706653878191531</v>
      </c>
      <c r="AN54" s="2">
        <v>17.082412805552263</v>
      </c>
      <c r="AO54" s="2">
        <v>22.759467929568189</v>
      </c>
      <c r="AP54" s="2">
        <v>17.955068296608992</v>
      </c>
      <c r="AQ54" s="2">
        <v>17.054956379402267</v>
      </c>
      <c r="AR54" s="2">
        <v>21.094668561751885</v>
      </c>
      <c r="AS54" s="2">
        <v>19.132803149857011</v>
      </c>
      <c r="AT54" s="2">
        <v>17.728829686770958</v>
      </c>
      <c r="AU54" s="2">
        <v>14.033780937793853</v>
      </c>
      <c r="AV54" s="2">
        <v>17.791535793856159</v>
      </c>
      <c r="AW54" s="2">
        <v>15.844991968445566</v>
      </c>
      <c r="AX54" s="2">
        <v>10.546798217994272</v>
      </c>
      <c r="AY54" s="2">
        <v>11.166986267154616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17.422500773356788</v>
      </c>
      <c r="M55" s="2">
        <v>19.758634357129484</v>
      </c>
      <c r="N55" s="2">
        <v>18.122799385122949</v>
      </c>
      <c r="O55" s="2">
        <v>22.017478150429401</v>
      </c>
      <c r="P55" s="2">
        <v>16.416274901142511</v>
      </c>
      <c r="Q55" s="2">
        <v>18.99256200591368</v>
      </c>
      <c r="R55" s="2">
        <v>18.505032948144532</v>
      </c>
      <c r="S55" s="2">
        <v>17.955068296608992</v>
      </c>
      <c r="T55" s="2">
        <v>25.203653788446694</v>
      </c>
      <c r="U55" s="2">
        <v>23.811222692170077</v>
      </c>
      <c r="V55" s="2">
        <v>17.550531292558649</v>
      </c>
      <c r="W55" s="2">
        <v>21.174192006846706</v>
      </c>
      <c r="X55" s="2">
        <v>25.606507130063765</v>
      </c>
      <c r="Y55" s="2">
        <v>25.596556022606332</v>
      </c>
      <c r="Z55" s="2">
        <v>23.412996260349225</v>
      </c>
      <c r="AA55" s="2">
        <v>20.710816409330832</v>
      </c>
      <c r="AB55" s="2">
        <v>39.552045109180391</v>
      </c>
      <c r="AC55" s="2">
        <v>40.342898813366162</v>
      </c>
      <c r="AH55" s="2">
        <v>21.557341831100914</v>
      </c>
      <c r="AI55" s="2">
        <v>23.660663145271435</v>
      </c>
      <c r="AJ55" s="2">
        <v>22.031527793238254</v>
      </c>
      <c r="AK55" s="2">
        <v>18.862968594486215</v>
      </c>
      <c r="AL55" s="2">
        <v>18.107231486417273</v>
      </c>
      <c r="AM55" s="2">
        <v>24.288405851909697</v>
      </c>
      <c r="AN55" s="2">
        <v>17.935257220796856</v>
      </c>
      <c r="AO55" s="2">
        <v>17.358118072840586</v>
      </c>
      <c r="AP55" s="2">
        <v>25.203653788446694</v>
      </c>
      <c r="AQ55" s="2">
        <v>19.951450399592105</v>
      </c>
      <c r="AR55" s="2">
        <v>19.698836216146301</v>
      </c>
      <c r="AS55" s="2">
        <v>18.258014667584881</v>
      </c>
      <c r="AT55" s="2">
        <v>15.332021785295391</v>
      </c>
      <c r="AU55" s="2">
        <v>15.160533855767767</v>
      </c>
      <c r="AV55" s="2">
        <v>14.682441201700392</v>
      </c>
      <c r="AW55" s="2">
        <v>13.527705389503504</v>
      </c>
      <c r="AX55" s="2">
        <v>11.633234884366635</v>
      </c>
      <c r="AY55" s="2">
        <v>10.372217090071448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14.777645802566328</v>
      </c>
      <c r="M56" s="2">
        <v>16.68045335277532</v>
      </c>
      <c r="N56" s="2">
        <v>17.396470324296562</v>
      </c>
      <c r="O56" s="2">
        <v>19.950182919417998</v>
      </c>
      <c r="P56" s="2">
        <v>17.227587126848032</v>
      </c>
      <c r="Q56" s="2">
        <v>16.183292386788324</v>
      </c>
      <c r="R56" s="2">
        <v>18.338645763248433</v>
      </c>
      <c r="S56" s="2">
        <v>17.054956379402267</v>
      </c>
      <c r="T56" s="2">
        <v>19.951450399592105</v>
      </c>
      <c r="U56" s="2">
        <v>20.407636507636511</v>
      </c>
      <c r="V56" s="2">
        <v>20.683983021132434</v>
      </c>
      <c r="W56" s="2">
        <v>16.687285007240369</v>
      </c>
      <c r="X56" s="2">
        <v>21.008982228046452</v>
      </c>
      <c r="Y56" s="2">
        <v>24.142997507862258</v>
      </c>
      <c r="Z56" s="2">
        <v>22.334798194346728</v>
      </c>
      <c r="AA56" s="2">
        <v>24.894117899842477</v>
      </c>
      <c r="AB56" s="2">
        <v>36.827314034488325</v>
      </c>
      <c r="AC56" s="2">
        <v>42.313623712758542</v>
      </c>
      <c r="AH56" s="2">
        <v>26.968720363785156</v>
      </c>
      <c r="AI56" s="2">
        <v>24.992590302084146</v>
      </c>
      <c r="AJ56" s="2">
        <v>23.638048114235279</v>
      </c>
      <c r="AK56" s="2">
        <v>20.733262246885765</v>
      </c>
      <c r="AL56" s="2">
        <v>21.010582932022139</v>
      </c>
      <c r="AM56" s="2">
        <v>24.93400250083754</v>
      </c>
      <c r="AN56" s="2">
        <v>22.722072828616284</v>
      </c>
      <c r="AO56" s="2">
        <v>21.812394937417846</v>
      </c>
      <c r="AP56" s="2">
        <v>23.811222692170077</v>
      </c>
      <c r="AQ56" s="2">
        <v>20.407636507636511</v>
      </c>
      <c r="AR56" s="2">
        <v>23.472609535264137</v>
      </c>
      <c r="AS56" s="2">
        <v>23.68963600720711</v>
      </c>
      <c r="AT56" s="2">
        <v>18.939594744237148</v>
      </c>
      <c r="AU56" s="2">
        <v>17.219052859787514</v>
      </c>
      <c r="AV56" s="2">
        <v>18.030237390392045</v>
      </c>
      <c r="AW56" s="2">
        <v>16.384826922717355</v>
      </c>
      <c r="AX56" s="2">
        <v>11.347833509622307</v>
      </c>
      <c r="AY56" s="2">
        <v>10.957603920673074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15.728335273623236</v>
      </c>
      <c r="M57" s="2">
        <v>15.872879327849006</v>
      </c>
      <c r="N57" s="2">
        <v>19.054258816228483</v>
      </c>
      <c r="O57" s="2">
        <v>24.402642891739884</v>
      </c>
      <c r="P57" s="2">
        <v>17.75544296420027</v>
      </c>
      <c r="Q57" s="2">
        <v>19.473682967826083</v>
      </c>
      <c r="R57" s="2">
        <v>21.865119115429895</v>
      </c>
      <c r="S57" s="2">
        <v>21.094668561751885</v>
      </c>
      <c r="T57" s="2">
        <v>19.698836216146301</v>
      </c>
      <c r="U57" s="2">
        <v>23.472609535264137</v>
      </c>
      <c r="V57" s="2">
        <v>22.40062104373467</v>
      </c>
      <c r="W57" s="2">
        <v>21.317692951775047</v>
      </c>
      <c r="X57" s="2">
        <v>27.725080294221637</v>
      </c>
      <c r="Y57" s="2">
        <v>26.993405654829623</v>
      </c>
      <c r="Z57" s="2">
        <v>23.710563167327475</v>
      </c>
      <c r="AA57" s="2">
        <v>24.396417453465236</v>
      </c>
      <c r="AB57" s="2">
        <v>36.844089563913222</v>
      </c>
      <c r="AC57" s="2">
        <v>41.46962583535187</v>
      </c>
      <c r="AH57" s="2">
        <v>20.97104468942123</v>
      </c>
      <c r="AI57" s="2">
        <v>19.46012828513809</v>
      </c>
      <c r="AJ57" s="2">
        <v>26.287207355480462</v>
      </c>
      <c r="AK57" s="2">
        <v>23.875760278676744</v>
      </c>
      <c r="AL57" s="2">
        <v>24.250803063306208</v>
      </c>
      <c r="AM57" s="2">
        <v>19.75083771203661</v>
      </c>
      <c r="AN57" s="2">
        <v>18.580074644684618</v>
      </c>
      <c r="AO57" s="2">
        <v>21.661626324638988</v>
      </c>
      <c r="AP57" s="2">
        <v>17.550531292558649</v>
      </c>
      <c r="AQ57" s="2">
        <v>20.683983021132434</v>
      </c>
      <c r="AR57" s="2">
        <v>22.40062104373467</v>
      </c>
      <c r="AS57" s="2">
        <v>19.936669635599099</v>
      </c>
      <c r="AT57" s="2">
        <v>16.123276162433022</v>
      </c>
      <c r="AU57" s="2">
        <v>13.82160980012905</v>
      </c>
      <c r="AV57" s="2">
        <v>17.029741105627274</v>
      </c>
      <c r="AW57" s="2">
        <v>16.9719360671013</v>
      </c>
      <c r="AX57" s="2">
        <v>11.561931583602183</v>
      </c>
      <c r="AY57" s="2">
        <v>12.070498867482405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18.853004565555683</v>
      </c>
      <c r="M58" s="2">
        <v>17.572439141991968</v>
      </c>
      <c r="N58" s="2">
        <v>16.566031290543958</v>
      </c>
      <c r="O58" s="2">
        <v>18.042379270559163</v>
      </c>
      <c r="P58" s="2">
        <v>18.274436420219843</v>
      </c>
      <c r="Q58" s="2">
        <v>15.192226727122133</v>
      </c>
      <c r="R58" s="2">
        <v>19.876454071011143</v>
      </c>
      <c r="S58" s="2">
        <v>19.132803149857011</v>
      </c>
      <c r="T58" s="2">
        <v>18.258014667584881</v>
      </c>
      <c r="U58" s="2">
        <v>23.68963600720711</v>
      </c>
      <c r="V58" s="2">
        <v>19.936669635599099</v>
      </c>
      <c r="W58" s="2">
        <v>22.139989405473795</v>
      </c>
      <c r="X58" s="2">
        <v>21.239357235089656</v>
      </c>
      <c r="Y58" s="2">
        <v>25.65352121242163</v>
      </c>
      <c r="Z58" s="2">
        <v>27.299078530939894</v>
      </c>
      <c r="AA58" s="2">
        <v>28.001470061525481</v>
      </c>
      <c r="AB58" s="2">
        <v>40.386064459055881</v>
      </c>
      <c r="AC58" s="2">
        <v>39.741976617392822</v>
      </c>
      <c r="AH58" s="2">
        <v>28.899886075141829</v>
      </c>
      <c r="AI58" s="2">
        <v>28.923893373705788</v>
      </c>
      <c r="AJ58" s="2">
        <v>24.810321089555835</v>
      </c>
      <c r="AK58" s="2">
        <v>18.121287281130691</v>
      </c>
      <c r="AL58" s="2">
        <v>24.700248948137968</v>
      </c>
      <c r="AM58" s="2">
        <v>23.259364444720056</v>
      </c>
      <c r="AN58" s="2">
        <v>20.715174452637257</v>
      </c>
      <c r="AO58" s="2">
        <v>22.678249373603947</v>
      </c>
      <c r="AP58" s="2">
        <v>21.174192006846706</v>
      </c>
      <c r="AQ58" s="2">
        <v>16.687285007240369</v>
      </c>
      <c r="AR58" s="2">
        <v>21.317692951775047</v>
      </c>
      <c r="AS58" s="2">
        <v>22.139989405473795</v>
      </c>
      <c r="AT58" s="2">
        <v>18.031921794490497</v>
      </c>
      <c r="AU58" s="2">
        <v>17.093620556309006</v>
      </c>
      <c r="AV58" s="2">
        <v>18.727657242538996</v>
      </c>
      <c r="AW58" s="2">
        <v>15.72849038586266</v>
      </c>
      <c r="AX58" s="2">
        <v>11.733115111556478</v>
      </c>
      <c r="AY58" s="2">
        <v>10.23939821539394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14.556972875741842</v>
      </c>
      <c r="M59" s="2">
        <v>15.050951609036787</v>
      </c>
      <c r="N59" s="2">
        <v>16.47461583207382</v>
      </c>
      <c r="O59" s="2">
        <v>16.684141623861581</v>
      </c>
      <c r="P59" s="2">
        <v>15.573723952040092</v>
      </c>
      <c r="Q59" s="2">
        <v>13.688843664636284</v>
      </c>
      <c r="R59" s="2">
        <v>17.622105843919108</v>
      </c>
      <c r="S59" s="2">
        <v>17.728829686770958</v>
      </c>
      <c r="T59" s="2">
        <v>15.332021785295391</v>
      </c>
      <c r="U59" s="2">
        <v>18.939594744237148</v>
      </c>
      <c r="V59" s="2">
        <v>16.123276162433022</v>
      </c>
      <c r="W59" s="2">
        <v>18.031921794490497</v>
      </c>
      <c r="X59" s="2">
        <v>20.033228937554959</v>
      </c>
      <c r="Y59" s="2">
        <v>20.302620250988959</v>
      </c>
      <c r="Z59" s="2">
        <v>21.511977990918044</v>
      </c>
      <c r="AA59" s="2">
        <v>26.414214943272821</v>
      </c>
      <c r="AB59" s="2">
        <v>36.053957519021559</v>
      </c>
      <c r="AC59" s="2">
        <v>34.767649316052051</v>
      </c>
      <c r="AH59" s="2">
        <v>30.992514883189635</v>
      </c>
      <c r="AI59" s="2">
        <v>28.892884937383581</v>
      </c>
      <c r="AJ59" s="2">
        <v>28.074712375525266</v>
      </c>
      <c r="AK59" s="2">
        <v>24.24276504957108</v>
      </c>
      <c r="AL59" s="2">
        <v>28.433975746188892</v>
      </c>
      <c r="AM59" s="2">
        <v>32.452463745395775</v>
      </c>
      <c r="AN59" s="2">
        <v>23.680371158833218</v>
      </c>
      <c r="AO59" s="2">
        <v>24.87758662453215</v>
      </c>
      <c r="AP59" s="2">
        <v>25.606507130063765</v>
      </c>
      <c r="AQ59" s="2">
        <v>21.008982228046452</v>
      </c>
      <c r="AR59" s="2">
        <v>27.725080294221637</v>
      </c>
      <c r="AS59" s="2">
        <v>21.239357235089656</v>
      </c>
      <c r="AT59" s="2">
        <v>20.033228937554959</v>
      </c>
      <c r="AU59" s="2">
        <v>18.687856744227393</v>
      </c>
      <c r="AV59" s="2">
        <v>19.365755060208922</v>
      </c>
      <c r="AW59" s="2">
        <v>18.721946999923453</v>
      </c>
      <c r="AX59" s="2">
        <v>13.238131672366109</v>
      </c>
      <c r="AY59" s="2">
        <v>10.915189783449568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13.280187850950133</v>
      </c>
      <c r="M60" s="2">
        <v>14.029400410102873</v>
      </c>
      <c r="N60" s="2">
        <v>13.474572690014726</v>
      </c>
      <c r="O60" s="2">
        <v>14.633479370791603</v>
      </c>
      <c r="P60" s="2">
        <v>13.887956824690814</v>
      </c>
      <c r="Q60" s="2">
        <v>12.532837033023856</v>
      </c>
      <c r="R60" s="2">
        <v>14.12344883934356</v>
      </c>
      <c r="S60" s="2">
        <v>14.033780937793853</v>
      </c>
      <c r="T60" s="2">
        <v>15.160533855767767</v>
      </c>
      <c r="U60" s="2">
        <v>17.219052859787514</v>
      </c>
      <c r="V60" s="2">
        <v>13.82160980012905</v>
      </c>
      <c r="W60" s="2">
        <v>17.093620556309006</v>
      </c>
      <c r="X60" s="2">
        <v>18.687856744227393</v>
      </c>
      <c r="Y60" s="2">
        <v>20.243126007913492</v>
      </c>
      <c r="Z60" s="2">
        <v>19.670651146147911</v>
      </c>
      <c r="AA60" s="2">
        <v>20.761753137199886</v>
      </c>
      <c r="AB60" s="2">
        <v>29.920824696471424</v>
      </c>
      <c r="AC60" s="2">
        <v>27.632746936076547</v>
      </c>
      <c r="AH60" s="2">
        <v>30.300736573467638</v>
      </c>
      <c r="AI60" s="2">
        <v>29.593792672131883</v>
      </c>
      <c r="AJ60" s="2">
        <v>27.24663283654688</v>
      </c>
      <c r="AK60" s="2">
        <v>22.622576795501875</v>
      </c>
      <c r="AL60" s="2">
        <v>28.948378827543436</v>
      </c>
      <c r="AM60" s="2">
        <v>30.431737731311195</v>
      </c>
      <c r="AN60" s="2">
        <v>27.378721413887053</v>
      </c>
      <c r="AO60" s="2">
        <v>28.705554132266325</v>
      </c>
      <c r="AP60" s="2">
        <v>25.596556022606332</v>
      </c>
      <c r="AQ60" s="2">
        <v>24.142997507862258</v>
      </c>
      <c r="AR60" s="2">
        <v>26.993405654829623</v>
      </c>
      <c r="AS60" s="2">
        <v>25.65352121242163</v>
      </c>
      <c r="AT60" s="2">
        <v>20.302620250988959</v>
      </c>
      <c r="AU60" s="2">
        <v>20.243126007913492</v>
      </c>
      <c r="AV60" s="2">
        <v>23.332082370431884</v>
      </c>
      <c r="AW60" s="2">
        <v>19.382758376654518</v>
      </c>
      <c r="AX60" s="2">
        <v>15.131452810084344</v>
      </c>
      <c r="AY60" s="2">
        <v>14.614767394346238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13.678694544806053</v>
      </c>
      <c r="M61" s="2">
        <v>14.461078883404804</v>
      </c>
      <c r="N61" s="2">
        <v>12.297984611344882</v>
      </c>
      <c r="O61" s="2">
        <v>14.527705061633363</v>
      </c>
      <c r="P61" s="2">
        <v>19.821020063640695</v>
      </c>
      <c r="Q61" s="2">
        <v>12.933265082572674</v>
      </c>
      <c r="R61" s="2">
        <v>14.971444674058246</v>
      </c>
      <c r="S61" s="2">
        <v>17.791535793856159</v>
      </c>
      <c r="T61" s="2">
        <v>14.682441201700392</v>
      </c>
      <c r="U61" s="2">
        <v>18.030237390392045</v>
      </c>
      <c r="V61" s="2">
        <v>17.029741105627274</v>
      </c>
      <c r="W61" s="2">
        <v>18.727657242538996</v>
      </c>
      <c r="X61" s="2">
        <v>19.365755060208922</v>
      </c>
      <c r="Y61" s="2">
        <v>23.332082370431884</v>
      </c>
      <c r="Z61" s="2">
        <v>25.011529855309639</v>
      </c>
      <c r="AA61" s="2">
        <v>24.277506598101716</v>
      </c>
      <c r="AB61" s="2">
        <v>31.984062303609683</v>
      </c>
      <c r="AC61" s="2">
        <v>36.108357611746158</v>
      </c>
      <c r="AH61" s="2">
        <v>24.932225144804008</v>
      </c>
      <c r="AI61" s="2">
        <v>28.349701005607134</v>
      </c>
      <c r="AJ61" s="2">
        <v>23.192996218403938</v>
      </c>
      <c r="AK61" s="2">
        <v>19.131748858277071</v>
      </c>
      <c r="AL61" s="2">
        <v>23.18223280327036</v>
      </c>
      <c r="AM61" s="2">
        <v>22.582249053531733</v>
      </c>
      <c r="AN61" s="2">
        <v>24.745599323776485</v>
      </c>
      <c r="AO61" s="2">
        <v>25.369134273623906</v>
      </c>
      <c r="AP61" s="2">
        <v>23.412996260349225</v>
      </c>
      <c r="AQ61" s="2">
        <v>22.334798194346728</v>
      </c>
      <c r="AR61" s="2">
        <v>23.710563167327475</v>
      </c>
      <c r="AS61" s="2">
        <v>27.299078530939894</v>
      </c>
      <c r="AT61" s="2">
        <v>21.511977990918044</v>
      </c>
      <c r="AU61" s="2">
        <v>19.670651146147911</v>
      </c>
      <c r="AV61" s="2">
        <v>25.011529855309639</v>
      </c>
      <c r="AW61" s="2">
        <v>21.114181224163936</v>
      </c>
      <c r="AX61" s="2">
        <v>12.926605970251375</v>
      </c>
      <c r="AY61" s="2">
        <v>15.284846634473423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13.214625102451652</v>
      </c>
      <c r="M62" s="2">
        <v>12.997899099186487</v>
      </c>
      <c r="N62" s="2">
        <v>14.06598311441136</v>
      </c>
      <c r="O62" s="2">
        <v>17.7793700438014</v>
      </c>
      <c r="P62" s="2">
        <v>17.410969265338927</v>
      </c>
      <c r="Q62" s="2">
        <v>11.01458705320527</v>
      </c>
      <c r="R62" s="2">
        <v>16.87543348451899</v>
      </c>
      <c r="S62" s="2">
        <v>15.844991968445566</v>
      </c>
      <c r="T62" s="2">
        <v>13.527705389503504</v>
      </c>
      <c r="U62" s="2">
        <v>16.384826922717355</v>
      </c>
      <c r="V62" s="2">
        <v>16.9719360671013</v>
      </c>
      <c r="W62" s="2">
        <v>15.72849038586266</v>
      </c>
      <c r="X62" s="2">
        <v>18.721946999923453</v>
      </c>
      <c r="Y62" s="2">
        <v>19.382758376654518</v>
      </c>
      <c r="Z62" s="2">
        <v>21.114181224163936</v>
      </c>
      <c r="AA62" s="2">
        <v>22.177753340507586</v>
      </c>
      <c r="AB62" s="2">
        <v>30.623541671323217</v>
      </c>
      <c r="AC62" s="2">
        <v>32.845472325387775</v>
      </c>
      <c r="AH62" s="2">
        <v>33.012263584072699</v>
      </c>
      <c r="AI62" s="2">
        <v>31.783155620869298</v>
      </c>
      <c r="AJ62" s="2">
        <v>27.463767850001915</v>
      </c>
      <c r="AK62" s="2">
        <v>22.399402735500228</v>
      </c>
      <c r="AL62" s="2">
        <v>31.03129383440951</v>
      </c>
      <c r="AM62" s="2">
        <v>21.653303503466713</v>
      </c>
      <c r="AN62" s="2">
        <v>25.700529931210362</v>
      </c>
      <c r="AO62" s="2">
        <v>25.276123579441023</v>
      </c>
      <c r="AP62" s="2">
        <v>20.710816409330832</v>
      </c>
      <c r="AQ62" s="2">
        <v>24.894117899842477</v>
      </c>
      <c r="AR62" s="2">
        <v>24.396417453465236</v>
      </c>
      <c r="AS62" s="2">
        <v>28.001470061525481</v>
      </c>
      <c r="AT62" s="2">
        <v>26.414214943272821</v>
      </c>
      <c r="AU62" s="2">
        <v>20.761753137199886</v>
      </c>
      <c r="AV62" s="2">
        <v>24.277506598101716</v>
      </c>
      <c r="AW62" s="2">
        <v>22.177753340507586</v>
      </c>
      <c r="AX62" s="2">
        <v>13.10762693571276</v>
      </c>
      <c r="AY62" s="2">
        <v>14.330119075745504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8.1260904889145085</v>
      </c>
      <c r="M63" s="2">
        <v>9.7795625556294397</v>
      </c>
      <c r="N63" s="2">
        <v>9.1955071943522118</v>
      </c>
      <c r="O63" s="2">
        <v>11.091095262395413</v>
      </c>
      <c r="P63" s="2">
        <v>11.514630922768548</v>
      </c>
      <c r="Q63" s="2">
        <v>10.153791348368129</v>
      </c>
      <c r="R63" s="2">
        <v>9.6603624724174111</v>
      </c>
      <c r="S63" s="2">
        <v>10.546798217994272</v>
      </c>
      <c r="T63" s="2">
        <v>11.633234884366635</v>
      </c>
      <c r="U63" s="2">
        <v>11.347833509622307</v>
      </c>
      <c r="V63" s="2">
        <v>11.561931583602183</v>
      </c>
      <c r="W63" s="2">
        <v>11.733115111556478</v>
      </c>
      <c r="X63" s="2">
        <v>13.238131672366109</v>
      </c>
      <c r="Y63" s="2">
        <v>15.131452810084344</v>
      </c>
      <c r="Z63" s="2">
        <v>12.926605970251375</v>
      </c>
      <c r="AA63" s="2">
        <v>13.10762693571276</v>
      </c>
      <c r="AB63" s="2">
        <v>20.607887350244962</v>
      </c>
      <c r="AC63" s="2">
        <v>21.534777671568264</v>
      </c>
      <c r="AH63" s="2">
        <v>53.097123243320532</v>
      </c>
      <c r="AI63" s="2">
        <v>50.431296873472277</v>
      </c>
      <c r="AJ63" s="2">
        <v>42.238956301900373</v>
      </c>
      <c r="AK63" s="2">
        <v>35.387551518377542</v>
      </c>
      <c r="AL63" s="2">
        <v>42.550818787327934</v>
      </c>
      <c r="AM63" s="2">
        <v>36.34942007282806</v>
      </c>
      <c r="AN63" s="2">
        <v>31.722132046690362</v>
      </c>
      <c r="AO63" s="2">
        <v>34.381272702317027</v>
      </c>
      <c r="AP63" s="2">
        <v>39.552045109180391</v>
      </c>
      <c r="AQ63" s="2">
        <v>36.827314034488325</v>
      </c>
      <c r="AR63" s="2">
        <v>36.844089563913222</v>
      </c>
      <c r="AS63" s="2">
        <v>40.386064459055881</v>
      </c>
      <c r="AT63" s="2">
        <v>36.053957519021559</v>
      </c>
      <c r="AU63" s="2">
        <v>29.920824696471424</v>
      </c>
      <c r="AV63" s="2">
        <v>31.984062303609683</v>
      </c>
      <c r="AW63" s="2">
        <v>30.623541671323217</v>
      </c>
      <c r="AX63" s="2">
        <v>20.607887350244962</v>
      </c>
      <c r="AY63" s="2">
        <v>19.922545587064551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8.8698643214880271</v>
      </c>
      <c r="M64" s="2">
        <v>9.065152074528946</v>
      </c>
      <c r="N64" s="2">
        <v>7.5920099254992808</v>
      </c>
      <c r="O64" s="2">
        <v>9.678106056173263</v>
      </c>
      <c r="P64" s="2">
        <v>11.026166054305563</v>
      </c>
      <c r="Q64" s="2">
        <v>8.330379246933056</v>
      </c>
      <c r="R64" s="2">
        <v>9.7456135873236818</v>
      </c>
      <c r="S64" s="2">
        <v>11.166986267154616</v>
      </c>
      <c r="T64" s="2">
        <v>10.372217090071448</v>
      </c>
      <c r="U64" s="2">
        <v>10.957603920673074</v>
      </c>
      <c r="V64" s="2">
        <v>12.070498867482405</v>
      </c>
      <c r="W64" s="2">
        <v>10.23939821539394</v>
      </c>
      <c r="X64" s="2">
        <v>10.915189783449568</v>
      </c>
      <c r="Y64" s="2">
        <v>14.614767394346238</v>
      </c>
      <c r="Z64" s="2">
        <v>15.284846634473423</v>
      </c>
      <c r="AA64" s="2">
        <v>14.330119075745504</v>
      </c>
      <c r="AB64" s="2">
        <v>19.922545587064551</v>
      </c>
      <c r="AC64" s="2">
        <v>22.742625436072174</v>
      </c>
      <c r="AH64" s="2">
        <v>39.580773312909976</v>
      </c>
      <c r="AI64" s="2">
        <v>48.562788423776254</v>
      </c>
      <c r="AJ64" s="2">
        <v>47.411655713842769</v>
      </c>
      <c r="AK64" s="2">
        <v>42.261758106504459</v>
      </c>
      <c r="AL64" s="2">
        <v>39.274473127605376</v>
      </c>
      <c r="AM64" s="2">
        <v>42.366690393911583</v>
      </c>
      <c r="AN64" s="2">
        <v>39.159068440164688</v>
      </c>
      <c r="AO64" s="2">
        <v>35.966249432369693</v>
      </c>
      <c r="AP64" s="2">
        <v>40.342898813366162</v>
      </c>
      <c r="AQ64" s="2">
        <v>42.313623712758542</v>
      </c>
      <c r="AR64" s="2">
        <v>41.46962583535187</v>
      </c>
      <c r="AS64" s="2">
        <v>39.741976617392822</v>
      </c>
      <c r="AT64" s="2">
        <v>34.767649316052051</v>
      </c>
      <c r="AU64" s="2">
        <v>27.632746936076547</v>
      </c>
      <c r="AV64" s="2">
        <v>36.108357611746158</v>
      </c>
      <c r="AW64" s="2">
        <v>32.845472325387775</v>
      </c>
      <c r="AX64" s="2">
        <v>21.534777671568264</v>
      </c>
      <c r="AY64" s="2">
        <v>22.742625436072174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85</v>
      </c>
      <c r="AH67" s="4" t="s">
        <v>86</v>
      </c>
    </row>
    <row r="68" spans="1:51" x14ac:dyDescent="0.45">
      <c r="A68" t="e">
        <f t="shared" ref="A68:A131" si="14">INDEX($J$3:$K$20,MATCH(B68,$J$3:$J$20,0),2)</f>
        <v>#N/A</v>
      </c>
      <c r="B68" s="1" t="s">
        <v>26</v>
      </c>
      <c r="C68" t="e">
        <f t="shared" ref="C68:C131" si="15">INDEX($J$3:$K$20,MATCH(D68,$J$3:$J$20,0),2)</f>
        <v>#N/A</v>
      </c>
      <c r="G68" s="2"/>
      <c r="H68" s="2"/>
      <c r="I68" s="2"/>
      <c r="L68" cm="1">
        <f t="array" ref="L68:AC85">MMULT(_xlfn.ANCHORARRAY(L47),L3:AC20)</f>
        <v>382.69316135090997</v>
      </c>
      <c r="M68">
        <v>398.16960280596231</v>
      </c>
      <c r="N68">
        <v>412.50271784946921</v>
      </c>
      <c r="O68">
        <v>498.47310185317849</v>
      </c>
      <c r="P68">
        <v>457.53231610805364</v>
      </c>
      <c r="Q68">
        <v>408.93849170341821</v>
      </c>
      <c r="R68">
        <v>464.37655442657501</v>
      </c>
      <c r="S68">
        <v>460.09202812617178</v>
      </c>
      <c r="T68">
        <v>453.50707092847273</v>
      </c>
      <c r="U68">
        <v>505.36410188483433</v>
      </c>
      <c r="V68">
        <v>481.68053646251144</v>
      </c>
      <c r="W68">
        <v>490.40901869449561</v>
      </c>
      <c r="X68">
        <v>568.17713599283502</v>
      </c>
      <c r="Y68">
        <v>612.62132977119006</v>
      </c>
      <c r="Z68">
        <v>577.46299967900177</v>
      </c>
      <c r="AA68">
        <v>598.1202514507961</v>
      </c>
      <c r="AB68">
        <v>877.29813241592637</v>
      </c>
      <c r="AC68">
        <v>946.69516934730734</v>
      </c>
      <c r="AH68" cm="1">
        <f t="array" ref="AH68:AY85">TRANSPOSE(_xlfn.ANCHORARRAY(L68))</f>
        <v>382.69316135090997</v>
      </c>
      <c r="AI68">
        <v>373.49102238183053</v>
      </c>
      <c r="AJ68">
        <v>365.29218211897188</v>
      </c>
      <c r="AK68">
        <v>317.95848809342078</v>
      </c>
      <c r="AL68">
        <v>351.37227076041546</v>
      </c>
      <c r="AM68">
        <v>360.53802272977407</v>
      </c>
      <c r="AN68">
        <v>313.49881954980606</v>
      </c>
      <c r="AO68">
        <v>318.49459646362834</v>
      </c>
      <c r="AP68">
        <v>318.13171051083179</v>
      </c>
      <c r="AQ68">
        <v>302.30198772284325</v>
      </c>
      <c r="AR68">
        <v>333.23844899732626</v>
      </c>
      <c r="AS68">
        <v>310.91461363559563</v>
      </c>
      <c r="AT68">
        <v>272.49335702327733</v>
      </c>
      <c r="AU68">
        <v>236.40263360682044</v>
      </c>
      <c r="AV68">
        <v>265.27959107979814</v>
      </c>
      <c r="AW68">
        <v>253.60928943096226</v>
      </c>
      <c r="AX68">
        <v>173.01061104220571</v>
      </c>
      <c r="AY68">
        <v>166.1347577001562</v>
      </c>
    </row>
    <row r="69" spans="1:51" x14ac:dyDescent="0.45">
      <c r="A69">
        <f t="shared" si="14"/>
        <v>17</v>
      </c>
      <c r="B69" t="s">
        <v>16</v>
      </c>
      <c r="C69">
        <f t="shared" si="15"/>
        <v>7</v>
      </c>
      <c r="D69" t="s">
        <v>5</v>
      </c>
      <c r="E69">
        <v>56</v>
      </c>
      <c r="F69">
        <v>165</v>
      </c>
      <c r="G69" s="2">
        <f t="shared" ref="G69:G132" si="16">E69/F69</f>
        <v>0.33939393939393941</v>
      </c>
      <c r="H69" s="2">
        <f t="shared" ref="H69:H132" si="17">F69/E69</f>
        <v>2.9464285714285716</v>
      </c>
      <c r="I69" s="2"/>
      <c r="L69">
        <v>373.49102238183053</v>
      </c>
      <c r="M69">
        <v>386.58203878335621</v>
      </c>
      <c r="N69">
        <v>409.4599939395174</v>
      </c>
      <c r="O69">
        <v>491.22450650485257</v>
      </c>
      <c r="P69">
        <v>449.29920672858862</v>
      </c>
      <c r="Q69">
        <v>411.46643444427707</v>
      </c>
      <c r="R69">
        <v>469.33408348352197</v>
      </c>
      <c r="S69">
        <v>448.96902205652179</v>
      </c>
      <c r="T69">
        <v>436.09781522111439</v>
      </c>
      <c r="U69">
        <v>499.88141397514471</v>
      </c>
      <c r="V69">
        <v>471.66547190284274</v>
      </c>
      <c r="W69">
        <v>481.34567140488463</v>
      </c>
      <c r="X69">
        <v>565.39108892341801</v>
      </c>
      <c r="Y69">
        <v>603.37528337167578</v>
      </c>
      <c r="Z69">
        <v>552.16713515342042</v>
      </c>
      <c r="AA69">
        <v>581.78930237623479</v>
      </c>
      <c r="AB69">
        <v>845.54358267902501</v>
      </c>
      <c r="AC69">
        <v>907.58277798884819</v>
      </c>
      <c r="AH69">
        <v>398.16960280596231</v>
      </c>
      <c r="AI69">
        <v>386.58203878335621</v>
      </c>
      <c r="AJ69">
        <v>370.4994055346624</v>
      </c>
      <c r="AK69">
        <v>319.73580988859919</v>
      </c>
      <c r="AL69">
        <v>373.66143092957242</v>
      </c>
      <c r="AM69">
        <v>365.33071397459838</v>
      </c>
      <c r="AN69">
        <v>323.89944809962952</v>
      </c>
      <c r="AO69">
        <v>338.34349361768705</v>
      </c>
      <c r="AP69">
        <v>318.07059428500514</v>
      </c>
      <c r="AQ69">
        <v>303.25922794845849</v>
      </c>
      <c r="AR69">
        <v>341.724071993047</v>
      </c>
      <c r="AS69">
        <v>323.05479659277637</v>
      </c>
      <c r="AT69">
        <v>280.23521811763396</v>
      </c>
      <c r="AU69">
        <v>243.35105836240274</v>
      </c>
      <c r="AV69">
        <v>279.47157673417075</v>
      </c>
      <c r="AW69">
        <v>265.79724045635942</v>
      </c>
      <c r="AX69">
        <v>176.99370152388315</v>
      </c>
      <c r="AY69">
        <v>173.02529190740447</v>
      </c>
    </row>
    <row r="70" spans="1:51" x14ac:dyDescent="0.45">
      <c r="A70">
        <f t="shared" si="14"/>
        <v>14</v>
      </c>
      <c r="B70" t="s">
        <v>11</v>
      </c>
      <c r="C70">
        <f t="shared" si="15"/>
        <v>16</v>
      </c>
      <c r="D70" t="s">
        <v>6</v>
      </c>
      <c r="E70">
        <v>54</v>
      </c>
      <c r="F70">
        <v>113</v>
      </c>
      <c r="G70" s="2">
        <f t="shared" si="16"/>
        <v>0.47787610619469029</v>
      </c>
      <c r="H70" s="2">
        <f t="shared" si="17"/>
        <v>2.0925925925925926</v>
      </c>
      <c r="I70" s="2"/>
      <c r="L70">
        <v>365.29218211897188</v>
      </c>
      <c r="M70">
        <v>370.4994055346624</v>
      </c>
      <c r="N70">
        <v>385.33863151699438</v>
      </c>
      <c r="O70">
        <v>444.41641872212665</v>
      </c>
      <c r="P70">
        <v>430.75220088475874</v>
      </c>
      <c r="Q70">
        <v>376.60268807319636</v>
      </c>
      <c r="R70">
        <v>435.43995814554995</v>
      </c>
      <c r="S70">
        <v>433.57663975994166</v>
      </c>
      <c r="T70">
        <v>411.63009635405206</v>
      </c>
      <c r="U70">
        <v>471.56375892448608</v>
      </c>
      <c r="V70">
        <v>433.44475421377678</v>
      </c>
      <c r="W70">
        <v>467.47466633395243</v>
      </c>
      <c r="X70">
        <v>525.08794781571009</v>
      </c>
      <c r="Y70">
        <v>573.25706766824317</v>
      </c>
      <c r="Z70">
        <v>536.38163022904985</v>
      </c>
      <c r="AA70">
        <v>574.70015915547572</v>
      </c>
      <c r="AB70">
        <v>832.17211532213867</v>
      </c>
      <c r="AC70">
        <v>857.11136670171038</v>
      </c>
      <c r="AH70">
        <v>412.50271784946921</v>
      </c>
      <c r="AI70">
        <v>409.4599939395174</v>
      </c>
      <c r="AJ70">
        <v>385.33863151699438</v>
      </c>
      <c r="AK70">
        <v>331.08844572295101</v>
      </c>
      <c r="AL70">
        <v>382.63448103964026</v>
      </c>
      <c r="AM70">
        <v>379.62364191628018</v>
      </c>
      <c r="AN70">
        <v>341.19348412364911</v>
      </c>
      <c r="AO70">
        <v>358.8701265289647</v>
      </c>
      <c r="AP70">
        <v>345.97039410695209</v>
      </c>
      <c r="AQ70">
        <v>326.47480779186498</v>
      </c>
      <c r="AR70">
        <v>357.64924759663421</v>
      </c>
      <c r="AS70">
        <v>350.69284089666826</v>
      </c>
      <c r="AT70">
        <v>299.95152953228757</v>
      </c>
      <c r="AU70">
        <v>262.87629595584787</v>
      </c>
      <c r="AV70">
        <v>304.50697499080155</v>
      </c>
      <c r="AW70">
        <v>276.73510440018066</v>
      </c>
      <c r="AX70">
        <v>190.6802117131727</v>
      </c>
      <c r="AY70">
        <v>189.88644614348743</v>
      </c>
    </row>
    <row r="71" spans="1:51" x14ac:dyDescent="0.45">
      <c r="A71">
        <f t="shared" si="14"/>
        <v>1</v>
      </c>
      <c r="B71" t="s">
        <v>12</v>
      </c>
      <c r="C71">
        <f t="shared" si="15"/>
        <v>5</v>
      </c>
      <c r="D71" t="s">
        <v>17</v>
      </c>
      <c r="E71">
        <v>66</v>
      </c>
      <c r="F71">
        <v>69</v>
      </c>
      <c r="G71" s="2">
        <f t="shared" si="16"/>
        <v>0.95652173913043481</v>
      </c>
      <c r="H71" s="2">
        <f t="shared" si="17"/>
        <v>1.0454545454545454</v>
      </c>
      <c r="I71" s="2"/>
      <c r="L71">
        <v>317.95848809342078</v>
      </c>
      <c r="M71">
        <v>319.73580988859919</v>
      </c>
      <c r="N71">
        <v>331.08844572295101</v>
      </c>
      <c r="O71">
        <v>376.48594651212306</v>
      </c>
      <c r="P71">
        <v>359.2218345864564</v>
      </c>
      <c r="Q71">
        <v>311.8009470599024</v>
      </c>
      <c r="R71">
        <v>367.32086026199966</v>
      </c>
      <c r="S71">
        <v>361.98481601637474</v>
      </c>
      <c r="T71">
        <v>352.27172333204197</v>
      </c>
      <c r="U71">
        <v>403.19032849041912</v>
      </c>
      <c r="V71">
        <v>360.01526329797099</v>
      </c>
      <c r="W71">
        <v>402.82435646169017</v>
      </c>
      <c r="X71">
        <v>444.4408379832571</v>
      </c>
      <c r="Y71">
        <v>482.53903377727715</v>
      </c>
      <c r="Z71">
        <v>458.12716226918258</v>
      </c>
      <c r="AA71">
        <v>493.14690721932578</v>
      </c>
      <c r="AB71">
        <v>719.91571026351812</v>
      </c>
      <c r="AC71">
        <v>725.03979870399212</v>
      </c>
      <c r="AH71">
        <v>498.47310185317849</v>
      </c>
      <c r="AI71">
        <v>491.22450650485257</v>
      </c>
      <c r="AJ71">
        <v>444.41641872212665</v>
      </c>
      <c r="AK71">
        <v>376.48594651212306</v>
      </c>
      <c r="AL71">
        <v>448.80408894084599</v>
      </c>
      <c r="AM71">
        <v>446.0715838761252</v>
      </c>
      <c r="AN71">
        <v>401.23958471203872</v>
      </c>
      <c r="AO71">
        <v>418.90832530319898</v>
      </c>
      <c r="AP71">
        <v>409.85394701062125</v>
      </c>
      <c r="AQ71">
        <v>378.43502064945784</v>
      </c>
      <c r="AR71">
        <v>417.5196169883892</v>
      </c>
      <c r="AS71">
        <v>415.85487044676546</v>
      </c>
      <c r="AT71">
        <v>355.71799323014773</v>
      </c>
      <c r="AU71">
        <v>312.9620680879483</v>
      </c>
      <c r="AV71">
        <v>357.26588218900685</v>
      </c>
      <c r="AW71">
        <v>323.26769454935504</v>
      </c>
      <c r="AX71">
        <v>221.7167891642643</v>
      </c>
      <c r="AY71">
        <v>219.80238942342754</v>
      </c>
    </row>
    <row r="72" spans="1:51" x14ac:dyDescent="0.45">
      <c r="A72">
        <f t="shared" si="14"/>
        <v>2</v>
      </c>
      <c r="B72" t="s">
        <v>1</v>
      </c>
      <c r="C72">
        <f t="shared" si="15"/>
        <v>13</v>
      </c>
      <c r="D72" t="s">
        <v>9</v>
      </c>
      <c r="E72">
        <v>91</v>
      </c>
      <c r="F72">
        <v>81</v>
      </c>
      <c r="G72" s="2">
        <f t="shared" si="16"/>
        <v>1.1234567901234569</v>
      </c>
      <c r="H72" s="2">
        <f t="shared" si="17"/>
        <v>0.89010989010989006</v>
      </c>
      <c r="I72" s="2"/>
      <c r="L72">
        <v>351.37227076041546</v>
      </c>
      <c r="M72">
        <v>373.66143092957242</v>
      </c>
      <c r="N72">
        <v>382.63448103964026</v>
      </c>
      <c r="O72">
        <v>448.80408894084599</v>
      </c>
      <c r="P72">
        <v>402.81585000244183</v>
      </c>
      <c r="Q72">
        <v>368.2345921671668</v>
      </c>
      <c r="R72">
        <v>412.9048288399282</v>
      </c>
      <c r="S72">
        <v>404.99494068885934</v>
      </c>
      <c r="T72">
        <v>422.13141353770868</v>
      </c>
      <c r="U72">
        <v>461.77529079706096</v>
      </c>
      <c r="V72">
        <v>421.3152605844997</v>
      </c>
      <c r="W72">
        <v>444.72681073516242</v>
      </c>
      <c r="X72">
        <v>509.48667179559982</v>
      </c>
      <c r="Y72">
        <v>548.85405244820697</v>
      </c>
      <c r="Z72">
        <v>516.89864157710758</v>
      </c>
      <c r="AA72">
        <v>541.15141725064302</v>
      </c>
      <c r="AB72">
        <v>813.60897122391452</v>
      </c>
      <c r="AC72">
        <v>860.18013323285095</v>
      </c>
      <c r="AH72">
        <v>457.53231610805364</v>
      </c>
      <c r="AI72">
        <v>449.29920672858862</v>
      </c>
      <c r="AJ72">
        <v>430.75220088475874</v>
      </c>
      <c r="AK72">
        <v>359.2218345864564</v>
      </c>
      <c r="AL72">
        <v>402.81585000244183</v>
      </c>
      <c r="AM72">
        <v>429.33931782489674</v>
      </c>
      <c r="AN72">
        <v>369.85765760845283</v>
      </c>
      <c r="AO72">
        <v>367.65238812529492</v>
      </c>
      <c r="AP72">
        <v>386.36152335551134</v>
      </c>
      <c r="AQ72">
        <v>345.9938424194217</v>
      </c>
      <c r="AR72">
        <v>387.88758070356249</v>
      </c>
      <c r="AS72">
        <v>366.71692373231724</v>
      </c>
      <c r="AT72">
        <v>314.12500133998907</v>
      </c>
      <c r="AU72">
        <v>282.6894899682701</v>
      </c>
      <c r="AV72">
        <v>301.23660849003704</v>
      </c>
      <c r="AW72">
        <v>287.01165938443881</v>
      </c>
      <c r="AX72">
        <v>201.33536149995166</v>
      </c>
      <c r="AY72">
        <v>188.83578764914196</v>
      </c>
    </row>
    <row r="73" spans="1:51" x14ac:dyDescent="0.45">
      <c r="A73">
        <f t="shared" si="14"/>
        <v>10</v>
      </c>
      <c r="B73" t="s">
        <v>13</v>
      </c>
      <c r="C73">
        <f t="shared" si="15"/>
        <v>11</v>
      </c>
      <c r="D73" t="s">
        <v>15</v>
      </c>
      <c r="E73">
        <v>42</v>
      </c>
      <c r="F73">
        <v>43</v>
      </c>
      <c r="G73" s="2">
        <f t="shared" si="16"/>
        <v>0.97674418604651159</v>
      </c>
      <c r="H73" s="2">
        <f t="shared" si="17"/>
        <v>1.0238095238095237</v>
      </c>
      <c r="I73" s="2"/>
      <c r="L73">
        <v>360.53802272977407</v>
      </c>
      <c r="M73">
        <v>365.33071397459838</v>
      </c>
      <c r="N73">
        <v>379.62364191628018</v>
      </c>
      <c r="O73">
        <v>446.0715838761252</v>
      </c>
      <c r="P73">
        <v>429.33931782489674</v>
      </c>
      <c r="Q73">
        <v>368.23583417874283</v>
      </c>
      <c r="R73">
        <v>429.82697651063296</v>
      </c>
      <c r="S73">
        <v>429.92300416764732</v>
      </c>
      <c r="T73">
        <v>406.19240120640671</v>
      </c>
      <c r="U73">
        <v>468.59285744960914</v>
      </c>
      <c r="V73">
        <v>454.51251605089044</v>
      </c>
      <c r="W73">
        <v>460.95117182004878</v>
      </c>
      <c r="X73">
        <v>512.74355113334445</v>
      </c>
      <c r="Y73">
        <v>564.09362813979237</v>
      </c>
      <c r="Z73">
        <v>541.28514142189704</v>
      </c>
      <c r="AA73">
        <v>577.03132372632979</v>
      </c>
      <c r="AB73">
        <v>834.77324677745855</v>
      </c>
      <c r="AC73">
        <v>869.82057399504617</v>
      </c>
      <c r="AH73">
        <v>408.93849170341821</v>
      </c>
      <c r="AI73">
        <v>411.46643444427707</v>
      </c>
      <c r="AJ73">
        <v>376.60268807319636</v>
      </c>
      <c r="AK73">
        <v>311.8009470599024</v>
      </c>
      <c r="AL73">
        <v>368.2345921671668</v>
      </c>
      <c r="AM73">
        <v>368.23583417874283</v>
      </c>
      <c r="AN73">
        <v>336.5097338155079</v>
      </c>
      <c r="AO73">
        <v>341.66068705309971</v>
      </c>
      <c r="AP73">
        <v>333.34037685925699</v>
      </c>
      <c r="AQ73">
        <v>313.31672655985875</v>
      </c>
      <c r="AR73">
        <v>342.08980451470444</v>
      </c>
      <c r="AS73">
        <v>345.05612372571204</v>
      </c>
      <c r="AT73">
        <v>295.78068979929003</v>
      </c>
      <c r="AU73">
        <v>261.77621638019963</v>
      </c>
      <c r="AV73">
        <v>298.26446609081472</v>
      </c>
      <c r="AW73">
        <v>274.24741283110944</v>
      </c>
      <c r="AX73">
        <v>183.40965340243375</v>
      </c>
      <c r="AY73">
        <v>181.56271064340584</v>
      </c>
    </row>
    <row r="74" spans="1:51" x14ac:dyDescent="0.45">
      <c r="A74">
        <f t="shared" si="14"/>
        <v>9</v>
      </c>
      <c r="B74" t="s">
        <v>3</v>
      </c>
      <c r="C74">
        <f t="shared" si="15"/>
        <v>18</v>
      </c>
      <c r="D74" t="s">
        <v>10</v>
      </c>
      <c r="E74">
        <v>114</v>
      </c>
      <c r="F74">
        <v>64</v>
      </c>
      <c r="G74" s="2">
        <f t="shared" si="16"/>
        <v>1.78125</v>
      </c>
      <c r="H74" s="2">
        <f t="shared" si="17"/>
        <v>0.56140350877192979</v>
      </c>
      <c r="I74" s="2"/>
      <c r="L74">
        <v>313.49881954980606</v>
      </c>
      <c r="M74">
        <v>323.89944809962952</v>
      </c>
      <c r="N74">
        <v>341.19348412364911</v>
      </c>
      <c r="O74">
        <v>401.23958471203872</v>
      </c>
      <c r="P74">
        <v>369.85765760845283</v>
      </c>
      <c r="Q74">
        <v>336.5097338155079</v>
      </c>
      <c r="R74">
        <v>375.82557238666607</v>
      </c>
      <c r="S74">
        <v>375.37987154259258</v>
      </c>
      <c r="T74">
        <v>370.19950987476102</v>
      </c>
      <c r="U74">
        <v>413.01288841513002</v>
      </c>
      <c r="V74">
        <v>390.52973324932964</v>
      </c>
      <c r="W74">
        <v>408.20797062127514</v>
      </c>
      <c r="X74">
        <v>463.48766039903614</v>
      </c>
      <c r="Y74">
        <v>493.70831639298154</v>
      </c>
      <c r="Z74">
        <v>457.99463908618833</v>
      </c>
      <c r="AA74">
        <v>489.04373781559309</v>
      </c>
      <c r="AB74">
        <v>733.77052843541492</v>
      </c>
      <c r="AC74">
        <v>756.55985133432216</v>
      </c>
      <c r="AH74">
        <v>464.37655442657501</v>
      </c>
      <c r="AI74">
        <v>469.33408348352197</v>
      </c>
      <c r="AJ74">
        <v>435.43995814554995</v>
      </c>
      <c r="AK74">
        <v>367.32086026199966</v>
      </c>
      <c r="AL74">
        <v>412.9048288399282</v>
      </c>
      <c r="AM74">
        <v>429.82697651063296</v>
      </c>
      <c r="AN74">
        <v>375.82557238666607</v>
      </c>
      <c r="AO74">
        <v>378.90743391280296</v>
      </c>
      <c r="AP74">
        <v>398.23427337264144</v>
      </c>
      <c r="AQ74">
        <v>367.01214966890308</v>
      </c>
      <c r="AR74">
        <v>393.49476448649278</v>
      </c>
      <c r="AS74">
        <v>386.63197911699751</v>
      </c>
      <c r="AT74">
        <v>331.5665664924714</v>
      </c>
      <c r="AU74">
        <v>294.29980911142002</v>
      </c>
      <c r="AV74">
        <v>328.03411733374799</v>
      </c>
      <c r="AW74">
        <v>304.22664649281091</v>
      </c>
      <c r="AX74">
        <v>211.82065193533919</v>
      </c>
      <c r="AY74">
        <v>204.59476332793022</v>
      </c>
    </row>
    <row r="75" spans="1:51" x14ac:dyDescent="0.45">
      <c r="A75">
        <f t="shared" si="14"/>
        <v>4</v>
      </c>
      <c r="B75" t="s">
        <v>7</v>
      </c>
      <c r="C75">
        <f t="shared" si="15"/>
        <v>12</v>
      </c>
      <c r="D75" t="s">
        <v>4</v>
      </c>
      <c r="E75">
        <v>115</v>
      </c>
      <c r="F75">
        <v>90</v>
      </c>
      <c r="G75" s="2">
        <f t="shared" si="16"/>
        <v>1.2777777777777777</v>
      </c>
      <c r="H75" s="2">
        <f t="shared" si="17"/>
        <v>0.78260869565217395</v>
      </c>
      <c r="I75" s="2"/>
      <c r="L75">
        <v>318.49459646362834</v>
      </c>
      <c r="M75">
        <v>338.34349361768705</v>
      </c>
      <c r="N75">
        <v>358.8701265289647</v>
      </c>
      <c r="O75">
        <v>418.90832530319898</v>
      </c>
      <c r="P75">
        <v>367.65238812529492</v>
      </c>
      <c r="Q75">
        <v>341.66068705309971</v>
      </c>
      <c r="R75">
        <v>378.90743391280296</v>
      </c>
      <c r="S75">
        <v>368.81134716308492</v>
      </c>
      <c r="T75">
        <v>379.78556752842002</v>
      </c>
      <c r="U75">
        <v>421.76641135170206</v>
      </c>
      <c r="V75">
        <v>395.3928975043184</v>
      </c>
      <c r="W75">
        <v>412.13643890886675</v>
      </c>
      <c r="X75">
        <v>467.81368557741104</v>
      </c>
      <c r="Y75">
        <v>495.2357303000727</v>
      </c>
      <c r="Z75">
        <v>463.98362311498863</v>
      </c>
      <c r="AA75">
        <v>501.01688598126242</v>
      </c>
      <c r="AB75">
        <v>751.33244589385208</v>
      </c>
      <c r="AC75">
        <v>791.47972841966032</v>
      </c>
      <c r="AH75">
        <v>460.09202812617178</v>
      </c>
      <c r="AI75">
        <v>448.96902205652179</v>
      </c>
      <c r="AJ75">
        <v>433.57663975994166</v>
      </c>
      <c r="AK75">
        <v>361.98481601637474</v>
      </c>
      <c r="AL75">
        <v>404.99494068885934</v>
      </c>
      <c r="AM75">
        <v>429.92300416764732</v>
      </c>
      <c r="AN75">
        <v>375.37987154259258</v>
      </c>
      <c r="AO75">
        <v>368.81134716308492</v>
      </c>
      <c r="AP75">
        <v>380.96509765542021</v>
      </c>
      <c r="AQ75">
        <v>353.28068447038703</v>
      </c>
      <c r="AR75">
        <v>385.4198031719896</v>
      </c>
      <c r="AS75">
        <v>369.41407790240743</v>
      </c>
      <c r="AT75">
        <v>321.2370718520213</v>
      </c>
      <c r="AU75">
        <v>283.0109845351522</v>
      </c>
      <c r="AV75">
        <v>303.99182717045488</v>
      </c>
      <c r="AW75">
        <v>290.4416775064887</v>
      </c>
      <c r="AX75">
        <v>201.44258561336855</v>
      </c>
      <c r="AY75">
        <v>191.60837944590881</v>
      </c>
    </row>
    <row r="76" spans="1:51" x14ac:dyDescent="0.45">
      <c r="A76">
        <f t="shared" si="14"/>
        <v>8</v>
      </c>
      <c r="B76" t="s">
        <v>14</v>
      </c>
      <c r="C76">
        <f t="shared" si="15"/>
        <v>15</v>
      </c>
      <c r="D76" t="s">
        <v>8</v>
      </c>
      <c r="E76">
        <v>103</v>
      </c>
      <c r="F76">
        <v>71</v>
      </c>
      <c r="G76" s="2">
        <f t="shared" si="16"/>
        <v>1.4507042253521127</v>
      </c>
      <c r="H76" s="2">
        <f t="shared" si="17"/>
        <v>0.68932038834951459</v>
      </c>
      <c r="I76" s="2"/>
      <c r="L76">
        <v>318.13171051083179</v>
      </c>
      <c r="M76">
        <v>318.07059428500514</v>
      </c>
      <c r="N76">
        <v>345.97039410695209</v>
      </c>
      <c r="O76">
        <v>409.85394701062125</v>
      </c>
      <c r="P76">
        <v>386.36152335551134</v>
      </c>
      <c r="Q76">
        <v>333.34037685925699</v>
      </c>
      <c r="R76">
        <v>398.23427337264144</v>
      </c>
      <c r="S76">
        <v>380.96509765542021</v>
      </c>
      <c r="T76">
        <v>354.67951942454698</v>
      </c>
      <c r="U76">
        <v>412.95867621072489</v>
      </c>
      <c r="V76">
        <v>404.15094101764123</v>
      </c>
      <c r="W76">
        <v>409.17725490049992</v>
      </c>
      <c r="X76">
        <v>466.46209676920034</v>
      </c>
      <c r="Y76">
        <v>503.34430135693043</v>
      </c>
      <c r="Z76">
        <v>469.96747714127559</v>
      </c>
      <c r="AA76">
        <v>514.00798046671514</v>
      </c>
      <c r="AB76">
        <v>726.21336475490523</v>
      </c>
      <c r="AC76">
        <v>764.10986041342414</v>
      </c>
      <c r="AH76">
        <v>453.50707092847273</v>
      </c>
      <c r="AI76">
        <v>436.09781522111439</v>
      </c>
      <c r="AJ76">
        <v>411.63009635405206</v>
      </c>
      <c r="AK76">
        <v>352.27172333204197</v>
      </c>
      <c r="AL76">
        <v>422.13141353770868</v>
      </c>
      <c r="AM76">
        <v>406.19240120640671</v>
      </c>
      <c r="AN76">
        <v>370.19950987476102</v>
      </c>
      <c r="AO76">
        <v>379.78556752842002</v>
      </c>
      <c r="AP76">
        <v>354.67951942454698</v>
      </c>
      <c r="AQ76">
        <v>340.00302338634441</v>
      </c>
      <c r="AR76">
        <v>379.56564915006584</v>
      </c>
      <c r="AS76">
        <v>370.75594741652014</v>
      </c>
      <c r="AT76">
        <v>320.47178473599706</v>
      </c>
      <c r="AU76">
        <v>277.40125564859784</v>
      </c>
      <c r="AV76">
        <v>317.74524727680193</v>
      </c>
      <c r="AW76">
        <v>301.49256542015718</v>
      </c>
      <c r="AX76">
        <v>197.15892477707527</v>
      </c>
      <c r="AY76">
        <v>193.88224402069531</v>
      </c>
    </row>
    <row r="77" spans="1:51" x14ac:dyDescent="0.45">
      <c r="A77">
        <f t="shared" si="14"/>
        <v>3</v>
      </c>
      <c r="B77" t="s">
        <v>0</v>
      </c>
      <c r="C77">
        <f t="shared" si="15"/>
        <v>6</v>
      </c>
      <c r="D77" t="s">
        <v>2</v>
      </c>
      <c r="E77">
        <v>89</v>
      </c>
      <c r="F77">
        <v>113</v>
      </c>
      <c r="G77" s="2">
        <f t="shared" si="16"/>
        <v>0.78761061946902655</v>
      </c>
      <c r="H77" s="2">
        <f t="shared" si="17"/>
        <v>1.2696629213483146</v>
      </c>
      <c r="I77" s="2"/>
      <c r="L77">
        <v>302.30198772284325</v>
      </c>
      <c r="M77">
        <v>303.25922794845849</v>
      </c>
      <c r="N77">
        <v>326.47480779186498</v>
      </c>
      <c r="O77">
        <v>378.43502064945784</v>
      </c>
      <c r="P77">
        <v>345.9938424194217</v>
      </c>
      <c r="Q77">
        <v>313.31672655985875</v>
      </c>
      <c r="R77">
        <v>367.01214966890308</v>
      </c>
      <c r="S77">
        <v>353.28068447038703</v>
      </c>
      <c r="T77">
        <v>340.00302338634441</v>
      </c>
      <c r="U77">
        <v>390.6133142025605</v>
      </c>
      <c r="V77">
        <v>359.35895598461343</v>
      </c>
      <c r="W77">
        <v>385.95007067397694</v>
      </c>
      <c r="X77">
        <v>437.80602945812524</v>
      </c>
      <c r="Y77">
        <v>464.93996628776171</v>
      </c>
      <c r="Z77">
        <v>431.28849474845765</v>
      </c>
      <c r="AA77">
        <v>470.16984396895663</v>
      </c>
      <c r="AB77">
        <v>687.80530452598884</v>
      </c>
      <c r="AC77">
        <v>700.92870792226495</v>
      </c>
      <c r="AH77">
        <v>505.36410188483433</v>
      </c>
      <c r="AI77">
        <v>499.88141397514471</v>
      </c>
      <c r="AJ77">
        <v>471.56375892448608</v>
      </c>
      <c r="AK77">
        <v>403.19032849041912</v>
      </c>
      <c r="AL77">
        <v>461.77529079706096</v>
      </c>
      <c r="AM77">
        <v>468.59285744960914</v>
      </c>
      <c r="AN77">
        <v>413.01288841513002</v>
      </c>
      <c r="AO77">
        <v>421.76641135170206</v>
      </c>
      <c r="AP77">
        <v>412.95867621072489</v>
      </c>
      <c r="AQ77">
        <v>390.6133142025605</v>
      </c>
      <c r="AR77">
        <v>425.80216193764448</v>
      </c>
      <c r="AS77">
        <v>410.62749880527423</v>
      </c>
      <c r="AT77">
        <v>359.13151499175876</v>
      </c>
      <c r="AU77">
        <v>313.56623452378273</v>
      </c>
      <c r="AV77">
        <v>355.65185679833411</v>
      </c>
      <c r="AW77">
        <v>334.77509887490879</v>
      </c>
      <c r="AX77">
        <v>227.87378826160057</v>
      </c>
      <c r="AY77">
        <v>220.17749364850965</v>
      </c>
    </row>
    <row r="78" spans="1:51" x14ac:dyDescent="0.45">
      <c r="G78" s="2"/>
      <c r="H78" s="2"/>
      <c r="I78" s="2"/>
      <c r="L78">
        <v>333.23844899732626</v>
      </c>
      <c r="M78">
        <v>341.724071993047</v>
      </c>
      <c r="N78">
        <v>357.64924759663421</v>
      </c>
      <c r="O78">
        <v>417.5196169883892</v>
      </c>
      <c r="P78">
        <v>387.88758070356249</v>
      </c>
      <c r="Q78">
        <v>342.08980451470444</v>
      </c>
      <c r="R78">
        <v>393.49476448649278</v>
      </c>
      <c r="S78">
        <v>385.4198031719896</v>
      </c>
      <c r="T78">
        <v>379.56564915006584</v>
      </c>
      <c r="U78">
        <v>425.80216193764448</v>
      </c>
      <c r="V78">
        <v>397.7606097896367</v>
      </c>
      <c r="W78">
        <v>427.03317784891442</v>
      </c>
      <c r="X78">
        <v>477.98366339018156</v>
      </c>
      <c r="Y78">
        <v>515.83720285061293</v>
      </c>
      <c r="Z78">
        <v>481.04342937907455</v>
      </c>
      <c r="AA78">
        <v>514.97368568337538</v>
      </c>
      <c r="AB78">
        <v>761.50195926517711</v>
      </c>
      <c r="AC78">
        <v>781.99467130910375</v>
      </c>
      <c r="AH78">
        <v>481.68053646251144</v>
      </c>
      <c r="AI78">
        <v>471.66547190284274</v>
      </c>
      <c r="AJ78">
        <v>433.44475421377678</v>
      </c>
      <c r="AK78">
        <v>360.01526329797099</v>
      </c>
      <c r="AL78">
        <v>421.3152605844997</v>
      </c>
      <c r="AM78">
        <v>454.51251605089044</v>
      </c>
      <c r="AN78">
        <v>390.52973324932964</v>
      </c>
      <c r="AO78">
        <v>395.3928975043184</v>
      </c>
      <c r="AP78">
        <v>404.15094101764123</v>
      </c>
      <c r="AQ78">
        <v>359.35895598461343</v>
      </c>
      <c r="AR78">
        <v>397.7606097896367</v>
      </c>
      <c r="AS78">
        <v>390.37413054144531</v>
      </c>
      <c r="AT78">
        <v>333.70100088793743</v>
      </c>
      <c r="AU78">
        <v>300.78217043103194</v>
      </c>
      <c r="AV78">
        <v>329.15864865347646</v>
      </c>
      <c r="AW78">
        <v>303.81961116505317</v>
      </c>
      <c r="AX78">
        <v>211.8814675894649</v>
      </c>
      <c r="AY78">
        <v>202.44458627798511</v>
      </c>
    </row>
    <row r="79" spans="1:51" x14ac:dyDescent="0.45">
      <c r="B79" s="1" t="s">
        <v>27</v>
      </c>
      <c r="G79" s="2"/>
      <c r="H79" s="2"/>
      <c r="I79" s="2"/>
      <c r="L79">
        <v>310.91461363559563</v>
      </c>
      <c r="M79">
        <v>323.05479659277637</v>
      </c>
      <c r="N79">
        <v>350.69284089666826</v>
      </c>
      <c r="O79">
        <v>415.85487044676546</v>
      </c>
      <c r="P79">
        <v>366.71692373231724</v>
      </c>
      <c r="Q79">
        <v>345.05612372571204</v>
      </c>
      <c r="R79">
        <v>386.63197911699751</v>
      </c>
      <c r="S79">
        <v>369.41407790240743</v>
      </c>
      <c r="T79">
        <v>370.75594741652014</v>
      </c>
      <c r="U79">
        <v>410.62749880527423</v>
      </c>
      <c r="V79">
        <v>390.37413054144531</v>
      </c>
      <c r="W79">
        <v>402.76785411579328</v>
      </c>
      <c r="X79">
        <v>472.06746114538407</v>
      </c>
      <c r="Y79">
        <v>492.16056440692046</v>
      </c>
      <c r="Z79">
        <v>446.05943273282634</v>
      </c>
      <c r="AA79">
        <v>485.28398980568613</v>
      </c>
      <c r="AB79">
        <v>717.9447020145991</v>
      </c>
      <c r="AC79">
        <v>759.79269705339482</v>
      </c>
      <c r="AH79">
        <v>490.40901869449561</v>
      </c>
      <c r="AI79">
        <v>481.34567140488463</v>
      </c>
      <c r="AJ79">
        <v>467.47466633395243</v>
      </c>
      <c r="AK79">
        <v>402.82435646169017</v>
      </c>
      <c r="AL79">
        <v>444.72681073516242</v>
      </c>
      <c r="AM79">
        <v>460.95117182004878</v>
      </c>
      <c r="AN79">
        <v>408.20797062127514</v>
      </c>
      <c r="AO79">
        <v>412.13643890886675</v>
      </c>
      <c r="AP79">
        <v>409.17725490049992</v>
      </c>
      <c r="AQ79">
        <v>385.95007067397694</v>
      </c>
      <c r="AR79">
        <v>427.03317784891442</v>
      </c>
      <c r="AS79">
        <v>402.76785411579328</v>
      </c>
      <c r="AT79">
        <v>351.94411307375282</v>
      </c>
      <c r="AU79">
        <v>306.54585324295005</v>
      </c>
      <c r="AV79">
        <v>341.91118957679959</v>
      </c>
      <c r="AW79">
        <v>323.44606298771879</v>
      </c>
      <c r="AX79">
        <v>221.09285987839439</v>
      </c>
      <c r="AY79">
        <v>215.00375025361848</v>
      </c>
    </row>
    <row r="80" spans="1:51" x14ac:dyDescent="0.45">
      <c r="A80">
        <f t="shared" si="14"/>
        <v>5</v>
      </c>
      <c r="B80" t="s">
        <v>17</v>
      </c>
      <c r="C80">
        <f t="shared" si="15"/>
        <v>18</v>
      </c>
      <c r="D80" t="s">
        <v>10</v>
      </c>
      <c r="E80">
        <v>102</v>
      </c>
      <c r="F80">
        <v>24</v>
      </c>
      <c r="G80" s="2">
        <f t="shared" si="16"/>
        <v>4.25</v>
      </c>
      <c r="H80" s="2">
        <f t="shared" si="17"/>
        <v>0.23529411764705882</v>
      </c>
      <c r="I80" s="2"/>
      <c r="J80" s="2"/>
      <c r="K80" s="2"/>
      <c r="L80">
        <v>272.49335702327733</v>
      </c>
      <c r="M80">
        <v>280.23521811763396</v>
      </c>
      <c r="N80">
        <v>299.95152953228757</v>
      </c>
      <c r="O80">
        <v>355.71799323014773</v>
      </c>
      <c r="P80">
        <v>314.12500133998907</v>
      </c>
      <c r="Q80">
        <v>295.78068979929003</v>
      </c>
      <c r="R80">
        <v>331.5665664924714</v>
      </c>
      <c r="S80">
        <v>321.2370718520213</v>
      </c>
      <c r="T80">
        <v>320.47178473599706</v>
      </c>
      <c r="U80">
        <v>359.13151499175876</v>
      </c>
      <c r="V80">
        <v>333.70100088793743</v>
      </c>
      <c r="W80">
        <v>351.94411307375282</v>
      </c>
      <c r="X80">
        <v>407.82129515316717</v>
      </c>
      <c r="Y80">
        <v>430.8149753728872</v>
      </c>
      <c r="Z80">
        <v>391.42799074622565</v>
      </c>
      <c r="AA80">
        <v>415.81115772839644</v>
      </c>
      <c r="AB80">
        <v>622.80312996375881</v>
      </c>
      <c r="AC80">
        <v>649.58809947863574</v>
      </c>
      <c r="AH80">
        <v>568.17713599283502</v>
      </c>
      <c r="AI80">
        <v>565.39108892341801</v>
      </c>
      <c r="AJ80">
        <v>525.08794781571009</v>
      </c>
      <c r="AK80">
        <v>444.4408379832571</v>
      </c>
      <c r="AL80">
        <v>509.48667179559982</v>
      </c>
      <c r="AM80">
        <v>512.74355113334445</v>
      </c>
      <c r="AN80">
        <v>463.48766039903614</v>
      </c>
      <c r="AO80">
        <v>467.81368557741104</v>
      </c>
      <c r="AP80">
        <v>466.46209676920034</v>
      </c>
      <c r="AQ80">
        <v>437.80602945812524</v>
      </c>
      <c r="AR80">
        <v>477.98366339018156</v>
      </c>
      <c r="AS80">
        <v>472.06746114538407</v>
      </c>
      <c r="AT80">
        <v>407.82129515316717</v>
      </c>
      <c r="AU80">
        <v>353.91696113559743</v>
      </c>
      <c r="AV80">
        <v>400.21089317035489</v>
      </c>
      <c r="AW80">
        <v>371.95575197450842</v>
      </c>
      <c r="AX80">
        <v>251.58672019749227</v>
      </c>
      <c r="AY80">
        <v>246.65584125527872</v>
      </c>
    </row>
    <row r="81" spans="1:51" x14ac:dyDescent="0.45">
      <c r="A81">
        <f t="shared" si="14"/>
        <v>11</v>
      </c>
      <c r="B81" t="s">
        <v>15</v>
      </c>
      <c r="C81">
        <f t="shared" si="15"/>
        <v>8</v>
      </c>
      <c r="D81" t="s">
        <v>14</v>
      </c>
      <c r="E81">
        <v>86</v>
      </c>
      <c r="F81">
        <v>69</v>
      </c>
      <c r="G81" s="2">
        <f t="shared" si="16"/>
        <v>1.2463768115942029</v>
      </c>
      <c r="H81" s="2">
        <f t="shared" si="17"/>
        <v>0.80232558139534882</v>
      </c>
      <c r="I81" s="2"/>
      <c r="L81">
        <v>236.40263360682044</v>
      </c>
      <c r="M81">
        <v>243.35105836240274</v>
      </c>
      <c r="N81">
        <v>262.87629595584787</v>
      </c>
      <c r="O81">
        <v>312.9620680879483</v>
      </c>
      <c r="P81">
        <v>282.6894899682701</v>
      </c>
      <c r="Q81">
        <v>261.77621638019963</v>
      </c>
      <c r="R81">
        <v>294.29980911142002</v>
      </c>
      <c r="S81">
        <v>283.0109845351522</v>
      </c>
      <c r="T81">
        <v>277.40125564859784</v>
      </c>
      <c r="U81">
        <v>313.56623452378273</v>
      </c>
      <c r="V81">
        <v>300.78217043103194</v>
      </c>
      <c r="W81">
        <v>306.54585324295005</v>
      </c>
      <c r="X81">
        <v>353.91696113559743</v>
      </c>
      <c r="Y81">
        <v>377.55461216576583</v>
      </c>
      <c r="Z81">
        <v>344.06672853629715</v>
      </c>
      <c r="AA81">
        <v>370.12041032495483</v>
      </c>
      <c r="AB81">
        <v>543.55357986085039</v>
      </c>
      <c r="AC81">
        <v>580.5664526818988</v>
      </c>
      <c r="AH81">
        <v>612.62132977119006</v>
      </c>
      <c r="AI81">
        <v>603.37528337167578</v>
      </c>
      <c r="AJ81">
        <v>573.25706766824317</v>
      </c>
      <c r="AK81">
        <v>482.53903377727715</v>
      </c>
      <c r="AL81">
        <v>548.85405244820697</v>
      </c>
      <c r="AM81">
        <v>564.09362813979237</v>
      </c>
      <c r="AN81">
        <v>493.70831639298154</v>
      </c>
      <c r="AO81">
        <v>495.2357303000727</v>
      </c>
      <c r="AP81">
        <v>503.34430135693043</v>
      </c>
      <c r="AQ81">
        <v>464.93996628776171</v>
      </c>
      <c r="AR81">
        <v>515.83720285061293</v>
      </c>
      <c r="AS81">
        <v>492.16056440692046</v>
      </c>
      <c r="AT81">
        <v>430.8149753728872</v>
      </c>
      <c r="AU81">
        <v>377.55461216576583</v>
      </c>
      <c r="AV81">
        <v>413.48277874339487</v>
      </c>
      <c r="AW81">
        <v>395.33710146725184</v>
      </c>
      <c r="AX81">
        <v>268.209098390402</v>
      </c>
      <c r="AY81">
        <v>256.62859150409054</v>
      </c>
    </row>
    <row r="82" spans="1:51" x14ac:dyDescent="0.45">
      <c r="A82">
        <f t="shared" si="14"/>
        <v>3</v>
      </c>
      <c r="B82" t="s">
        <v>0</v>
      </c>
      <c r="C82">
        <f t="shared" si="15"/>
        <v>12</v>
      </c>
      <c r="D82" t="s">
        <v>4</v>
      </c>
      <c r="E82">
        <v>61</v>
      </c>
      <c r="F82">
        <v>75</v>
      </c>
      <c r="G82" s="2">
        <f t="shared" si="16"/>
        <v>0.81333333333333335</v>
      </c>
      <c r="H82" s="2">
        <f t="shared" si="17"/>
        <v>1.2295081967213115</v>
      </c>
      <c r="I82" s="2"/>
      <c r="L82">
        <v>265.27959107979814</v>
      </c>
      <c r="M82">
        <v>279.47157673417075</v>
      </c>
      <c r="N82">
        <v>304.50697499080155</v>
      </c>
      <c r="O82">
        <v>357.26588218900685</v>
      </c>
      <c r="P82">
        <v>301.23660849003704</v>
      </c>
      <c r="Q82">
        <v>298.26446609081472</v>
      </c>
      <c r="R82">
        <v>328.03411733374799</v>
      </c>
      <c r="S82">
        <v>303.99182717045488</v>
      </c>
      <c r="T82">
        <v>317.74524727680193</v>
      </c>
      <c r="U82">
        <v>355.65185679833411</v>
      </c>
      <c r="V82">
        <v>329.15864865347646</v>
      </c>
      <c r="W82">
        <v>341.91118957679959</v>
      </c>
      <c r="X82">
        <v>400.21089317035489</v>
      </c>
      <c r="Y82">
        <v>413.48277874339487</v>
      </c>
      <c r="Z82">
        <v>370.7172254165456</v>
      </c>
      <c r="AA82">
        <v>404.71186768462792</v>
      </c>
      <c r="AB82">
        <v>611.29176432303746</v>
      </c>
      <c r="AC82">
        <v>646.35590733442098</v>
      </c>
      <c r="AH82">
        <v>577.46299967900177</v>
      </c>
      <c r="AI82">
        <v>552.16713515342042</v>
      </c>
      <c r="AJ82">
        <v>536.38163022904985</v>
      </c>
      <c r="AK82">
        <v>458.12716226918258</v>
      </c>
      <c r="AL82">
        <v>516.89864157710758</v>
      </c>
      <c r="AM82">
        <v>541.28514142189704</v>
      </c>
      <c r="AN82">
        <v>457.99463908618833</v>
      </c>
      <c r="AO82">
        <v>463.98362311498863</v>
      </c>
      <c r="AP82">
        <v>469.96747714127559</v>
      </c>
      <c r="AQ82">
        <v>431.28849474845765</v>
      </c>
      <c r="AR82">
        <v>481.04342937907455</v>
      </c>
      <c r="AS82">
        <v>446.05943273282634</v>
      </c>
      <c r="AT82">
        <v>391.42799074622565</v>
      </c>
      <c r="AU82">
        <v>344.06672853629715</v>
      </c>
      <c r="AV82">
        <v>370.7172254165456</v>
      </c>
      <c r="AW82">
        <v>361.9144464137911</v>
      </c>
      <c r="AX82">
        <v>250.68356388667229</v>
      </c>
      <c r="AY82">
        <v>233.87968434398141</v>
      </c>
    </row>
    <row r="83" spans="1:51" x14ac:dyDescent="0.45">
      <c r="A83">
        <f t="shared" si="14"/>
        <v>7</v>
      </c>
      <c r="B83" t="s">
        <v>5</v>
      </c>
      <c r="C83">
        <f t="shared" si="15"/>
        <v>4</v>
      </c>
      <c r="D83" t="s">
        <v>7</v>
      </c>
      <c r="E83">
        <v>113</v>
      </c>
      <c r="F83">
        <v>86</v>
      </c>
      <c r="G83" s="2">
        <f t="shared" si="16"/>
        <v>1.3139534883720929</v>
      </c>
      <c r="H83" s="2">
        <f t="shared" si="17"/>
        <v>0.76106194690265483</v>
      </c>
      <c r="I83" s="2"/>
      <c r="L83">
        <v>253.60928943096226</v>
      </c>
      <c r="M83">
        <v>265.79724045635942</v>
      </c>
      <c r="N83">
        <v>276.73510440018066</v>
      </c>
      <c r="O83">
        <v>323.26769454935504</v>
      </c>
      <c r="P83">
        <v>287.01165938443881</v>
      </c>
      <c r="Q83">
        <v>274.24741283110944</v>
      </c>
      <c r="R83">
        <v>304.22664649281091</v>
      </c>
      <c r="S83">
        <v>290.4416775064887</v>
      </c>
      <c r="T83">
        <v>301.49256542015718</v>
      </c>
      <c r="U83">
        <v>334.77509887490879</v>
      </c>
      <c r="V83">
        <v>303.81961116505317</v>
      </c>
      <c r="W83">
        <v>323.44606298771879</v>
      </c>
      <c r="X83">
        <v>371.95575197450842</v>
      </c>
      <c r="Y83">
        <v>395.33710146725184</v>
      </c>
      <c r="Z83">
        <v>361.9144464137911</v>
      </c>
      <c r="AA83">
        <v>384.52335318829802</v>
      </c>
      <c r="AB83">
        <v>576.82122799902902</v>
      </c>
      <c r="AC83">
        <v>600.27100899530024</v>
      </c>
      <c r="AH83">
        <v>598.1202514507961</v>
      </c>
      <c r="AI83">
        <v>581.78930237623479</v>
      </c>
      <c r="AJ83">
        <v>574.70015915547572</v>
      </c>
      <c r="AK83">
        <v>493.14690721932578</v>
      </c>
      <c r="AL83">
        <v>541.15141725064302</v>
      </c>
      <c r="AM83">
        <v>577.03132372632979</v>
      </c>
      <c r="AN83">
        <v>489.04373781559309</v>
      </c>
      <c r="AO83">
        <v>501.01688598126242</v>
      </c>
      <c r="AP83">
        <v>514.00798046671514</v>
      </c>
      <c r="AQ83">
        <v>470.16984396895663</v>
      </c>
      <c r="AR83">
        <v>514.97368568337538</v>
      </c>
      <c r="AS83">
        <v>485.28398980568613</v>
      </c>
      <c r="AT83">
        <v>415.81115772839644</v>
      </c>
      <c r="AU83">
        <v>370.12041032495483</v>
      </c>
      <c r="AV83">
        <v>404.71186768462792</v>
      </c>
      <c r="AW83">
        <v>384.52335318829802</v>
      </c>
      <c r="AX83">
        <v>273.10279352344395</v>
      </c>
      <c r="AY83">
        <v>259.12885123953401</v>
      </c>
    </row>
    <row r="84" spans="1:51" x14ac:dyDescent="0.45">
      <c r="A84">
        <f t="shared" si="14"/>
        <v>16</v>
      </c>
      <c r="B84" t="s">
        <v>6</v>
      </c>
      <c r="C84">
        <f t="shared" si="15"/>
        <v>1</v>
      </c>
      <c r="D84" t="s">
        <v>12</v>
      </c>
      <c r="E84">
        <v>35</v>
      </c>
      <c r="F84">
        <v>88</v>
      </c>
      <c r="G84" s="2">
        <f t="shared" si="16"/>
        <v>0.39772727272727271</v>
      </c>
      <c r="H84" s="2">
        <f t="shared" si="17"/>
        <v>2.5142857142857142</v>
      </c>
      <c r="I84" s="2"/>
      <c r="L84">
        <v>173.01061104220571</v>
      </c>
      <c r="M84">
        <v>176.99370152388315</v>
      </c>
      <c r="N84">
        <v>190.6802117131727</v>
      </c>
      <c r="O84">
        <v>221.7167891642643</v>
      </c>
      <c r="P84">
        <v>201.33536149995166</v>
      </c>
      <c r="Q84">
        <v>183.40965340243375</v>
      </c>
      <c r="R84">
        <v>211.82065193533919</v>
      </c>
      <c r="S84">
        <v>201.44258561336855</v>
      </c>
      <c r="T84">
        <v>197.15892477707527</v>
      </c>
      <c r="U84">
        <v>227.87378826160057</v>
      </c>
      <c r="V84">
        <v>211.8814675894649</v>
      </c>
      <c r="W84">
        <v>221.09285987839439</v>
      </c>
      <c r="X84">
        <v>251.58672019749227</v>
      </c>
      <c r="Y84">
        <v>268.209098390402</v>
      </c>
      <c r="Z84">
        <v>250.68356388667229</v>
      </c>
      <c r="AA84">
        <v>273.10279352344395</v>
      </c>
      <c r="AB84">
        <v>397.75482823191163</v>
      </c>
      <c r="AC84">
        <v>416.59051326728854</v>
      </c>
      <c r="AH84">
        <v>877.29813241592637</v>
      </c>
      <c r="AI84">
        <v>845.54358267902501</v>
      </c>
      <c r="AJ84">
        <v>832.17211532213867</v>
      </c>
      <c r="AK84">
        <v>719.91571026351812</v>
      </c>
      <c r="AL84">
        <v>813.60897122391452</v>
      </c>
      <c r="AM84">
        <v>834.77324677745855</v>
      </c>
      <c r="AN84">
        <v>733.77052843541492</v>
      </c>
      <c r="AO84">
        <v>751.33244589385208</v>
      </c>
      <c r="AP84">
        <v>726.21336475490523</v>
      </c>
      <c r="AQ84">
        <v>687.80530452598884</v>
      </c>
      <c r="AR84">
        <v>761.50195926517711</v>
      </c>
      <c r="AS84">
        <v>717.9447020145991</v>
      </c>
      <c r="AT84">
        <v>622.80312996375881</v>
      </c>
      <c r="AU84">
        <v>543.55357986085039</v>
      </c>
      <c r="AV84">
        <v>611.29176432303746</v>
      </c>
      <c r="AW84">
        <v>576.82122799902902</v>
      </c>
      <c r="AX84">
        <v>397.75482823191163</v>
      </c>
      <c r="AY84">
        <v>384.86751741108122</v>
      </c>
    </row>
    <row r="85" spans="1:51" x14ac:dyDescent="0.45">
      <c r="A85">
        <f t="shared" si="14"/>
        <v>15</v>
      </c>
      <c r="B85" t="s">
        <v>8</v>
      </c>
      <c r="C85">
        <f t="shared" si="15"/>
        <v>13</v>
      </c>
      <c r="D85" t="s">
        <v>9</v>
      </c>
      <c r="E85">
        <v>108</v>
      </c>
      <c r="F85">
        <v>81</v>
      </c>
      <c r="G85" s="2">
        <f t="shared" si="16"/>
        <v>1.3333333333333333</v>
      </c>
      <c r="H85" s="2">
        <f t="shared" si="17"/>
        <v>0.75</v>
      </c>
      <c r="I85" s="2"/>
      <c r="L85">
        <v>166.1347577001562</v>
      </c>
      <c r="M85">
        <v>173.02529190740447</v>
      </c>
      <c r="N85">
        <v>189.88644614348743</v>
      </c>
      <c r="O85">
        <v>219.80238942342754</v>
      </c>
      <c r="P85">
        <v>188.83578764914196</v>
      </c>
      <c r="Q85">
        <v>181.56271064340584</v>
      </c>
      <c r="R85">
        <v>204.59476332793022</v>
      </c>
      <c r="S85">
        <v>191.60837944590881</v>
      </c>
      <c r="T85">
        <v>193.88224402069531</v>
      </c>
      <c r="U85">
        <v>220.17749364850965</v>
      </c>
      <c r="V85">
        <v>202.44458627798511</v>
      </c>
      <c r="W85">
        <v>215.00375025361848</v>
      </c>
      <c r="X85">
        <v>246.65584125527872</v>
      </c>
      <c r="Y85">
        <v>256.62859150409054</v>
      </c>
      <c r="Z85">
        <v>233.87968434398141</v>
      </c>
      <c r="AA85">
        <v>259.12885123953401</v>
      </c>
      <c r="AB85">
        <v>384.86751741108122</v>
      </c>
      <c r="AC85">
        <v>398.65218667225156</v>
      </c>
      <c r="AH85">
        <v>946.69516934730734</v>
      </c>
      <c r="AI85">
        <v>907.58277798884819</v>
      </c>
      <c r="AJ85">
        <v>857.11136670171038</v>
      </c>
      <c r="AK85">
        <v>725.03979870399212</v>
      </c>
      <c r="AL85">
        <v>860.18013323285095</v>
      </c>
      <c r="AM85">
        <v>869.82057399504617</v>
      </c>
      <c r="AN85">
        <v>756.55985133432216</v>
      </c>
      <c r="AO85">
        <v>791.47972841966032</v>
      </c>
      <c r="AP85">
        <v>764.10986041342414</v>
      </c>
      <c r="AQ85">
        <v>700.92870792226495</v>
      </c>
      <c r="AR85">
        <v>781.99467130910375</v>
      </c>
      <c r="AS85">
        <v>759.79269705339482</v>
      </c>
      <c r="AT85">
        <v>649.58809947863574</v>
      </c>
      <c r="AU85">
        <v>580.5664526818988</v>
      </c>
      <c r="AV85">
        <v>646.35590733442098</v>
      </c>
      <c r="AW85">
        <v>600.27100899530024</v>
      </c>
      <c r="AX85">
        <v>416.59051326728854</v>
      </c>
      <c r="AY85">
        <v>398.65218667225156</v>
      </c>
    </row>
    <row r="86" spans="1:51" x14ac:dyDescent="0.45">
      <c r="A86">
        <f t="shared" si="14"/>
        <v>6</v>
      </c>
      <c r="B86" t="s">
        <v>2</v>
      </c>
      <c r="C86">
        <f t="shared" si="15"/>
        <v>17</v>
      </c>
      <c r="D86" t="s">
        <v>16</v>
      </c>
      <c r="E86">
        <v>105</v>
      </c>
      <c r="F86">
        <v>30</v>
      </c>
      <c r="G86" s="2">
        <f t="shared" si="16"/>
        <v>3.5</v>
      </c>
      <c r="H86" s="2">
        <f t="shared" si="17"/>
        <v>0.2857142857142857</v>
      </c>
      <c r="I86" s="2"/>
    </row>
    <row r="87" spans="1:51" x14ac:dyDescent="0.45">
      <c r="A87">
        <f t="shared" si="14"/>
        <v>2</v>
      </c>
      <c r="B87" t="s">
        <v>1</v>
      </c>
      <c r="C87">
        <f t="shared" si="15"/>
        <v>10</v>
      </c>
      <c r="D87" t="s">
        <v>13</v>
      </c>
      <c r="E87">
        <v>93</v>
      </c>
      <c r="F87">
        <v>55</v>
      </c>
      <c r="G87" s="2">
        <f t="shared" si="16"/>
        <v>1.6909090909090909</v>
      </c>
      <c r="H87" s="2">
        <f t="shared" si="17"/>
        <v>0.59139784946236562</v>
      </c>
      <c r="I87" s="2"/>
    </row>
    <row r="88" spans="1:51" x14ac:dyDescent="0.45">
      <c r="A88">
        <f t="shared" si="14"/>
        <v>9</v>
      </c>
      <c r="B88" t="s">
        <v>3</v>
      </c>
      <c r="C88">
        <f t="shared" si="15"/>
        <v>14</v>
      </c>
      <c r="D88" t="s">
        <v>11</v>
      </c>
      <c r="E88">
        <v>116</v>
      </c>
      <c r="F88">
        <v>68</v>
      </c>
      <c r="G88" s="2">
        <f t="shared" si="16"/>
        <v>1.7058823529411764</v>
      </c>
      <c r="H88" s="2">
        <f t="shared" si="17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4"/>
        <v>4</v>
      </c>
      <c r="B91" t="s">
        <v>7</v>
      </c>
      <c r="C91">
        <f t="shared" si="15"/>
        <v>8</v>
      </c>
      <c r="D91" t="s">
        <v>14</v>
      </c>
      <c r="E91">
        <v>51</v>
      </c>
      <c r="F91">
        <v>99</v>
      </c>
      <c r="G91" s="2">
        <f t="shared" si="16"/>
        <v>0.51515151515151514</v>
      </c>
      <c r="H91" s="2">
        <f t="shared" si="17"/>
        <v>1.9411764705882353</v>
      </c>
      <c r="I91" s="2"/>
    </row>
    <row r="92" spans="1:51" x14ac:dyDescent="0.45">
      <c r="A92">
        <f t="shared" si="14"/>
        <v>13</v>
      </c>
      <c r="B92" t="s">
        <v>9</v>
      </c>
      <c r="C92">
        <f t="shared" si="15"/>
        <v>7</v>
      </c>
      <c r="D92" t="s">
        <v>5</v>
      </c>
      <c r="E92">
        <v>94</v>
      </c>
      <c r="F92">
        <v>117</v>
      </c>
      <c r="G92" s="2">
        <f t="shared" si="16"/>
        <v>0.80341880341880345</v>
      </c>
      <c r="H92" s="2">
        <f t="shared" si="17"/>
        <v>1.2446808510638299</v>
      </c>
      <c r="I92" s="2"/>
    </row>
    <row r="93" spans="1:51" x14ac:dyDescent="0.45">
      <c r="A93">
        <f t="shared" si="14"/>
        <v>18</v>
      </c>
      <c r="B93" t="s">
        <v>10</v>
      </c>
      <c r="C93">
        <f t="shared" si="15"/>
        <v>11</v>
      </c>
      <c r="D93" t="s">
        <v>15</v>
      </c>
      <c r="E93">
        <v>46</v>
      </c>
      <c r="F93">
        <v>115</v>
      </c>
      <c r="G93" s="2">
        <f t="shared" si="16"/>
        <v>0.4</v>
      </c>
      <c r="H93" s="2">
        <f t="shared" si="17"/>
        <v>2.5</v>
      </c>
      <c r="I93" s="2"/>
    </row>
    <row r="94" spans="1:51" x14ac:dyDescent="0.45">
      <c r="A94">
        <f t="shared" si="14"/>
        <v>10</v>
      </c>
      <c r="B94" t="s">
        <v>13</v>
      </c>
      <c r="C94">
        <f t="shared" si="15"/>
        <v>1</v>
      </c>
      <c r="D94" t="s">
        <v>12</v>
      </c>
      <c r="E94">
        <v>90</v>
      </c>
      <c r="F94">
        <v>80</v>
      </c>
      <c r="G94" s="2">
        <f t="shared" si="16"/>
        <v>1.125</v>
      </c>
      <c r="H94" s="2">
        <f t="shared" si="17"/>
        <v>0.88888888888888884</v>
      </c>
      <c r="I94" s="2"/>
    </row>
    <row r="95" spans="1:51" x14ac:dyDescent="0.45">
      <c r="A95">
        <f t="shared" si="14"/>
        <v>14</v>
      </c>
      <c r="B95" t="s">
        <v>11</v>
      </c>
      <c r="C95">
        <f t="shared" si="15"/>
        <v>6</v>
      </c>
      <c r="D95" t="s">
        <v>2</v>
      </c>
      <c r="E95">
        <v>66</v>
      </c>
      <c r="F95">
        <v>102</v>
      </c>
      <c r="G95" s="2">
        <f t="shared" si="16"/>
        <v>0.6470588235294118</v>
      </c>
      <c r="H95" s="2">
        <f t="shared" si="17"/>
        <v>1.5454545454545454</v>
      </c>
      <c r="I95" s="2"/>
    </row>
    <row r="96" spans="1:51" x14ac:dyDescent="0.45">
      <c r="A96">
        <f t="shared" si="14"/>
        <v>3</v>
      </c>
      <c r="B96" t="s">
        <v>0</v>
      </c>
      <c r="C96">
        <f t="shared" si="15"/>
        <v>15</v>
      </c>
      <c r="D96" t="s">
        <v>8</v>
      </c>
      <c r="E96">
        <v>105</v>
      </c>
      <c r="F96">
        <v>47</v>
      </c>
      <c r="G96" s="2">
        <f t="shared" si="16"/>
        <v>2.2340425531914891</v>
      </c>
      <c r="H96" s="2">
        <f t="shared" si="17"/>
        <v>0.44761904761904764</v>
      </c>
      <c r="I96" s="2"/>
    </row>
    <row r="97" spans="1:9" x14ac:dyDescent="0.45">
      <c r="A97">
        <f t="shared" si="14"/>
        <v>12</v>
      </c>
      <c r="B97" t="s">
        <v>4</v>
      </c>
      <c r="C97">
        <f t="shared" si="15"/>
        <v>5</v>
      </c>
      <c r="D97" t="s">
        <v>17</v>
      </c>
      <c r="E97">
        <v>69</v>
      </c>
      <c r="F97">
        <v>33</v>
      </c>
      <c r="G97" s="2">
        <f t="shared" si="16"/>
        <v>2.0909090909090908</v>
      </c>
      <c r="H97" s="2">
        <f t="shared" si="17"/>
        <v>0.47826086956521741</v>
      </c>
      <c r="I97" s="2"/>
    </row>
    <row r="98" spans="1:9" x14ac:dyDescent="0.45">
      <c r="A98">
        <f t="shared" si="14"/>
        <v>17</v>
      </c>
      <c r="B98" t="s">
        <v>16</v>
      </c>
      <c r="C98">
        <f t="shared" si="15"/>
        <v>2</v>
      </c>
      <c r="D98" t="s">
        <v>1</v>
      </c>
      <c r="E98">
        <v>38</v>
      </c>
      <c r="F98">
        <v>112</v>
      </c>
      <c r="G98" s="2">
        <f t="shared" si="16"/>
        <v>0.3392857142857143</v>
      </c>
      <c r="H98" s="2">
        <f t="shared" si="17"/>
        <v>2.9473684210526314</v>
      </c>
      <c r="I98" s="2"/>
    </row>
    <row r="99" spans="1:9" x14ac:dyDescent="0.45">
      <c r="A99">
        <f t="shared" si="14"/>
        <v>16</v>
      </c>
      <c r="B99" t="s">
        <v>6</v>
      </c>
      <c r="C99">
        <f t="shared" si="15"/>
        <v>9</v>
      </c>
      <c r="D99" t="s">
        <v>3</v>
      </c>
      <c r="E99">
        <v>75</v>
      </c>
      <c r="F99">
        <v>105</v>
      </c>
      <c r="G99" s="2">
        <f t="shared" si="16"/>
        <v>0.7142857142857143</v>
      </c>
      <c r="H99" s="2">
        <f t="shared" si="17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4"/>
        <v>9</v>
      </c>
      <c r="B102" t="s">
        <v>3</v>
      </c>
      <c r="C102">
        <f t="shared" si="15"/>
        <v>3</v>
      </c>
      <c r="D102" t="s">
        <v>0</v>
      </c>
      <c r="E102">
        <v>102</v>
      </c>
      <c r="F102">
        <v>87</v>
      </c>
      <c r="G102" s="2">
        <f t="shared" si="16"/>
        <v>1.1724137931034482</v>
      </c>
      <c r="H102" s="2">
        <f t="shared" si="17"/>
        <v>0.8529411764705882</v>
      </c>
      <c r="I102" s="2"/>
    </row>
    <row r="103" spans="1:9" x14ac:dyDescent="0.45">
      <c r="A103">
        <f t="shared" si="14"/>
        <v>8</v>
      </c>
      <c r="B103" t="s">
        <v>14</v>
      </c>
      <c r="C103">
        <f t="shared" si="15"/>
        <v>12</v>
      </c>
      <c r="D103" t="s">
        <v>4</v>
      </c>
      <c r="E103">
        <v>106</v>
      </c>
      <c r="F103">
        <v>87</v>
      </c>
      <c r="G103" s="2">
        <f t="shared" si="16"/>
        <v>1.2183908045977012</v>
      </c>
      <c r="H103" s="2">
        <f t="shared" si="17"/>
        <v>0.82075471698113212</v>
      </c>
      <c r="I103" s="2"/>
    </row>
    <row r="104" spans="1:9" x14ac:dyDescent="0.45">
      <c r="A104">
        <f t="shared" si="14"/>
        <v>1</v>
      </c>
      <c r="B104" t="s">
        <v>12</v>
      </c>
      <c r="C104">
        <f t="shared" si="15"/>
        <v>11</v>
      </c>
      <c r="D104" t="s">
        <v>15</v>
      </c>
      <c r="E104">
        <v>82</v>
      </c>
      <c r="F104">
        <v>47</v>
      </c>
      <c r="G104" s="2">
        <f t="shared" si="16"/>
        <v>1.7446808510638299</v>
      </c>
      <c r="H104" s="2">
        <f t="shared" si="17"/>
        <v>0.57317073170731703</v>
      </c>
      <c r="I104" s="2"/>
    </row>
    <row r="105" spans="1:9" x14ac:dyDescent="0.45">
      <c r="A105">
        <f t="shared" si="14"/>
        <v>18</v>
      </c>
      <c r="B105" t="s">
        <v>10</v>
      </c>
      <c r="C105">
        <f t="shared" si="15"/>
        <v>2</v>
      </c>
      <c r="D105" t="s">
        <v>1</v>
      </c>
      <c r="E105">
        <v>53</v>
      </c>
      <c r="F105">
        <v>100</v>
      </c>
      <c r="G105" s="2">
        <f t="shared" si="16"/>
        <v>0.53</v>
      </c>
      <c r="H105" s="2">
        <f t="shared" si="17"/>
        <v>1.8867924528301887</v>
      </c>
      <c r="I105" s="2"/>
    </row>
    <row r="106" spans="1:9" x14ac:dyDescent="0.45">
      <c r="A106">
        <f t="shared" si="14"/>
        <v>14</v>
      </c>
      <c r="B106" t="s">
        <v>11</v>
      </c>
      <c r="C106">
        <f t="shared" si="15"/>
        <v>10</v>
      </c>
      <c r="D106" t="s">
        <v>13</v>
      </c>
      <c r="E106">
        <v>69</v>
      </c>
      <c r="F106">
        <v>90</v>
      </c>
      <c r="G106" s="2">
        <f t="shared" si="16"/>
        <v>0.76666666666666672</v>
      </c>
      <c r="H106" s="2">
        <f t="shared" si="17"/>
        <v>1.3043478260869565</v>
      </c>
      <c r="I106" s="2"/>
    </row>
    <row r="107" spans="1:9" x14ac:dyDescent="0.45">
      <c r="A107">
        <f t="shared" si="14"/>
        <v>7</v>
      </c>
      <c r="B107" t="s">
        <v>5</v>
      </c>
      <c r="C107">
        <f t="shared" si="15"/>
        <v>15</v>
      </c>
      <c r="D107" t="s">
        <v>8</v>
      </c>
      <c r="E107">
        <v>80</v>
      </c>
      <c r="F107">
        <v>48</v>
      </c>
      <c r="G107" s="2">
        <f t="shared" si="16"/>
        <v>1.6666666666666667</v>
      </c>
      <c r="H107" s="2">
        <f t="shared" si="17"/>
        <v>0.6</v>
      </c>
      <c r="I107" s="2"/>
    </row>
    <row r="108" spans="1:9" x14ac:dyDescent="0.45">
      <c r="A108">
        <f t="shared" si="14"/>
        <v>16</v>
      </c>
      <c r="B108" t="s">
        <v>6</v>
      </c>
      <c r="C108">
        <f t="shared" si="15"/>
        <v>17</v>
      </c>
      <c r="D108" t="s">
        <v>16</v>
      </c>
      <c r="E108">
        <v>138</v>
      </c>
      <c r="F108">
        <v>86</v>
      </c>
      <c r="G108" s="2">
        <f t="shared" si="16"/>
        <v>1.6046511627906976</v>
      </c>
      <c r="H108" s="2">
        <f t="shared" si="17"/>
        <v>0.62318840579710144</v>
      </c>
      <c r="I108" s="2"/>
    </row>
    <row r="109" spans="1:9" x14ac:dyDescent="0.45">
      <c r="A109">
        <f t="shared" si="14"/>
        <v>5</v>
      </c>
      <c r="B109" t="s">
        <v>17</v>
      </c>
      <c r="C109">
        <f t="shared" si="15"/>
        <v>4</v>
      </c>
      <c r="D109" t="s">
        <v>7</v>
      </c>
      <c r="E109">
        <v>44</v>
      </c>
      <c r="F109">
        <v>80</v>
      </c>
      <c r="G109" s="2">
        <f t="shared" si="16"/>
        <v>0.55000000000000004</v>
      </c>
      <c r="H109" s="2">
        <f t="shared" si="17"/>
        <v>1.8181818181818181</v>
      </c>
      <c r="I109" s="2"/>
    </row>
    <row r="110" spans="1:9" x14ac:dyDescent="0.45">
      <c r="A110">
        <f t="shared" si="14"/>
        <v>13</v>
      </c>
      <c r="B110" t="s">
        <v>9</v>
      </c>
      <c r="C110">
        <f t="shared" si="15"/>
        <v>6</v>
      </c>
      <c r="D110" t="s">
        <v>2</v>
      </c>
      <c r="E110">
        <v>117</v>
      </c>
      <c r="F110">
        <v>112</v>
      </c>
      <c r="G110" s="2">
        <f t="shared" si="16"/>
        <v>1.0446428571428572</v>
      </c>
      <c r="H110" s="2">
        <f t="shared" si="17"/>
        <v>0.95726495726495731</v>
      </c>
      <c r="I110" s="2"/>
    </row>
    <row r="111" spans="1:9" x14ac:dyDescent="0.45">
      <c r="A111" t="e">
        <f t="shared" si="14"/>
        <v>#N/A</v>
      </c>
      <c r="C111" t="e">
        <f t="shared" si="15"/>
        <v>#N/A</v>
      </c>
      <c r="G111" s="2"/>
      <c r="H111" s="2"/>
      <c r="I111" s="2"/>
    </row>
    <row r="112" spans="1:9" x14ac:dyDescent="0.45">
      <c r="A112" t="e">
        <f t="shared" si="14"/>
        <v>#N/A</v>
      </c>
      <c r="B112" s="1" t="s">
        <v>30</v>
      </c>
      <c r="C112" t="e">
        <f t="shared" si="15"/>
        <v>#N/A</v>
      </c>
      <c r="G112" s="2"/>
      <c r="H112" s="2"/>
      <c r="I112" s="2"/>
    </row>
    <row r="113" spans="1:9" x14ac:dyDescent="0.45">
      <c r="A113">
        <f t="shared" si="14"/>
        <v>3</v>
      </c>
      <c r="B113" t="s">
        <v>0</v>
      </c>
      <c r="C113">
        <f t="shared" si="15"/>
        <v>7</v>
      </c>
      <c r="D113" t="s">
        <v>5</v>
      </c>
      <c r="E113">
        <v>106</v>
      </c>
      <c r="F113">
        <v>100</v>
      </c>
      <c r="G113" s="2">
        <f t="shared" si="16"/>
        <v>1.06</v>
      </c>
      <c r="H113" s="2">
        <f t="shared" si="17"/>
        <v>0.94339622641509435</v>
      </c>
      <c r="I113" s="2"/>
    </row>
    <row r="114" spans="1:9" x14ac:dyDescent="0.45">
      <c r="A114">
        <f t="shared" si="14"/>
        <v>6</v>
      </c>
      <c r="B114" t="s">
        <v>2</v>
      </c>
      <c r="C114">
        <f t="shared" si="15"/>
        <v>16</v>
      </c>
      <c r="D114" t="s">
        <v>6</v>
      </c>
      <c r="E114">
        <v>110</v>
      </c>
      <c r="F114">
        <v>96</v>
      </c>
      <c r="G114" s="2">
        <f t="shared" si="16"/>
        <v>1.1458333333333333</v>
      </c>
      <c r="H114" s="2">
        <f t="shared" si="17"/>
        <v>0.87272727272727268</v>
      </c>
      <c r="I114" s="2"/>
    </row>
    <row r="115" spans="1:9" x14ac:dyDescent="0.45">
      <c r="A115">
        <f t="shared" si="14"/>
        <v>1</v>
      </c>
      <c r="B115" t="s">
        <v>12</v>
      </c>
      <c r="C115">
        <f t="shared" si="15"/>
        <v>14</v>
      </c>
      <c r="D115" t="s">
        <v>11</v>
      </c>
      <c r="E115">
        <v>97</v>
      </c>
      <c r="F115">
        <v>55</v>
      </c>
      <c r="G115" s="2">
        <f t="shared" si="16"/>
        <v>1.7636363636363637</v>
      </c>
      <c r="H115" s="2">
        <f t="shared" si="17"/>
        <v>0.5670103092783505</v>
      </c>
      <c r="I115" s="2"/>
    </row>
    <row r="116" spans="1:9" x14ac:dyDescent="0.45">
      <c r="A116">
        <f t="shared" si="14"/>
        <v>2</v>
      </c>
      <c r="B116" t="s">
        <v>1</v>
      </c>
      <c r="C116">
        <f t="shared" si="15"/>
        <v>5</v>
      </c>
      <c r="D116" t="s">
        <v>17</v>
      </c>
      <c r="E116">
        <v>56</v>
      </c>
      <c r="F116">
        <v>94</v>
      </c>
      <c r="G116" s="2">
        <f t="shared" si="16"/>
        <v>0.5957446808510638</v>
      </c>
      <c r="H116" s="2">
        <f t="shared" si="17"/>
        <v>1.6785714285714286</v>
      </c>
      <c r="I116" s="2"/>
    </row>
    <row r="117" spans="1:9" x14ac:dyDescent="0.45">
      <c r="A117">
        <f t="shared" si="14"/>
        <v>17</v>
      </c>
      <c r="B117" t="s">
        <v>16</v>
      </c>
      <c r="C117">
        <f t="shared" si="15"/>
        <v>8</v>
      </c>
      <c r="D117" t="s">
        <v>14</v>
      </c>
      <c r="E117">
        <v>60</v>
      </c>
      <c r="F117">
        <v>161</v>
      </c>
      <c r="G117" s="2">
        <f t="shared" si="16"/>
        <v>0.37267080745341613</v>
      </c>
      <c r="H117" s="2">
        <f t="shared" si="17"/>
        <v>2.6833333333333331</v>
      </c>
      <c r="I117" s="2"/>
    </row>
    <row r="118" spans="1:9" x14ac:dyDescent="0.45">
      <c r="A118">
        <f t="shared" si="14"/>
        <v>12</v>
      </c>
      <c r="B118" t="s">
        <v>4</v>
      </c>
      <c r="C118">
        <f t="shared" si="15"/>
        <v>13</v>
      </c>
      <c r="D118" t="s">
        <v>9</v>
      </c>
      <c r="E118">
        <v>121</v>
      </c>
      <c r="F118">
        <v>54</v>
      </c>
      <c r="G118" s="2">
        <f t="shared" si="16"/>
        <v>2.2407407407407409</v>
      </c>
      <c r="H118" s="2">
        <f t="shared" si="17"/>
        <v>0.4462809917355372</v>
      </c>
      <c r="I118" s="2"/>
    </row>
    <row r="119" spans="1:9" x14ac:dyDescent="0.45">
      <c r="A119">
        <f t="shared" si="14"/>
        <v>10</v>
      </c>
      <c r="B119" t="s">
        <v>13</v>
      </c>
      <c r="C119">
        <f t="shared" si="15"/>
        <v>18</v>
      </c>
      <c r="D119" t="s">
        <v>10</v>
      </c>
      <c r="E119">
        <v>103</v>
      </c>
      <c r="F119">
        <v>50</v>
      </c>
      <c r="G119" s="2">
        <f t="shared" si="16"/>
        <v>2.06</v>
      </c>
      <c r="H119" s="2">
        <f t="shared" si="17"/>
        <v>0.4854368932038835</v>
      </c>
      <c r="I119" s="2"/>
    </row>
    <row r="120" spans="1:9" x14ac:dyDescent="0.45">
      <c r="A120">
        <f t="shared" si="14"/>
        <v>4</v>
      </c>
      <c r="B120" t="s">
        <v>7</v>
      </c>
      <c r="C120">
        <f t="shared" si="15"/>
        <v>9</v>
      </c>
      <c r="D120" t="s">
        <v>3</v>
      </c>
      <c r="E120">
        <v>79</v>
      </c>
      <c r="F120">
        <v>75</v>
      </c>
      <c r="G120" s="2">
        <f t="shared" si="16"/>
        <v>1.0533333333333332</v>
      </c>
      <c r="H120" s="2">
        <f t="shared" si="17"/>
        <v>0.94936708860759489</v>
      </c>
      <c r="I120" s="2"/>
    </row>
    <row r="121" spans="1:9" x14ac:dyDescent="0.45">
      <c r="A121">
        <f t="shared" si="14"/>
        <v>11</v>
      </c>
      <c r="B121" t="s">
        <v>15</v>
      </c>
      <c r="C121">
        <f t="shared" si="15"/>
        <v>15</v>
      </c>
      <c r="D121" t="s">
        <v>8</v>
      </c>
      <c r="E121">
        <v>66</v>
      </c>
      <c r="F121">
        <v>50</v>
      </c>
      <c r="G121" s="2">
        <f t="shared" si="16"/>
        <v>1.32</v>
      </c>
      <c r="H121" s="2">
        <f t="shared" si="17"/>
        <v>0.75757575757575757</v>
      </c>
      <c r="I121" s="2"/>
    </row>
    <row r="122" spans="1:9" x14ac:dyDescent="0.45">
      <c r="A122" t="e">
        <f t="shared" si="14"/>
        <v>#N/A</v>
      </c>
      <c r="C122" t="e">
        <f t="shared" si="15"/>
        <v>#N/A</v>
      </c>
      <c r="G122" s="2"/>
      <c r="H122" s="2"/>
      <c r="I122" s="2"/>
    </row>
    <row r="123" spans="1:9" x14ac:dyDescent="0.45">
      <c r="A123" t="e">
        <f t="shared" si="14"/>
        <v>#N/A</v>
      </c>
      <c r="B123" s="1" t="s">
        <v>31</v>
      </c>
      <c r="C123" t="e">
        <f t="shared" si="15"/>
        <v>#N/A</v>
      </c>
      <c r="G123" s="2"/>
      <c r="H123" s="2"/>
      <c r="I123" s="2"/>
    </row>
    <row r="124" spans="1:9" x14ac:dyDescent="0.45">
      <c r="A124">
        <f t="shared" si="14"/>
        <v>8</v>
      </c>
      <c r="B124" t="s">
        <v>14</v>
      </c>
      <c r="C124">
        <f t="shared" si="15"/>
        <v>1</v>
      </c>
      <c r="D124" t="s">
        <v>12</v>
      </c>
      <c r="E124">
        <v>70</v>
      </c>
      <c r="F124">
        <v>83</v>
      </c>
      <c r="G124" s="2">
        <f t="shared" si="16"/>
        <v>0.84337349397590367</v>
      </c>
      <c r="H124" s="2">
        <f t="shared" si="17"/>
        <v>1.1857142857142857</v>
      </c>
      <c r="I124" s="2"/>
    </row>
    <row r="125" spans="1:9" x14ac:dyDescent="0.45">
      <c r="A125">
        <f t="shared" si="14"/>
        <v>14</v>
      </c>
      <c r="B125" t="s">
        <v>11</v>
      </c>
      <c r="C125">
        <f t="shared" si="15"/>
        <v>17</v>
      </c>
      <c r="D125" t="s">
        <v>16</v>
      </c>
      <c r="E125">
        <v>88</v>
      </c>
      <c r="F125">
        <v>57</v>
      </c>
      <c r="G125" s="2">
        <f t="shared" si="16"/>
        <v>1.5438596491228069</v>
      </c>
      <c r="H125" s="2">
        <f t="shared" si="17"/>
        <v>0.64772727272727271</v>
      </c>
      <c r="I125" s="2"/>
    </row>
    <row r="126" spans="1:9" x14ac:dyDescent="0.45">
      <c r="A126">
        <f t="shared" si="14"/>
        <v>12</v>
      </c>
      <c r="B126" t="s">
        <v>4</v>
      </c>
      <c r="C126">
        <f t="shared" si="15"/>
        <v>18</v>
      </c>
      <c r="D126" t="s">
        <v>10</v>
      </c>
      <c r="E126">
        <v>109</v>
      </c>
      <c r="F126">
        <v>47</v>
      </c>
      <c r="G126" s="2">
        <f t="shared" si="16"/>
        <v>2.3191489361702127</v>
      </c>
      <c r="H126" s="2">
        <f t="shared" si="17"/>
        <v>0.43119266055045874</v>
      </c>
      <c r="I126" s="2"/>
    </row>
    <row r="127" spans="1:9" x14ac:dyDescent="0.45">
      <c r="A127">
        <f t="shared" si="14"/>
        <v>2</v>
      </c>
      <c r="B127" t="s">
        <v>1</v>
      </c>
      <c r="C127">
        <f t="shared" si="15"/>
        <v>3</v>
      </c>
      <c r="D127" t="s">
        <v>0</v>
      </c>
      <c r="E127">
        <v>61</v>
      </c>
      <c r="F127">
        <v>73</v>
      </c>
      <c r="G127" s="2">
        <f t="shared" si="16"/>
        <v>0.83561643835616439</v>
      </c>
      <c r="H127" s="2">
        <f t="shared" si="17"/>
        <v>1.1967213114754098</v>
      </c>
      <c r="I127" s="2"/>
    </row>
    <row r="128" spans="1:9" x14ac:dyDescent="0.45">
      <c r="A128">
        <f t="shared" si="14"/>
        <v>13</v>
      </c>
      <c r="B128" t="s">
        <v>9</v>
      </c>
      <c r="C128">
        <f t="shared" si="15"/>
        <v>4</v>
      </c>
      <c r="D128" t="s">
        <v>7</v>
      </c>
      <c r="E128">
        <v>68</v>
      </c>
      <c r="F128">
        <v>72</v>
      </c>
      <c r="G128" s="2">
        <f t="shared" si="16"/>
        <v>0.94444444444444442</v>
      </c>
      <c r="H128" s="2">
        <f t="shared" si="17"/>
        <v>1.0588235294117647</v>
      </c>
      <c r="I128" s="2"/>
    </row>
    <row r="129" spans="1:19" x14ac:dyDescent="0.45">
      <c r="A129">
        <f t="shared" si="14"/>
        <v>5</v>
      </c>
      <c r="B129" t="s">
        <v>17</v>
      </c>
      <c r="C129">
        <f t="shared" si="15"/>
        <v>6</v>
      </c>
      <c r="D129" t="s">
        <v>2</v>
      </c>
      <c r="E129">
        <v>99</v>
      </c>
      <c r="F129">
        <v>85</v>
      </c>
      <c r="G129" s="2">
        <f t="shared" si="16"/>
        <v>1.1647058823529413</v>
      </c>
      <c r="H129" s="2">
        <f t="shared" si="17"/>
        <v>0.85858585858585856</v>
      </c>
      <c r="I129" s="2"/>
    </row>
    <row r="130" spans="1:19" x14ac:dyDescent="0.45">
      <c r="A130" t="e">
        <f t="shared" si="14"/>
        <v>#N/A</v>
      </c>
      <c r="C130" t="e">
        <f t="shared" si="15"/>
        <v>#N/A</v>
      </c>
      <c r="G130" s="2"/>
      <c r="H130" s="2"/>
      <c r="I130" s="2"/>
    </row>
    <row r="131" spans="1:19" x14ac:dyDescent="0.45">
      <c r="A131" t="e">
        <f t="shared" si="14"/>
        <v>#N/A</v>
      </c>
      <c r="B131" s="1" t="s">
        <v>32</v>
      </c>
      <c r="C131" t="e">
        <f t="shared" si="15"/>
        <v>#N/A</v>
      </c>
      <c r="G131" s="2"/>
      <c r="H131" s="2"/>
      <c r="I131" s="2"/>
    </row>
    <row r="132" spans="1:19" x14ac:dyDescent="0.45">
      <c r="A132">
        <f t="shared" ref="A132:A195" si="18">INDEX($J$3:$K$20,MATCH(B132,$J$3:$J$20,0),2)</f>
        <v>7</v>
      </c>
      <c r="B132" t="s">
        <v>5</v>
      </c>
      <c r="C132">
        <f t="shared" ref="C132:C195" si="19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6"/>
        <v>1.1846153846153846</v>
      </c>
      <c r="H132" s="2">
        <f t="shared" si="17"/>
        <v>0.8441558441558441</v>
      </c>
      <c r="I132" s="2"/>
    </row>
    <row r="133" spans="1:19" x14ac:dyDescent="0.45">
      <c r="A133">
        <f t="shared" si="18"/>
        <v>15</v>
      </c>
      <c r="B133" t="s">
        <v>8</v>
      </c>
      <c r="C133">
        <f t="shared" si="19"/>
        <v>9</v>
      </c>
      <c r="D133" t="s">
        <v>3</v>
      </c>
      <c r="E133">
        <v>54</v>
      </c>
      <c r="F133">
        <v>80</v>
      </c>
      <c r="G133" s="2">
        <f t="shared" ref="G133:G196" si="20">E133/F133</f>
        <v>0.67500000000000004</v>
      </c>
      <c r="H133" s="2">
        <f t="shared" ref="H133:H196" si="21">F133/E133</f>
        <v>1.4814814814814814</v>
      </c>
      <c r="I133" s="2"/>
    </row>
    <row r="134" spans="1:19" x14ac:dyDescent="0.45">
      <c r="A134">
        <f t="shared" si="18"/>
        <v>5</v>
      </c>
      <c r="B134" t="s">
        <v>17</v>
      </c>
      <c r="C134">
        <f t="shared" si="19"/>
        <v>13</v>
      </c>
      <c r="D134" t="s">
        <v>9</v>
      </c>
      <c r="E134">
        <v>95</v>
      </c>
      <c r="F134">
        <v>82</v>
      </c>
      <c r="G134" s="2">
        <f t="shared" si="20"/>
        <v>1.1585365853658536</v>
      </c>
      <c r="H134" s="2">
        <f t="shared" si="21"/>
        <v>0.86315789473684212</v>
      </c>
      <c r="I134" s="2"/>
      <c r="L134" s="2">
        <v>1.62</v>
      </c>
      <c r="M134" s="2">
        <v>0.61728395061728403</v>
      </c>
      <c r="N134" s="2">
        <v>1.3763440860215099</v>
      </c>
      <c r="O134" s="2">
        <v>0.7265625</v>
      </c>
    </row>
    <row r="135" spans="1:19" x14ac:dyDescent="0.45">
      <c r="A135">
        <f t="shared" si="18"/>
        <v>6</v>
      </c>
      <c r="B135" t="s">
        <v>2</v>
      </c>
      <c r="C135">
        <f t="shared" si="19"/>
        <v>10</v>
      </c>
      <c r="D135" t="s">
        <v>13</v>
      </c>
      <c r="E135">
        <v>78</v>
      </c>
      <c r="F135">
        <v>57</v>
      </c>
      <c r="G135" s="2">
        <f t="shared" si="20"/>
        <v>1.368421052631579</v>
      </c>
      <c r="H135" s="2">
        <f t="shared" si="21"/>
        <v>0.73076923076923073</v>
      </c>
      <c r="I135" s="2"/>
      <c r="L135" s="2">
        <v>1.1046511627907001</v>
      </c>
      <c r="M135" s="2">
        <v>0.90526315789473699</v>
      </c>
    </row>
    <row r="136" spans="1:19" x14ac:dyDescent="0.45">
      <c r="A136">
        <f t="shared" si="18"/>
        <v>18</v>
      </c>
      <c r="B136" t="s">
        <v>10</v>
      </c>
      <c r="C136">
        <f t="shared" si="19"/>
        <v>16</v>
      </c>
      <c r="D136" t="s">
        <v>6</v>
      </c>
      <c r="E136">
        <v>53</v>
      </c>
      <c r="F136">
        <v>102</v>
      </c>
      <c r="G136" s="2">
        <f t="shared" si="20"/>
        <v>0.51960784313725494</v>
      </c>
      <c r="H136" s="2">
        <f t="shared" si="21"/>
        <v>1.9245283018867925</v>
      </c>
      <c r="I136" s="2"/>
      <c r="L136" s="2">
        <v>0.92537313432835799</v>
      </c>
      <c r="M136" s="2">
        <v>1.0806451612903201</v>
      </c>
      <c r="R136" s="2">
        <v>1.2272727272727273</v>
      </c>
      <c r="S136" s="2">
        <v>0.81481481481481499</v>
      </c>
    </row>
    <row r="137" spans="1:19" x14ac:dyDescent="0.45">
      <c r="A137">
        <f t="shared" si="18"/>
        <v>4</v>
      </c>
      <c r="B137" t="s">
        <v>7</v>
      </c>
      <c r="C137">
        <f t="shared" si="19"/>
        <v>2</v>
      </c>
      <c r="D137" t="s">
        <v>1</v>
      </c>
      <c r="E137">
        <v>82</v>
      </c>
      <c r="F137">
        <v>56</v>
      </c>
      <c r="G137" s="2">
        <f t="shared" si="20"/>
        <v>1.4642857142857142</v>
      </c>
      <c r="H137" s="2">
        <f t="shared" si="21"/>
        <v>0.68292682926829273</v>
      </c>
      <c r="I137" s="2"/>
      <c r="L137" s="2">
        <v>4.5</v>
      </c>
      <c r="M137" s="2">
        <v>0.22222222222222199</v>
      </c>
    </row>
    <row r="138" spans="1:19" x14ac:dyDescent="0.45">
      <c r="A138" t="e">
        <f t="shared" si="18"/>
        <v>#N/A</v>
      </c>
      <c r="C138" t="e">
        <f t="shared" si="19"/>
        <v>#N/A</v>
      </c>
      <c r="G138" s="2"/>
      <c r="H138" s="2"/>
      <c r="I138" s="2"/>
    </row>
    <row r="139" spans="1:19" x14ac:dyDescent="0.45">
      <c r="A139" t="e">
        <f t="shared" si="18"/>
        <v>#N/A</v>
      </c>
      <c r="B139" s="1" t="s">
        <v>33</v>
      </c>
      <c r="C139" t="e">
        <f t="shared" si="19"/>
        <v>#N/A</v>
      </c>
      <c r="G139" s="2"/>
      <c r="H139" s="2"/>
      <c r="I139" s="2"/>
    </row>
    <row r="140" spans="1:19" x14ac:dyDescent="0.45">
      <c r="A140">
        <f t="shared" si="18"/>
        <v>7</v>
      </c>
      <c r="B140" s="10" t="s">
        <v>5</v>
      </c>
      <c r="C140" s="10">
        <f t="shared" si="19"/>
        <v>9</v>
      </c>
      <c r="D140" s="10" t="s">
        <v>3</v>
      </c>
      <c r="E140" s="10">
        <v>81</v>
      </c>
      <c r="F140" s="10">
        <v>66</v>
      </c>
      <c r="G140" s="7">
        <f t="shared" si="20"/>
        <v>1.2272727272727273</v>
      </c>
      <c r="H140" s="7">
        <f t="shared" si="21"/>
        <v>0.81481481481481477</v>
      </c>
      <c r="I140" s="2"/>
    </row>
    <row r="141" spans="1:19" x14ac:dyDescent="0.45">
      <c r="A141">
        <f t="shared" si="18"/>
        <v>10</v>
      </c>
      <c r="B141" t="s">
        <v>13</v>
      </c>
      <c r="C141">
        <f t="shared" si="19"/>
        <v>15</v>
      </c>
      <c r="D141" t="s">
        <v>8</v>
      </c>
      <c r="E141">
        <v>72</v>
      </c>
      <c r="F141">
        <v>107</v>
      </c>
      <c r="G141" s="2">
        <f t="shared" si="20"/>
        <v>0.67289719626168221</v>
      </c>
      <c r="H141" s="2">
        <f t="shared" si="21"/>
        <v>1.4861111111111112</v>
      </c>
      <c r="I141" s="2"/>
    </row>
    <row r="142" spans="1:19" x14ac:dyDescent="0.45">
      <c r="A142">
        <f t="shared" si="18"/>
        <v>11</v>
      </c>
      <c r="B142" t="s">
        <v>15</v>
      </c>
      <c r="C142">
        <f t="shared" si="19"/>
        <v>3</v>
      </c>
      <c r="D142" t="s">
        <v>0</v>
      </c>
      <c r="E142">
        <v>82</v>
      </c>
      <c r="F142">
        <v>59</v>
      </c>
      <c r="G142" s="2">
        <f t="shared" si="20"/>
        <v>1.3898305084745763</v>
      </c>
      <c r="H142" s="2">
        <f t="shared" si="21"/>
        <v>0.71951219512195119</v>
      </c>
      <c r="I142" s="2"/>
    </row>
    <row r="143" spans="1:19" x14ac:dyDescent="0.45">
      <c r="A143">
        <f t="shared" si="18"/>
        <v>17</v>
      </c>
      <c r="B143" t="s">
        <v>16</v>
      </c>
      <c r="C143">
        <f t="shared" si="19"/>
        <v>1</v>
      </c>
      <c r="D143" t="s">
        <v>12</v>
      </c>
      <c r="E143">
        <v>63</v>
      </c>
      <c r="F143">
        <v>81</v>
      </c>
      <c r="G143" s="2">
        <f t="shared" si="20"/>
        <v>0.77777777777777779</v>
      </c>
      <c r="H143" s="2">
        <f t="shared" si="21"/>
        <v>1.2857142857142858</v>
      </c>
      <c r="I143" s="2"/>
    </row>
    <row r="144" spans="1:19" x14ac:dyDescent="0.45">
      <c r="A144">
        <f t="shared" si="18"/>
        <v>16</v>
      </c>
      <c r="B144" t="s">
        <v>6</v>
      </c>
      <c r="C144">
        <f t="shared" si="19"/>
        <v>8</v>
      </c>
      <c r="D144" t="s">
        <v>14</v>
      </c>
      <c r="E144">
        <v>105</v>
      </c>
      <c r="F144">
        <v>125</v>
      </c>
      <c r="G144" s="2">
        <f t="shared" si="20"/>
        <v>0.84</v>
      </c>
      <c r="H144" s="2">
        <f t="shared" si="21"/>
        <v>1.1904761904761905</v>
      </c>
      <c r="I144" s="2"/>
    </row>
    <row r="145" spans="1:9" x14ac:dyDescent="0.45">
      <c r="A145">
        <f t="shared" si="18"/>
        <v>12</v>
      </c>
      <c r="B145" t="s">
        <v>4</v>
      </c>
      <c r="C145">
        <f t="shared" si="19"/>
        <v>14</v>
      </c>
      <c r="D145" t="s">
        <v>11</v>
      </c>
      <c r="E145">
        <v>116</v>
      </c>
      <c r="F145">
        <v>73</v>
      </c>
      <c r="G145" s="2">
        <f t="shared" si="20"/>
        <v>1.5890410958904109</v>
      </c>
      <c r="H145" s="2">
        <f t="shared" si="21"/>
        <v>0.62931034482758619</v>
      </c>
      <c r="I145" s="2"/>
    </row>
    <row r="146" spans="1:9" x14ac:dyDescent="0.45">
      <c r="A146" t="e">
        <f t="shared" si="18"/>
        <v>#N/A</v>
      </c>
      <c r="C146" t="e">
        <f t="shared" si="19"/>
        <v>#N/A</v>
      </c>
      <c r="G146" s="2"/>
      <c r="H146" s="2"/>
      <c r="I146" s="2"/>
    </row>
    <row r="147" spans="1:9" x14ac:dyDescent="0.45">
      <c r="A147" t="e">
        <f t="shared" si="18"/>
        <v>#N/A</v>
      </c>
      <c r="B147" s="1" t="s">
        <v>34</v>
      </c>
      <c r="C147" t="e">
        <f t="shared" si="19"/>
        <v>#N/A</v>
      </c>
      <c r="G147" s="2"/>
      <c r="H147" s="2"/>
      <c r="I147" s="2"/>
    </row>
    <row r="148" spans="1:9" x14ac:dyDescent="0.45">
      <c r="A148">
        <f t="shared" si="18"/>
        <v>2</v>
      </c>
      <c r="B148" t="s">
        <v>1</v>
      </c>
      <c r="C148">
        <f t="shared" si="19"/>
        <v>6</v>
      </c>
      <c r="D148" t="s">
        <v>2</v>
      </c>
      <c r="E148">
        <v>117</v>
      </c>
      <c r="F148">
        <v>53</v>
      </c>
      <c r="G148" s="2">
        <f t="shared" si="20"/>
        <v>2.2075471698113209</v>
      </c>
      <c r="H148" s="2">
        <f t="shared" si="21"/>
        <v>0.45299145299145299</v>
      </c>
      <c r="I148" s="2"/>
    </row>
    <row r="149" spans="1:9" x14ac:dyDescent="0.45">
      <c r="A149">
        <f t="shared" si="18"/>
        <v>17</v>
      </c>
      <c r="B149" t="s">
        <v>16</v>
      </c>
      <c r="C149">
        <f t="shared" si="19"/>
        <v>15</v>
      </c>
      <c r="D149" t="s">
        <v>8</v>
      </c>
      <c r="E149">
        <v>107</v>
      </c>
      <c r="F149">
        <v>97</v>
      </c>
      <c r="G149" s="2">
        <f t="shared" si="20"/>
        <v>1.1030927835051547</v>
      </c>
      <c r="H149" s="2">
        <f t="shared" si="21"/>
        <v>0.90654205607476634</v>
      </c>
      <c r="I149" s="2"/>
    </row>
    <row r="150" spans="1:9" x14ac:dyDescent="0.45">
      <c r="A150">
        <f t="shared" si="18"/>
        <v>8</v>
      </c>
      <c r="B150" t="s">
        <v>14</v>
      </c>
      <c r="C150">
        <f t="shared" si="19"/>
        <v>13</v>
      </c>
      <c r="D150" t="s">
        <v>9</v>
      </c>
      <c r="E150">
        <v>125</v>
      </c>
      <c r="F150">
        <v>83</v>
      </c>
      <c r="G150" s="2">
        <f t="shared" si="20"/>
        <v>1.5060240963855422</v>
      </c>
      <c r="H150" s="2">
        <f t="shared" si="21"/>
        <v>0.66400000000000003</v>
      </c>
      <c r="I150" s="2"/>
    </row>
    <row r="151" spans="1:9" x14ac:dyDescent="0.45">
      <c r="A151">
        <f t="shared" si="18"/>
        <v>9</v>
      </c>
      <c r="B151" s="10" t="s">
        <v>3</v>
      </c>
      <c r="C151" s="10">
        <f t="shared" si="19"/>
        <v>5</v>
      </c>
      <c r="D151" s="10" t="s">
        <v>17</v>
      </c>
      <c r="E151" s="10">
        <v>81</v>
      </c>
      <c r="F151" s="10">
        <v>50</v>
      </c>
      <c r="G151" s="7">
        <f t="shared" si="20"/>
        <v>1.62</v>
      </c>
      <c r="H151" s="7">
        <f t="shared" si="21"/>
        <v>0.61728395061728392</v>
      </c>
      <c r="I151" s="2"/>
    </row>
    <row r="152" spans="1:9" x14ac:dyDescent="0.45">
      <c r="A152">
        <f t="shared" si="18"/>
        <v>1</v>
      </c>
      <c r="B152" t="s">
        <v>12</v>
      </c>
      <c r="C152">
        <f t="shared" si="19"/>
        <v>7</v>
      </c>
      <c r="D152" t="s">
        <v>5</v>
      </c>
      <c r="E152">
        <v>89</v>
      </c>
      <c r="F152">
        <v>86</v>
      </c>
      <c r="G152" s="2">
        <f t="shared" si="20"/>
        <v>1.0348837209302326</v>
      </c>
      <c r="H152" s="2">
        <f t="shared" si="21"/>
        <v>0.9662921348314607</v>
      </c>
      <c r="I152" s="2"/>
    </row>
    <row r="153" spans="1:9" x14ac:dyDescent="0.45">
      <c r="A153">
        <f t="shared" si="18"/>
        <v>3</v>
      </c>
      <c r="B153" t="s">
        <v>0</v>
      </c>
      <c r="C153">
        <f t="shared" si="19"/>
        <v>10</v>
      </c>
      <c r="D153" t="s">
        <v>13</v>
      </c>
      <c r="E153">
        <v>83</v>
      </c>
      <c r="F153">
        <v>32</v>
      </c>
      <c r="G153" s="2">
        <f t="shared" si="20"/>
        <v>2.59375</v>
      </c>
      <c r="H153" s="2">
        <f t="shared" si="21"/>
        <v>0.38554216867469882</v>
      </c>
      <c r="I153" s="2"/>
    </row>
    <row r="154" spans="1:9" x14ac:dyDescent="0.45">
      <c r="A154">
        <f t="shared" si="18"/>
        <v>18</v>
      </c>
      <c r="B154" t="s">
        <v>10</v>
      </c>
      <c r="C154">
        <f t="shared" si="19"/>
        <v>14</v>
      </c>
      <c r="D154" t="s">
        <v>11</v>
      </c>
      <c r="E154">
        <v>58</v>
      </c>
      <c r="F154">
        <v>115</v>
      </c>
      <c r="G154" s="2">
        <f t="shared" si="20"/>
        <v>0.5043478260869565</v>
      </c>
      <c r="H154" s="2">
        <f t="shared" si="21"/>
        <v>1.9827586206896552</v>
      </c>
      <c r="I154" s="2"/>
    </row>
    <row r="155" spans="1:9" x14ac:dyDescent="0.45">
      <c r="A155">
        <f t="shared" si="18"/>
        <v>4</v>
      </c>
      <c r="B155" t="s">
        <v>7</v>
      </c>
      <c r="C155">
        <f t="shared" si="19"/>
        <v>16</v>
      </c>
      <c r="D155" t="s">
        <v>6</v>
      </c>
      <c r="E155">
        <v>88</v>
      </c>
      <c r="F155">
        <v>77</v>
      </c>
      <c r="G155" s="2">
        <f t="shared" si="20"/>
        <v>1.1428571428571428</v>
      </c>
      <c r="H155" s="2">
        <f t="shared" si="21"/>
        <v>0.875</v>
      </c>
      <c r="I155" s="2"/>
    </row>
    <row r="156" spans="1:9" x14ac:dyDescent="0.45">
      <c r="A156">
        <f t="shared" si="18"/>
        <v>11</v>
      </c>
      <c r="B156" t="s">
        <v>15</v>
      </c>
      <c r="C156">
        <f t="shared" si="19"/>
        <v>12</v>
      </c>
      <c r="D156" t="s">
        <v>4</v>
      </c>
      <c r="E156">
        <v>93</v>
      </c>
      <c r="F156">
        <v>91</v>
      </c>
      <c r="G156" s="2">
        <f t="shared" si="20"/>
        <v>1.0219780219780219</v>
      </c>
      <c r="H156" s="2">
        <f t="shared" si="21"/>
        <v>0.978494623655914</v>
      </c>
      <c r="I156" s="2"/>
    </row>
    <row r="157" spans="1:9" x14ac:dyDescent="0.45">
      <c r="A157" t="e">
        <f t="shared" si="18"/>
        <v>#N/A</v>
      </c>
      <c r="C157" t="e">
        <f t="shared" si="19"/>
        <v>#N/A</v>
      </c>
      <c r="G157" s="2"/>
      <c r="H157" s="2"/>
      <c r="I157" s="2"/>
    </row>
    <row r="158" spans="1:9" x14ac:dyDescent="0.45">
      <c r="A158" t="e">
        <f t="shared" si="18"/>
        <v>#N/A</v>
      </c>
      <c r="B158" s="1" t="s">
        <v>35</v>
      </c>
      <c r="C158" t="e">
        <f t="shared" si="19"/>
        <v>#N/A</v>
      </c>
      <c r="G158" s="2"/>
      <c r="H158" s="2"/>
      <c r="I158" s="2"/>
    </row>
    <row r="159" spans="1:9" x14ac:dyDescent="0.45">
      <c r="A159">
        <f t="shared" si="18"/>
        <v>6</v>
      </c>
      <c r="B159" t="s">
        <v>2</v>
      </c>
      <c r="C159">
        <f t="shared" si="19"/>
        <v>8</v>
      </c>
      <c r="D159" t="s">
        <v>14</v>
      </c>
      <c r="E159">
        <v>108</v>
      </c>
      <c r="F159">
        <v>67</v>
      </c>
      <c r="G159" s="2">
        <f t="shared" si="20"/>
        <v>1.6119402985074627</v>
      </c>
      <c r="H159" s="2">
        <f t="shared" si="21"/>
        <v>0.62037037037037035</v>
      </c>
      <c r="I159" s="2"/>
    </row>
    <row r="160" spans="1:9" x14ac:dyDescent="0.45">
      <c r="A160">
        <f t="shared" si="18"/>
        <v>9</v>
      </c>
      <c r="B160" t="s">
        <v>3</v>
      </c>
      <c r="C160">
        <f t="shared" si="19"/>
        <v>10</v>
      </c>
      <c r="D160" t="s">
        <v>13</v>
      </c>
      <c r="E160">
        <v>78</v>
      </c>
      <c r="F160">
        <v>93</v>
      </c>
      <c r="G160" s="2">
        <f t="shared" si="20"/>
        <v>0.83870967741935487</v>
      </c>
      <c r="H160" s="2">
        <f t="shared" si="21"/>
        <v>1.1923076923076923</v>
      </c>
      <c r="I160" s="2"/>
    </row>
    <row r="161" spans="1:11" x14ac:dyDescent="0.45">
      <c r="A161" s="10">
        <f t="shared" si="18"/>
        <v>15</v>
      </c>
      <c r="B161" s="10" t="s">
        <v>8</v>
      </c>
      <c r="C161" s="10">
        <f t="shared" si="19"/>
        <v>3</v>
      </c>
      <c r="D161" s="10" t="s">
        <v>0</v>
      </c>
      <c r="E161" s="10">
        <v>95</v>
      </c>
      <c r="F161" s="10">
        <v>86</v>
      </c>
      <c r="G161" s="7">
        <f t="shared" si="20"/>
        <v>1.1046511627906976</v>
      </c>
      <c r="H161" s="7">
        <f t="shared" si="21"/>
        <v>0.90526315789473688</v>
      </c>
      <c r="I161" s="2"/>
      <c r="J161" s="2">
        <v>1.7910447761193999</v>
      </c>
      <c r="K161" s="2">
        <v>0.55833333333333302</v>
      </c>
    </row>
    <row r="162" spans="1:11" x14ac:dyDescent="0.45">
      <c r="A162">
        <f t="shared" si="18"/>
        <v>14</v>
      </c>
      <c r="B162" t="s">
        <v>11</v>
      </c>
      <c r="C162">
        <f t="shared" si="19"/>
        <v>2</v>
      </c>
      <c r="D162" t="s">
        <v>1</v>
      </c>
      <c r="E162">
        <v>65</v>
      </c>
      <c r="F162">
        <v>94</v>
      </c>
      <c r="G162" s="2">
        <f t="shared" si="20"/>
        <v>0.69148936170212771</v>
      </c>
      <c r="H162" s="2">
        <f t="shared" si="21"/>
        <v>1.4461538461538461</v>
      </c>
      <c r="I162" s="2"/>
      <c r="J162" s="2">
        <v>0.63063063063063096</v>
      </c>
      <c r="K162" s="2">
        <v>1.5857142857142901</v>
      </c>
    </row>
    <row r="163" spans="1:11" x14ac:dyDescent="0.45">
      <c r="A163" s="10">
        <f t="shared" si="18"/>
        <v>12</v>
      </c>
      <c r="B163" s="10" t="s">
        <v>4</v>
      </c>
      <c r="C163" s="10">
        <f t="shared" si="19"/>
        <v>4</v>
      </c>
      <c r="D163" s="10" t="s">
        <v>7</v>
      </c>
      <c r="E163" s="10">
        <v>62</v>
      </c>
      <c r="F163" s="10">
        <v>67</v>
      </c>
      <c r="G163" s="7">
        <f t="shared" si="20"/>
        <v>0.92537313432835822</v>
      </c>
      <c r="H163" s="7">
        <f t="shared" si="21"/>
        <v>1.0806451612903225</v>
      </c>
      <c r="I163" s="2"/>
      <c r="J163" s="2">
        <v>0.9</v>
      </c>
      <c r="K163" s="2">
        <v>1.1111111111111101</v>
      </c>
    </row>
    <row r="164" spans="1:11" x14ac:dyDescent="0.45">
      <c r="A164" s="10">
        <f t="shared" si="18"/>
        <v>1</v>
      </c>
      <c r="B164" s="10" t="s">
        <v>12</v>
      </c>
      <c r="C164" s="10">
        <f t="shared" si="19"/>
        <v>18</v>
      </c>
      <c r="D164" s="10" t="s">
        <v>10</v>
      </c>
      <c r="E164" s="10">
        <v>144</v>
      </c>
      <c r="F164" s="10">
        <v>32</v>
      </c>
      <c r="G164" s="7">
        <f t="shared" si="20"/>
        <v>4.5</v>
      </c>
      <c r="H164" s="7">
        <f t="shared" si="21"/>
        <v>0.22222222222222221</v>
      </c>
      <c r="I164" s="2"/>
    </row>
    <row r="165" spans="1:11" x14ac:dyDescent="0.45">
      <c r="A165" s="10">
        <f t="shared" si="18"/>
        <v>7</v>
      </c>
      <c r="B165" s="10" t="s">
        <v>5</v>
      </c>
      <c r="C165" s="10">
        <f t="shared" si="19"/>
        <v>17</v>
      </c>
      <c r="D165" s="10" t="s">
        <v>16</v>
      </c>
      <c r="E165" s="10">
        <v>128</v>
      </c>
      <c r="F165" s="10">
        <v>93</v>
      </c>
      <c r="G165" s="7">
        <f t="shared" si="20"/>
        <v>1.3763440860215055</v>
      </c>
      <c r="H165" s="7">
        <f t="shared" si="21"/>
        <v>0.7265625</v>
      </c>
      <c r="I165" s="2"/>
    </row>
    <row r="166" spans="1:11" x14ac:dyDescent="0.45">
      <c r="A166">
        <f t="shared" si="18"/>
        <v>5</v>
      </c>
      <c r="B166" t="s">
        <v>17</v>
      </c>
      <c r="C166">
        <f t="shared" si="19"/>
        <v>11</v>
      </c>
      <c r="D166" t="s">
        <v>15</v>
      </c>
      <c r="E166">
        <v>99</v>
      </c>
      <c r="F166">
        <v>91</v>
      </c>
      <c r="G166" s="2">
        <f t="shared" si="20"/>
        <v>1.0879120879120878</v>
      </c>
      <c r="H166" s="2">
        <f t="shared" si="21"/>
        <v>0.91919191919191923</v>
      </c>
      <c r="I166" s="2"/>
    </row>
    <row r="167" spans="1:11" x14ac:dyDescent="0.45">
      <c r="A167">
        <f t="shared" si="18"/>
        <v>16</v>
      </c>
      <c r="B167" t="s">
        <v>6</v>
      </c>
      <c r="C167">
        <f t="shared" si="19"/>
        <v>13</v>
      </c>
      <c r="D167" t="s">
        <v>9</v>
      </c>
      <c r="E167">
        <v>72</v>
      </c>
      <c r="F167">
        <v>50</v>
      </c>
      <c r="G167" s="2">
        <f t="shared" si="20"/>
        <v>1.44</v>
      </c>
      <c r="H167" s="2">
        <f t="shared" si="21"/>
        <v>0.69444444444444442</v>
      </c>
      <c r="I167" s="2"/>
    </row>
    <row r="168" spans="1:11" x14ac:dyDescent="0.45">
      <c r="A168" t="e">
        <f t="shared" si="18"/>
        <v>#N/A</v>
      </c>
      <c r="C168" t="e">
        <f t="shared" si="19"/>
        <v>#N/A</v>
      </c>
      <c r="G168" s="2"/>
      <c r="H168" s="2"/>
      <c r="I168" s="2"/>
    </row>
    <row r="169" spans="1:11" x14ac:dyDescent="0.45">
      <c r="A169" t="e">
        <f t="shared" si="18"/>
        <v>#N/A</v>
      </c>
      <c r="B169" s="1" t="s">
        <v>36</v>
      </c>
      <c r="C169" t="e">
        <f t="shared" si="19"/>
        <v>#N/A</v>
      </c>
      <c r="G169" s="2"/>
      <c r="H169" s="2"/>
      <c r="I169" s="2"/>
    </row>
    <row r="170" spans="1:11" x14ac:dyDescent="0.45">
      <c r="A170">
        <f t="shared" si="18"/>
        <v>1</v>
      </c>
      <c r="B170" t="s">
        <v>12</v>
      </c>
      <c r="C170">
        <f t="shared" si="19"/>
        <v>2</v>
      </c>
      <c r="D170" t="s">
        <v>1</v>
      </c>
      <c r="E170">
        <v>91</v>
      </c>
      <c r="F170">
        <v>63</v>
      </c>
      <c r="G170" s="2">
        <f t="shared" si="20"/>
        <v>1.4444444444444444</v>
      </c>
      <c r="H170" s="2">
        <f t="shared" si="21"/>
        <v>0.69230769230769229</v>
      </c>
      <c r="I170" s="2"/>
    </row>
    <row r="171" spans="1:11" x14ac:dyDescent="0.45">
      <c r="A171">
        <f t="shared" si="18"/>
        <v>3</v>
      </c>
      <c r="B171" s="10" t="s">
        <v>0</v>
      </c>
      <c r="C171" s="10">
        <f t="shared" si="19"/>
        <v>8</v>
      </c>
      <c r="D171" s="10" t="s">
        <v>14</v>
      </c>
      <c r="E171" s="10">
        <v>120</v>
      </c>
      <c r="F171" s="10">
        <v>67</v>
      </c>
      <c r="G171" s="7">
        <f t="shared" si="20"/>
        <v>1.791044776119403</v>
      </c>
      <c r="H171" s="7">
        <f t="shared" si="21"/>
        <v>0.55833333333333335</v>
      </c>
      <c r="I171" s="2"/>
    </row>
    <row r="172" spans="1:11" x14ac:dyDescent="0.45">
      <c r="A172">
        <f t="shared" si="18"/>
        <v>4</v>
      </c>
      <c r="B172" t="s">
        <v>7</v>
      </c>
      <c r="C172">
        <f t="shared" si="19"/>
        <v>18</v>
      </c>
      <c r="D172" t="s">
        <v>10</v>
      </c>
      <c r="E172">
        <v>88</v>
      </c>
      <c r="F172">
        <v>81</v>
      </c>
      <c r="G172" s="2">
        <f t="shared" si="20"/>
        <v>1.0864197530864197</v>
      </c>
      <c r="H172" s="2">
        <f t="shared" si="21"/>
        <v>0.92045454545454541</v>
      </c>
      <c r="I172" s="2"/>
    </row>
    <row r="173" spans="1:11" x14ac:dyDescent="0.45">
      <c r="A173">
        <f t="shared" si="18"/>
        <v>12</v>
      </c>
      <c r="B173" t="s">
        <v>4</v>
      </c>
      <c r="C173">
        <f t="shared" si="19"/>
        <v>7</v>
      </c>
      <c r="D173" t="s">
        <v>5</v>
      </c>
      <c r="E173">
        <v>94</v>
      </c>
      <c r="F173">
        <v>92</v>
      </c>
      <c r="G173" s="2">
        <f t="shared" si="20"/>
        <v>1.0217391304347827</v>
      </c>
      <c r="H173" s="2">
        <f t="shared" si="21"/>
        <v>0.97872340425531912</v>
      </c>
      <c r="I173" s="2"/>
    </row>
    <row r="174" spans="1:11" x14ac:dyDescent="0.45">
      <c r="A174">
        <f t="shared" si="18"/>
        <v>11</v>
      </c>
      <c r="B174" t="s">
        <v>15</v>
      </c>
      <c r="C174">
        <f t="shared" si="19"/>
        <v>16</v>
      </c>
      <c r="D174" t="s">
        <v>6</v>
      </c>
      <c r="E174">
        <v>84</v>
      </c>
      <c r="F174">
        <v>29</v>
      </c>
      <c r="G174" s="2">
        <f t="shared" si="20"/>
        <v>2.896551724137931</v>
      </c>
      <c r="H174" s="2">
        <f t="shared" si="21"/>
        <v>0.34523809523809523</v>
      </c>
      <c r="I174" s="2"/>
    </row>
    <row r="175" spans="1:11" x14ac:dyDescent="0.45">
      <c r="A175" s="10">
        <f t="shared" si="18"/>
        <v>10</v>
      </c>
      <c r="B175" s="10" t="s">
        <v>13</v>
      </c>
      <c r="C175" s="10">
        <f t="shared" si="19"/>
        <v>5</v>
      </c>
      <c r="D175" s="10" t="s">
        <v>17</v>
      </c>
      <c r="E175" s="10">
        <v>70</v>
      </c>
      <c r="F175" s="10">
        <v>111</v>
      </c>
      <c r="G175" s="7">
        <f t="shared" si="20"/>
        <v>0.63063063063063063</v>
      </c>
      <c r="H175" s="7">
        <f t="shared" si="21"/>
        <v>1.5857142857142856</v>
      </c>
      <c r="I175" s="2"/>
    </row>
    <row r="176" spans="1:11" x14ac:dyDescent="0.45">
      <c r="A176">
        <f t="shared" si="18"/>
        <v>6</v>
      </c>
      <c r="B176" s="10" t="s">
        <v>2</v>
      </c>
      <c r="C176" s="10">
        <f t="shared" si="19"/>
        <v>15</v>
      </c>
      <c r="D176" s="10" t="s">
        <v>8</v>
      </c>
      <c r="E176" s="10">
        <v>90</v>
      </c>
      <c r="F176" s="10">
        <v>100</v>
      </c>
      <c r="G176" s="7">
        <f t="shared" si="20"/>
        <v>0.9</v>
      </c>
      <c r="H176" s="7">
        <f t="shared" si="21"/>
        <v>1.1111111111111112</v>
      </c>
      <c r="I176" s="2"/>
    </row>
    <row r="177" spans="1:31" x14ac:dyDescent="0.45">
      <c r="A177">
        <f t="shared" si="18"/>
        <v>17</v>
      </c>
      <c r="B177" t="s">
        <v>16</v>
      </c>
      <c r="C177">
        <f t="shared" si="19"/>
        <v>9</v>
      </c>
      <c r="D177" t="s">
        <v>3</v>
      </c>
      <c r="E177">
        <v>53</v>
      </c>
      <c r="F177">
        <v>116</v>
      </c>
      <c r="G177" s="2">
        <f t="shared" si="20"/>
        <v>0.45689655172413796</v>
      </c>
      <c r="H177" s="2">
        <f t="shared" si="21"/>
        <v>2.1886792452830188</v>
      </c>
      <c r="I177" s="2"/>
    </row>
    <row r="178" spans="1:31" x14ac:dyDescent="0.45">
      <c r="A178">
        <f t="shared" si="18"/>
        <v>13</v>
      </c>
      <c r="B178" t="s">
        <v>9</v>
      </c>
      <c r="C178">
        <f t="shared" si="19"/>
        <v>14</v>
      </c>
      <c r="D178" t="s">
        <v>11</v>
      </c>
      <c r="E178">
        <v>86</v>
      </c>
      <c r="F178">
        <v>54</v>
      </c>
      <c r="G178" s="2">
        <f t="shared" si="20"/>
        <v>1.5925925925925926</v>
      </c>
      <c r="H178" s="2">
        <f t="shared" si="21"/>
        <v>0.62790697674418605</v>
      </c>
      <c r="I178" s="2"/>
    </row>
    <row r="179" spans="1:31" x14ac:dyDescent="0.45">
      <c r="A179" t="e">
        <f t="shared" si="18"/>
        <v>#N/A</v>
      </c>
      <c r="C179" t="e">
        <f t="shared" si="19"/>
        <v>#N/A</v>
      </c>
      <c r="G179" s="2"/>
      <c r="H179" s="2"/>
      <c r="I179" s="2"/>
    </row>
    <row r="180" spans="1:31" x14ac:dyDescent="0.45">
      <c r="A180" t="e">
        <f t="shared" si="18"/>
        <v>#N/A</v>
      </c>
      <c r="B180" s="1" t="s">
        <v>37</v>
      </c>
      <c r="C180" t="e">
        <f t="shared" si="19"/>
        <v>#N/A</v>
      </c>
      <c r="G180" s="2"/>
      <c r="H180" s="2"/>
      <c r="I180" s="2"/>
      <c r="J180" s="2">
        <v>0.94505494505494503</v>
      </c>
      <c r="K180" s="2">
        <v>1.0581395348837199</v>
      </c>
      <c r="L180" s="2">
        <v>1.1827956989247299</v>
      </c>
      <c r="M180" s="2">
        <v>0.84545454545454501</v>
      </c>
    </row>
    <row r="181" spans="1:31" x14ac:dyDescent="0.45">
      <c r="A181">
        <f t="shared" si="18"/>
        <v>8</v>
      </c>
      <c r="B181" t="s">
        <v>14</v>
      </c>
      <c r="C181">
        <f t="shared" si="19"/>
        <v>10</v>
      </c>
      <c r="D181" t="s">
        <v>13</v>
      </c>
      <c r="E181">
        <v>84</v>
      </c>
      <c r="F181">
        <v>56</v>
      </c>
      <c r="G181" s="2">
        <f t="shared" si="20"/>
        <v>1.5</v>
      </c>
      <c r="H181" s="2">
        <f t="shared" si="21"/>
        <v>0.66666666666666663</v>
      </c>
      <c r="I181" s="2"/>
      <c r="J181" s="2">
        <v>0.59595959595959602</v>
      </c>
      <c r="K181" s="2">
        <v>1.6779661016949152</v>
      </c>
      <c r="L181" s="2">
        <v>1.1000000000000001</v>
      </c>
      <c r="M181" s="2">
        <v>0.90909090909090895</v>
      </c>
    </row>
    <row r="182" spans="1:31" x14ac:dyDescent="0.45">
      <c r="A182" s="10">
        <f t="shared" si="18"/>
        <v>14</v>
      </c>
      <c r="B182" s="10" t="s">
        <v>11</v>
      </c>
      <c r="C182" s="10">
        <f t="shared" si="19"/>
        <v>4</v>
      </c>
      <c r="D182" s="10" t="s">
        <v>7</v>
      </c>
      <c r="E182" s="10">
        <v>86</v>
      </c>
      <c r="F182" s="10">
        <v>91</v>
      </c>
      <c r="G182" s="7">
        <f t="shared" si="20"/>
        <v>0.94505494505494503</v>
      </c>
      <c r="H182" s="7">
        <f t="shared" si="21"/>
        <v>1.058139534883721</v>
      </c>
      <c r="I182" s="2"/>
      <c r="J182" s="2">
        <v>1.2028985507246399</v>
      </c>
      <c r="K182" s="2">
        <v>0.83132530120481896</v>
      </c>
      <c r="L182" s="2">
        <v>1.6666666666666701</v>
      </c>
      <c r="M182" s="2">
        <v>0.6</v>
      </c>
    </row>
    <row r="183" spans="1:31" x14ac:dyDescent="0.45">
      <c r="A183" s="10">
        <f t="shared" si="18"/>
        <v>16</v>
      </c>
      <c r="B183" s="10" t="s">
        <v>6</v>
      </c>
      <c r="C183" s="10">
        <f t="shared" si="19"/>
        <v>6</v>
      </c>
      <c r="D183" s="10" t="s">
        <v>2</v>
      </c>
      <c r="E183" s="10">
        <v>59</v>
      </c>
      <c r="F183" s="10">
        <v>99</v>
      </c>
      <c r="G183" s="7">
        <f t="shared" si="20"/>
        <v>0.59595959595959591</v>
      </c>
      <c r="H183" s="7">
        <f t="shared" si="21"/>
        <v>1.6779661016949152</v>
      </c>
      <c r="I183" s="2"/>
      <c r="J183" s="2">
        <v>0.61983471074380203</v>
      </c>
      <c r="K183" s="2">
        <v>1.61333333333333</v>
      </c>
      <c r="L183" s="2">
        <v>1.0526315789473699</v>
      </c>
      <c r="M183" s="2">
        <v>0.95</v>
      </c>
    </row>
    <row r="184" spans="1:31" x14ac:dyDescent="0.45">
      <c r="A184">
        <f t="shared" si="18"/>
        <v>18</v>
      </c>
      <c r="B184" t="s">
        <v>10</v>
      </c>
      <c r="C184">
        <f t="shared" si="19"/>
        <v>7</v>
      </c>
      <c r="D184" t="s">
        <v>5</v>
      </c>
      <c r="E184">
        <v>92</v>
      </c>
      <c r="F184">
        <v>88</v>
      </c>
      <c r="G184" s="2">
        <f t="shared" si="20"/>
        <v>1.0454545454545454</v>
      </c>
      <c r="H184" s="2">
        <f t="shared" si="21"/>
        <v>0.95652173913043481</v>
      </c>
      <c r="I184" s="2"/>
      <c r="J184" s="2">
        <v>0.88679245283018904</v>
      </c>
      <c r="K184" s="2">
        <v>1.12765957446809</v>
      </c>
    </row>
    <row r="185" spans="1:31" x14ac:dyDescent="0.45">
      <c r="A185">
        <f t="shared" si="18"/>
        <v>5</v>
      </c>
      <c r="B185" t="s">
        <v>17</v>
      </c>
      <c r="C185">
        <f t="shared" si="19"/>
        <v>3</v>
      </c>
      <c r="D185" t="s">
        <v>0</v>
      </c>
      <c r="E185">
        <v>65</v>
      </c>
      <c r="F185">
        <v>82</v>
      </c>
      <c r="G185" s="2">
        <f t="shared" si="20"/>
        <v>0.79268292682926833</v>
      </c>
      <c r="H185" s="2">
        <f t="shared" si="21"/>
        <v>1.2615384615384615</v>
      </c>
      <c r="I185" s="2"/>
    </row>
    <row r="186" spans="1:31" ht="23.25" x14ac:dyDescent="0.7">
      <c r="A186">
        <f t="shared" si="18"/>
        <v>9</v>
      </c>
      <c r="B186" t="s">
        <v>3</v>
      </c>
      <c r="C186">
        <f t="shared" si="19"/>
        <v>1</v>
      </c>
      <c r="D186" t="s">
        <v>12</v>
      </c>
      <c r="E186">
        <v>55</v>
      </c>
      <c r="F186">
        <v>85</v>
      </c>
      <c r="G186" s="2">
        <f t="shared" si="20"/>
        <v>0.6470588235294118</v>
      </c>
      <c r="H186" s="2">
        <f t="shared" si="21"/>
        <v>1.5454545454545454</v>
      </c>
      <c r="I186" s="2"/>
      <c r="J186" s="4" t="s">
        <v>90</v>
      </c>
      <c r="L186" t="s">
        <v>12</v>
      </c>
      <c r="M186" t="s">
        <v>1</v>
      </c>
      <c r="N186" t="s">
        <v>0</v>
      </c>
      <c r="O186" t="s">
        <v>7</v>
      </c>
      <c r="P186" t="s">
        <v>17</v>
      </c>
      <c r="Q186" t="s">
        <v>2</v>
      </c>
      <c r="R186" t="s">
        <v>5</v>
      </c>
      <c r="S186" t="s">
        <v>14</v>
      </c>
      <c r="T186" t="s">
        <v>3</v>
      </c>
      <c r="U186" t="s">
        <v>13</v>
      </c>
      <c r="V186" t="s">
        <v>15</v>
      </c>
      <c r="W186" t="s">
        <v>4</v>
      </c>
      <c r="X186" t="s">
        <v>9</v>
      </c>
      <c r="Y186" t="s">
        <v>11</v>
      </c>
      <c r="Z186" t="s">
        <v>8</v>
      </c>
      <c r="AA186" t="s">
        <v>6</v>
      </c>
      <c r="AB186" t="s">
        <v>16</v>
      </c>
      <c r="AC186" t="s">
        <v>10</v>
      </c>
    </row>
    <row r="187" spans="1:31" ht="23.25" x14ac:dyDescent="0.7">
      <c r="A187">
        <f t="shared" si="18"/>
        <v>13</v>
      </c>
      <c r="B187" t="s">
        <v>9</v>
      </c>
      <c r="C187">
        <f t="shared" si="19"/>
        <v>17</v>
      </c>
      <c r="D187" t="s">
        <v>16</v>
      </c>
      <c r="E187">
        <v>102</v>
      </c>
      <c r="F187">
        <v>77</v>
      </c>
      <c r="G187" s="2">
        <f t="shared" si="20"/>
        <v>1.3246753246753247</v>
      </c>
      <c r="H187" s="2">
        <f t="shared" si="21"/>
        <v>0.75490196078431371</v>
      </c>
      <c r="I187" s="2"/>
      <c r="J187" s="4" t="s">
        <v>93</v>
      </c>
      <c r="K187" t="s">
        <v>43</v>
      </c>
      <c r="L187">
        <v>1</v>
      </c>
      <c r="M187">
        <v>2</v>
      </c>
      <c r="N187">
        <v>3</v>
      </c>
      <c r="O187">
        <v>4</v>
      </c>
      <c r="P187">
        <v>5</v>
      </c>
      <c r="Q187">
        <v>6</v>
      </c>
      <c r="R187">
        <v>7</v>
      </c>
      <c r="S187">
        <v>8</v>
      </c>
      <c r="T187">
        <v>9</v>
      </c>
      <c r="U187">
        <v>10</v>
      </c>
      <c r="V187">
        <v>11</v>
      </c>
      <c r="W187">
        <v>12</v>
      </c>
      <c r="X187">
        <v>13</v>
      </c>
      <c r="Y187">
        <v>14</v>
      </c>
      <c r="Z187">
        <v>15</v>
      </c>
      <c r="AA187">
        <v>16</v>
      </c>
      <c r="AB187">
        <v>17</v>
      </c>
      <c r="AC187">
        <v>18</v>
      </c>
    </row>
    <row r="188" spans="1:31" x14ac:dyDescent="0.45">
      <c r="A188" s="10">
        <f t="shared" si="18"/>
        <v>2</v>
      </c>
      <c r="B188" s="10" t="s">
        <v>1</v>
      </c>
      <c r="C188" s="10">
        <f t="shared" si="19"/>
        <v>11</v>
      </c>
      <c r="D188" s="10" t="s">
        <v>15</v>
      </c>
      <c r="E188" s="10">
        <v>83</v>
      </c>
      <c r="F188" s="10">
        <v>69</v>
      </c>
      <c r="G188" s="7">
        <f t="shared" si="20"/>
        <v>1.2028985507246377</v>
      </c>
      <c r="H188" s="7">
        <f t="shared" si="21"/>
        <v>0.83132530120481929</v>
      </c>
      <c r="I188" s="2"/>
      <c r="J188" t="s">
        <v>12</v>
      </c>
      <c r="K188">
        <v>1</v>
      </c>
      <c r="L188">
        <v>0</v>
      </c>
      <c r="M188" s="2">
        <v>1.4444444444444444</v>
      </c>
      <c r="N188" s="2">
        <v>0.71962616822429903</v>
      </c>
      <c r="O188" s="2">
        <v>1.1428571428571428</v>
      </c>
      <c r="P188" s="2">
        <v>0.95652173913043481</v>
      </c>
      <c r="Q188" s="2">
        <v>1.1428571428571428</v>
      </c>
      <c r="R188" s="2">
        <v>1.0348837209302326</v>
      </c>
      <c r="S188" s="2">
        <v>1.1857142857142857</v>
      </c>
      <c r="T188" s="2">
        <v>1.5454545454545454</v>
      </c>
      <c r="U188" s="2">
        <v>0.88888888888888884</v>
      </c>
      <c r="V188" s="9">
        <f>1.74468085106383+1.12765957446809</f>
        <v>2.8723404255319203</v>
      </c>
      <c r="W188">
        <v>0</v>
      </c>
      <c r="X188" s="2">
        <v>0.86956521739130432</v>
      </c>
      <c r="Y188" s="2">
        <v>1.7636363636363637</v>
      </c>
      <c r="Z188" s="2">
        <v>1.9166666666666667</v>
      </c>
      <c r="AA188" s="2">
        <v>2.5142857142857142</v>
      </c>
      <c r="AB188" s="2">
        <v>1.2857142857142858</v>
      </c>
      <c r="AC188" s="9">
        <f>1.98360655737705+4.5</f>
        <v>6.4836065573770503</v>
      </c>
      <c r="AE188" s="2">
        <f>SUM(L188:AC205)</f>
        <v>366.77613372676171</v>
      </c>
    </row>
    <row r="189" spans="1:31" x14ac:dyDescent="0.45">
      <c r="A189">
        <f t="shared" si="18"/>
        <v>15</v>
      </c>
      <c r="B189" t="s">
        <v>8</v>
      </c>
      <c r="C189">
        <f t="shared" si="19"/>
        <v>12</v>
      </c>
      <c r="D189" t="s">
        <v>4</v>
      </c>
      <c r="E189">
        <v>103</v>
      </c>
      <c r="F189">
        <v>55</v>
      </c>
      <c r="G189" s="2">
        <f t="shared" si="20"/>
        <v>1.8727272727272728</v>
      </c>
      <c r="H189" s="2">
        <f t="shared" si="21"/>
        <v>0.53398058252427183</v>
      </c>
      <c r="I189" s="2"/>
      <c r="J189" t="s">
        <v>1</v>
      </c>
      <c r="K189">
        <v>2</v>
      </c>
      <c r="L189" s="2">
        <v>0.69230769230769229</v>
      </c>
      <c r="M189">
        <v>0</v>
      </c>
      <c r="N189" s="2">
        <v>0.83561643835616439</v>
      </c>
      <c r="O189" s="2">
        <v>0.68292682926829273</v>
      </c>
      <c r="P189" s="2">
        <v>0.5957446808510638</v>
      </c>
      <c r="Q189" s="2">
        <v>2.2075471698113209</v>
      </c>
      <c r="R189" s="2">
        <v>1.4074074074074074</v>
      </c>
      <c r="S189" s="9">
        <f>1.36619718309859+0.909090909090909</f>
        <v>2.2752880921894989</v>
      </c>
      <c r="T189">
        <v>0</v>
      </c>
      <c r="U189" s="2">
        <v>1.6909090909090909</v>
      </c>
      <c r="V189" s="9">
        <f>1.88888888888889+1.20289855072464</f>
        <v>3.0917874396135296</v>
      </c>
      <c r="W189" s="2">
        <v>1.1884057971014492</v>
      </c>
      <c r="X189" s="2">
        <v>1.1234567901234569</v>
      </c>
      <c r="Y189" s="2">
        <v>1.4461538461538461</v>
      </c>
      <c r="Z189" s="2">
        <v>1.4142857142857144</v>
      </c>
      <c r="AA189" s="2">
        <v>2.2641509433962264</v>
      </c>
      <c r="AB189" s="2">
        <v>2.9473684210526314</v>
      </c>
      <c r="AC189" s="2">
        <v>1.8867924528301887</v>
      </c>
    </row>
    <row r="190" spans="1:31" x14ac:dyDescent="0.45">
      <c r="A190" t="e">
        <f t="shared" si="18"/>
        <v>#N/A</v>
      </c>
      <c r="C190" t="e">
        <f t="shared" si="19"/>
        <v>#N/A</v>
      </c>
      <c r="G190" s="2"/>
      <c r="H190" s="2"/>
      <c r="I190" s="2"/>
      <c r="J190" t="s">
        <v>0</v>
      </c>
      <c r="K190">
        <v>3</v>
      </c>
      <c r="L190" s="2">
        <v>1.3896103896103895</v>
      </c>
      <c r="M190" s="2">
        <v>1.1967213114754098</v>
      </c>
      <c r="N190">
        <v>0</v>
      </c>
      <c r="O190">
        <v>0</v>
      </c>
      <c r="P190" s="2">
        <v>1.2615384615384615</v>
      </c>
      <c r="Q190" s="2">
        <v>0.78761061946902655</v>
      </c>
      <c r="R190" s="2">
        <v>1.06</v>
      </c>
      <c r="S190" s="9">
        <f>0.845070422535211+1.7910447761194</f>
        <v>2.6361151986546112</v>
      </c>
      <c r="T190" s="2">
        <v>0.8529411764705882</v>
      </c>
      <c r="U190" s="2">
        <v>2.59375</v>
      </c>
      <c r="V190" s="2">
        <v>0.71951219512195119</v>
      </c>
      <c r="W190" s="2">
        <v>0.81333333333333335</v>
      </c>
      <c r="X190" s="2">
        <v>1.6029411764705883</v>
      </c>
      <c r="Y190" s="2">
        <v>1.388235294117647</v>
      </c>
      <c r="Z190" s="9">
        <f>2.23404255319149+0.905263157894737</f>
        <v>3.139305711086227</v>
      </c>
      <c r="AA190" s="2">
        <v>1.2173913043478262</v>
      </c>
      <c r="AB190" s="2">
        <v>2.0862068965517242</v>
      </c>
      <c r="AC190" s="2">
        <v>1.1466666666666667</v>
      </c>
    </row>
    <row r="191" spans="1:31" x14ac:dyDescent="0.45">
      <c r="A191" t="e">
        <f t="shared" si="18"/>
        <v>#N/A</v>
      </c>
      <c r="B191" s="1" t="s">
        <v>38</v>
      </c>
      <c r="C191" t="e">
        <f t="shared" si="19"/>
        <v>#N/A</v>
      </c>
      <c r="G191" s="2"/>
      <c r="H191" s="2"/>
      <c r="I191" s="2"/>
      <c r="J191" t="s">
        <v>7</v>
      </c>
      <c r="K191">
        <v>4</v>
      </c>
      <c r="L191" s="2">
        <v>0.875</v>
      </c>
      <c r="M191" s="2">
        <v>1.4642857142857142</v>
      </c>
      <c r="N191">
        <v>0</v>
      </c>
      <c r="O191">
        <v>0</v>
      </c>
      <c r="P191" s="2">
        <v>1.8181818181818181</v>
      </c>
      <c r="Q191" s="2">
        <v>0.9285714285714286</v>
      </c>
      <c r="R191" s="2">
        <v>0.76106194690265483</v>
      </c>
      <c r="S191" s="2">
        <v>0.51515151515151514</v>
      </c>
      <c r="T191" s="2">
        <v>1.0533333333333332</v>
      </c>
      <c r="U191" s="2">
        <v>1.2</v>
      </c>
      <c r="V191">
        <v>0</v>
      </c>
      <c r="W191" s="9">
        <f>1.27777777777778+1.08064516129032</f>
        <v>2.3584229390680997</v>
      </c>
      <c r="X191" s="2">
        <v>1.0588235294117647</v>
      </c>
      <c r="Y191" s="9">
        <f>1.72413793103448+1.05813953488372</f>
        <v>2.7822774659181997</v>
      </c>
      <c r="Z191" s="9">
        <f>1.13414634146341+1.05263157894737</f>
        <v>2.1867779204107798</v>
      </c>
      <c r="AA191" s="2">
        <v>1.1428571428571428</v>
      </c>
      <c r="AB191" s="2">
        <v>0.85057471264367812</v>
      </c>
      <c r="AC191" s="2">
        <v>1.0864197530864197</v>
      </c>
    </row>
    <row r="192" spans="1:31" x14ac:dyDescent="0.45">
      <c r="A192">
        <f t="shared" si="18"/>
        <v>7</v>
      </c>
      <c r="B192" t="s">
        <v>5</v>
      </c>
      <c r="C192">
        <f t="shared" si="19"/>
        <v>5</v>
      </c>
      <c r="D192" t="s">
        <v>17</v>
      </c>
      <c r="E192">
        <v>52</v>
      </c>
      <c r="F192">
        <v>55</v>
      </c>
      <c r="G192" s="2">
        <f t="shared" si="20"/>
        <v>0.94545454545454544</v>
      </c>
      <c r="H192" s="2">
        <f t="shared" si="21"/>
        <v>1.0576923076923077</v>
      </c>
      <c r="I192" s="2"/>
      <c r="J192" t="s">
        <v>17</v>
      </c>
      <c r="K192">
        <v>5</v>
      </c>
      <c r="L192" s="2">
        <v>1.0454545454545454</v>
      </c>
      <c r="M192" s="2">
        <v>1.6785714285714286</v>
      </c>
      <c r="N192" s="2">
        <v>0.79268292682926833</v>
      </c>
      <c r="O192" s="2">
        <v>0.55000000000000004</v>
      </c>
      <c r="P192">
        <v>0</v>
      </c>
      <c r="Q192" s="2">
        <v>1.1647058823529413</v>
      </c>
      <c r="R192" s="2">
        <v>1.0576923076923077</v>
      </c>
      <c r="S192">
        <v>0</v>
      </c>
      <c r="T192" s="9">
        <f>1.56451612903226+0.617283950617284</f>
        <v>2.1818000796495438</v>
      </c>
      <c r="U192" s="9">
        <f>0.846153846153846+1.58571428571429</f>
        <v>2.4318681318681361</v>
      </c>
      <c r="V192" s="2">
        <v>1.0879120879120878</v>
      </c>
      <c r="W192" s="2">
        <v>0.47826086956521741</v>
      </c>
      <c r="X192" s="2">
        <v>1.1585365853658536</v>
      </c>
      <c r="Y192" s="2">
        <v>1.01219512195122</v>
      </c>
      <c r="Z192" s="2">
        <v>1.8135593220338984</v>
      </c>
      <c r="AA192" s="2">
        <v>1.6296296296296295</v>
      </c>
      <c r="AB192" s="2">
        <v>2.1702127659574466</v>
      </c>
      <c r="AC192" s="2">
        <v>4.25</v>
      </c>
    </row>
    <row r="193" spans="1:29" x14ac:dyDescent="0.45">
      <c r="A193" s="10">
        <f t="shared" si="18"/>
        <v>18</v>
      </c>
      <c r="B193" s="10" t="s">
        <v>10</v>
      </c>
      <c r="C193" s="10">
        <f t="shared" si="19"/>
        <v>13</v>
      </c>
      <c r="D193" s="10" t="s">
        <v>9</v>
      </c>
      <c r="E193" s="10">
        <v>75</v>
      </c>
      <c r="F193" s="10">
        <v>121</v>
      </c>
      <c r="G193" s="7">
        <f t="shared" si="20"/>
        <v>0.6198347107438017</v>
      </c>
      <c r="H193" s="7">
        <f t="shared" si="21"/>
        <v>1.6133333333333333</v>
      </c>
      <c r="I193" s="2"/>
      <c r="J193" t="s">
        <v>2</v>
      </c>
      <c r="K193">
        <v>6</v>
      </c>
      <c r="L193" s="2">
        <v>0.875</v>
      </c>
      <c r="M193" s="2">
        <v>0.45299145299145299</v>
      </c>
      <c r="N193" s="2">
        <v>1.2696629213483146</v>
      </c>
      <c r="O193" s="2">
        <v>1.0769230769230769</v>
      </c>
      <c r="P193" s="2">
        <v>0.85858585858585856</v>
      </c>
      <c r="Q193">
        <v>0</v>
      </c>
      <c r="R193">
        <v>0</v>
      </c>
      <c r="S193" s="2">
        <v>1.6119402985074627</v>
      </c>
      <c r="T193">
        <v>0</v>
      </c>
      <c r="U193" s="2">
        <v>1.368421052631579</v>
      </c>
      <c r="V193" s="2">
        <v>1.1594202898550725</v>
      </c>
      <c r="W193" s="9">
        <f>1.65+1.18279569892473</f>
        <v>2.8327956989247296</v>
      </c>
      <c r="X193" s="2">
        <v>0.95726495726495731</v>
      </c>
      <c r="Y193" s="2">
        <v>1.5454545454545454</v>
      </c>
      <c r="Z193" s="9">
        <f>1.29333333333333+0.9</f>
        <v>2.1933333333333298</v>
      </c>
      <c r="AA193" s="9">
        <f>1.14583333333333+1.67796610169492</f>
        <v>2.82379943502825</v>
      </c>
      <c r="AB193" s="2">
        <v>3.5</v>
      </c>
      <c r="AC193" s="2">
        <v>3.25</v>
      </c>
    </row>
    <row r="194" spans="1:29" x14ac:dyDescent="0.45">
      <c r="A194">
        <f t="shared" si="18"/>
        <v>3</v>
      </c>
      <c r="B194" t="s">
        <v>0</v>
      </c>
      <c r="C194">
        <f t="shared" si="19"/>
        <v>14</v>
      </c>
      <c r="D194" t="s">
        <v>11</v>
      </c>
      <c r="E194">
        <v>118</v>
      </c>
      <c r="F194">
        <v>85</v>
      </c>
      <c r="G194" s="2">
        <f t="shared" si="20"/>
        <v>1.388235294117647</v>
      </c>
      <c r="H194" s="2">
        <f t="shared" si="21"/>
        <v>0.72033898305084743</v>
      </c>
      <c r="I194" s="2"/>
      <c r="J194" t="s">
        <v>5</v>
      </c>
      <c r="K194">
        <v>7</v>
      </c>
      <c r="L194" s="2">
        <v>0.9662921348314607</v>
      </c>
      <c r="M194" s="2">
        <v>0.71052631578947367</v>
      </c>
      <c r="N194" s="2">
        <v>0.94339622641509435</v>
      </c>
      <c r="O194" s="2">
        <v>1.3139534883720929</v>
      </c>
      <c r="P194" s="2">
        <v>0.94545454545454544</v>
      </c>
      <c r="Q194">
        <v>0</v>
      </c>
      <c r="R194">
        <v>0</v>
      </c>
      <c r="S194" s="2">
        <v>1.6229508196721312</v>
      </c>
      <c r="T194" s="8">
        <f>0.752475247524752+1.22727272727273</f>
        <v>1.979747974797482</v>
      </c>
      <c r="U194" s="2">
        <v>0.71794871794871795</v>
      </c>
      <c r="V194" s="2">
        <v>1.1846153846153846</v>
      </c>
      <c r="W194" s="2">
        <v>0.97872340425531912</v>
      </c>
      <c r="X194" s="2">
        <v>1.2446808510638299</v>
      </c>
      <c r="Y194" s="2">
        <v>0.81188118811881194</v>
      </c>
      <c r="Z194" s="2">
        <v>1.6666666666666667</v>
      </c>
      <c r="AA194" s="2">
        <v>1.4931506849315068</v>
      </c>
      <c r="AB194" s="9">
        <f>2.94642857142857+1.37634408602151</f>
        <v>4.3227726574500798</v>
      </c>
      <c r="AC194" s="2">
        <v>0.95652173913043481</v>
      </c>
    </row>
    <row r="195" spans="1:29" x14ac:dyDescent="0.45">
      <c r="A195" s="10">
        <f t="shared" si="18"/>
        <v>11</v>
      </c>
      <c r="B195" s="10" t="s">
        <v>15</v>
      </c>
      <c r="C195" s="10">
        <f t="shared" si="19"/>
        <v>1</v>
      </c>
      <c r="D195" s="10" t="s">
        <v>12</v>
      </c>
      <c r="E195" s="10">
        <v>94</v>
      </c>
      <c r="F195" s="10">
        <v>106</v>
      </c>
      <c r="G195" s="7">
        <f t="shared" si="20"/>
        <v>0.8867924528301887</v>
      </c>
      <c r="H195" s="7">
        <f t="shared" si="21"/>
        <v>1.1276595744680851</v>
      </c>
      <c r="I195" s="2"/>
      <c r="J195" t="s">
        <v>14</v>
      </c>
      <c r="K195">
        <v>8</v>
      </c>
      <c r="L195" s="2">
        <v>0.84337349397590367</v>
      </c>
      <c r="M195" s="9">
        <f>0.731958762886598+1.1</f>
        <v>1.8319587628865981</v>
      </c>
      <c r="N195" s="9">
        <f>1.18333333333333+0.558333333333333</f>
        <v>1.7416666666666631</v>
      </c>
      <c r="O195" s="2">
        <v>1.9411764705882353</v>
      </c>
      <c r="P195">
        <v>0</v>
      </c>
      <c r="Q195" s="2">
        <v>0.62037037037037035</v>
      </c>
      <c r="R195" s="2">
        <v>0.61616161616161613</v>
      </c>
      <c r="S195">
        <v>0</v>
      </c>
      <c r="T195" s="2">
        <v>0.88235294117647056</v>
      </c>
      <c r="U195" s="2">
        <v>1.5</v>
      </c>
      <c r="V195" s="2">
        <v>0.80232558139534882</v>
      </c>
      <c r="W195" s="2">
        <v>1.2183908045977012</v>
      </c>
      <c r="X195" s="2">
        <v>1.5060240963855422</v>
      </c>
      <c r="Y195" s="2">
        <v>0.98412698412698407</v>
      </c>
      <c r="Z195" s="2">
        <v>1.4507042253521127</v>
      </c>
      <c r="AA195" s="2">
        <v>1.1904761904761905</v>
      </c>
      <c r="AB195" s="2">
        <v>2.6833333333333331</v>
      </c>
      <c r="AC195" s="2">
        <v>1.9577464788732395</v>
      </c>
    </row>
    <row r="196" spans="1:29" x14ac:dyDescent="0.45">
      <c r="A196" s="10">
        <f t="shared" ref="A196:A244" si="22">INDEX($J$3:$K$20,MATCH(B196,$J$3:$J$20,0),2)</f>
        <v>6</v>
      </c>
      <c r="B196" s="10" t="s">
        <v>2</v>
      </c>
      <c r="C196" s="10">
        <f t="shared" ref="C196:C244" si="23">INDEX($J$3:$K$20,MATCH(D196,$J$3:$J$20,0),2)</f>
        <v>12</v>
      </c>
      <c r="D196" s="10" t="s">
        <v>4</v>
      </c>
      <c r="E196" s="10">
        <v>110</v>
      </c>
      <c r="F196" s="10">
        <v>93</v>
      </c>
      <c r="G196" s="7">
        <f t="shared" si="20"/>
        <v>1.1827956989247312</v>
      </c>
      <c r="H196" s="7">
        <f t="shared" si="21"/>
        <v>0.84545454545454546</v>
      </c>
      <c r="I196" s="2"/>
      <c r="J196" t="s">
        <v>3</v>
      </c>
      <c r="K196">
        <v>9</v>
      </c>
      <c r="L196" s="2">
        <v>0.6470588235294118</v>
      </c>
      <c r="M196">
        <v>0</v>
      </c>
      <c r="N196" s="2">
        <v>1.1724137931034482</v>
      </c>
      <c r="O196" s="2">
        <v>0.94936708860759489</v>
      </c>
      <c r="P196" s="9">
        <f>0.639175257731959+1.62</f>
        <v>2.2591752577319593</v>
      </c>
      <c r="Q196">
        <v>0</v>
      </c>
      <c r="R196" s="9">
        <f>1.32894736842105+0.814814814814815</f>
        <v>2.1437621832358649</v>
      </c>
      <c r="S196" s="2">
        <v>1.1333333333333333</v>
      </c>
      <c r="T196">
        <v>0</v>
      </c>
      <c r="U196" s="2">
        <v>0.83870967741935487</v>
      </c>
      <c r="V196" s="2">
        <v>1.0329670329670331</v>
      </c>
      <c r="W196" s="2">
        <v>0.67391304347826086</v>
      </c>
      <c r="X196" s="2">
        <v>1.0136986301369864</v>
      </c>
      <c r="Y196" s="2">
        <v>1.7058823529411764</v>
      </c>
      <c r="Z196" s="2">
        <v>1.4814814814814814</v>
      </c>
      <c r="AA196" s="9">
        <f>1.4+1.66666666666667</f>
        <v>3.06666666666667</v>
      </c>
      <c r="AB196" s="2">
        <v>2.1886792452830188</v>
      </c>
      <c r="AC196" s="2">
        <v>1.78125</v>
      </c>
    </row>
    <row r="197" spans="1:29" x14ac:dyDescent="0.45">
      <c r="A197" s="10">
        <f t="shared" si="22"/>
        <v>8</v>
      </c>
      <c r="B197" s="10" t="s">
        <v>14</v>
      </c>
      <c r="C197" s="10">
        <f t="shared" si="23"/>
        <v>2</v>
      </c>
      <c r="D197" s="10" t="s">
        <v>1</v>
      </c>
      <c r="E197" s="10">
        <v>110</v>
      </c>
      <c r="F197" s="10">
        <v>100</v>
      </c>
      <c r="G197" s="7">
        <f t="shared" ref="G197:G244" si="24">E197/F197</f>
        <v>1.1000000000000001</v>
      </c>
      <c r="H197" s="7">
        <f t="shared" ref="H197:H244" si="25">F197/E197</f>
        <v>0.90909090909090906</v>
      </c>
      <c r="I197" s="2"/>
      <c r="J197" t="s">
        <v>13</v>
      </c>
      <c r="K197">
        <v>10</v>
      </c>
      <c r="L197" s="2">
        <v>1.125</v>
      </c>
      <c r="M197" s="2">
        <v>0.59139784946236562</v>
      </c>
      <c r="N197" s="2">
        <v>0.38554216867469882</v>
      </c>
      <c r="O197" s="2">
        <v>0.83333333333333337</v>
      </c>
      <c r="P197" s="9">
        <f>1.18181818181818+0.630630630630631</f>
        <v>1.8124488124488112</v>
      </c>
      <c r="Q197" s="2">
        <v>0.73076923076923073</v>
      </c>
      <c r="R197" s="2">
        <v>1.3928571428571428</v>
      </c>
      <c r="S197" s="2">
        <v>0.66666666666666663</v>
      </c>
      <c r="T197" s="2">
        <v>1.1923076923076923</v>
      </c>
      <c r="U197" s="2">
        <v>0</v>
      </c>
      <c r="V197" s="2">
        <v>0.97674418604651159</v>
      </c>
      <c r="W197" s="2">
        <v>1.4262295081967213</v>
      </c>
      <c r="X197" s="2">
        <v>1.9452054794520548</v>
      </c>
      <c r="Y197" s="2">
        <v>1.3043478260869565</v>
      </c>
      <c r="Z197" s="2">
        <v>0.67289719626168221</v>
      </c>
      <c r="AA197" s="2">
        <v>1.2833333333333334</v>
      </c>
      <c r="AB197" s="2">
        <v>1.4516129032258065</v>
      </c>
      <c r="AC197" s="2">
        <v>2.06</v>
      </c>
    </row>
    <row r="198" spans="1:29" x14ac:dyDescent="0.45">
      <c r="A198" s="10">
        <f t="shared" si="22"/>
        <v>9</v>
      </c>
      <c r="B198" s="10" t="s">
        <v>3</v>
      </c>
      <c r="C198" s="10">
        <f t="shared" si="23"/>
        <v>16</v>
      </c>
      <c r="D198" s="10" t="s">
        <v>6</v>
      </c>
      <c r="E198" s="10">
        <v>90</v>
      </c>
      <c r="F198" s="10">
        <v>54</v>
      </c>
      <c r="G198" s="7">
        <f t="shared" si="24"/>
        <v>1.6666666666666667</v>
      </c>
      <c r="H198" s="7">
        <f t="shared" si="25"/>
        <v>0.6</v>
      </c>
      <c r="I198" s="2"/>
      <c r="J198" t="s">
        <v>15</v>
      </c>
      <c r="K198">
        <v>11</v>
      </c>
      <c r="L198" s="9">
        <f>0.573170731707317+0.886792452830189</f>
        <v>1.4599631845375061</v>
      </c>
      <c r="M198" s="9">
        <f>0.529411764705882+0.831325301204819</f>
        <v>1.360737065910701</v>
      </c>
      <c r="N198" s="2">
        <v>1.3898305084745763</v>
      </c>
      <c r="O198">
        <v>0</v>
      </c>
      <c r="P198" s="2">
        <v>0.91919191919191923</v>
      </c>
      <c r="Q198" s="2">
        <v>0.86250000000000004</v>
      </c>
      <c r="R198" s="2">
        <v>0.8441558441558441</v>
      </c>
      <c r="S198" s="2">
        <v>1.2463768115942029</v>
      </c>
      <c r="T198" s="2">
        <v>0.96808510638297873</v>
      </c>
      <c r="U198" s="2">
        <v>1.0238095238095237</v>
      </c>
      <c r="V198" s="2">
        <v>0</v>
      </c>
      <c r="W198" s="2">
        <v>1.0219780219780219</v>
      </c>
      <c r="X198" s="2">
        <v>0.46666666666666667</v>
      </c>
      <c r="Y198" s="2">
        <v>0.95833333333333337</v>
      </c>
      <c r="Z198" s="2">
        <v>1.32</v>
      </c>
      <c r="AA198" s="2">
        <v>2.896551724137931</v>
      </c>
      <c r="AB198" s="2">
        <v>3.5454545454545454</v>
      </c>
      <c r="AC198" s="2">
        <v>2.5</v>
      </c>
    </row>
    <row r="199" spans="1:29" x14ac:dyDescent="0.45">
      <c r="A199">
        <f t="shared" si="22"/>
        <v>17</v>
      </c>
      <c r="B199" t="s">
        <v>16</v>
      </c>
      <c r="C199">
        <f t="shared" si="23"/>
        <v>10</v>
      </c>
      <c r="D199" t="s">
        <v>13</v>
      </c>
      <c r="E199">
        <v>62</v>
      </c>
      <c r="F199">
        <v>90</v>
      </c>
      <c r="G199" s="2">
        <f t="shared" si="24"/>
        <v>0.68888888888888888</v>
      </c>
      <c r="H199" s="2">
        <f t="shared" si="25"/>
        <v>1.4516129032258065</v>
      </c>
      <c r="I199" s="2"/>
      <c r="J199" t="s">
        <v>4</v>
      </c>
      <c r="K199">
        <v>12</v>
      </c>
      <c r="L199">
        <v>0</v>
      </c>
      <c r="M199" s="2">
        <v>0.84146341463414631</v>
      </c>
      <c r="N199" s="2">
        <v>1.2295081967213115</v>
      </c>
      <c r="O199" s="9">
        <f>0.782608695652174+0.925373134328358</f>
        <v>1.7079818299805321</v>
      </c>
      <c r="P199" s="2">
        <v>2.0909090909090908</v>
      </c>
      <c r="Q199" s="9">
        <f>0.606060606060606+0.845454545454545</f>
        <v>1.451515151515151</v>
      </c>
      <c r="R199" s="2">
        <v>1.0217391304347827</v>
      </c>
      <c r="S199" s="2">
        <v>0.82075471698113212</v>
      </c>
      <c r="T199" s="2">
        <v>1.4838709677419355</v>
      </c>
      <c r="U199" s="2">
        <v>0.70114942528735635</v>
      </c>
      <c r="V199" s="2">
        <v>0.978494623655914</v>
      </c>
      <c r="W199" s="2">
        <v>0</v>
      </c>
      <c r="X199" s="2">
        <v>2.2407407407407409</v>
      </c>
      <c r="Y199" s="2">
        <v>1.5890410958904109</v>
      </c>
      <c r="Z199" s="2">
        <v>0.53398058252427183</v>
      </c>
      <c r="AA199" s="2">
        <v>0.68674698795180722</v>
      </c>
      <c r="AB199" s="2">
        <v>1.3374999999999999</v>
      </c>
      <c r="AC199" s="2">
        <v>2.3191489361702127</v>
      </c>
    </row>
    <row r="200" spans="1:29" x14ac:dyDescent="0.45">
      <c r="A200" s="10">
        <f t="shared" si="22"/>
        <v>4</v>
      </c>
      <c r="B200" s="10" t="s">
        <v>7</v>
      </c>
      <c r="C200" s="10">
        <f t="shared" si="23"/>
        <v>15</v>
      </c>
      <c r="D200" s="10" t="s">
        <v>8</v>
      </c>
      <c r="E200" s="10">
        <v>80</v>
      </c>
      <c r="F200" s="10">
        <v>76</v>
      </c>
      <c r="G200" s="7">
        <f t="shared" si="24"/>
        <v>1.0526315789473684</v>
      </c>
      <c r="H200" s="7">
        <f t="shared" si="25"/>
        <v>0.95</v>
      </c>
      <c r="I200" s="2"/>
      <c r="J200" t="s">
        <v>9</v>
      </c>
      <c r="K200">
        <v>13</v>
      </c>
      <c r="L200" s="2">
        <v>1.1499999999999999</v>
      </c>
      <c r="M200" s="2">
        <v>0.89010989010989006</v>
      </c>
      <c r="N200" s="2">
        <v>0.62385321100917435</v>
      </c>
      <c r="O200" s="2">
        <v>0.94444444444444442</v>
      </c>
      <c r="P200" s="2">
        <v>0.86315789473684212</v>
      </c>
      <c r="Q200" s="2">
        <v>1.0446428571428572</v>
      </c>
      <c r="R200" s="2">
        <v>0.80341880341880345</v>
      </c>
      <c r="S200" s="2">
        <v>0.66400000000000003</v>
      </c>
      <c r="T200" s="2">
        <v>0.98648648648648651</v>
      </c>
      <c r="U200" s="2">
        <v>0.5140845070422535</v>
      </c>
      <c r="V200" s="2">
        <v>2.1428571428571428</v>
      </c>
      <c r="W200" s="2">
        <v>0.4462809917355372</v>
      </c>
      <c r="X200" s="2">
        <v>0</v>
      </c>
      <c r="Y200" s="2">
        <v>1.5925925925925926</v>
      </c>
      <c r="Z200" s="2">
        <v>0.75</v>
      </c>
      <c r="AA200" s="2">
        <v>0.69444444444444442</v>
      </c>
      <c r="AB200" s="2">
        <v>1.3246753246753247</v>
      </c>
      <c r="AC200" s="9">
        <f>1.3448275862069+1.61333333333333</f>
        <v>2.9581609195402301</v>
      </c>
    </row>
    <row r="201" spans="1:29" x14ac:dyDescent="0.45">
      <c r="A201" t="e">
        <f t="shared" si="22"/>
        <v>#N/A</v>
      </c>
      <c r="C201" t="e">
        <f t="shared" si="23"/>
        <v>#N/A</v>
      </c>
      <c r="G201" s="2" t="e">
        <f t="shared" si="24"/>
        <v>#DIV/0!</v>
      </c>
      <c r="H201" s="2" t="e">
        <f t="shared" si="25"/>
        <v>#DIV/0!</v>
      </c>
      <c r="I201" s="2"/>
      <c r="J201" t="s">
        <v>11</v>
      </c>
      <c r="K201">
        <v>14</v>
      </c>
      <c r="L201" s="2">
        <v>0.5670103092783505</v>
      </c>
      <c r="M201" s="2">
        <v>0.69148936170212771</v>
      </c>
      <c r="N201" s="2">
        <v>0.72033898305084743</v>
      </c>
      <c r="O201" s="9">
        <f>0.58+0.945054945054945</f>
        <v>1.5250549450549449</v>
      </c>
      <c r="P201" s="2">
        <v>0.98795180722891562</v>
      </c>
      <c r="Q201" s="2">
        <v>0.6470588235294118</v>
      </c>
      <c r="R201" s="2">
        <v>1.2317073170731707</v>
      </c>
      <c r="S201" s="2">
        <v>1.0161290322580645</v>
      </c>
      <c r="T201" s="2">
        <v>0.58620689655172409</v>
      </c>
      <c r="U201" s="2">
        <v>0.76666666666666672</v>
      </c>
      <c r="V201" s="2">
        <v>1.0434782608695652</v>
      </c>
      <c r="W201" s="2">
        <v>0.62931034482758619</v>
      </c>
      <c r="X201" s="2">
        <v>0.62790697674418605</v>
      </c>
      <c r="Y201" s="2">
        <v>0</v>
      </c>
      <c r="Z201" s="2">
        <v>0.96116504854368934</v>
      </c>
      <c r="AA201" s="2">
        <v>0.47787610619469029</v>
      </c>
      <c r="AB201" s="2">
        <v>1.5438596491228069</v>
      </c>
      <c r="AC201" s="2">
        <v>1.9827586206896552</v>
      </c>
    </row>
    <row r="202" spans="1:29" x14ac:dyDescent="0.45">
      <c r="A202" t="e">
        <f t="shared" si="22"/>
        <v>#N/A</v>
      </c>
      <c r="B202" s="1" t="s">
        <v>39</v>
      </c>
      <c r="C202" t="e">
        <f t="shared" si="23"/>
        <v>#N/A</v>
      </c>
      <c r="G202" s="2" t="e">
        <f t="shared" si="24"/>
        <v>#DIV/0!</v>
      </c>
      <c r="H202" s="2" t="e">
        <f t="shared" si="25"/>
        <v>#DIV/0!</v>
      </c>
      <c r="I202" s="2"/>
      <c r="J202" t="s">
        <v>8</v>
      </c>
      <c r="K202">
        <v>15</v>
      </c>
      <c r="L202" s="2">
        <v>0.52173913043478259</v>
      </c>
      <c r="M202" s="2">
        <v>0.70707070707070707</v>
      </c>
      <c r="N202" s="9">
        <f>0.447619047619048+1.1046511627907</f>
        <v>1.5522702104097481</v>
      </c>
      <c r="O202" s="2">
        <f>0.881720430107527+0.95</f>
        <v>1.8317204301075269</v>
      </c>
      <c r="P202" s="2">
        <v>0.55140186915887845</v>
      </c>
      <c r="Q202" s="9">
        <f>0.77319587628866+1.11111111111111</f>
        <v>1.88430698739977</v>
      </c>
      <c r="R202" s="2">
        <v>0.6</v>
      </c>
      <c r="S202" s="2">
        <v>0.68932038834951459</v>
      </c>
      <c r="T202" s="2">
        <v>0.67500000000000004</v>
      </c>
      <c r="U202" s="2">
        <v>1.4861111111111112</v>
      </c>
      <c r="V202" s="2">
        <v>0.75757575757575757</v>
      </c>
      <c r="W202" s="2">
        <v>1.8727272727272728</v>
      </c>
      <c r="X202" s="2">
        <v>1.3333333333333333</v>
      </c>
      <c r="Y202" s="2">
        <v>1.0404040404040404</v>
      </c>
      <c r="Z202" s="2">
        <v>0</v>
      </c>
      <c r="AA202" s="2">
        <v>0</v>
      </c>
      <c r="AB202" s="2">
        <v>0.90654205607476634</v>
      </c>
      <c r="AC202" s="2">
        <v>0</v>
      </c>
    </row>
    <row r="203" spans="1:29" x14ac:dyDescent="0.45">
      <c r="A203">
        <f t="shared" si="22"/>
        <v>5</v>
      </c>
      <c r="B203" t="s">
        <v>17</v>
      </c>
      <c r="C203">
        <f t="shared" si="23"/>
        <v>2</v>
      </c>
      <c r="D203" t="s">
        <v>1</v>
      </c>
      <c r="E203">
        <v>39</v>
      </c>
      <c r="F203">
        <v>85</v>
      </c>
      <c r="G203" s="2">
        <f t="shared" si="24"/>
        <v>0.45882352941176469</v>
      </c>
      <c r="H203" s="2">
        <f t="shared" si="25"/>
        <v>2.1794871794871793</v>
      </c>
      <c r="I203" s="2"/>
      <c r="J203" t="s">
        <v>6</v>
      </c>
      <c r="K203">
        <v>16</v>
      </c>
      <c r="L203" s="2">
        <v>0.39772727272727271</v>
      </c>
      <c r="M203" s="2">
        <v>0.44166666666666665</v>
      </c>
      <c r="N203" s="2">
        <v>0.8214285714285714</v>
      </c>
      <c r="O203" s="2">
        <v>0.875</v>
      </c>
      <c r="P203" s="2">
        <v>0.61363636363636365</v>
      </c>
      <c r="Q203" s="9">
        <f>0.872727272727273+0.595959595959596</f>
        <v>1.468686868686869</v>
      </c>
      <c r="R203" s="2">
        <v>0.66972477064220182</v>
      </c>
      <c r="S203" s="2">
        <v>0.84</v>
      </c>
      <c r="T203" s="9">
        <f>0.714285714285714+0.6</f>
        <v>1.3142857142857141</v>
      </c>
      <c r="U203" s="2">
        <v>0.77922077922077926</v>
      </c>
      <c r="V203" s="2">
        <v>0.34523809523809523</v>
      </c>
      <c r="W203" s="2">
        <v>1.4561403508771931</v>
      </c>
      <c r="X203" s="2">
        <v>1.44</v>
      </c>
      <c r="Y203" s="2">
        <v>2.0925925925925926</v>
      </c>
      <c r="Z203" s="2">
        <v>0</v>
      </c>
      <c r="AA203" s="2">
        <v>0</v>
      </c>
      <c r="AB203" s="2">
        <v>1.6046511627906976</v>
      </c>
      <c r="AC203" s="2">
        <v>1.9245283018867925</v>
      </c>
    </row>
    <row r="204" spans="1:29" x14ac:dyDescent="0.45">
      <c r="A204">
        <f t="shared" si="22"/>
        <v>4</v>
      </c>
      <c r="B204" t="s">
        <v>7</v>
      </c>
      <c r="C204">
        <f t="shared" si="23"/>
        <v>11</v>
      </c>
      <c r="D204" t="s">
        <v>15</v>
      </c>
      <c r="E204">
        <v>88</v>
      </c>
      <c r="F204">
        <v>82</v>
      </c>
      <c r="G204" s="2">
        <f t="shared" si="24"/>
        <v>1.0731707317073171</v>
      </c>
      <c r="H204" s="2">
        <f t="shared" si="25"/>
        <v>0.93181818181818177</v>
      </c>
      <c r="I204" s="2"/>
      <c r="J204" t="s">
        <v>16</v>
      </c>
      <c r="K204">
        <v>17</v>
      </c>
      <c r="L204" s="2">
        <v>0.77777777777777779</v>
      </c>
      <c r="M204" s="2">
        <v>0.3392857142857143</v>
      </c>
      <c r="N204" s="2">
        <v>0.47933884297520662</v>
      </c>
      <c r="O204" s="2">
        <v>1.1756756756756757</v>
      </c>
      <c r="P204" s="2">
        <v>0.46078431372549017</v>
      </c>
      <c r="Q204" s="2">
        <v>0.2857142857142857</v>
      </c>
      <c r="R204" s="9">
        <f>0.339393939393939+0.7265625</f>
        <v>1.0659564393939389</v>
      </c>
      <c r="S204" s="2">
        <v>0.37267080745341613</v>
      </c>
      <c r="T204" s="2">
        <v>0.45689655172413796</v>
      </c>
      <c r="U204" s="2">
        <v>0.68888888888888888</v>
      </c>
      <c r="V204" s="2">
        <v>0.28205128205128205</v>
      </c>
      <c r="W204" s="2">
        <v>0.74766355140186913</v>
      </c>
      <c r="X204" s="2">
        <v>0.75490196078431371</v>
      </c>
      <c r="Y204" s="2">
        <v>0.64772727272727271</v>
      </c>
      <c r="Z204" s="2">
        <v>1.1030927835051547</v>
      </c>
      <c r="AA204" s="2">
        <v>0.62318840579710144</v>
      </c>
      <c r="AB204" s="2">
        <v>0</v>
      </c>
      <c r="AC204" s="2">
        <v>0.79729729729729726</v>
      </c>
    </row>
    <row r="205" spans="1:29" x14ac:dyDescent="0.45">
      <c r="A205">
        <f t="shared" si="22"/>
        <v>3</v>
      </c>
      <c r="B205" t="s">
        <v>0</v>
      </c>
      <c r="C205">
        <f t="shared" si="23"/>
        <v>16</v>
      </c>
      <c r="D205" t="s">
        <v>6</v>
      </c>
      <c r="E205">
        <v>112</v>
      </c>
      <c r="F205">
        <v>39</v>
      </c>
      <c r="G205" s="2">
        <f t="shared" si="24"/>
        <v>2.8717948717948718</v>
      </c>
      <c r="H205" s="2">
        <f t="shared" si="25"/>
        <v>0.3482142857142857</v>
      </c>
      <c r="I205" s="2"/>
      <c r="J205" t="s">
        <v>10</v>
      </c>
      <c r="K205">
        <v>18</v>
      </c>
      <c r="L205" s="9">
        <f>0.504132231404959+0.222222222222222</f>
        <v>0.72635445362718098</v>
      </c>
      <c r="M205" s="2">
        <v>0.53</v>
      </c>
      <c r="N205" s="2">
        <v>0.87209302325581395</v>
      </c>
      <c r="O205" s="2">
        <v>0.92045454545454541</v>
      </c>
      <c r="P205" s="2">
        <v>0.23529411764705882</v>
      </c>
      <c r="Q205" s="2">
        <v>0.30769230769230771</v>
      </c>
      <c r="R205" s="2">
        <v>1.0454545454545454</v>
      </c>
      <c r="S205" s="2">
        <v>0.51079136690647486</v>
      </c>
      <c r="T205" s="2">
        <v>0.56140350877192979</v>
      </c>
      <c r="U205" s="2">
        <v>0.4854368932038835</v>
      </c>
      <c r="V205" s="2">
        <v>0.4</v>
      </c>
      <c r="W205" s="2">
        <v>0.43119266055045874</v>
      </c>
      <c r="X205" s="9">
        <f>0.743589743589744+0.619834710743802</f>
        <v>1.3634244543335461</v>
      </c>
      <c r="Y205" s="2">
        <v>0.5043478260869565</v>
      </c>
      <c r="Z205" s="2">
        <v>0</v>
      </c>
      <c r="AA205" s="2">
        <v>0.51960784313725494</v>
      </c>
      <c r="AB205" s="2">
        <v>1.2542372881355932</v>
      </c>
      <c r="AC205" s="2">
        <v>0</v>
      </c>
    </row>
    <row r="206" spans="1:29" x14ac:dyDescent="0.45">
      <c r="A206">
        <f t="shared" si="22"/>
        <v>10</v>
      </c>
      <c r="B206" t="s">
        <v>13</v>
      </c>
      <c r="C206">
        <f t="shared" si="23"/>
        <v>13</v>
      </c>
      <c r="D206" t="s">
        <v>9</v>
      </c>
      <c r="E206">
        <v>75</v>
      </c>
      <c r="F206">
        <v>63</v>
      </c>
      <c r="G206" s="2">
        <f t="shared" si="24"/>
        <v>1.1904761904761905</v>
      </c>
      <c r="H206" s="2">
        <f t="shared" si="25"/>
        <v>0.84</v>
      </c>
      <c r="I206" s="2"/>
    </row>
    <row r="207" spans="1:29" x14ac:dyDescent="0.45">
      <c r="A207">
        <f t="shared" si="22"/>
        <v>14</v>
      </c>
      <c r="B207" t="s">
        <v>11</v>
      </c>
      <c r="C207">
        <f t="shared" si="23"/>
        <v>9</v>
      </c>
      <c r="D207" t="s">
        <v>3</v>
      </c>
      <c r="E207">
        <v>84</v>
      </c>
      <c r="F207">
        <v>55</v>
      </c>
      <c r="G207" s="2">
        <f t="shared" si="24"/>
        <v>1.5272727272727273</v>
      </c>
      <c r="H207" s="2">
        <f t="shared" si="25"/>
        <v>0.65476190476190477</v>
      </c>
      <c r="I207" s="2"/>
    </row>
    <row r="208" spans="1:29" x14ac:dyDescent="0.45">
      <c r="A208">
        <f t="shared" si="22"/>
        <v>1</v>
      </c>
      <c r="B208" t="s">
        <v>12</v>
      </c>
      <c r="C208">
        <f t="shared" si="23"/>
        <v>8</v>
      </c>
      <c r="D208" t="s">
        <v>14</v>
      </c>
      <c r="E208">
        <v>94</v>
      </c>
      <c r="F208">
        <v>66</v>
      </c>
      <c r="G208" s="2">
        <f t="shared" si="24"/>
        <v>1.4242424242424243</v>
      </c>
      <c r="H208" s="2">
        <f t="shared" si="25"/>
        <v>0.7021276595744681</v>
      </c>
      <c r="I208" s="2"/>
    </row>
    <row r="209" spans="1:9" x14ac:dyDescent="0.45">
      <c r="A209">
        <f t="shared" si="22"/>
        <v>12</v>
      </c>
      <c r="B209" t="s">
        <v>4</v>
      </c>
      <c r="C209">
        <f t="shared" si="23"/>
        <v>17</v>
      </c>
      <c r="D209" t="s">
        <v>16</v>
      </c>
      <c r="E209">
        <v>107</v>
      </c>
      <c r="F209">
        <v>104</v>
      </c>
      <c r="G209" s="2">
        <f t="shared" si="24"/>
        <v>1.0288461538461537</v>
      </c>
      <c r="H209" s="2">
        <f t="shared" si="25"/>
        <v>0.9719626168224299</v>
      </c>
      <c r="I209" s="2"/>
    </row>
    <row r="210" spans="1:9" x14ac:dyDescent="0.45">
      <c r="A210">
        <f t="shared" si="22"/>
        <v>7</v>
      </c>
      <c r="B210" t="s">
        <v>5</v>
      </c>
      <c r="C210">
        <f t="shared" si="23"/>
        <v>6</v>
      </c>
      <c r="D210" t="s">
        <v>2</v>
      </c>
      <c r="E210">
        <v>104</v>
      </c>
      <c r="F210">
        <v>97</v>
      </c>
      <c r="G210" s="2">
        <f t="shared" si="24"/>
        <v>1.0721649484536082</v>
      </c>
      <c r="H210" s="2">
        <f t="shared" si="25"/>
        <v>0.93269230769230771</v>
      </c>
      <c r="I210" s="2"/>
    </row>
    <row r="211" spans="1:9" x14ac:dyDescent="0.45">
      <c r="A211">
        <f t="shared" si="22"/>
        <v>15</v>
      </c>
      <c r="B211" t="s">
        <v>8</v>
      </c>
      <c r="C211">
        <f t="shared" si="23"/>
        <v>18</v>
      </c>
      <c r="D211" t="s">
        <v>10</v>
      </c>
      <c r="E211">
        <v>114</v>
      </c>
      <c r="F211">
        <v>66</v>
      </c>
      <c r="G211" s="2">
        <f t="shared" si="24"/>
        <v>1.7272727272727273</v>
      </c>
      <c r="H211" s="2">
        <f t="shared" si="25"/>
        <v>0.57894736842105265</v>
      </c>
      <c r="I211" s="2"/>
    </row>
    <row r="212" spans="1:9" x14ac:dyDescent="0.45">
      <c r="A212" t="e">
        <f t="shared" si="22"/>
        <v>#N/A</v>
      </c>
      <c r="C212" t="e">
        <f t="shared" si="23"/>
        <v>#N/A</v>
      </c>
      <c r="G212" s="2" t="e">
        <f t="shared" si="24"/>
        <v>#DIV/0!</v>
      </c>
      <c r="H212" s="2" t="e">
        <f t="shared" si="25"/>
        <v>#DIV/0!</v>
      </c>
      <c r="I212" s="2"/>
    </row>
    <row r="213" spans="1:9" x14ac:dyDescent="0.45">
      <c r="A213" t="e">
        <f t="shared" si="22"/>
        <v>#N/A</v>
      </c>
      <c r="B213" s="1" t="s">
        <v>40</v>
      </c>
      <c r="C213" t="e">
        <f t="shared" si="23"/>
        <v>#N/A</v>
      </c>
      <c r="G213" s="2" t="e">
        <f t="shared" si="24"/>
        <v>#DIV/0!</v>
      </c>
      <c r="H213" s="2" t="e">
        <f t="shared" si="25"/>
        <v>#DIV/0!</v>
      </c>
      <c r="I213" s="2"/>
    </row>
    <row r="214" spans="1:9" x14ac:dyDescent="0.45">
      <c r="A214">
        <f t="shared" si="22"/>
        <v>2</v>
      </c>
      <c r="B214" t="s">
        <v>1</v>
      </c>
      <c r="C214">
        <f t="shared" si="23"/>
        <v>4</v>
      </c>
      <c r="D214" t="s">
        <v>7</v>
      </c>
      <c r="E214">
        <v>89</v>
      </c>
      <c r="F214">
        <v>96</v>
      </c>
      <c r="G214" s="2">
        <f t="shared" si="24"/>
        <v>0.92708333333333337</v>
      </c>
      <c r="H214" s="2">
        <f t="shared" si="25"/>
        <v>1.0786516853932584</v>
      </c>
      <c r="I214" s="2"/>
    </row>
    <row r="215" spans="1:9" x14ac:dyDescent="0.45">
      <c r="A215">
        <f t="shared" si="22"/>
        <v>13</v>
      </c>
      <c r="B215" t="s">
        <v>9</v>
      </c>
      <c r="C215">
        <f t="shared" si="23"/>
        <v>12</v>
      </c>
      <c r="D215" t="s">
        <v>4</v>
      </c>
      <c r="E215">
        <v>70</v>
      </c>
      <c r="F215">
        <v>63</v>
      </c>
      <c r="G215" s="2">
        <f t="shared" si="24"/>
        <v>1.1111111111111112</v>
      </c>
      <c r="H215" s="2">
        <f t="shared" si="25"/>
        <v>0.9</v>
      </c>
      <c r="I215" s="2"/>
    </row>
    <row r="216" spans="1:9" x14ac:dyDescent="0.45">
      <c r="A216">
        <f t="shared" si="22"/>
        <v>16</v>
      </c>
      <c r="B216" t="s">
        <v>6</v>
      </c>
      <c r="C216">
        <f t="shared" si="23"/>
        <v>15</v>
      </c>
      <c r="D216" t="s">
        <v>8</v>
      </c>
      <c r="E216">
        <v>96</v>
      </c>
      <c r="F216">
        <v>69</v>
      </c>
      <c r="G216" s="2">
        <f t="shared" si="24"/>
        <v>1.3913043478260869</v>
      </c>
      <c r="H216" s="2">
        <f t="shared" si="25"/>
        <v>0.71875</v>
      </c>
      <c r="I216" s="2"/>
    </row>
    <row r="217" spans="1:9" x14ac:dyDescent="0.45">
      <c r="A217">
        <f t="shared" si="22"/>
        <v>8</v>
      </c>
      <c r="B217" t="s">
        <v>14</v>
      </c>
      <c r="C217">
        <f t="shared" si="23"/>
        <v>5</v>
      </c>
      <c r="D217" t="s">
        <v>17</v>
      </c>
      <c r="E217">
        <v>78</v>
      </c>
      <c r="F217">
        <v>95</v>
      </c>
      <c r="G217" s="2">
        <f t="shared" si="24"/>
        <v>0.82105263157894737</v>
      </c>
      <c r="H217" s="2">
        <f t="shared" si="25"/>
        <v>1.2179487179487178</v>
      </c>
      <c r="I217" s="2"/>
    </row>
    <row r="218" spans="1:9" x14ac:dyDescent="0.45">
      <c r="A218">
        <f t="shared" si="22"/>
        <v>11</v>
      </c>
      <c r="B218" t="s">
        <v>15</v>
      </c>
      <c r="C218">
        <f t="shared" si="23"/>
        <v>7</v>
      </c>
      <c r="D218" t="s">
        <v>5</v>
      </c>
      <c r="E218">
        <v>71</v>
      </c>
      <c r="F218">
        <v>109</v>
      </c>
      <c r="G218" s="2">
        <f t="shared" si="24"/>
        <v>0.65137614678899081</v>
      </c>
      <c r="H218" s="2">
        <f t="shared" si="25"/>
        <v>1.5352112676056338</v>
      </c>
      <c r="I218" s="2"/>
    </row>
    <row r="219" spans="1:9" x14ac:dyDescent="0.45">
      <c r="A219">
        <f t="shared" si="22"/>
        <v>1</v>
      </c>
      <c r="B219" t="s">
        <v>12</v>
      </c>
      <c r="C219">
        <f t="shared" si="23"/>
        <v>10</v>
      </c>
      <c r="D219" t="s">
        <v>13</v>
      </c>
      <c r="E219">
        <v>110</v>
      </c>
      <c r="F219">
        <v>65</v>
      </c>
      <c r="G219" s="2">
        <f t="shared" si="24"/>
        <v>1.6923076923076923</v>
      </c>
      <c r="H219" s="2">
        <f t="shared" si="25"/>
        <v>0.59090909090909094</v>
      </c>
      <c r="I219" s="2"/>
    </row>
    <row r="220" spans="1:9" x14ac:dyDescent="0.45">
      <c r="A220">
        <f t="shared" si="22"/>
        <v>18</v>
      </c>
      <c r="B220" t="s">
        <v>10</v>
      </c>
      <c r="C220">
        <f t="shared" si="23"/>
        <v>3</v>
      </c>
      <c r="D220" t="s">
        <v>0</v>
      </c>
      <c r="E220">
        <v>88</v>
      </c>
      <c r="F220">
        <v>126</v>
      </c>
      <c r="G220" s="2">
        <f t="shared" si="24"/>
        <v>0.69841269841269837</v>
      </c>
      <c r="H220" s="2">
        <f t="shared" si="25"/>
        <v>1.4318181818181819</v>
      </c>
      <c r="I220" s="2"/>
    </row>
    <row r="221" spans="1:9" x14ac:dyDescent="0.45">
      <c r="A221">
        <f t="shared" si="22"/>
        <v>17</v>
      </c>
      <c r="B221" t="s">
        <v>16</v>
      </c>
      <c r="C221">
        <f t="shared" si="23"/>
        <v>14</v>
      </c>
      <c r="D221" t="s">
        <v>11</v>
      </c>
      <c r="E221">
        <v>86</v>
      </c>
      <c r="F221">
        <v>102</v>
      </c>
      <c r="G221" s="2">
        <f t="shared" si="24"/>
        <v>0.84313725490196079</v>
      </c>
      <c r="H221" s="2">
        <f t="shared" si="25"/>
        <v>1.1860465116279071</v>
      </c>
      <c r="I221" s="2"/>
    </row>
    <row r="222" spans="1:9" x14ac:dyDescent="0.45">
      <c r="A222">
        <f t="shared" si="22"/>
        <v>6</v>
      </c>
      <c r="B222" t="s">
        <v>2</v>
      </c>
      <c r="C222">
        <f t="shared" si="23"/>
        <v>9</v>
      </c>
      <c r="D222" t="s">
        <v>3</v>
      </c>
      <c r="E222">
        <v>114</v>
      </c>
      <c r="F222">
        <v>81</v>
      </c>
      <c r="G222" s="2">
        <f t="shared" si="24"/>
        <v>1.4074074074074074</v>
      </c>
      <c r="H222" s="2">
        <f t="shared" si="25"/>
        <v>0.71052631578947367</v>
      </c>
      <c r="I222" s="2"/>
    </row>
    <row r="223" spans="1:9" x14ac:dyDescent="0.45">
      <c r="A223" t="e">
        <f t="shared" si="22"/>
        <v>#N/A</v>
      </c>
      <c r="C223" t="e">
        <f t="shared" si="23"/>
        <v>#N/A</v>
      </c>
      <c r="G223" s="2" t="e">
        <f t="shared" si="24"/>
        <v>#DIV/0!</v>
      </c>
      <c r="H223" s="2" t="e">
        <f t="shared" si="25"/>
        <v>#DIV/0!</v>
      </c>
      <c r="I223" s="2"/>
    </row>
    <row r="224" spans="1:9" x14ac:dyDescent="0.45">
      <c r="A224" t="e">
        <f t="shared" si="22"/>
        <v>#N/A</v>
      </c>
      <c r="B224" s="1" t="s">
        <v>41</v>
      </c>
      <c r="C224" t="e">
        <f t="shared" si="23"/>
        <v>#N/A</v>
      </c>
      <c r="G224" s="2" t="e">
        <f t="shared" si="24"/>
        <v>#DIV/0!</v>
      </c>
      <c r="H224" s="2" t="e">
        <f t="shared" si="25"/>
        <v>#DIV/0!</v>
      </c>
      <c r="I224" s="2"/>
    </row>
    <row r="225" spans="1:9" x14ac:dyDescent="0.45">
      <c r="A225">
        <f t="shared" si="22"/>
        <v>10</v>
      </c>
      <c r="B225" t="s">
        <v>13</v>
      </c>
      <c r="C225">
        <f t="shared" si="23"/>
        <v>6</v>
      </c>
      <c r="D225" t="s">
        <v>2</v>
      </c>
      <c r="E225">
        <v>66</v>
      </c>
      <c r="F225">
        <v>81</v>
      </c>
      <c r="G225" s="2">
        <f t="shared" si="24"/>
        <v>0.81481481481481477</v>
      </c>
      <c r="H225" s="2">
        <f t="shared" si="25"/>
        <v>1.2272727272727273</v>
      </c>
      <c r="I225" s="2"/>
    </row>
    <row r="226" spans="1:9" x14ac:dyDescent="0.45">
      <c r="A226">
        <f t="shared" si="22"/>
        <v>14</v>
      </c>
      <c r="B226" t="s">
        <v>11</v>
      </c>
      <c r="C226">
        <f t="shared" si="23"/>
        <v>18</v>
      </c>
      <c r="D226" t="s">
        <v>10</v>
      </c>
      <c r="E226">
        <v>103</v>
      </c>
      <c r="F226">
        <v>74</v>
      </c>
      <c r="G226" s="2">
        <f t="shared" si="24"/>
        <v>1.3918918918918919</v>
      </c>
      <c r="H226" s="2">
        <f t="shared" si="25"/>
        <v>0.71844660194174759</v>
      </c>
      <c r="I226" s="2"/>
    </row>
    <row r="227" spans="1:9" x14ac:dyDescent="0.45">
      <c r="A227">
        <f t="shared" si="22"/>
        <v>8</v>
      </c>
      <c r="B227" t="s">
        <v>14</v>
      </c>
      <c r="C227">
        <f t="shared" si="23"/>
        <v>16</v>
      </c>
      <c r="D227" t="s">
        <v>6</v>
      </c>
      <c r="E227">
        <v>62</v>
      </c>
      <c r="F227">
        <v>57</v>
      </c>
      <c r="G227" s="2">
        <f t="shared" si="24"/>
        <v>1.0877192982456141</v>
      </c>
      <c r="H227" s="2">
        <f t="shared" si="25"/>
        <v>0.91935483870967738</v>
      </c>
      <c r="I227" s="2"/>
    </row>
    <row r="228" spans="1:9" x14ac:dyDescent="0.45">
      <c r="A228">
        <f t="shared" si="22"/>
        <v>12</v>
      </c>
      <c r="B228" t="s">
        <v>4</v>
      </c>
      <c r="C228">
        <f t="shared" si="23"/>
        <v>1</v>
      </c>
      <c r="D228" t="s">
        <v>12</v>
      </c>
      <c r="E228">
        <v>59</v>
      </c>
      <c r="F228">
        <v>119</v>
      </c>
      <c r="G228" s="2">
        <f t="shared" si="24"/>
        <v>0.49579831932773111</v>
      </c>
      <c r="H228" s="2">
        <f t="shared" si="25"/>
        <v>2.0169491525423728</v>
      </c>
      <c r="I228" s="2"/>
    </row>
    <row r="229" spans="1:9" x14ac:dyDescent="0.45">
      <c r="A229">
        <f t="shared" si="22"/>
        <v>5</v>
      </c>
      <c r="B229" t="s">
        <v>17</v>
      </c>
      <c r="C229">
        <f t="shared" si="23"/>
        <v>17</v>
      </c>
      <c r="D229" t="s">
        <v>16</v>
      </c>
      <c r="E229">
        <v>71</v>
      </c>
      <c r="F229">
        <v>47</v>
      </c>
      <c r="G229" s="2">
        <f t="shared" si="24"/>
        <v>1.5106382978723405</v>
      </c>
      <c r="H229" s="2">
        <f t="shared" si="25"/>
        <v>0.6619718309859155</v>
      </c>
      <c r="I229" s="2"/>
    </row>
    <row r="230" spans="1:9" x14ac:dyDescent="0.45">
      <c r="A230">
        <f t="shared" si="22"/>
        <v>2</v>
      </c>
      <c r="B230" t="s">
        <v>1</v>
      </c>
      <c r="C230">
        <f t="shared" si="23"/>
        <v>9</v>
      </c>
      <c r="D230" t="s">
        <v>3</v>
      </c>
      <c r="E230">
        <v>79</v>
      </c>
      <c r="F230">
        <v>74</v>
      </c>
      <c r="G230" s="2">
        <f t="shared" si="24"/>
        <v>1.0675675675675675</v>
      </c>
      <c r="H230" s="2">
        <f t="shared" si="25"/>
        <v>0.93670886075949367</v>
      </c>
      <c r="I230" s="2"/>
    </row>
    <row r="231" spans="1:9" x14ac:dyDescent="0.45">
      <c r="A231">
        <f t="shared" si="22"/>
        <v>7</v>
      </c>
      <c r="B231" t="s">
        <v>5</v>
      </c>
      <c r="C231">
        <f t="shared" si="23"/>
        <v>13</v>
      </c>
      <c r="D231" t="s">
        <v>9</v>
      </c>
      <c r="E231">
        <v>128</v>
      </c>
      <c r="F231">
        <v>67</v>
      </c>
      <c r="G231" s="2">
        <f t="shared" si="24"/>
        <v>1.9104477611940298</v>
      </c>
      <c r="H231" s="2">
        <f t="shared" si="25"/>
        <v>0.5234375</v>
      </c>
      <c r="I231" s="2"/>
    </row>
    <row r="232" spans="1:9" x14ac:dyDescent="0.45">
      <c r="A232">
        <f t="shared" si="22"/>
        <v>3</v>
      </c>
      <c r="B232" t="s">
        <v>0</v>
      </c>
      <c r="C232">
        <f t="shared" si="23"/>
        <v>4</v>
      </c>
      <c r="D232" t="s">
        <v>7</v>
      </c>
      <c r="E232">
        <v>77</v>
      </c>
      <c r="F232">
        <v>50</v>
      </c>
      <c r="G232" s="2">
        <f t="shared" si="24"/>
        <v>1.54</v>
      </c>
      <c r="H232" s="2">
        <f t="shared" si="25"/>
        <v>0.64935064935064934</v>
      </c>
      <c r="I232" s="2"/>
    </row>
    <row r="233" spans="1:9" x14ac:dyDescent="0.45">
      <c r="A233">
        <f t="shared" si="22"/>
        <v>15</v>
      </c>
      <c r="B233" t="s">
        <v>8</v>
      </c>
      <c r="C233">
        <f t="shared" si="23"/>
        <v>11</v>
      </c>
      <c r="D233" t="s">
        <v>15</v>
      </c>
      <c r="E233">
        <v>62</v>
      </c>
      <c r="F233">
        <v>146</v>
      </c>
      <c r="G233" s="2">
        <f t="shared" si="24"/>
        <v>0.42465753424657532</v>
      </c>
      <c r="H233" s="2">
        <f t="shared" si="25"/>
        <v>2.3548387096774195</v>
      </c>
      <c r="I233" s="2"/>
    </row>
    <row r="234" spans="1:9" x14ac:dyDescent="0.45">
      <c r="A234" t="e">
        <f t="shared" si="22"/>
        <v>#N/A</v>
      </c>
      <c r="C234" t="e">
        <f t="shared" si="23"/>
        <v>#N/A</v>
      </c>
      <c r="G234" s="2" t="e">
        <f t="shared" si="24"/>
        <v>#DIV/0!</v>
      </c>
      <c r="H234" s="2" t="e">
        <f t="shared" si="25"/>
        <v>#DIV/0!</v>
      </c>
      <c r="I234" s="2"/>
    </row>
    <row r="235" spans="1:9" x14ac:dyDescent="0.45">
      <c r="A235" t="e">
        <f t="shared" si="22"/>
        <v>#N/A</v>
      </c>
      <c r="B235" s="1" t="s">
        <v>42</v>
      </c>
      <c r="C235" t="e">
        <f t="shared" si="23"/>
        <v>#N/A</v>
      </c>
      <c r="G235" s="2" t="e">
        <f t="shared" si="24"/>
        <v>#DIV/0!</v>
      </c>
      <c r="H235" s="2" t="e">
        <f t="shared" si="25"/>
        <v>#DIV/0!</v>
      </c>
      <c r="I235" s="2"/>
    </row>
    <row r="236" spans="1:9" x14ac:dyDescent="0.45">
      <c r="A236">
        <f t="shared" si="22"/>
        <v>6</v>
      </c>
      <c r="B236" t="s">
        <v>2</v>
      </c>
      <c r="C236">
        <f t="shared" si="23"/>
        <v>2</v>
      </c>
      <c r="D236" t="s">
        <v>1</v>
      </c>
      <c r="E236">
        <v>57</v>
      </c>
      <c r="F236">
        <v>115</v>
      </c>
      <c r="G236" s="2">
        <f t="shared" si="24"/>
        <v>0.4956521739130435</v>
      </c>
      <c r="H236" s="2">
        <f t="shared" si="25"/>
        <v>2.0175438596491229</v>
      </c>
      <c r="I236" s="2"/>
    </row>
    <row r="237" spans="1:9" x14ac:dyDescent="0.45">
      <c r="A237">
        <f t="shared" si="22"/>
        <v>16</v>
      </c>
      <c r="B237" t="s">
        <v>6</v>
      </c>
      <c r="C237">
        <f t="shared" si="23"/>
        <v>5</v>
      </c>
      <c r="D237" t="s">
        <v>17</v>
      </c>
      <c r="E237">
        <v>69</v>
      </c>
      <c r="F237">
        <v>89</v>
      </c>
      <c r="G237" s="2">
        <f t="shared" si="24"/>
        <v>0.7752808988764045</v>
      </c>
      <c r="H237" s="2">
        <f t="shared" si="25"/>
        <v>1.2898550724637681</v>
      </c>
      <c r="I237" s="2"/>
    </row>
    <row r="238" spans="1:9" x14ac:dyDescent="0.45">
      <c r="A238">
        <f t="shared" si="22"/>
        <v>18</v>
      </c>
      <c r="B238" t="s">
        <v>10</v>
      </c>
      <c r="C238">
        <f t="shared" si="23"/>
        <v>12</v>
      </c>
      <c r="D238" t="s">
        <v>4</v>
      </c>
      <c r="E238">
        <v>47</v>
      </c>
      <c r="F238">
        <v>114</v>
      </c>
      <c r="G238" s="2">
        <f t="shared" si="24"/>
        <v>0.41228070175438597</v>
      </c>
      <c r="H238" s="2">
        <f t="shared" si="25"/>
        <v>2.4255319148936172</v>
      </c>
      <c r="I238" s="2"/>
    </row>
    <row r="239" spans="1:9" x14ac:dyDescent="0.45">
      <c r="A239">
        <f t="shared" si="22"/>
        <v>1</v>
      </c>
      <c r="B239" t="s">
        <v>12</v>
      </c>
      <c r="C239">
        <f t="shared" si="23"/>
        <v>17</v>
      </c>
      <c r="D239" t="s">
        <v>16</v>
      </c>
      <c r="E239">
        <v>131</v>
      </c>
      <c r="F239">
        <v>46</v>
      </c>
      <c r="G239" s="2">
        <f t="shared" si="24"/>
        <v>2.847826086956522</v>
      </c>
      <c r="H239" s="2">
        <f t="shared" si="25"/>
        <v>0.35114503816793891</v>
      </c>
      <c r="I239" s="2"/>
    </row>
    <row r="240" spans="1:9" x14ac:dyDescent="0.45">
      <c r="A240">
        <f t="shared" si="22"/>
        <v>11</v>
      </c>
      <c r="B240" t="s">
        <v>15</v>
      </c>
      <c r="C240">
        <f t="shared" si="23"/>
        <v>14</v>
      </c>
      <c r="D240" t="s">
        <v>11</v>
      </c>
      <c r="E240">
        <v>111</v>
      </c>
      <c r="F240">
        <v>55</v>
      </c>
      <c r="G240" s="2">
        <f t="shared" si="24"/>
        <v>2.0181818181818181</v>
      </c>
      <c r="H240" s="2">
        <f t="shared" si="25"/>
        <v>0.49549549549549549</v>
      </c>
      <c r="I240" s="2"/>
    </row>
    <row r="241" spans="1:9" x14ac:dyDescent="0.45">
      <c r="A241">
        <f t="shared" si="22"/>
        <v>15</v>
      </c>
      <c r="B241" t="s">
        <v>8</v>
      </c>
      <c r="C241">
        <f t="shared" si="23"/>
        <v>7</v>
      </c>
      <c r="D241" t="s">
        <v>5</v>
      </c>
      <c r="E241">
        <v>75</v>
      </c>
      <c r="F241">
        <v>141</v>
      </c>
      <c r="G241" s="2">
        <f t="shared" si="24"/>
        <v>0.53191489361702127</v>
      </c>
      <c r="H241" s="2">
        <f t="shared" si="25"/>
        <v>1.88</v>
      </c>
      <c r="I241" s="2"/>
    </row>
    <row r="242" spans="1:9" x14ac:dyDescent="0.45">
      <c r="A242">
        <f t="shared" si="22"/>
        <v>13</v>
      </c>
      <c r="B242" t="s">
        <v>9</v>
      </c>
      <c r="C242">
        <f t="shared" si="23"/>
        <v>8</v>
      </c>
      <c r="D242" t="s">
        <v>14</v>
      </c>
      <c r="E242">
        <v>64</v>
      </c>
      <c r="F242">
        <v>87</v>
      </c>
      <c r="G242" s="2">
        <f t="shared" si="24"/>
        <v>0.73563218390804597</v>
      </c>
      <c r="H242" s="2">
        <f t="shared" si="25"/>
        <v>1.359375</v>
      </c>
      <c r="I242" s="2"/>
    </row>
    <row r="243" spans="1:9" x14ac:dyDescent="0.45">
      <c r="A243">
        <f t="shared" si="22"/>
        <v>9</v>
      </c>
      <c r="B243" t="s">
        <v>3</v>
      </c>
      <c r="C243">
        <f t="shared" si="23"/>
        <v>4</v>
      </c>
      <c r="D243" t="s">
        <v>7</v>
      </c>
      <c r="E243">
        <v>74</v>
      </c>
      <c r="F243">
        <v>75</v>
      </c>
      <c r="G243" s="2">
        <f t="shared" si="24"/>
        <v>0.98666666666666669</v>
      </c>
      <c r="H243" s="2">
        <f t="shared" si="25"/>
        <v>1.0135135135135136</v>
      </c>
      <c r="I243" s="2"/>
    </row>
    <row r="244" spans="1:9" x14ac:dyDescent="0.45">
      <c r="A244">
        <f t="shared" si="22"/>
        <v>10</v>
      </c>
      <c r="B244" t="s">
        <v>13</v>
      </c>
      <c r="C244">
        <f t="shared" si="23"/>
        <v>3</v>
      </c>
      <c r="D244" t="s">
        <v>0</v>
      </c>
      <c r="E244">
        <v>74</v>
      </c>
      <c r="F244">
        <v>88</v>
      </c>
      <c r="G244" s="2">
        <f t="shared" si="24"/>
        <v>0.84090909090909094</v>
      </c>
      <c r="H244" s="2">
        <f t="shared" si="25"/>
        <v>1.1891891891891893</v>
      </c>
      <c r="I244" s="2"/>
    </row>
  </sheetData>
  <conditionalFormatting sqref="L3:AC20 L188:AC205">
    <cfRule type="cellIs" dxfId="41" priority="3" operator="notEqual">
      <formula>0</formula>
    </cfRule>
  </conditionalFormatting>
  <conditionalFormatting sqref="X26:X43">
    <cfRule type="top10" dxfId="40" priority="7" rank="3"/>
    <cfRule type="top10" dxfId="39" priority="9" rank="10"/>
  </conditionalFormatting>
  <conditionalFormatting sqref="AB26:AB43">
    <cfRule type="top10" dxfId="38" priority="6" rank="3"/>
    <cfRule type="top10" dxfId="37" priority="8" rank="10"/>
  </conditionalFormatting>
  <conditionalFormatting sqref="AF26:AF43">
    <cfRule type="top10" dxfId="36" priority="4" rank="3"/>
    <cfRule type="top10" dxfId="35" priority="5" rank="10"/>
  </conditionalFormatting>
  <conditionalFormatting sqref="AJ26:AJ43">
    <cfRule type="top10" dxfId="34" priority="2" rank="3"/>
  </conditionalFormatting>
  <conditionalFormatting sqref="AP26:AP43">
    <cfRule type="top10" dxfId="33" priority="1" rank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A2A6-4E5B-46FA-91E9-AB9E369590AF}">
  <dimension ref="A1:AY244"/>
  <sheetViews>
    <sheetView topLeftCell="O1" zoomScale="55" zoomScaleNormal="55" workbookViewId="0">
      <selection activeCell="AS25" sqref="AS25:AU43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1.86328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4" max="24" width="12.46484375" customWidth="1"/>
    <col min="25" max="25" width="12.59765625" customWidth="1"/>
    <col min="28" max="28" width="14.33203125" customWidth="1"/>
    <col min="31" max="31" width="13.86328125" customWidth="1"/>
    <col min="32" max="32" width="14" customWidth="1"/>
  </cols>
  <sheetData>
    <row r="1" spans="1:51" ht="23.25" x14ac:dyDescent="0.7">
      <c r="J1" s="4" t="s">
        <v>91</v>
      </c>
      <c r="L1" t="s">
        <v>12</v>
      </c>
      <c r="M1" t="s">
        <v>1</v>
      </c>
      <c r="N1" t="s">
        <v>0</v>
      </c>
      <c r="O1" t="s">
        <v>7</v>
      </c>
      <c r="P1" t="s">
        <v>17</v>
      </c>
      <c r="Q1" t="s">
        <v>2</v>
      </c>
      <c r="R1" t="s">
        <v>5</v>
      </c>
      <c r="S1" t="s">
        <v>14</v>
      </c>
      <c r="T1" t="s">
        <v>3</v>
      </c>
      <c r="U1" t="s">
        <v>13</v>
      </c>
      <c r="V1" t="s">
        <v>15</v>
      </c>
      <c r="W1" t="s">
        <v>4</v>
      </c>
      <c r="X1" t="s">
        <v>9</v>
      </c>
      <c r="Y1" t="s">
        <v>11</v>
      </c>
      <c r="Z1" t="s">
        <v>8</v>
      </c>
      <c r="AA1" t="s">
        <v>6</v>
      </c>
      <c r="AB1" t="s">
        <v>16</v>
      </c>
      <c r="AC1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4" t="s">
        <v>88</v>
      </c>
      <c r="K2" t="s">
        <v>43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t="s">
        <v>12</v>
      </c>
      <c r="K3">
        <v>1</v>
      </c>
      <c r="L3">
        <v>0</v>
      </c>
      <c r="M3" s="2">
        <v>1.4444444444444444</v>
      </c>
      <c r="N3" s="2">
        <v>0.71962616822429903</v>
      </c>
      <c r="O3" s="2">
        <v>1.1428571428571428</v>
      </c>
      <c r="P3" s="2">
        <v>0.95652173913043481</v>
      </c>
      <c r="Q3" s="2">
        <v>1.1428571428571428</v>
      </c>
      <c r="R3" s="2">
        <v>1.0348837209302326</v>
      </c>
      <c r="S3" s="9">
        <f>1.18571428571429+1.42424242424242</f>
        <v>2.6099567099567098</v>
      </c>
      <c r="T3" s="2">
        <v>1.5454545454545454</v>
      </c>
      <c r="U3" s="2">
        <v>0.88888888888888884</v>
      </c>
      <c r="V3" s="9">
        <f>1.74468085106383+1.12765957446809</f>
        <v>2.8723404255319203</v>
      </c>
      <c r="W3">
        <v>0</v>
      </c>
      <c r="X3" s="2">
        <v>0.86956521739130432</v>
      </c>
      <c r="Y3" s="2">
        <v>1.7636363636363637</v>
      </c>
      <c r="Z3" s="2">
        <v>1.9166666666666667</v>
      </c>
      <c r="AA3" s="2">
        <v>2.5142857142857142</v>
      </c>
      <c r="AB3" s="2">
        <v>1.2857142857142858</v>
      </c>
      <c r="AC3" s="9">
        <f>1.98360655737705+4.5</f>
        <v>6.4836065573770503</v>
      </c>
      <c r="AE3" s="2">
        <f>SUM(L3:AC20)</f>
        <v>387.2902095355314</v>
      </c>
      <c r="AF3">
        <v>1</v>
      </c>
      <c r="AH3" s="2" cm="1">
        <f t="array" ref="AH3:AY20">TRANSPOSE(L3:AC20)</f>
        <v>0</v>
      </c>
      <c r="AI3" s="2">
        <v>0.69230769230769229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0.9662921348314607</v>
      </c>
      <c r="AO3" s="2">
        <v>1.545501153550372</v>
      </c>
      <c r="AP3" s="2">
        <v>0.6470588235294118</v>
      </c>
      <c r="AQ3" s="2">
        <v>1.125</v>
      </c>
      <c r="AR3" s="2">
        <v>1.4599631845375061</v>
      </c>
      <c r="AS3" s="2">
        <v>0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0.77777777777777779</v>
      </c>
      <c r="AY3" s="2">
        <v>0.72635445362718098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t="s">
        <v>1</v>
      </c>
      <c r="K4">
        <v>2</v>
      </c>
      <c r="L4" s="2">
        <v>0.69230769230769229</v>
      </c>
      <c r="M4">
        <v>0</v>
      </c>
      <c r="N4" s="2">
        <v>0.83561643835616439</v>
      </c>
      <c r="O4" s="2">
        <v>0.68292682926829273</v>
      </c>
      <c r="P4" s="9">
        <f>0.595744680851064+2.17948717948718</f>
        <v>2.775231860338244</v>
      </c>
      <c r="Q4" s="2">
        <v>2.2075471698113209</v>
      </c>
      <c r="R4" s="2">
        <v>1.4074074074074074</v>
      </c>
      <c r="S4" s="9">
        <f>1.36619718309859+0.909090909090909</f>
        <v>2.2752880921894989</v>
      </c>
      <c r="T4">
        <v>0</v>
      </c>
      <c r="U4" s="2">
        <v>1.6909090909090909</v>
      </c>
      <c r="V4" s="9">
        <f>1.88888888888889+1.20289855072464</f>
        <v>3.0917874396135296</v>
      </c>
      <c r="W4" s="2">
        <v>1.1884057971014492</v>
      </c>
      <c r="X4" s="2">
        <v>1.1234567901234569</v>
      </c>
      <c r="Y4" s="2">
        <v>1.4461538461538461</v>
      </c>
      <c r="Z4" s="2">
        <v>1.4142857142857144</v>
      </c>
      <c r="AA4" s="2">
        <v>2.2641509433962264</v>
      </c>
      <c r="AB4" s="2">
        <v>2.9473684210526314</v>
      </c>
      <c r="AC4" s="2">
        <v>1.8867924528301887</v>
      </c>
      <c r="AF4">
        <v>1</v>
      </c>
      <c r="AH4" s="2">
        <v>1.4444444444444444</v>
      </c>
      <c r="AI4" s="2">
        <v>0</v>
      </c>
      <c r="AJ4" s="2">
        <v>1.1967213114754098</v>
      </c>
      <c r="AK4" s="2">
        <v>1.4642857142857142</v>
      </c>
      <c r="AL4" s="2">
        <v>2.137394957983195</v>
      </c>
      <c r="AM4" s="2">
        <v>0.45299145299145299</v>
      </c>
      <c r="AN4" s="2">
        <v>0.71052631578947367</v>
      </c>
      <c r="AO4" s="2">
        <v>1.8319587628865981</v>
      </c>
      <c r="AP4" s="2">
        <v>0</v>
      </c>
      <c r="AQ4" s="2">
        <v>0.59139784946236562</v>
      </c>
      <c r="AR4" s="2">
        <v>1.360737065910701</v>
      </c>
      <c r="AS4" s="2">
        <v>0.84146341463414631</v>
      </c>
      <c r="AT4" s="2">
        <v>0.89010989010989006</v>
      </c>
      <c r="AU4" s="2">
        <v>0.69148936170212771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t="s">
        <v>0</v>
      </c>
      <c r="K5">
        <v>3</v>
      </c>
      <c r="L5" s="2">
        <v>1.3896103896103895</v>
      </c>
      <c r="M5" s="2">
        <v>1.1967213114754098</v>
      </c>
      <c r="N5">
        <v>0</v>
      </c>
      <c r="O5">
        <v>0</v>
      </c>
      <c r="P5" s="2">
        <v>1.2615384615384615</v>
      </c>
      <c r="Q5" s="2">
        <v>0.78761061946902655</v>
      </c>
      <c r="R5" s="2">
        <v>1.06</v>
      </c>
      <c r="S5" s="9">
        <f>0.845070422535211+1.7910447761194</f>
        <v>2.6361151986546112</v>
      </c>
      <c r="T5" s="2">
        <v>0.8529411764705882</v>
      </c>
      <c r="U5" s="2">
        <v>2.59375</v>
      </c>
      <c r="V5" s="2">
        <v>0.71951219512195119</v>
      </c>
      <c r="W5" s="2">
        <v>0.81333333333333335</v>
      </c>
      <c r="X5" s="2">
        <v>1.6029411764705883</v>
      </c>
      <c r="Y5" s="2">
        <v>1.388235294117647</v>
      </c>
      <c r="Z5" s="9">
        <f>2.23404255319149+0.905263157894737</f>
        <v>3.139305711086227</v>
      </c>
      <c r="AA5" s="9">
        <f>1.21739130434783+2.87179487179487</f>
        <v>4.0891861761427002</v>
      </c>
      <c r="AB5" s="2">
        <v>2.0862068965517242</v>
      </c>
      <c r="AC5" s="2">
        <v>1.1466666666666667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</v>
      </c>
      <c r="AL5" s="2">
        <v>0.79268292682926833</v>
      </c>
      <c r="AM5" s="2">
        <v>1.2696629213483146</v>
      </c>
      <c r="AN5" s="2">
        <v>0.94339622641509435</v>
      </c>
      <c r="AO5" s="2">
        <v>1.7416666666666631</v>
      </c>
      <c r="AP5" s="2">
        <v>1.1724137931034482</v>
      </c>
      <c r="AQ5" s="2">
        <v>0.38554216867469882</v>
      </c>
      <c r="AR5" s="2">
        <v>1.3898305084745763</v>
      </c>
      <c r="AS5" s="2">
        <v>1.2295081967213115</v>
      </c>
      <c r="AT5" s="2">
        <v>0.62385321100917435</v>
      </c>
      <c r="AU5" s="2">
        <v>0.72033898305084743</v>
      </c>
      <c r="AV5" s="2">
        <v>1.5522702104097481</v>
      </c>
      <c r="AW5" s="2">
        <v>1.169642857142857</v>
      </c>
      <c r="AX5" s="2">
        <v>0.47933884297520662</v>
      </c>
      <c r="AY5" s="2">
        <v>0.87209302325581395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t="s">
        <v>7</v>
      </c>
      <c r="K6">
        <v>4</v>
      </c>
      <c r="L6" s="2">
        <v>0.875</v>
      </c>
      <c r="M6" s="2">
        <v>1.4642857142857142</v>
      </c>
      <c r="N6">
        <v>0</v>
      </c>
      <c r="O6">
        <v>0</v>
      </c>
      <c r="P6" s="2">
        <v>1.8181818181818181</v>
      </c>
      <c r="Q6" s="2">
        <v>0.9285714285714286</v>
      </c>
      <c r="R6" s="2">
        <v>0.76106194690265483</v>
      </c>
      <c r="S6" s="2">
        <v>0.51515151515151514</v>
      </c>
      <c r="T6" s="2">
        <v>1.0533333333333332</v>
      </c>
      <c r="U6" s="2">
        <v>1.2</v>
      </c>
      <c r="V6" s="2">
        <v>1.0731707317073171</v>
      </c>
      <c r="W6" s="9">
        <f>1.27777777777778+1.08064516129032</f>
        <v>2.3584229390680997</v>
      </c>
      <c r="X6" s="2">
        <v>1.0588235294117647</v>
      </c>
      <c r="Y6" s="9">
        <f>1.72413793103448+1.05813953488372</f>
        <v>2.7822774659181997</v>
      </c>
      <c r="Z6" s="9">
        <f>1.13414634146341+1.05263157894737</f>
        <v>2.1867779204107798</v>
      </c>
      <c r="AA6" s="2">
        <v>1.1428571428571428</v>
      </c>
      <c r="AB6" s="2">
        <v>0.85057471264367812</v>
      </c>
      <c r="AC6" s="2">
        <v>1.0864197530864197</v>
      </c>
      <c r="AF6">
        <v>1</v>
      </c>
      <c r="AH6" s="2">
        <v>1.1428571428571428</v>
      </c>
      <c r="AI6" s="2">
        <v>0.68292682926829273</v>
      </c>
      <c r="AJ6" s="2">
        <v>0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0.93181818181818177</v>
      </c>
      <c r="AS6" s="2">
        <v>1.7079818299805321</v>
      </c>
      <c r="AT6" s="2">
        <v>0.94444444444444442</v>
      </c>
      <c r="AU6" s="2">
        <v>1.5250549450549449</v>
      </c>
      <c r="AV6" s="2">
        <v>1.8317204301075269</v>
      </c>
      <c r="AW6" s="2">
        <v>0.875</v>
      </c>
      <c r="AX6" s="2">
        <v>1.1756756756756757</v>
      </c>
      <c r="AY6" s="2">
        <v>0.92045454545454541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t="s">
        <v>17</v>
      </c>
      <c r="K7">
        <v>5</v>
      </c>
      <c r="L7" s="2">
        <v>1.0454545454545454</v>
      </c>
      <c r="M7" s="9">
        <f>1.67857142857143+0.458823529411765</f>
        <v>2.137394957983195</v>
      </c>
      <c r="N7" s="2">
        <v>0.79268292682926833</v>
      </c>
      <c r="O7" s="2">
        <v>0.55000000000000004</v>
      </c>
      <c r="P7">
        <v>0</v>
      </c>
      <c r="Q7" s="2">
        <v>1.1647058823529413</v>
      </c>
      <c r="R7" s="2">
        <v>1.0576923076923077</v>
      </c>
      <c r="S7">
        <v>0</v>
      </c>
      <c r="T7" s="9">
        <f>1.56451612903226+0.617283950617284</f>
        <v>2.1818000796495438</v>
      </c>
      <c r="U7" s="9">
        <f>0.846153846153846+1.58571428571429</f>
        <v>2.4318681318681361</v>
      </c>
      <c r="V7" s="2">
        <v>1.0879120879120878</v>
      </c>
      <c r="W7" s="2">
        <v>0.47826086956521741</v>
      </c>
      <c r="X7" s="2">
        <v>1.1585365853658536</v>
      </c>
      <c r="Y7" s="2">
        <v>1.01219512195122</v>
      </c>
      <c r="Z7" s="2">
        <v>1.8135593220338984</v>
      </c>
      <c r="AA7" s="2">
        <v>1.6296296296296295</v>
      </c>
      <c r="AB7" s="2">
        <v>2.1702127659574466</v>
      </c>
      <c r="AC7" s="2">
        <v>4.25</v>
      </c>
      <c r="AF7">
        <v>1</v>
      </c>
      <c r="AH7" s="2">
        <v>0.95652173913043481</v>
      </c>
      <c r="AI7" s="2">
        <v>2.775231860338244</v>
      </c>
      <c r="AJ7" s="2">
        <v>1.2615384615384615</v>
      </c>
      <c r="AK7" s="2">
        <v>1.8181818181818181</v>
      </c>
      <c r="AL7" s="2">
        <v>0</v>
      </c>
      <c r="AM7" s="2">
        <v>0.85858585858585856</v>
      </c>
      <c r="AN7" s="2">
        <v>0.94545454545454544</v>
      </c>
      <c r="AO7" s="2">
        <v>0</v>
      </c>
      <c r="AP7" s="2">
        <v>2.2591752577319593</v>
      </c>
      <c r="AQ7" s="2">
        <v>1.8124488124488112</v>
      </c>
      <c r="AR7" s="2">
        <v>0.91919191919191923</v>
      </c>
      <c r="AS7" s="2">
        <v>2.0909090909090908</v>
      </c>
      <c r="AT7" s="2">
        <v>0.86315789473684212</v>
      </c>
      <c r="AU7" s="2">
        <v>0.98795180722891562</v>
      </c>
      <c r="AV7" s="2">
        <v>0.55140186915887845</v>
      </c>
      <c r="AW7" s="2">
        <v>0.61363636363636365</v>
      </c>
      <c r="AX7" s="2">
        <v>0.46078431372549017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t="s">
        <v>2</v>
      </c>
      <c r="K8">
        <v>6</v>
      </c>
      <c r="L8" s="2">
        <v>0.875</v>
      </c>
      <c r="M8" s="2">
        <v>0.45299145299145299</v>
      </c>
      <c r="N8" s="2">
        <v>1.2696629213483146</v>
      </c>
      <c r="O8" s="2">
        <v>1.0769230769230769</v>
      </c>
      <c r="P8" s="2">
        <v>0.85858585858585856</v>
      </c>
      <c r="Q8">
        <v>0</v>
      </c>
      <c r="R8" s="2">
        <v>0.93269230769230771</v>
      </c>
      <c r="S8" s="2">
        <v>1.6119402985074627</v>
      </c>
      <c r="T8">
        <v>0</v>
      </c>
      <c r="U8" s="2">
        <v>1.368421052631579</v>
      </c>
      <c r="V8" s="2">
        <v>1.1594202898550725</v>
      </c>
      <c r="W8" s="9">
        <f>1.65+1.18279569892473</f>
        <v>2.8327956989247296</v>
      </c>
      <c r="X8" s="2">
        <v>0.95726495726495731</v>
      </c>
      <c r="Y8" s="2">
        <v>1.5454545454545454</v>
      </c>
      <c r="Z8" s="9">
        <f>1.29333333333333+0.9</f>
        <v>2.1933333333333298</v>
      </c>
      <c r="AA8" s="9">
        <f>1.14583333333333+1.67796610169492</f>
        <v>2.82379943502825</v>
      </c>
      <c r="AB8" s="2">
        <v>3.5</v>
      </c>
      <c r="AC8" s="2">
        <v>3.25</v>
      </c>
      <c r="AF8">
        <v>1</v>
      </c>
      <c r="AH8" s="2">
        <v>1.1428571428571428</v>
      </c>
      <c r="AI8" s="2">
        <v>2.2075471698113209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1.0721649484536082</v>
      </c>
      <c r="AO8" s="2">
        <v>0.62037037037037035</v>
      </c>
      <c r="AP8" s="2">
        <v>0</v>
      </c>
      <c r="AQ8" s="2">
        <v>0.73076923076923073</v>
      </c>
      <c r="AR8" s="2">
        <v>0.86250000000000004</v>
      </c>
      <c r="AS8" s="2">
        <v>1.451515151515151</v>
      </c>
      <c r="AT8" s="2">
        <v>1.0446428571428572</v>
      </c>
      <c r="AU8" s="2">
        <v>0.6470588235294118</v>
      </c>
      <c r="AV8" s="2">
        <v>1.88430698739977</v>
      </c>
      <c r="AW8" s="2">
        <v>1.468686868686869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t="s">
        <v>5</v>
      </c>
      <c r="K9">
        <v>7</v>
      </c>
      <c r="L9" s="2">
        <v>0.9662921348314607</v>
      </c>
      <c r="M9" s="2">
        <v>0.71052631578947367</v>
      </c>
      <c r="N9" s="2">
        <v>0.94339622641509435</v>
      </c>
      <c r="O9" s="2">
        <v>1.3139534883720929</v>
      </c>
      <c r="P9" s="2">
        <v>0.94545454545454544</v>
      </c>
      <c r="Q9" s="2">
        <v>1.0721649484536082</v>
      </c>
      <c r="R9">
        <v>0</v>
      </c>
      <c r="S9" s="2">
        <v>1.6229508196721312</v>
      </c>
      <c r="T9" s="8">
        <f>0.752475247524752+1.22727272727273</f>
        <v>1.979747974797482</v>
      </c>
      <c r="U9" s="2">
        <v>0.71794871794871795</v>
      </c>
      <c r="V9" s="2">
        <v>1.1846153846153846</v>
      </c>
      <c r="W9" s="2">
        <v>0.97872340425531912</v>
      </c>
      <c r="X9" s="2">
        <v>1.2446808510638299</v>
      </c>
      <c r="Y9" s="2">
        <v>0.81188118811881194</v>
      </c>
      <c r="Z9" s="2">
        <v>1.6666666666666667</v>
      </c>
      <c r="AA9" s="2">
        <v>1.4931506849315068</v>
      </c>
      <c r="AB9" s="9">
        <f>2.94642857142857+1.37634408602151</f>
        <v>4.3227726574500798</v>
      </c>
      <c r="AC9" s="2">
        <v>0.95652173913043481</v>
      </c>
      <c r="AF9">
        <v>1</v>
      </c>
      <c r="AH9" s="2">
        <v>1.0348837209302326</v>
      </c>
      <c r="AI9" s="2">
        <v>1.4074074074074074</v>
      </c>
      <c r="AJ9" s="2">
        <v>1.06</v>
      </c>
      <c r="AK9" s="2">
        <v>0.76106194690265483</v>
      </c>
      <c r="AL9" s="2">
        <v>1.0576923076923077</v>
      </c>
      <c r="AM9" s="2">
        <v>0.93269230769230771</v>
      </c>
      <c r="AN9" s="2">
        <v>0</v>
      </c>
      <c r="AO9" s="2">
        <v>0.61616161616161613</v>
      </c>
      <c r="AP9" s="2">
        <v>2.1437621832358649</v>
      </c>
      <c r="AQ9" s="2">
        <v>1.3928571428571428</v>
      </c>
      <c r="AR9" s="2">
        <v>0.8441558441558441</v>
      </c>
      <c r="AS9" s="2">
        <v>1.0217391304347827</v>
      </c>
      <c r="AT9" s="2">
        <v>0.80341880341880345</v>
      </c>
      <c r="AU9" s="2">
        <v>1.2317073170731707</v>
      </c>
      <c r="AV9" s="2">
        <v>0.6</v>
      </c>
      <c r="AW9" s="2">
        <v>0.66972477064220182</v>
      </c>
      <c r="AX9" s="2">
        <v>1.0659564393939389</v>
      </c>
      <c r="AY9" s="2">
        <v>1.0454545454545454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t="s">
        <v>14</v>
      </c>
      <c r="K10">
        <v>8</v>
      </c>
      <c r="L10" s="9">
        <f>0.843373493975904+0.702127659574468</f>
        <v>1.545501153550372</v>
      </c>
      <c r="M10" s="9">
        <f>0.731958762886598+1.1</f>
        <v>1.8319587628865981</v>
      </c>
      <c r="N10" s="9">
        <f>1.18333333333333+0.558333333333333</f>
        <v>1.7416666666666631</v>
      </c>
      <c r="O10" s="2">
        <v>1.9411764705882353</v>
      </c>
      <c r="P10">
        <v>0</v>
      </c>
      <c r="Q10" s="2">
        <v>0.62037037037037035</v>
      </c>
      <c r="R10" s="2">
        <v>0.61616161616161613</v>
      </c>
      <c r="S10">
        <v>0</v>
      </c>
      <c r="T10" s="2">
        <v>0.88235294117647056</v>
      </c>
      <c r="U10" s="2">
        <v>1.5</v>
      </c>
      <c r="V10" s="2">
        <v>0.80232558139534882</v>
      </c>
      <c r="W10" s="2">
        <v>1.2183908045977012</v>
      </c>
      <c r="X10" s="2">
        <v>1.5060240963855422</v>
      </c>
      <c r="Y10" s="2">
        <v>0.98412698412698407</v>
      </c>
      <c r="Z10" s="2">
        <v>1.4507042253521127</v>
      </c>
      <c r="AA10" s="2">
        <v>1.1904761904761905</v>
      </c>
      <c r="AB10" s="2">
        <v>2.6833333333333331</v>
      </c>
      <c r="AC10" s="2">
        <v>1.9577464788732395</v>
      </c>
      <c r="AF10">
        <v>1</v>
      </c>
      <c r="AH10" s="2">
        <v>2.6099567099567098</v>
      </c>
      <c r="AI10" s="2">
        <v>2.2752880921894989</v>
      </c>
      <c r="AJ10" s="2">
        <v>2.6361151986546112</v>
      </c>
      <c r="AK10" s="2">
        <v>0.51515151515151514</v>
      </c>
      <c r="AL10" s="2">
        <v>0</v>
      </c>
      <c r="AM10" s="2">
        <v>1.6119402985074627</v>
      </c>
      <c r="AN10" s="2">
        <v>1.6229508196721312</v>
      </c>
      <c r="AO10" s="2">
        <v>0</v>
      </c>
      <c r="AP10" s="2">
        <v>1.1333333333333333</v>
      </c>
      <c r="AQ10" s="2">
        <v>0.66666666666666663</v>
      </c>
      <c r="AR10" s="2">
        <v>1.2463768115942029</v>
      </c>
      <c r="AS10" s="2">
        <v>0.82075471698113212</v>
      </c>
      <c r="AT10" s="2">
        <v>0.66400000000000003</v>
      </c>
      <c r="AU10" s="2">
        <v>1.0161290322580645</v>
      </c>
      <c r="AV10" s="2">
        <v>0.68932038834951459</v>
      </c>
      <c r="AW10" s="2">
        <v>0.84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t="s">
        <v>3</v>
      </c>
      <c r="K11">
        <v>9</v>
      </c>
      <c r="L11" s="2">
        <v>0.6470588235294118</v>
      </c>
      <c r="M11">
        <v>0</v>
      </c>
      <c r="N11" s="2">
        <v>1.1724137931034482</v>
      </c>
      <c r="O11" s="2">
        <v>0.94936708860759489</v>
      </c>
      <c r="P11" s="9">
        <f>0.639175257731959+1.62</f>
        <v>2.2591752577319593</v>
      </c>
      <c r="Q11">
        <v>0</v>
      </c>
      <c r="R11" s="9">
        <f>1.32894736842105+0.814814814814815</f>
        <v>2.1437621832358649</v>
      </c>
      <c r="S11" s="2">
        <v>1.1333333333333333</v>
      </c>
      <c r="T11">
        <v>0</v>
      </c>
      <c r="U11" s="2">
        <v>0.83870967741935487</v>
      </c>
      <c r="V11" s="2">
        <v>1.0329670329670331</v>
      </c>
      <c r="W11" s="2">
        <v>0.67391304347826086</v>
      </c>
      <c r="X11" s="2">
        <v>1.0136986301369864</v>
      </c>
      <c r="Y11" s="9">
        <f>1.70588235294118+0.654761904761905</f>
        <v>2.3606442577030848</v>
      </c>
      <c r="Z11" s="2">
        <v>1.4814814814814814</v>
      </c>
      <c r="AA11" s="9">
        <f>1.4+1.66666666666667</f>
        <v>3.06666666666667</v>
      </c>
      <c r="AB11" s="2">
        <v>2.1886792452830188</v>
      </c>
      <c r="AC11" s="2">
        <v>1.78125</v>
      </c>
      <c r="AF11">
        <v>1</v>
      </c>
      <c r="AH11" s="2">
        <v>1.5454545454545454</v>
      </c>
      <c r="AI11" s="2">
        <v>0</v>
      </c>
      <c r="AJ11" s="2">
        <v>0.8529411764705882</v>
      </c>
      <c r="AK11" s="2">
        <v>1.0533333333333332</v>
      </c>
      <c r="AL11" s="2">
        <v>2.1818000796495438</v>
      </c>
      <c r="AM11" s="2">
        <v>0</v>
      </c>
      <c r="AN11" s="2">
        <v>1.979747974797482</v>
      </c>
      <c r="AO11" s="2">
        <v>0.88235294117647056</v>
      </c>
      <c r="AP11" s="2">
        <v>0</v>
      </c>
      <c r="AQ11" s="2">
        <v>1.1923076923076923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0.67500000000000004</v>
      </c>
      <c r="AW11" s="2">
        <v>1.3142857142857141</v>
      </c>
      <c r="AX11" s="2">
        <v>0.45689655172413796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t="s">
        <v>13</v>
      </c>
      <c r="K12">
        <v>10</v>
      </c>
      <c r="L12" s="2">
        <v>1.125</v>
      </c>
      <c r="M12" s="2">
        <v>0.59139784946236562</v>
      </c>
      <c r="N12" s="2">
        <v>0.38554216867469882</v>
      </c>
      <c r="O12" s="2">
        <v>0.83333333333333337</v>
      </c>
      <c r="P12" s="9">
        <f>1.18181818181818+0.630630630630631</f>
        <v>1.8124488124488112</v>
      </c>
      <c r="Q12" s="2">
        <v>0.73076923076923073</v>
      </c>
      <c r="R12" s="2">
        <v>1.3928571428571428</v>
      </c>
      <c r="S12" s="2">
        <v>0.66666666666666663</v>
      </c>
      <c r="T12" s="2">
        <v>1.1923076923076923</v>
      </c>
      <c r="U12" s="2">
        <v>0</v>
      </c>
      <c r="V12" s="2">
        <v>0.97674418604651159</v>
      </c>
      <c r="W12" s="2">
        <v>1.4262295081967213</v>
      </c>
      <c r="X12" s="9">
        <f>1.94520547945205+1.19047619047619</f>
        <v>3.1356816699282399</v>
      </c>
      <c r="Y12" s="2">
        <v>1.3043478260869565</v>
      </c>
      <c r="Z12" s="2">
        <v>0.67289719626168221</v>
      </c>
      <c r="AA12" s="2">
        <v>1.2833333333333334</v>
      </c>
      <c r="AB12" s="2">
        <v>1.4516129032258065</v>
      </c>
      <c r="AC12" s="2">
        <v>2.06</v>
      </c>
      <c r="AF12">
        <v>1</v>
      </c>
      <c r="AH12" s="2">
        <v>0.88888888888888884</v>
      </c>
      <c r="AI12" s="2">
        <v>1.6909090909090909</v>
      </c>
      <c r="AJ12" s="2">
        <v>2.59375</v>
      </c>
      <c r="AK12" s="2">
        <v>1.2</v>
      </c>
      <c r="AL12" s="2">
        <v>2.4318681318681361</v>
      </c>
      <c r="AM12" s="2">
        <v>1.368421052631579</v>
      </c>
      <c r="AN12" s="2">
        <v>0.71794871794871795</v>
      </c>
      <c r="AO12" s="2">
        <v>1.5</v>
      </c>
      <c r="AP12" s="2">
        <v>0.83870967741935487</v>
      </c>
      <c r="AQ12" s="2">
        <v>0</v>
      </c>
      <c r="AR12" s="2">
        <v>1.0238095238095237</v>
      </c>
      <c r="AS12" s="2">
        <v>0.70114942528735635</v>
      </c>
      <c r="AT12" s="2">
        <v>1.3540845070422538</v>
      </c>
      <c r="AU12" s="2">
        <v>2.2939393939393971</v>
      </c>
      <c r="AV12" s="2">
        <v>1.4861111111111112</v>
      </c>
      <c r="AW12" s="2">
        <v>0.77922077922077926</v>
      </c>
      <c r="AX12" s="2">
        <v>0.68888888888888888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t="s">
        <v>15</v>
      </c>
      <c r="K13">
        <v>11</v>
      </c>
      <c r="L13" s="9">
        <f>0.573170731707317+0.886792452830189</f>
        <v>1.4599631845375061</v>
      </c>
      <c r="M13" s="9">
        <f>0.529411764705882+0.831325301204819</f>
        <v>1.360737065910701</v>
      </c>
      <c r="N13" s="2">
        <v>1.3898305084745763</v>
      </c>
      <c r="O13" s="2">
        <v>0.93181818181818177</v>
      </c>
      <c r="P13" s="2">
        <v>0.91919191919191923</v>
      </c>
      <c r="Q13" s="2">
        <v>0.86250000000000004</v>
      </c>
      <c r="R13" s="2">
        <v>0.8441558441558441</v>
      </c>
      <c r="S13" s="2">
        <v>1.2463768115942029</v>
      </c>
      <c r="T13" s="2">
        <v>0.96808510638297873</v>
      </c>
      <c r="U13" s="2">
        <v>1.0238095238095237</v>
      </c>
      <c r="V13" s="2">
        <v>0</v>
      </c>
      <c r="W13" s="2">
        <v>1.0219780219780219</v>
      </c>
      <c r="X13" s="2">
        <v>0.46666666666666667</v>
      </c>
      <c r="Y13" s="2">
        <v>0.95833333333333337</v>
      </c>
      <c r="Z13" s="2">
        <v>1.32</v>
      </c>
      <c r="AA13" s="2">
        <v>2.896551724137931</v>
      </c>
      <c r="AB13" s="2">
        <v>3.5454545454545454</v>
      </c>
      <c r="AC13" s="2">
        <v>2.5</v>
      </c>
      <c r="AF13">
        <v>1</v>
      </c>
      <c r="AH13" s="2">
        <v>2.8723404255319203</v>
      </c>
      <c r="AI13" s="2">
        <v>3.0917874396135296</v>
      </c>
      <c r="AJ13" s="2">
        <v>0.71951219512195119</v>
      </c>
      <c r="AK13" s="2">
        <v>1.0731707317073171</v>
      </c>
      <c r="AL13" s="2">
        <v>1.0879120879120878</v>
      </c>
      <c r="AM13" s="2">
        <v>1.1594202898550725</v>
      </c>
      <c r="AN13" s="2">
        <v>1.1846153846153846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0.978494623655914</v>
      </c>
      <c r="AT13" s="2">
        <v>2.1428571428571428</v>
      </c>
      <c r="AU13" s="2">
        <v>1.0434782608695652</v>
      </c>
      <c r="AV13" s="2">
        <v>0.75757575757575757</v>
      </c>
      <c r="AW13" s="2">
        <v>0.34523809523809523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t="s">
        <v>4</v>
      </c>
      <c r="K14">
        <v>12</v>
      </c>
      <c r="L14">
        <v>0</v>
      </c>
      <c r="M14" s="2">
        <v>0.84146341463414631</v>
      </c>
      <c r="N14" s="2">
        <v>1.2295081967213115</v>
      </c>
      <c r="O14" s="9">
        <f>0.782608695652174+0.925373134328358</f>
        <v>1.7079818299805321</v>
      </c>
      <c r="P14" s="2">
        <v>2.0909090909090908</v>
      </c>
      <c r="Q14" s="9">
        <f>0.606060606060606+0.845454545454545</f>
        <v>1.451515151515151</v>
      </c>
      <c r="R14" s="2">
        <v>1.0217391304347827</v>
      </c>
      <c r="S14" s="2">
        <v>0.82075471698113212</v>
      </c>
      <c r="T14" s="2">
        <v>1.4838709677419355</v>
      </c>
      <c r="U14" s="2">
        <v>0.70114942528735635</v>
      </c>
      <c r="V14" s="2">
        <v>0.978494623655914</v>
      </c>
      <c r="W14" s="2">
        <v>0</v>
      </c>
      <c r="X14" s="2">
        <v>2.2407407407407409</v>
      </c>
      <c r="Y14" s="2">
        <v>1.5890410958904109</v>
      </c>
      <c r="Z14" s="2">
        <v>0.53398058252427183</v>
      </c>
      <c r="AA14" s="2">
        <v>0.68674698795180722</v>
      </c>
      <c r="AB14" s="9">
        <f>1.3375+1.02884615384615</f>
        <v>2.3663461538461501</v>
      </c>
      <c r="AC14" s="2">
        <v>2.3191489361702127</v>
      </c>
      <c r="AF14">
        <v>1</v>
      </c>
      <c r="AH14" s="2">
        <v>0</v>
      </c>
      <c r="AI14" s="2">
        <v>1.1884057971014492</v>
      </c>
      <c r="AJ14" s="2">
        <v>0.81333333333333335</v>
      </c>
      <c r="AK14" s="2">
        <v>2.3584229390680997</v>
      </c>
      <c r="AL14" s="2">
        <v>0.47826086956521741</v>
      </c>
      <c r="AM14" s="2">
        <v>2.8327956989247296</v>
      </c>
      <c r="AN14" s="2">
        <v>0.97872340425531912</v>
      </c>
      <c r="AO14" s="2">
        <v>1.2183908045977012</v>
      </c>
      <c r="AP14" s="2">
        <v>0.67391304347826086</v>
      </c>
      <c r="AQ14" s="2">
        <v>1.4262295081967213</v>
      </c>
      <c r="AR14" s="2">
        <v>1.0219780219780219</v>
      </c>
      <c r="AS14" s="2">
        <v>0</v>
      </c>
      <c r="AT14" s="2">
        <v>0.4462809917355372</v>
      </c>
      <c r="AU14" s="2">
        <v>0.62931034482758619</v>
      </c>
      <c r="AV14" s="2">
        <v>1.8727272727272728</v>
      </c>
      <c r="AW14" s="2">
        <v>1.4561403508771931</v>
      </c>
      <c r="AX14" s="2">
        <v>1.719626168224299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t="s">
        <v>9</v>
      </c>
      <c r="K15">
        <v>13</v>
      </c>
      <c r="L15" s="2">
        <v>1.1499999999999999</v>
      </c>
      <c r="M15" s="2">
        <v>0.89010989010989006</v>
      </c>
      <c r="N15" s="2">
        <v>0.62385321100917435</v>
      </c>
      <c r="O15" s="2">
        <v>0.94444444444444442</v>
      </c>
      <c r="P15" s="2">
        <v>0.86315789473684212</v>
      </c>
      <c r="Q15" s="2">
        <v>1.0446428571428572</v>
      </c>
      <c r="R15" s="2">
        <v>0.80341880341880345</v>
      </c>
      <c r="S15" s="2">
        <v>0.66400000000000003</v>
      </c>
      <c r="T15" s="2">
        <v>0.98648648648648651</v>
      </c>
      <c r="U15" s="9">
        <f>0.514084507042254+0.84</f>
        <v>1.3540845070422538</v>
      </c>
      <c r="V15" s="2">
        <v>2.1428571428571428</v>
      </c>
      <c r="W15" s="2">
        <v>0.4462809917355372</v>
      </c>
      <c r="X15" s="2">
        <v>0</v>
      </c>
      <c r="Y15" s="2">
        <v>1.5925925925925926</v>
      </c>
      <c r="Z15" s="2">
        <v>0.75</v>
      </c>
      <c r="AA15" s="2">
        <v>0.69444444444444442</v>
      </c>
      <c r="AB15" s="2">
        <v>1.3246753246753247</v>
      </c>
      <c r="AC15" s="9">
        <f>1.3448275862069+1.61333333333333</f>
        <v>2.9581609195402301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1.1585365853658536</v>
      </c>
      <c r="AM15" s="2">
        <v>0.95726495726495731</v>
      </c>
      <c r="AN15" s="2">
        <v>1.2446808510638299</v>
      </c>
      <c r="AO15" s="2">
        <v>1.5060240963855422</v>
      </c>
      <c r="AP15" s="2">
        <v>1.0136986301369864</v>
      </c>
      <c r="AQ15" s="2">
        <v>3.1356816699282399</v>
      </c>
      <c r="AR15" s="2">
        <v>0.46666666666666667</v>
      </c>
      <c r="AS15" s="2">
        <v>2.2407407407407409</v>
      </c>
      <c r="AT15" s="2">
        <v>0</v>
      </c>
      <c r="AU15" s="2">
        <v>0.62790697674418605</v>
      </c>
      <c r="AV15" s="2">
        <v>1.3333333333333333</v>
      </c>
      <c r="AW15" s="2">
        <v>1.44</v>
      </c>
      <c r="AX15" s="2">
        <v>0.75490196078431371</v>
      </c>
      <c r="AY15" s="2">
        <v>1.3634244543335461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t="s">
        <v>11</v>
      </c>
      <c r="K16">
        <v>14</v>
      </c>
      <c r="L16" s="2">
        <v>0.5670103092783505</v>
      </c>
      <c r="M16" s="2">
        <v>0.69148936170212771</v>
      </c>
      <c r="N16" s="2">
        <v>0.72033898305084743</v>
      </c>
      <c r="O16" s="9">
        <f>0.58+0.945054945054945</f>
        <v>1.5250549450549449</v>
      </c>
      <c r="P16" s="2">
        <v>0.98795180722891562</v>
      </c>
      <c r="Q16" s="2">
        <v>0.6470588235294118</v>
      </c>
      <c r="R16" s="2">
        <v>1.2317073170731707</v>
      </c>
      <c r="S16" s="2">
        <v>1.0161290322580645</v>
      </c>
      <c r="T16" s="2">
        <v>0.58620689655172409</v>
      </c>
      <c r="U16" s="9">
        <f>0.766666666666667+1.52727272727273</f>
        <v>2.2939393939393971</v>
      </c>
      <c r="V16" s="2">
        <v>1.0434782608695652</v>
      </c>
      <c r="W16" s="2">
        <v>0.62931034482758619</v>
      </c>
      <c r="X16" s="2">
        <v>0.62790697674418605</v>
      </c>
      <c r="Y16" s="2">
        <v>0</v>
      </c>
      <c r="Z16" s="2">
        <v>0.96116504854368934</v>
      </c>
      <c r="AA16" s="2">
        <v>0.47787610619469029</v>
      </c>
      <c r="AB16" s="2">
        <v>1.5438596491228069</v>
      </c>
      <c r="AC16" s="2">
        <v>1.9827586206896552</v>
      </c>
      <c r="AF16">
        <v>1</v>
      </c>
      <c r="AH16" s="2">
        <v>1.7636363636363637</v>
      </c>
      <c r="AI16" s="2">
        <v>1.4461538461538461</v>
      </c>
      <c r="AJ16" s="2">
        <v>1.388235294117647</v>
      </c>
      <c r="AK16" s="2">
        <v>2.7822774659181997</v>
      </c>
      <c r="AL16" s="2">
        <v>1.01219512195122</v>
      </c>
      <c r="AM16" s="2">
        <v>1.5454545454545454</v>
      </c>
      <c r="AN16" s="2">
        <v>0.81188118811881194</v>
      </c>
      <c r="AO16" s="2">
        <v>0.98412698412698407</v>
      </c>
      <c r="AP16" s="2">
        <v>2.3606442577030848</v>
      </c>
      <c r="AQ16" s="2">
        <v>1.3043478260869565</v>
      </c>
      <c r="AR16" s="2">
        <v>0.95833333333333337</v>
      </c>
      <c r="AS16" s="2">
        <v>1.5890410958904109</v>
      </c>
      <c r="AT16" s="2">
        <v>1.5925925925925926</v>
      </c>
      <c r="AU16" s="2">
        <v>0</v>
      </c>
      <c r="AV16" s="2">
        <v>1.0404040404040404</v>
      </c>
      <c r="AW16" s="2">
        <v>2.0925925925925926</v>
      </c>
      <c r="AX16" s="2">
        <v>0.64772727272727271</v>
      </c>
      <c r="AY16" s="2">
        <v>0.5043478260869565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t="s">
        <v>8</v>
      </c>
      <c r="K17">
        <v>15</v>
      </c>
      <c r="L17" s="2">
        <v>0.52173913043478259</v>
      </c>
      <c r="M17" s="2">
        <v>0.70707070707070707</v>
      </c>
      <c r="N17" s="9">
        <f>0.447619047619048+1.1046511627907</f>
        <v>1.5522702104097481</v>
      </c>
      <c r="O17" s="2">
        <f>0.881720430107527+0.95</f>
        <v>1.8317204301075269</v>
      </c>
      <c r="P17" s="2">
        <v>0.55140186915887845</v>
      </c>
      <c r="Q17" s="9">
        <f>0.77319587628866+1.11111111111111</f>
        <v>1.88430698739977</v>
      </c>
      <c r="R17" s="2">
        <v>0.6</v>
      </c>
      <c r="S17" s="2">
        <v>0.68932038834951459</v>
      </c>
      <c r="T17" s="2">
        <v>0.67500000000000004</v>
      </c>
      <c r="U17" s="2">
        <v>1.4861111111111112</v>
      </c>
      <c r="V17" s="2">
        <v>0.75757575757575757</v>
      </c>
      <c r="W17" s="2">
        <v>1.8727272727272728</v>
      </c>
      <c r="X17" s="2">
        <v>1.3333333333333333</v>
      </c>
      <c r="Y17" s="2">
        <v>1.0404040404040404</v>
      </c>
      <c r="Z17" s="2">
        <v>0</v>
      </c>
      <c r="AA17" s="2">
        <v>0</v>
      </c>
      <c r="AB17" s="2">
        <v>0.90654205607476634</v>
      </c>
      <c r="AC17" s="2">
        <v>1.7272727272727273</v>
      </c>
      <c r="AF17">
        <v>1</v>
      </c>
      <c r="AH17" s="2">
        <v>1.9166666666666667</v>
      </c>
      <c r="AI17" s="2">
        <v>1.4142857142857144</v>
      </c>
      <c r="AJ17" s="2">
        <v>3.139305711086227</v>
      </c>
      <c r="AK17" s="2">
        <v>2.1867779204107798</v>
      </c>
      <c r="AL17" s="2">
        <v>1.8135593220338984</v>
      </c>
      <c r="AM17" s="2">
        <v>2.1933333333333298</v>
      </c>
      <c r="AN17" s="2">
        <v>1.6666666666666667</v>
      </c>
      <c r="AO17" s="2">
        <v>1.4507042253521127</v>
      </c>
      <c r="AP17" s="2">
        <v>1.4814814814814814</v>
      </c>
      <c r="AQ17" s="2">
        <v>0.67289719626168221</v>
      </c>
      <c r="AR17" s="2">
        <v>1.32</v>
      </c>
      <c r="AS17" s="2">
        <v>0.53398058252427183</v>
      </c>
      <c r="AT17" s="2">
        <v>0.75</v>
      </c>
      <c r="AU17" s="2">
        <v>0.96116504854368934</v>
      </c>
      <c r="AV17" s="2">
        <v>0</v>
      </c>
      <c r="AW17" s="2">
        <v>0</v>
      </c>
      <c r="AX17" s="2">
        <v>1.1030927835051547</v>
      </c>
      <c r="AY17" s="2">
        <v>0.57894736842105265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t="s">
        <v>6</v>
      </c>
      <c r="K18">
        <v>16</v>
      </c>
      <c r="L18" s="2">
        <v>0.39772727272727271</v>
      </c>
      <c r="M18" s="2">
        <v>0.44166666666666665</v>
      </c>
      <c r="N18" s="9">
        <f>0.821428571428571+0.348214285714286</f>
        <v>1.169642857142857</v>
      </c>
      <c r="O18" s="2">
        <v>0.875</v>
      </c>
      <c r="P18" s="2">
        <v>0.61363636363636365</v>
      </c>
      <c r="Q18" s="9">
        <f>0.872727272727273+0.595959595959596</f>
        <v>1.468686868686869</v>
      </c>
      <c r="R18" s="2">
        <v>0.66972477064220182</v>
      </c>
      <c r="S18" s="2">
        <v>0.84</v>
      </c>
      <c r="T18" s="9">
        <f>0.714285714285714+0.6</f>
        <v>1.3142857142857141</v>
      </c>
      <c r="U18" s="2">
        <v>0.77922077922077926</v>
      </c>
      <c r="V18" s="2">
        <v>0.34523809523809523</v>
      </c>
      <c r="W18" s="2">
        <v>1.4561403508771931</v>
      </c>
      <c r="X18" s="2">
        <v>1.44</v>
      </c>
      <c r="Y18" s="2">
        <v>2.0925925925925926</v>
      </c>
      <c r="Z18" s="2">
        <v>0</v>
      </c>
      <c r="AA18" s="2">
        <v>0</v>
      </c>
      <c r="AB18" s="2">
        <v>1.6046511627906976</v>
      </c>
      <c r="AC18" s="2">
        <v>1.9245283018867925</v>
      </c>
      <c r="AF18">
        <v>1</v>
      </c>
      <c r="AH18" s="2">
        <v>2.5142857142857142</v>
      </c>
      <c r="AI18" s="2">
        <v>2.2641509433962264</v>
      </c>
      <c r="AJ18" s="2">
        <v>4.0891861761427002</v>
      </c>
      <c r="AK18" s="2">
        <v>1.1428571428571428</v>
      </c>
      <c r="AL18" s="2">
        <v>1.6296296296296295</v>
      </c>
      <c r="AM18" s="2">
        <v>2.82379943502825</v>
      </c>
      <c r="AN18" s="2">
        <v>1.4931506849315068</v>
      </c>
      <c r="AO18" s="2">
        <v>1.1904761904761905</v>
      </c>
      <c r="AP18" s="2">
        <v>3.06666666666667</v>
      </c>
      <c r="AQ18" s="2">
        <v>1.2833333333333334</v>
      </c>
      <c r="AR18" s="2">
        <v>2.896551724137931</v>
      </c>
      <c r="AS18" s="2">
        <v>0.68674698795180722</v>
      </c>
      <c r="AT18" s="2">
        <v>0.69444444444444442</v>
      </c>
      <c r="AU18" s="2">
        <v>0.47787610619469029</v>
      </c>
      <c r="AV18" s="2">
        <v>0</v>
      </c>
      <c r="AW18" s="2">
        <v>0</v>
      </c>
      <c r="AX18" s="2">
        <v>0.62318840579710144</v>
      </c>
      <c r="AY18" s="2">
        <v>0.51960784313725494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t="s">
        <v>16</v>
      </c>
      <c r="K19">
        <v>17</v>
      </c>
      <c r="L19" s="2">
        <v>0.77777777777777779</v>
      </c>
      <c r="M19" s="2">
        <v>0.3392857142857143</v>
      </c>
      <c r="N19" s="2">
        <v>0.47933884297520662</v>
      </c>
      <c r="O19" s="2">
        <v>1.1756756756756757</v>
      </c>
      <c r="P19" s="2">
        <v>0.46078431372549017</v>
      </c>
      <c r="Q19" s="2">
        <v>0.2857142857142857</v>
      </c>
      <c r="R19" s="9">
        <f>0.339393939393939+0.7265625</f>
        <v>1.0659564393939389</v>
      </c>
      <c r="S19" s="2">
        <v>0.37267080745341613</v>
      </c>
      <c r="T19" s="2">
        <v>0.45689655172413796</v>
      </c>
      <c r="U19" s="2">
        <v>0.68888888888888888</v>
      </c>
      <c r="V19" s="2">
        <v>0.28205128205128205</v>
      </c>
      <c r="W19" s="9">
        <f>0.747663551401869+0.97196261682243</f>
        <v>1.719626168224299</v>
      </c>
      <c r="X19" s="2">
        <v>0.75490196078431371</v>
      </c>
      <c r="Y19" s="2">
        <v>0.64772727272727271</v>
      </c>
      <c r="Z19" s="2">
        <v>1.1030927835051547</v>
      </c>
      <c r="AA19" s="2">
        <v>0.62318840579710144</v>
      </c>
      <c r="AB19" s="2">
        <v>0</v>
      </c>
      <c r="AC19" s="2">
        <v>0.79729729729729726</v>
      </c>
      <c r="AF19">
        <v>1</v>
      </c>
      <c r="AH19" s="2">
        <v>1.2857142857142858</v>
      </c>
      <c r="AI19" s="2">
        <v>2.9473684210526314</v>
      </c>
      <c r="AJ19" s="2">
        <v>2.0862068965517242</v>
      </c>
      <c r="AK19" s="2">
        <v>0.85057471264367812</v>
      </c>
      <c r="AL19" s="2">
        <v>2.1702127659574466</v>
      </c>
      <c r="AM19" s="2">
        <v>3.5</v>
      </c>
      <c r="AN19" s="2">
        <v>4.3227726574500798</v>
      </c>
      <c r="AO19" s="2">
        <v>2.6833333333333331</v>
      </c>
      <c r="AP19" s="2">
        <v>2.1886792452830188</v>
      </c>
      <c r="AQ19" s="2">
        <v>1.4516129032258065</v>
      </c>
      <c r="AR19" s="2">
        <v>3.5454545454545454</v>
      </c>
      <c r="AS19" s="2">
        <v>2.3663461538461501</v>
      </c>
      <c r="AT19" s="2">
        <v>1.3246753246753247</v>
      </c>
      <c r="AU19" s="2">
        <v>1.5438596491228069</v>
      </c>
      <c r="AV19" s="2">
        <v>0.90654205607476634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t="s">
        <v>10</v>
      </c>
      <c r="K20">
        <v>18</v>
      </c>
      <c r="L20" s="9">
        <f>0.504132231404959+0.222222222222222</f>
        <v>0.72635445362718098</v>
      </c>
      <c r="M20" s="2">
        <v>0.53</v>
      </c>
      <c r="N20" s="2">
        <v>0.87209302325581395</v>
      </c>
      <c r="O20" s="2">
        <v>0.92045454545454541</v>
      </c>
      <c r="P20" s="2">
        <v>0.23529411764705882</v>
      </c>
      <c r="Q20" s="2">
        <v>0.30769230769230771</v>
      </c>
      <c r="R20" s="2">
        <v>1.0454545454545454</v>
      </c>
      <c r="S20" s="2">
        <v>0.51079136690647486</v>
      </c>
      <c r="T20" s="2">
        <v>0.56140350877192979</v>
      </c>
      <c r="U20" s="2">
        <v>0.4854368932038835</v>
      </c>
      <c r="V20" s="2">
        <v>0.4</v>
      </c>
      <c r="W20" s="2">
        <v>0.43119266055045874</v>
      </c>
      <c r="X20" s="9">
        <f>0.743589743589744+0.619834710743802</f>
        <v>1.3634244543335461</v>
      </c>
      <c r="Y20" s="2">
        <v>0.5043478260869565</v>
      </c>
      <c r="Z20" s="2">
        <v>0.57894736842105265</v>
      </c>
      <c r="AA20" s="2">
        <v>0.51960784313725494</v>
      </c>
      <c r="AB20" s="2">
        <v>1.2542372881355932</v>
      </c>
      <c r="AC20" s="2">
        <v>0</v>
      </c>
      <c r="AF20">
        <v>1</v>
      </c>
      <c r="AH20" s="2">
        <v>6.4836065573770503</v>
      </c>
      <c r="AI20" s="2">
        <v>1.8867924528301887</v>
      </c>
      <c r="AJ20" s="2">
        <v>1.1466666666666667</v>
      </c>
      <c r="AK20" s="2">
        <v>1.0864197530864197</v>
      </c>
      <c r="AL20" s="2">
        <v>4.25</v>
      </c>
      <c r="AM20" s="2">
        <v>3.25</v>
      </c>
      <c r="AN20" s="2">
        <v>0.95652173913043481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2.9581609195402301</v>
      </c>
      <c r="AU20" s="2">
        <v>1.9827586206896552</v>
      </c>
      <c r="AV20" s="2">
        <v>1.7272727272727273</v>
      </c>
      <c r="AW20" s="2">
        <v>1.9245283018867925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29.19130573334715</v>
      </c>
      <c r="N26" t="s">
        <v>51</v>
      </c>
      <c r="O26" s="2" cm="1">
        <f t="array" ref="O26:O43">MMULT(_xlfn.ANCHORARRAY(AH3),AF3:AF20)</f>
        <v>14.761796867666744</v>
      </c>
      <c r="Q26" t="s">
        <v>54</v>
      </c>
      <c r="R26" s="2" cm="1">
        <f t="array" ref="R26:R43">MMULT(_xlfn.ANCHORARRAY(L47),AF3:AF20)</f>
        <v>557.16130701509462</v>
      </c>
      <c r="T26" t="s">
        <v>55</v>
      </c>
      <c r="U26" s="2" cm="1">
        <f t="array" ref="U26:U43">MMULT(_xlfn.ANCHORARRAY(AH47),AF3:AF20)</f>
        <v>313.48186525018883</v>
      </c>
      <c r="W26" t="s">
        <v>56</v>
      </c>
      <c r="X26" s="2">
        <f>L26-O26*$X$25</f>
        <v>14.429508865680406</v>
      </c>
      <c r="Y26">
        <f>_xlfn.RANK.AVG(X26,$X$26:$X$43,0)</f>
        <v>1</v>
      </c>
      <c r="Z26">
        <v>1</v>
      </c>
      <c r="AA26" t="s">
        <v>58</v>
      </c>
      <c r="AB26" s="2">
        <f>R26-U26*$AB$25</f>
        <v>243.67944176490579</v>
      </c>
      <c r="AC26">
        <f>_xlfn.RANK.AVG(AB26,$AB$26:$AB$43,0)</f>
        <v>2</v>
      </c>
      <c r="AD26">
        <v>1</v>
      </c>
      <c r="AE26" t="s">
        <v>59</v>
      </c>
      <c r="AF26" s="2">
        <f t="shared" ref="AF26:AF43" si="4">X26+AB26*$AF$25</f>
        <v>38.797453042170986</v>
      </c>
      <c r="AG26">
        <f>_xlfn.RANK.AVG(AF26,$AF$26:$AF$43,0)</f>
        <v>1</v>
      </c>
      <c r="AI26" t="s">
        <v>78</v>
      </c>
      <c r="AJ26" cm="1">
        <f t="array" ref="AJ26:AJ43">MMULT(_xlfn.ANCHORARRAY(L68),AF3:AF20)</f>
        <v>11356.381233495806</v>
      </c>
      <c r="AL26" t="s">
        <v>79</v>
      </c>
      <c r="AM26" cm="1">
        <f t="array" ref="AM26:AM43">MMULT(_xlfn.ANCHORARRAY(AH68),AF3:AF20)</f>
        <v>6303.8932999190865</v>
      </c>
      <c r="AO26" t="s">
        <v>80</v>
      </c>
      <c r="AP26">
        <f>AJ26-AM26*$AP$25</f>
        <v>5052.4879335767191</v>
      </c>
      <c r="AQ26">
        <f>_xlfn.RANK.AVG(AP26,$AP$26:$AP$43,0)</f>
        <v>2</v>
      </c>
      <c r="AS26" t="s">
        <v>151</v>
      </c>
      <c r="AT26" s="2">
        <f>AF26+$AT$25*AP26</f>
        <v>544.04624639984297</v>
      </c>
      <c r="AU26">
        <f>_xlfn.RANK.AVG(AT26,$AT$26:$AT$43,0)</f>
        <v>2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27.929635985144753</v>
      </c>
      <c r="O27" s="2">
        <v>15.631543629698607</v>
      </c>
      <c r="R27" s="2">
        <v>572.5467321691433</v>
      </c>
      <c r="U27" s="2">
        <v>318.12128360286192</v>
      </c>
      <c r="X27" s="2">
        <f t="shared" ref="X27:X43" si="5">L27-O27*$X$25</f>
        <v>12.298092355446146</v>
      </c>
      <c r="Y27">
        <f t="shared" ref="Y27:Y43" si="6">_xlfn.RANK.AVG(X27,$X$26:$X$43,0)</f>
        <v>2</v>
      </c>
      <c r="Z27">
        <v>2</v>
      </c>
      <c r="AB27" s="2">
        <f t="shared" ref="AB27:AB43" si="7">R27-U27*$AB$25</f>
        <v>254.42544856628137</v>
      </c>
      <c r="AC27">
        <f t="shared" ref="AC27:AC43" si="8">_xlfn.RANK.AVG(AB27,$AB$26:$AB$43,0)</f>
        <v>1</v>
      </c>
      <c r="AD27">
        <v>2</v>
      </c>
      <c r="AF27" s="2">
        <f t="shared" si="4"/>
        <v>37.740637212074283</v>
      </c>
      <c r="AG27">
        <f t="shared" ref="AG27:AG43" si="9">_xlfn.RANK.AVG(AF27,$AF$26:$AF$43,0)</f>
        <v>2</v>
      </c>
      <c r="AJ27">
        <v>11532.210223236485</v>
      </c>
      <c r="AM27">
        <v>6421.1796818313942</v>
      </c>
      <c r="AP27">
        <f t="shared" ref="AP27:AP43" si="10">AJ27-AM27*$AP$25</f>
        <v>5111.0305414050908</v>
      </c>
      <c r="AQ27">
        <f t="shared" ref="AQ27:AQ43" si="11">_xlfn.RANK.AVG(AP27,$AP$26:$AP$43,0)</f>
        <v>1</v>
      </c>
      <c r="AT27" s="2">
        <f t="shared" ref="AT27:AT43" si="12">AF27+$AT$25*AP27</f>
        <v>548.84369135258339</v>
      </c>
      <c r="AU27">
        <f t="shared" ref="AU27:AU43" si="13">_xlfn.RANK.AVG(AT27,$AT$26:$AT$43,0)</f>
        <v>1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26.763674606709323</v>
      </c>
      <c r="O28" s="2">
        <v>15.897483142657491</v>
      </c>
      <c r="R28" s="2">
        <v>540.43192744574367</v>
      </c>
      <c r="U28" s="2">
        <v>340.39313369379863</v>
      </c>
      <c r="X28" s="2">
        <f t="shared" si="5"/>
        <v>10.866191464051832</v>
      </c>
      <c r="Y28">
        <f t="shared" si="6"/>
        <v>3</v>
      </c>
      <c r="Z28">
        <v>3</v>
      </c>
      <c r="AB28" s="2">
        <f t="shared" si="7"/>
        <v>200.03879375194504</v>
      </c>
      <c r="AC28">
        <f t="shared" si="8"/>
        <v>3</v>
      </c>
      <c r="AD28">
        <v>3</v>
      </c>
      <c r="AF28" s="2">
        <f t="shared" si="4"/>
        <v>30.870070839246338</v>
      </c>
      <c r="AG28">
        <f t="shared" si="9"/>
        <v>3</v>
      </c>
      <c r="AJ28">
        <v>10974.028186281328</v>
      </c>
      <c r="AM28">
        <v>6774.3219396166187</v>
      </c>
      <c r="AP28">
        <f t="shared" si="10"/>
        <v>4199.7062466647094</v>
      </c>
      <c r="AQ28">
        <f t="shared" si="11"/>
        <v>3</v>
      </c>
      <c r="AT28" s="2">
        <f t="shared" si="12"/>
        <v>450.84069550571729</v>
      </c>
      <c r="AU28">
        <f t="shared" si="13"/>
        <v>3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21.154909951529863</v>
      </c>
      <c r="O29" s="2">
        <v>18.402687482485625</v>
      </c>
      <c r="R29" s="2">
        <v>443.52814611247663</v>
      </c>
      <c r="U29" s="2">
        <v>404.66845362444053</v>
      </c>
      <c r="X29" s="2">
        <f t="shared" si="5"/>
        <v>2.7522224690442378</v>
      </c>
      <c r="Y29">
        <f t="shared" si="6"/>
        <v>10</v>
      </c>
      <c r="Z29">
        <v>4</v>
      </c>
      <c r="AB29" s="2">
        <f t="shared" si="7"/>
        <v>38.859692488036103</v>
      </c>
      <c r="AC29">
        <f t="shared" si="8"/>
        <v>10</v>
      </c>
      <c r="AD29">
        <v>4</v>
      </c>
      <c r="AF29" s="2">
        <f t="shared" si="4"/>
        <v>6.6381917178478478</v>
      </c>
      <c r="AG29">
        <f t="shared" si="9"/>
        <v>10</v>
      </c>
      <c r="AJ29">
        <v>8957.1912189972008</v>
      </c>
      <c r="AM29">
        <v>8104.1848549824335</v>
      </c>
      <c r="AP29">
        <f t="shared" si="10"/>
        <v>853.00636401476731</v>
      </c>
      <c r="AQ29">
        <f t="shared" si="11"/>
        <v>10</v>
      </c>
      <c r="AT29" s="2">
        <f t="shared" si="12"/>
        <v>91.938828119324583</v>
      </c>
      <c r="AU29">
        <f t="shared" si="13"/>
        <v>10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24.961905214245292</v>
      </c>
      <c r="O30" s="2">
        <v>19.409465729644698</v>
      </c>
      <c r="R30" s="2">
        <v>490.80821936173851</v>
      </c>
      <c r="U30" s="2">
        <v>376.75842980271318</v>
      </c>
      <c r="X30" s="2">
        <f t="shared" si="5"/>
        <v>5.552439484600594</v>
      </c>
      <c r="Y30">
        <f t="shared" si="6"/>
        <v>6</v>
      </c>
      <c r="Z30">
        <v>5</v>
      </c>
      <c r="AB30" s="2">
        <f t="shared" si="7"/>
        <v>114.04978955902533</v>
      </c>
      <c r="AC30">
        <f t="shared" si="8"/>
        <v>5</v>
      </c>
      <c r="AD30">
        <v>5</v>
      </c>
      <c r="AF30" s="2">
        <f t="shared" si="4"/>
        <v>16.957418440503126</v>
      </c>
      <c r="AG30">
        <f t="shared" si="9"/>
        <v>5</v>
      </c>
      <c r="AJ30">
        <v>9968.2861139494071</v>
      </c>
      <c r="AM30">
        <v>7770.7487959786004</v>
      </c>
      <c r="AP30">
        <f t="shared" si="10"/>
        <v>2197.5373179708067</v>
      </c>
      <c r="AQ30">
        <f t="shared" si="11"/>
        <v>5</v>
      </c>
      <c r="AT30" s="2">
        <f t="shared" si="12"/>
        <v>236.71115023758381</v>
      </c>
      <c r="AU30">
        <f t="shared" si="13"/>
        <v>5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26.708285228540937</v>
      </c>
      <c r="O31" s="2">
        <v>16.60671407433572</v>
      </c>
      <c r="R31" s="2">
        <v>505.96637706358854</v>
      </c>
      <c r="U31" s="2">
        <v>340.70236939982237</v>
      </c>
      <c r="X31" s="2">
        <f t="shared" si="5"/>
        <v>10.101571154205217</v>
      </c>
      <c r="Y31">
        <f t="shared" si="6"/>
        <v>4</v>
      </c>
      <c r="Z31">
        <v>6</v>
      </c>
      <c r="AB31" s="2">
        <f t="shared" si="7"/>
        <v>165.26400766376617</v>
      </c>
      <c r="AC31">
        <f t="shared" si="8"/>
        <v>4</v>
      </c>
      <c r="AD31">
        <v>6</v>
      </c>
      <c r="AF31" s="2">
        <f t="shared" si="4"/>
        <v>26.627971920581835</v>
      </c>
      <c r="AG31">
        <f t="shared" si="9"/>
        <v>4</v>
      </c>
      <c r="AJ31">
        <v>10352.026827416112</v>
      </c>
      <c r="AM31">
        <v>6866.1509030461193</v>
      </c>
      <c r="AP31">
        <f t="shared" si="10"/>
        <v>3485.8759243699924</v>
      </c>
      <c r="AQ31">
        <f t="shared" si="11"/>
        <v>4</v>
      </c>
      <c r="AT31" s="2">
        <f t="shared" si="12"/>
        <v>375.21556435758112</v>
      </c>
      <c r="AU31">
        <f t="shared" si="13"/>
        <v>4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22.93144774796664</v>
      </c>
      <c r="O32" s="2">
        <v>17.688675483452823</v>
      </c>
      <c r="R32" s="2">
        <v>456.82095905510562</v>
      </c>
      <c r="U32" s="2">
        <v>377.8078907892853</v>
      </c>
      <c r="X32" s="2">
        <f t="shared" si="5"/>
        <v>5.2427722645138175</v>
      </c>
      <c r="Y32">
        <f t="shared" si="6"/>
        <v>7</v>
      </c>
      <c r="Z32">
        <v>7</v>
      </c>
      <c r="AB32" s="2">
        <f t="shared" si="7"/>
        <v>79.013068265820323</v>
      </c>
      <c r="AC32">
        <f t="shared" si="8"/>
        <v>9</v>
      </c>
      <c r="AD32">
        <v>7</v>
      </c>
      <c r="AF32" s="2">
        <f t="shared" si="4"/>
        <v>13.14407909109585</v>
      </c>
      <c r="AG32">
        <f t="shared" si="9"/>
        <v>7</v>
      </c>
      <c r="AJ32">
        <v>9268.7967938565489</v>
      </c>
      <c r="AM32">
        <v>7630.0294515997539</v>
      </c>
      <c r="AP32">
        <f t="shared" si="10"/>
        <v>1638.767342256795</v>
      </c>
      <c r="AQ32">
        <f t="shared" si="11"/>
        <v>9</v>
      </c>
      <c r="AT32" s="2">
        <f t="shared" si="12"/>
        <v>177.02081331677536</v>
      </c>
      <c r="AU32">
        <f t="shared" si="13"/>
        <v>9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22.472315675940777</v>
      </c>
      <c r="O33" s="2">
        <v>19.231445757674734</v>
      </c>
      <c r="R33" s="2">
        <v>459.78311958804341</v>
      </c>
      <c r="U33" s="2">
        <v>366.63675675323879</v>
      </c>
      <c r="X33" s="2">
        <f t="shared" si="5"/>
        <v>3.2408699182660428</v>
      </c>
      <c r="Y33">
        <f t="shared" si="6"/>
        <v>9</v>
      </c>
      <c r="Z33">
        <v>8</v>
      </c>
      <c r="AB33" s="2">
        <f t="shared" si="7"/>
        <v>93.14636283480462</v>
      </c>
      <c r="AC33">
        <f t="shared" si="8"/>
        <v>7</v>
      </c>
      <c r="AD33">
        <v>8</v>
      </c>
      <c r="AF33" s="2">
        <f t="shared" si="4"/>
        <v>12.555506201746505</v>
      </c>
      <c r="AG33">
        <f t="shared" si="9"/>
        <v>8</v>
      </c>
      <c r="AJ33">
        <v>9351.6936777051251</v>
      </c>
      <c r="AM33">
        <v>7509.0866733176972</v>
      </c>
      <c r="AP33">
        <f t="shared" si="10"/>
        <v>1842.6070043874279</v>
      </c>
      <c r="AQ33">
        <f t="shared" si="11"/>
        <v>7</v>
      </c>
      <c r="AT33" s="2">
        <f t="shared" si="12"/>
        <v>196.8162066404893</v>
      </c>
      <c r="AU33">
        <f t="shared" si="13"/>
        <v>7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22.7431205146775</v>
      </c>
      <c r="O34" s="2">
        <v>16.720172975134567</v>
      </c>
      <c r="R34" s="2">
        <v>445.96652958502028</v>
      </c>
      <c r="U34" s="2">
        <v>350.31047810216245</v>
      </c>
      <c r="X34" s="2">
        <f t="shared" si="5"/>
        <v>6.0229475395429333</v>
      </c>
      <c r="Y34">
        <f t="shared" si="6"/>
        <v>5</v>
      </c>
      <c r="Z34">
        <v>9</v>
      </c>
      <c r="AB34" s="2">
        <f t="shared" si="7"/>
        <v>95.656051482857833</v>
      </c>
      <c r="AC34">
        <f t="shared" si="8"/>
        <v>6</v>
      </c>
      <c r="AD34">
        <v>9</v>
      </c>
      <c r="AF34" s="2">
        <f t="shared" si="4"/>
        <v>15.588552687828717</v>
      </c>
      <c r="AG34">
        <f t="shared" si="9"/>
        <v>6</v>
      </c>
      <c r="AJ34">
        <v>9066.3669516914615</v>
      </c>
      <c r="AM34">
        <v>7082.4754746110857</v>
      </c>
      <c r="AP34">
        <f t="shared" si="10"/>
        <v>1983.8914770803758</v>
      </c>
      <c r="AQ34">
        <f t="shared" si="11"/>
        <v>6</v>
      </c>
      <c r="AT34" s="2">
        <f t="shared" si="12"/>
        <v>213.97770039586632</v>
      </c>
      <c r="AU34">
        <f t="shared" si="13"/>
        <v>6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21.041169519599197</v>
      </c>
      <c r="O35" s="2">
        <v>22.04313608216896</v>
      </c>
      <c r="R35" s="2">
        <v>429.1224198811401</v>
      </c>
      <c r="U35" s="2">
        <v>446.38596527026192</v>
      </c>
      <c r="X35" s="2">
        <f t="shared" si="5"/>
        <v>-1.0019665625697627</v>
      </c>
      <c r="Y35">
        <f t="shared" si="6"/>
        <v>12</v>
      </c>
      <c r="Z35">
        <v>10</v>
      </c>
      <c r="AB35" s="2">
        <f t="shared" si="7"/>
        <v>-17.263545389121816</v>
      </c>
      <c r="AC35">
        <f t="shared" si="8"/>
        <v>12</v>
      </c>
      <c r="AD35">
        <v>10</v>
      </c>
      <c r="AF35" s="2">
        <f t="shared" si="4"/>
        <v>-2.7283211014819444</v>
      </c>
      <c r="AG35">
        <f t="shared" si="9"/>
        <v>12</v>
      </c>
      <c r="AJ35">
        <v>8651.0447242309292</v>
      </c>
      <c r="AM35">
        <v>9017.2141868348917</v>
      </c>
      <c r="AP35">
        <f t="shared" si="10"/>
        <v>-366.16946260396253</v>
      </c>
      <c r="AQ35">
        <f t="shared" si="11"/>
        <v>12</v>
      </c>
      <c r="AT35" s="2">
        <f t="shared" si="12"/>
        <v>-39.3452673618782</v>
      </c>
      <c r="AU35">
        <f t="shared" si="13"/>
        <v>12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23.715452437445936</v>
      </c>
      <c r="O36" s="2">
        <v>19.950490517013911</v>
      </c>
      <c r="R36" s="2">
        <v>467.9730629402622</v>
      </c>
      <c r="U36" s="2">
        <v>381.19382970599889</v>
      </c>
      <c r="X36" s="2">
        <f t="shared" si="5"/>
        <v>3.7649619204320253</v>
      </c>
      <c r="Y36">
        <f t="shared" si="6"/>
        <v>8</v>
      </c>
      <c r="Z36">
        <v>11</v>
      </c>
      <c r="AB36" s="2">
        <f t="shared" si="7"/>
        <v>86.779233234263302</v>
      </c>
      <c r="AC36">
        <f t="shared" si="8"/>
        <v>8</v>
      </c>
      <c r="AD36">
        <v>11</v>
      </c>
      <c r="AF36" s="2">
        <f t="shared" si="4"/>
        <v>12.442885243858356</v>
      </c>
      <c r="AG36">
        <f t="shared" si="9"/>
        <v>9</v>
      </c>
      <c r="AJ36">
        <v>9507.1585269827865</v>
      </c>
      <c r="AM36">
        <v>7842.9717717988387</v>
      </c>
      <c r="AP36">
        <f t="shared" si="10"/>
        <v>1664.1867551839478</v>
      </c>
      <c r="AQ36">
        <f t="shared" si="11"/>
        <v>8</v>
      </c>
      <c r="AT36" s="2">
        <f t="shared" si="12"/>
        <v>178.86156076225313</v>
      </c>
      <c r="AU36">
        <f t="shared" si="13"/>
        <v>8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22.063391044984943</v>
      </c>
      <c r="O37" s="2">
        <v>19.5457312094412</v>
      </c>
      <c r="R37" s="2">
        <v>444.2475190294723</v>
      </c>
      <c r="U37" s="2">
        <v>421.95393437816711</v>
      </c>
      <c r="X37" s="2">
        <f t="shared" si="5"/>
        <v>2.5176598355437427</v>
      </c>
      <c r="Y37">
        <f t="shared" si="6"/>
        <v>11</v>
      </c>
      <c r="Z37">
        <v>12</v>
      </c>
      <c r="AB37" s="2">
        <f t="shared" si="7"/>
        <v>22.293584651305196</v>
      </c>
      <c r="AC37">
        <f t="shared" si="8"/>
        <v>11</v>
      </c>
      <c r="AD37">
        <v>12</v>
      </c>
      <c r="AF37" s="2">
        <f t="shared" si="4"/>
        <v>4.747018300674263</v>
      </c>
      <c r="AG37">
        <f t="shared" si="9"/>
        <v>11</v>
      </c>
      <c r="AJ37">
        <v>8995.3082176335465</v>
      </c>
      <c r="AM37">
        <v>8463.4783346401273</v>
      </c>
      <c r="AP37">
        <f t="shared" si="10"/>
        <v>531.82988299341923</v>
      </c>
      <c r="AQ37">
        <f t="shared" si="11"/>
        <v>11</v>
      </c>
      <c r="AT37" s="2">
        <f t="shared" si="12"/>
        <v>57.930006600016192</v>
      </c>
      <c r="AU37">
        <f t="shared" si="13"/>
        <v>11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19.233209510236023</v>
      </c>
      <c r="O38" s="2">
        <v>21.897647636145308</v>
      </c>
      <c r="R38" s="2">
        <v>392.32977364669273</v>
      </c>
      <c r="U38" s="2">
        <v>469.69284972721971</v>
      </c>
      <c r="X38" s="2">
        <f t="shared" si="5"/>
        <v>-2.6644381259092853</v>
      </c>
      <c r="Y38">
        <f t="shared" si="6"/>
        <v>13</v>
      </c>
      <c r="Z38">
        <v>13</v>
      </c>
      <c r="AB38" s="2">
        <f t="shared" si="7"/>
        <v>-77.36307608052698</v>
      </c>
      <c r="AC38">
        <f t="shared" si="8"/>
        <v>14</v>
      </c>
      <c r="AD38">
        <v>13</v>
      </c>
      <c r="AF38" s="2">
        <f t="shared" si="4"/>
        <v>-10.400745733961983</v>
      </c>
      <c r="AG38">
        <f t="shared" si="9"/>
        <v>13</v>
      </c>
      <c r="AJ38">
        <v>7913.6884198813714</v>
      </c>
      <c r="AM38">
        <v>9461.93089581616</v>
      </c>
      <c r="AP38">
        <f t="shared" si="10"/>
        <v>-1548.2424759347887</v>
      </c>
      <c r="AQ38">
        <f t="shared" si="11"/>
        <v>14</v>
      </c>
      <c r="AT38" s="2">
        <f t="shared" si="12"/>
        <v>-165.22499332744087</v>
      </c>
      <c r="AU38">
        <f t="shared" si="13"/>
        <v>14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17.533241876659133</v>
      </c>
      <c r="O39" s="2">
        <v>23.823991646894861</v>
      </c>
      <c r="R39" s="2">
        <v>359.37270052548263</v>
      </c>
      <c r="U39" s="2">
        <v>478.27490573638136</v>
      </c>
      <c r="X39" s="2">
        <f t="shared" si="5"/>
        <v>-6.2907497702357276</v>
      </c>
      <c r="Y39">
        <f t="shared" si="6"/>
        <v>15</v>
      </c>
      <c r="Z39">
        <v>14</v>
      </c>
      <c r="AB39" s="2">
        <f t="shared" si="7"/>
        <v>-118.90220521089873</v>
      </c>
      <c r="AC39">
        <f t="shared" si="8"/>
        <v>15</v>
      </c>
      <c r="AD39">
        <v>14</v>
      </c>
      <c r="AF39" s="2">
        <f t="shared" si="4"/>
        <v>-18.1809702913256</v>
      </c>
      <c r="AG39">
        <f t="shared" si="9"/>
        <v>15</v>
      </c>
      <c r="AJ39">
        <v>7295.6052380032543</v>
      </c>
      <c r="AM39">
        <v>9746.2186294251296</v>
      </c>
      <c r="AP39">
        <f t="shared" si="10"/>
        <v>-2450.6133914218753</v>
      </c>
      <c r="AQ39">
        <f t="shared" si="11"/>
        <v>15</v>
      </c>
      <c r="AT39" s="2">
        <f t="shared" si="12"/>
        <v>-263.24230943351313</v>
      </c>
      <c r="AU39">
        <f t="shared" si="13"/>
        <v>15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18.136796021429937</v>
      </c>
      <c r="O40" s="2">
        <v>23.182864020572726</v>
      </c>
      <c r="R40" s="2">
        <v>388.73764385501369</v>
      </c>
      <c r="U40" s="2">
        <v>447.61752886635884</v>
      </c>
      <c r="X40" s="2">
        <f t="shared" si="5"/>
        <v>-5.0460679991427888</v>
      </c>
      <c r="Y40">
        <f t="shared" si="6"/>
        <v>14</v>
      </c>
      <c r="Z40">
        <v>15</v>
      </c>
      <c r="AB40" s="2">
        <f t="shared" si="7"/>
        <v>-58.879885011345152</v>
      </c>
      <c r="AC40">
        <f t="shared" si="8"/>
        <v>13</v>
      </c>
      <c r="AD40">
        <v>15</v>
      </c>
      <c r="AF40" s="2">
        <f t="shared" si="4"/>
        <v>-10.934056500277304</v>
      </c>
      <c r="AG40">
        <f t="shared" si="9"/>
        <v>14</v>
      </c>
      <c r="AJ40">
        <v>7831.8116841020237</v>
      </c>
      <c r="AM40">
        <v>9175.7173103069108</v>
      </c>
      <c r="AP40">
        <f t="shared" si="10"/>
        <v>-1343.9056262048871</v>
      </c>
      <c r="AQ40">
        <f t="shared" si="11"/>
        <v>13</v>
      </c>
      <c r="AT40" s="2">
        <f t="shared" si="12"/>
        <v>-145.32461912076602</v>
      </c>
      <c r="AU40">
        <f t="shared" si="13"/>
        <v>13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17.432741796394094</v>
      </c>
      <c r="O41" s="2">
        <v>27.395951428410591</v>
      </c>
      <c r="R41" s="2">
        <v>354.47571038909456</v>
      </c>
      <c r="U41" s="2">
        <v>506.49877398077143</v>
      </c>
      <c r="X41" s="2">
        <f t="shared" si="5"/>
        <v>-9.9632096320164969</v>
      </c>
      <c r="Y41">
        <f t="shared" si="6"/>
        <v>16</v>
      </c>
      <c r="Z41">
        <v>16</v>
      </c>
      <c r="AB41" s="2">
        <f t="shared" si="7"/>
        <v>-152.02306359167687</v>
      </c>
      <c r="AC41">
        <f t="shared" si="8"/>
        <v>16</v>
      </c>
      <c r="AD41">
        <v>16</v>
      </c>
      <c r="AF41" s="2">
        <f t="shared" si="4"/>
        <v>-25.165515991184186</v>
      </c>
      <c r="AG41">
        <f t="shared" si="9"/>
        <v>16</v>
      </c>
      <c r="AJ41">
        <v>7151.5446970893281</v>
      </c>
      <c r="AM41">
        <v>10370.293529657989</v>
      </c>
      <c r="AP41">
        <f t="shared" si="10"/>
        <v>-3218.7488325686609</v>
      </c>
      <c r="AQ41">
        <f t="shared" si="11"/>
        <v>16</v>
      </c>
      <c r="AT41" s="2">
        <f t="shared" si="12"/>
        <v>-347.04039924805028</v>
      </c>
      <c r="AU41">
        <f t="shared" si="13"/>
        <v>16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12.030874468001253</v>
      </c>
      <c r="O42" s="2">
        <v>36.032241401311893</v>
      </c>
      <c r="R42" s="2">
        <v>257.06177736340078</v>
      </c>
      <c r="U42" s="2">
        <v>707.5291775700324</v>
      </c>
      <c r="X42" s="2">
        <f t="shared" si="5"/>
        <v>-24.001366933310642</v>
      </c>
      <c r="Y42">
        <f t="shared" si="6"/>
        <v>17</v>
      </c>
      <c r="Z42">
        <v>17</v>
      </c>
      <c r="AB42" s="2">
        <f t="shared" si="7"/>
        <v>-450.46740020663162</v>
      </c>
      <c r="AC42">
        <f t="shared" si="8"/>
        <v>17</v>
      </c>
      <c r="AD42">
        <v>17</v>
      </c>
      <c r="AF42" s="2">
        <f t="shared" si="4"/>
        <v>-69.048106953973814</v>
      </c>
      <c r="AG42">
        <f t="shared" si="9"/>
        <v>17</v>
      </c>
      <c r="AJ42">
        <v>5202.4902757359077</v>
      </c>
      <c r="AM42">
        <v>14317.06862793041</v>
      </c>
      <c r="AP42">
        <f t="shared" si="10"/>
        <v>-9114.5783521945013</v>
      </c>
      <c r="AQ42">
        <f t="shared" si="11"/>
        <v>17</v>
      </c>
      <c r="AT42" s="2">
        <f t="shared" si="12"/>
        <v>-980.50594217342405</v>
      </c>
      <c r="AU42">
        <f t="shared" si="13"/>
        <v>17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11.246732202678604</v>
      </c>
      <c r="O43" s="2">
        <v>39.068170450820915</v>
      </c>
      <c r="R43" s="2">
        <v>240.05813597051048</v>
      </c>
      <c r="U43" s="2">
        <v>758.36443474332066</v>
      </c>
      <c r="X43" s="2">
        <f t="shared" si="5"/>
        <v>-27.821438248142311</v>
      </c>
      <c r="Y43">
        <f t="shared" si="6"/>
        <v>18</v>
      </c>
      <c r="Z43">
        <v>18</v>
      </c>
      <c r="AB43" s="2">
        <f t="shared" si="7"/>
        <v>-518.30629877281012</v>
      </c>
      <c r="AC43">
        <f t="shared" si="8"/>
        <v>18</v>
      </c>
      <c r="AD43">
        <v>18</v>
      </c>
      <c r="AF43" s="2">
        <f t="shared" si="4"/>
        <v>-79.652068125423327</v>
      </c>
      <c r="AG43">
        <f t="shared" si="9"/>
        <v>18</v>
      </c>
      <c r="AJ43">
        <v>4856.5546549472156</v>
      </c>
      <c r="AM43">
        <v>15375.223303922598</v>
      </c>
      <c r="AP43">
        <f t="shared" si="10"/>
        <v>-10518.668648975381</v>
      </c>
      <c r="AQ43">
        <f t="shared" si="11"/>
        <v>18</v>
      </c>
      <c r="AT43" s="2">
        <f t="shared" si="12"/>
        <v>-1131.5189330229614</v>
      </c>
      <c r="AU43">
        <f t="shared" si="13"/>
        <v>18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83</v>
      </c>
      <c r="AH46" s="4" t="s">
        <v>84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25.936598879207239</v>
      </c>
      <c r="M47" s="2">
        <v>23.379438257347473</v>
      </c>
      <c r="N47" s="2">
        <v>29.084424859072179</v>
      </c>
      <c r="O47" s="2">
        <v>30.755069163192285</v>
      </c>
      <c r="P47" s="2">
        <v>23.907515298831225</v>
      </c>
      <c r="Q47" s="2">
        <v>23.502578743645341</v>
      </c>
      <c r="R47" s="2">
        <v>28.180810384385882</v>
      </c>
      <c r="S47" s="2">
        <v>24.811787688802873</v>
      </c>
      <c r="T47" s="2">
        <v>22.814026323079524</v>
      </c>
      <c r="U47" s="2">
        <v>32.529072501765754</v>
      </c>
      <c r="V47" s="2">
        <v>23.340231656736389</v>
      </c>
      <c r="W47" s="2">
        <v>31.884836169985576</v>
      </c>
      <c r="X47" s="2">
        <v>34.19565935139434</v>
      </c>
      <c r="Y47" s="2">
        <v>32.714276737007808</v>
      </c>
      <c r="Z47" s="2">
        <v>30.752046601849148</v>
      </c>
      <c r="AA47" s="2">
        <v>36.774409019115339</v>
      </c>
      <c r="AB47" s="2">
        <v>56.9188404150377</v>
      </c>
      <c r="AC47" s="2">
        <v>45.679684964638533</v>
      </c>
      <c r="AH47" s="2" cm="1">
        <f t="array" ref="AH47:AY64">TRANSPOSE(_xlfn.ANCHORARRAY(L47))</f>
        <v>25.936598879207239</v>
      </c>
      <c r="AI47" s="2">
        <v>25.29756042842153</v>
      </c>
      <c r="AJ47" s="2">
        <v>20.805559081560045</v>
      </c>
      <c r="AK47" s="2">
        <v>14.698380597278925</v>
      </c>
      <c r="AL47" s="2">
        <v>19.115123888648053</v>
      </c>
      <c r="AM47" s="2">
        <v>19.87002732110545</v>
      </c>
      <c r="AN47" s="2">
        <v>18.61770261846042</v>
      </c>
      <c r="AO47" s="2">
        <v>16.984429692061035</v>
      </c>
      <c r="AP47" s="2">
        <v>18.589502204330579</v>
      </c>
      <c r="AQ47" s="2">
        <v>16.614778527996922</v>
      </c>
      <c r="AR47" s="2">
        <v>17.418791816386669</v>
      </c>
      <c r="AS47" s="2">
        <v>20.229492829288024</v>
      </c>
      <c r="AT47" s="2">
        <v>15.968185641699293</v>
      </c>
      <c r="AU47" s="2">
        <v>15.711821968376979</v>
      </c>
      <c r="AV47" s="2">
        <v>15.417297693858174</v>
      </c>
      <c r="AW47" s="2">
        <v>14.288294525733539</v>
      </c>
      <c r="AX47" s="2">
        <v>8.3877529707435023</v>
      </c>
      <c r="AY47" s="2">
        <v>9.5305645650324173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25.29756042842153</v>
      </c>
      <c r="M48" s="2">
        <v>27.30711031309864</v>
      </c>
      <c r="N48" s="2">
        <v>26.846032016142136</v>
      </c>
      <c r="O48" s="2">
        <v>30.320869313738861</v>
      </c>
      <c r="P48" s="2">
        <v>20.945252322045732</v>
      </c>
      <c r="Q48" s="2">
        <v>23.385930333243806</v>
      </c>
      <c r="R48" s="2">
        <v>24.860691875152654</v>
      </c>
      <c r="S48" s="2">
        <v>23.314659354986357</v>
      </c>
      <c r="T48" s="2">
        <v>28.41586844707172</v>
      </c>
      <c r="U48" s="2">
        <v>33.445190750069223</v>
      </c>
      <c r="V48" s="2">
        <v>22.564115818220024</v>
      </c>
      <c r="W48" s="2">
        <v>32.830988730639689</v>
      </c>
      <c r="X48" s="2">
        <v>33.430887585142322</v>
      </c>
      <c r="Y48" s="2">
        <v>31.799858963564027</v>
      </c>
      <c r="Z48" s="2">
        <v>33.394683822542227</v>
      </c>
      <c r="AA48" s="2">
        <v>37.734631508418261</v>
      </c>
      <c r="AB48" s="2">
        <v>56.383934507192237</v>
      </c>
      <c r="AC48" s="2">
        <v>60.268466079453916</v>
      </c>
      <c r="AH48" s="2">
        <v>23.379438257347473</v>
      </c>
      <c r="AI48" s="2">
        <v>27.30711031309864</v>
      </c>
      <c r="AJ48" s="2">
        <v>21.56827499411283</v>
      </c>
      <c r="AK48" s="2">
        <v>16.991437963136317</v>
      </c>
      <c r="AL48" s="2">
        <v>14.586238622042197</v>
      </c>
      <c r="AM48" s="2">
        <v>22.210489902144552</v>
      </c>
      <c r="AN48" s="2">
        <v>18.269362172744621</v>
      </c>
      <c r="AO48" s="2">
        <v>16.40262758111357</v>
      </c>
      <c r="AP48" s="2">
        <v>21.247958014032481</v>
      </c>
      <c r="AQ48" s="2">
        <v>18.571702144864446</v>
      </c>
      <c r="AR48" s="2">
        <v>17.659074260367465</v>
      </c>
      <c r="AS48" s="2">
        <v>18.880870232959829</v>
      </c>
      <c r="AT48" s="2">
        <v>15.943762954287962</v>
      </c>
      <c r="AU48" s="2">
        <v>15.385921751635991</v>
      </c>
      <c r="AV48" s="2">
        <v>15.62952958059107</v>
      </c>
      <c r="AW48" s="2">
        <v>13.696165357999998</v>
      </c>
      <c r="AX48" s="2">
        <v>10.808852223198688</v>
      </c>
      <c r="AY48" s="2">
        <v>9.5824672771837935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20.805559081560045</v>
      </c>
      <c r="M49" s="2">
        <v>21.56827499411283</v>
      </c>
      <c r="N49" s="2">
        <v>27.247172110131068</v>
      </c>
      <c r="O49" s="2">
        <v>31.955772214976164</v>
      </c>
      <c r="P49" s="2">
        <v>23.545231987812414</v>
      </c>
      <c r="Q49" s="2">
        <v>27.610506695614049</v>
      </c>
      <c r="R49" s="2">
        <v>24.737710579397437</v>
      </c>
      <c r="S49" s="2">
        <v>23.036840484683474</v>
      </c>
      <c r="T49" s="2">
        <v>25.805886767597229</v>
      </c>
      <c r="U49" s="2">
        <v>29.342494843976127</v>
      </c>
      <c r="V49" s="2">
        <v>27.278660346933453</v>
      </c>
      <c r="W49" s="2">
        <v>31.019772596223959</v>
      </c>
      <c r="X49" s="2">
        <v>35.297894609957481</v>
      </c>
      <c r="Y49" s="2">
        <v>33.814602902065971</v>
      </c>
      <c r="Z49" s="2">
        <v>23.856855867526743</v>
      </c>
      <c r="AA49" s="2">
        <v>27.463767850001915</v>
      </c>
      <c r="AB49" s="2">
        <v>47.683980154017256</v>
      </c>
      <c r="AC49" s="2">
        <v>58.36094335915611</v>
      </c>
      <c r="AH49" s="2">
        <v>29.084424859072179</v>
      </c>
      <c r="AI49" s="2">
        <v>26.846032016142136</v>
      </c>
      <c r="AJ49" s="2">
        <v>27.247172110131068</v>
      </c>
      <c r="AK49" s="2">
        <v>20.928603470330337</v>
      </c>
      <c r="AL49" s="2">
        <v>21.530346671137629</v>
      </c>
      <c r="AM49" s="2">
        <v>23.927989768872656</v>
      </c>
      <c r="AN49" s="2">
        <v>20.275262710326786</v>
      </c>
      <c r="AO49" s="2">
        <v>16.524180659624552</v>
      </c>
      <c r="AP49" s="2">
        <v>19.66230705259672</v>
      </c>
      <c r="AQ49" s="2">
        <v>18.586027718355098</v>
      </c>
      <c r="AR49" s="2">
        <v>20.06287950588365</v>
      </c>
      <c r="AS49" s="2">
        <v>17.29833232740414</v>
      </c>
      <c r="AT49" s="2">
        <v>17.040286729951042</v>
      </c>
      <c r="AU49" s="2">
        <v>14.229804016423685</v>
      </c>
      <c r="AV49" s="2">
        <v>13.804327106059469</v>
      </c>
      <c r="AW49" s="2">
        <v>14.06598311441136</v>
      </c>
      <c r="AX49" s="2">
        <v>10.607546304232146</v>
      </c>
      <c r="AY49" s="2">
        <v>8.6716275528439777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14.698380597278925</v>
      </c>
      <c r="M50" s="2">
        <v>16.991437963136317</v>
      </c>
      <c r="N50" s="2">
        <v>20.928603470330337</v>
      </c>
      <c r="O50" s="2">
        <v>25.276835328175565</v>
      </c>
      <c r="P50" s="2">
        <v>23.107137406441339</v>
      </c>
      <c r="Q50" s="2">
        <v>21.994269147315627</v>
      </c>
      <c r="R50" s="2">
        <v>21.715650641449873</v>
      </c>
      <c r="S50" s="2">
        <v>20.483911964781054</v>
      </c>
      <c r="T50" s="2">
        <v>19.901889196458193</v>
      </c>
      <c r="U50" s="2">
        <v>26.970692920789585</v>
      </c>
      <c r="V50" s="2">
        <v>23.875760278676744</v>
      </c>
      <c r="W50" s="2">
        <v>20.044771006269777</v>
      </c>
      <c r="X50" s="2">
        <v>26.172149486272584</v>
      </c>
      <c r="Y50" s="2">
        <v>24.340714619737266</v>
      </c>
      <c r="Z50" s="2">
        <v>21.177314081180761</v>
      </c>
      <c r="AA50" s="2">
        <v>25.507897268721422</v>
      </c>
      <c r="AB50" s="2">
        <v>41.618883937160781</v>
      </c>
      <c r="AC50" s="2">
        <v>48.721846798300469</v>
      </c>
      <c r="AH50" s="2">
        <v>30.755069163192285</v>
      </c>
      <c r="AI50" s="2">
        <v>30.320869313738861</v>
      </c>
      <c r="AJ50" s="2">
        <v>31.955772214976164</v>
      </c>
      <c r="AK50" s="2">
        <v>25.276835328175565</v>
      </c>
      <c r="AL50" s="2">
        <v>25.076114184539907</v>
      </c>
      <c r="AM50" s="2">
        <v>30.05096728268208</v>
      </c>
      <c r="AN50" s="2">
        <v>24.403613601759115</v>
      </c>
      <c r="AO50" s="2">
        <v>20.990268882483772</v>
      </c>
      <c r="AP50" s="2">
        <v>23.978563493657603</v>
      </c>
      <c r="AQ50" s="2">
        <v>21.984669535299957</v>
      </c>
      <c r="AR50" s="2">
        <v>24.402642891739884</v>
      </c>
      <c r="AS50" s="2">
        <v>20.163747748782477</v>
      </c>
      <c r="AT50" s="2">
        <v>19.380894870614828</v>
      </c>
      <c r="AU50" s="2">
        <v>16.878538659329159</v>
      </c>
      <c r="AV50" s="2">
        <v>16.823503959704986</v>
      </c>
      <c r="AW50" s="2">
        <v>18.101069178000532</v>
      </c>
      <c r="AX50" s="2">
        <v>13.014010264168967</v>
      </c>
      <c r="AY50" s="2">
        <v>11.111303051594369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19.115123888648053</v>
      </c>
      <c r="M51" s="2">
        <v>14.586238622042197</v>
      </c>
      <c r="N51" s="2">
        <v>21.530346671137629</v>
      </c>
      <c r="O51" s="2">
        <v>25.076114184539907</v>
      </c>
      <c r="P51" s="2">
        <v>28.268471850419665</v>
      </c>
      <c r="Q51" s="2">
        <v>21.195605250647368</v>
      </c>
      <c r="R51" s="2">
        <v>27.020371398145976</v>
      </c>
      <c r="S51" s="2">
        <v>26.797611334829096</v>
      </c>
      <c r="T51" s="2">
        <v>18.107231486417273</v>
      </c>
      <c r="U51" s="2">
        <v>24.305480545169399</v>
      </c>
      <c r="V51" s="2">
        <v>26.259631790979682</v>
      </c>
      <c r="W51" s="2">
        <v>27.354883169398903</v>
      </c>
      <c r="X51" s="2">
        <v>31.844525265141762</v>
      </c>
      <c r="Y51" s="2">
        <v>31.040467815269164</v>
      </c>
      <c r="Z51" s="2">
        <v>26.291666682085044</v>
      </c>
      <c r="AA51" s="2">
        <v>34.346562325607195</v>
      </c>
      <c r="AB51" s="2">
        <v>44.395197624939378</v>
      </c>
      <c r="AC51" s="2">
        <v>43.272689456320776</v>
      </c>
      <c r="AH51" s="2">
        <v>23.907515298831225</v>
      </c>
      <c r="AI51" s="2">
        <v>20.945252322045732</v>
      </c>
      <c r="AJ51" s="2">
        <v>23.545231987812414</v>
      </c>
      <c r="AK51" s="2">
        <v>23.107137406441339</v>
      </c>
      <c r="AL51" s="2">
        <v>28.268471850419665</v>
      </c>
      <c r="AM51" s="2">
        <v>23.677493249016038</v>
      </c>
      <c r="AN51" s="2">
        <v>22.233630859671951</v>
      </c>
      <c r="AO51" s="2">
        <v>26.901031070840791</v>
      </c>
      <c r="AP51" s="2">
        <v>17.063148108256687</v>
      </c>
      <c r="AQ51" s="2">
        <v>19.544100080033306</v>
      </c>
      <c r="AR51" s="2">
        <v>22.415366830038707</v>
      </c>
      <c r="AS51" s="2">
        <v>20.582471313351583</v>
      </c>
      <c r="AT51" s="2">
        <v>19.036164048326349</v>
      </c>
      <c r="AU51" s="2">
        <v>18.163152664103293</v>
      </c>
      <c r="AV51" s="2">
        <v>21.768488716991698</v>
      </c>
      <c r="AW51" s="2">
        <v>18.812861817231482</v>
      </c>
      <c r="AX51" s="2">
        <v>14.286385258775219</v>
      </c>
      <c r="AY51" s="2">
        <v>12.500526920525751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19.87002732110545</v>
      </c>
      <c r="M52" s="2">
        <v>22.210489902144552</v>
      </c>
      <c r="N52" s="2">
        <v>23.927989768872656</v>
      </c>
      <c r="O52" s="2">
        <v>30.05096728268208</v>
      </c>
      <c r="P52" s="2">
        <v>23.677493249016038</v>
      </c>
      <c r="Q52" s="2">
        <v>25.392036353864412</v>
      </c>
      <c r="R52" s="2">
        <v>24.397350293224715</v>
      </c>
      <c r="S52" s="2">
        <v>22.466579744674775</v>
      </c>
      <c r="T52" s="2">
        <v>26.134901559172732</v>
      </c>
      <c r="U52" s="2">
        <v>28.768060890000829</v>
      </c>
      <c r="V52" s="2">
        <v>22.011441695295378</v>
      </c>
      <c r="W52" s="2">
        <v>27.574081394105928</v>
      </c>
      <c r="X52" s="2">
        <v>35.242440682419179</v>
      </c>
      <c r="Y52" s="2">
        <v>31.188973070229707</v>
      </c>
      <c r="Z52" s="2">
        <v>26.018315180387336</v>
      </c>
      <c r="AA52" s="2">
        <v>26.692165127964017</v>
      </c>
      <c r="AB52" s="2">
        <v>43.29574783780501</v>
      </c>
      <c r="AC52" s="2">
        <v>47.047315710623849</v>
      </c>
      <c r="AH52" s="2">
        <v>23.502578743645341</v>
      </c>
      <c r="AI52" s="2">
        <v>23.385930333243806</v>
      </c>
      <c r="AJ52" s="2">
        <v>27.610506695614049</v>
      </c>
      <c r="AK52" s="2">
        <v>21.994269147315627</v>
      </c>
      <c r="AL52" s="2">
        <v>21.195605250647368</v>
      </c>
      <c r="AM52" s="2">
        <v>25.392036353864412</v>
      </c>
      <c r="AN52" s="2">
        <v>18.399463883531709</v>
      </c>
      <c r="AO52" s="2">
        <v>21.26310226544695</v>
      </c>
      <c r="AP52" s="2">
        <v>21.71469814438667</v>
      </c>
      <c r="AQ52" s="2">
        <v>18.920287442542577</v>
      </c>
      <c r="AR52" s="2">
        <v>21.244017015221988</v>
      </c>
      <c r="AS52" s="2">
        <v>16.581655653193817</v>
      </c>
      <c r="AT52" s="2">
        <v>15.164087298436616</v>
      </c>
      <c r="AU52" s="2">
        <v>14.969514361227464</v>
      </c>
      <c r="AV52" s="2">
        <v>14.108032583113372</v>
      </c>
      <c r="AW52" s="2">
        <v>12.006899746678364</v>
      </c>
      <c r="AX52" s="2">
        <v>12.707490944288798</v>
      </c>
      <c r="AY52" s="2">
        <v>10.542193537423417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18.61770261846042</v>
      </c>
      <c r="M53" s="2">
        <v>18.269362172744621</v>
      </c>
      <c r="N53" s="2">
        <v>20.275262710326786</v>
      </c>
      <c r="O53" s="2">
        <v>24.403613601759115</v>
      </c>
      <c r="P53" s="2">
        <v>22.233630859671951</v>
      </c>
      <c r="Q53" s="2">
        <v>18.399463883531709</v>
      </c>
      <c r="R53" s="2">
        <v>23.851996190953596</v>
      </c>
      <c r="S53" s="2">
        <v>20.186912945250558</v>
      </c>
      <c r="T53" s="2">
        <v>17.935257220796856</v>
      </c>
      <c r="U53" s="2">
        <v>26.47474182726711</v>
      </c>
      <c r="V53" s="2">
        <v>21.233260866538814</v>
      </c>
      <c r="W53" s="2">
        <v>27.953972131218119</v>
      </c>
      <c r="X53" s="2">
        <v>25.561417947096491</v>
      </c>
      <c r="Y53" s="2">
        <v>30.331967161878655</v>
      </c>
      <c r="Z53" s="2">
        <v>27.650990187758488</v>
      </c>
      <c r="AA53" s="2">
        <v>31.437349152000259</v>
      </c>
      <c r="AB53" s="2">
        <v>36.481665176425288</v>
      </c>
      <c r="AC53" s="2">
        <v>45.522392401426792</v>
      </c>
      <c r="AH53" s="2">
        <v>28.180810384385882</v>
      </c>
      <c r="AI53" s="2">
        <v>24.860691875152654</v>
      </c>
      <c r="AJ53" s="2">
        <v>24.737710579397437</v>
      </c>
      <c r="AK53" s="2">
        <v>21.715650641449873</v>
      </c>
      <c r="AL53" s="2">
        <v>27.020371398145976</v>
      </c>
      <c r="AM53" s="2">
        <v>24.397350293224715</v>
      </c>
      <c r="AN53" s="2">
        <v>23.851996190953596</v>
      </c>
      <c r="AO53" s="2">
        <v>22.979758986417288</v>
      </c>
      <c r="AP53" s="2">
        <v>19.31150797718054</v>
      </c>
      <c r="AQ53" s="2">
        <v>19.976679559936073</v>
      </c>
      <c r="AR53" s="2">
        <v>23.378737590428344</v>
      </c>
      <c r="AS53" s="2">
        <v>22.326976270166153</v>
      </c>
      <c r="AT53" s="2">
        <v>19.766436201061964</v>
      </c>
      <c r="AU53" s="2">
        <v>16.854228353946606</v>
      </c>
      <c r="AV53" s="2">
        <v>18.534708430503816</v>
      </c>
      <c r="AW53" s="2">
        <v>18.614373572209079</v>
      </c>
      <c r="AX53" s="2">
        <v>10.919938227828192</v>
      </c>
      <c r="AY53" s="2">
        <v>10.379964256897026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16.984429692061035</v>
      </c>
      <c r="M54" s="2">
        <v>16.40262758111357</v>
      </c>
      <c r="N54" s="2">
        <v>16.524180659624552</v>
      </c>
      <c r="O54" s="2">
        <v>20.990268882483772</v>
      </c>
      <c r="P54" s="2">
        <v>26.901031070840791</v>
      </c>
      <c r="Q54" s="2">
        <v>21.26310226544695</v>
      </c>
      <c r="R54" s="2">
        <v>22.979758986417288</v>
      </c>
      <c r="S54" s="2">
        <v>25.793159035522816</v>
      </c>
      <c r="T54" s="2">
        <v>18.443224455819312</v>
      </c>
      <c r="U54" s="2">
        <v>25.204598956589312</v>
      </c>
      <c r="V54" s="2">
        <v>25.761589758433047</v>
      </c>
      <c r="W54" s="2">
        <v>25.286349062077466</v>
      </c>
      <c r="X54" s="2">
        <v>27.273846701180751</v>
      </c>
      <c r="Y54" s="2">
        <v>30.521583097043727</v>
      </c>
      <c r="Z54" s="2">
        <v>27.848311126454217</v>
      </c>
      <c r="AA54" s="2">
        <v>32.043182525223372</v>
      </c>
      <c r="AB54" s="2">
        <v>36.537544957818923</v>
      </c>
      <c r="AC54" s="2">
        <v>43.02433077389253</v>
      </c>
      <c r="AH54" s="2">
        <v>24.811787688802873</v>
      </c>
      <c r="AI54" s="2">
        <v>23.314659354986357</v>
      </c>
      <c r="AJ54" s="2">
        <v>23.036840484683474</v>
      </c>
      <c r="AK54" s="2">
        <v>20.483911964781054</v>
      </c>
      <c r="AL54" s="2">
        <v>26.797611334829096</v>
      </c>
      <c r="AM54" s="2">
        <v>22.466579744674775</v>
      </c>
      <c r="AN54" s="2">
        <v>20.186912945250558</v>
      </c>
      <c r="AO54" s="2">
        <v>25.793159035522816</v>
      </c>
      <c r="AP54" s="2">
        <v>19.541959504705137</v>
      </c>
      <c r="AQ54" s="2">
        <v>19.447705297151185</v>
      </c>
      <c r="AR54" s="2">
        <v>23.654037615211635</v>
      </c>
      <c r="AS54" s="2">
        <v>19.516224076756199</v>
      </c>
      <c r="AT54" s="2">
        <v>19.926708474649747</v>
      </c>
      <c r="AU54" s="2">
        <v>15.859522893432716</v>
      </c>
      <c r="AV54" s="2">
        <v>19.41689479519264</v>
      </c>
      <c r="AW54" s="2">
        <v>17.329384994502071</v>
      </c>
      <c r="AX54" s="2">
        <v>12.452285228224714</v>
      </c>
      <c r="AY54" s="2">
        <v>12.600571319881801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18.589502204330579</v>
      </c>
      <c r="M55" s="2">
        <v>21.247958014032481</v>
      </c>
      <c r="N55" s="2">
        <v>19.66230705259672</v>
      </c>
      <c r="O55" s="2">
        <v>23.978563493657603</v>
      </c>
      <c r="P55" s="2">
        <v>17.063148108256687</v>
      </c>
      <c r="Q55" s="2">
        <v>21.71469814438667</v>
      </c>
      <c r="R55" s="2">
        <v>19.31150797718054</v>
      </c>
      <c r="S55" s="2">
        <v>19.541959504705137</v>
      </c>
      <c r="T55" s="2">
        <v>25.587479732617467</v>
      </c>
      <c r="U55" s="2">
        <v>28.770061262052174</v>
      </c>
      <c r="V55" s="2">
        <v>19.25259407936311</v>
      </c>
      <c r="W55" s="2">
        <v>23.713554853542618</v>
      </c>
      <c r="X55" s="2">
        <v>27.016100599859787</v>
      </c>
      <c r="Y55" s="2">
        <v>25.596556022606332</v>
      </c>
      <c r="Z55" s="2">
        <v>25.073580518324263</v>
      </c>
      <c r="AA55" s="2">
        <v>24.390643397519128</v>
      </c>
      <c r="AB55" s="2">
        <v>41.256258436534452</v>
      </c>
      <c r="AC55" s="2">
        <v>44.200056183454578</v>
      </c>
      <c r="AH55" s="2">
        <v>22.814026323079524</v>
      </c>
      <c r="AI55" s="2">
        <v>28.41586844707172</v>
      </c>
      <c r="AJ55" s="2">
        <v>25.805886767597229</v>
      </c>
      <c r="AK55" s="2">
        <v>19.901889196458193</v>
      </c>
      <c r="AL55" s="2">
        <v>18.107231486417273</v>
      </c>
      <c r="AM55" s="2">
        <v>26.134901559172732</v>
      </c>
      <c r="AN55" s="2">
        <v>17.935257220796856</v>
      </c>
      <c r="AO55" s="2">
        <v>18.443224455819312</v>
      </c>
      <c r="AP55" s="2">
        <v>25.587479732617467</v>
      </c>
      <c r="AQ55" s="2">
        <v>21.125839073980774</v>
      </c>
      <c r="AR55" s="2">
        <v>20.680351367661455</v>
      </c>
      <c r="AS55" s="2">
        <v>18.728090927531827</v>
      </c>
      <c r="AT55" s="2">
        <v>16.333560246833851</v>
      </c>
      <c r="AU55" s="2">
        <v>16.981512876746795</v>
      </c>
      <c r="AV55" s="2">
        <v>15.652138171397361</v>
      </c>
      <c r="AW55" s="2">
        <v>13.824711692024513</v>
      </c>
      <c r="AX55" s="2">
        <v>13.075501993199918</v>
      </c>
      <c r="AY55" s="2">
        <v>10.763006563755658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16.614778527996922</v>
      </c>
      <c r="M56" s="2">
        <v>18.571702144864446</v>
      </c>
      <c r="N56" s="2">
        <v>18.586027718355098</v>
      </c>
      <c r="O56" s="2">
        <v>21.984669535299957</v>
      </c>
      <c r="P56" s="2">
        <v>19.544100080033306</v>
      </c>
      <c r="Q56" s="2">
        <v>18.920287442542577</v>
      </c>
      <c r="R56" s="2">
        <v>19.976679559936073</v>
      </c>
      <c r="S56" s="2">
        <v>19.447705297151185</v>
      </c>
      <c r="T56" s="2">
        <v>21.125839073980774</v>
      </c>
      <c r="U56" s="2">
        <v>25.645709337562806</v>
      </c>
      <c r="V56" s="2">
        <v>24.129312372385119</v>
      </c>
      <c r="W56" s="2">
        <v>18.629485378196186</v>
      </c>
      <c r="X56" s="2">
        <v>21.008982228046452</v>
      </c>
      <c r="Y56" s="2">
        <v>26.819618726150143</v>
      </c>
      <c r="Z56" s="2">
        <v>24.420286916151234</v>
      </c>
      <c r="AA56" s="2">
        <v>26.828035499422725</v>
      </c>
      <c r="AB56" s="2">
        <v>39.871679212635684</v>
      </c>
      <c r="AC56" s="2">
        <v>46.997520830429409</v>
      </c>
      <c r="AH56" s="2">
        <v>32.529072501765754</v>
      </c>
      <c r="AI56" s="2">
        <v>33.445190750069223</v>
      </c>
      <c r="AJ56" s="2">
        <v>29.342494843976127</v>
      </c>
      <c r="AK56" s="2">
        <v>26.970692920789585</v>
      </c>
      <c r="AL56" s="2">
        <v>24.305480545169399</v>
      </c>
      <c r="AM56" s="2">
        <v>28.768060890000829</v>
      </c>
      <c r="AN56" s="2">
        <v>26.47474182726711</v>
      </c>
      <c r="AO56" s="2">
        <v>25.204598956589312</v>
      </c>
      <c r="AP56" s="2">
        <v>28.770061262052174</v>
      </c>
      <c r="AQ56" s="2">
        <v>25.645709337562806</v>
      </c>
      <c r="AR56" s="2">
        <v>26.446427717082322</v>
      </c>
      <c r="AS56" s="2">
        <v>28.707518041459011</v>
      </c>
      <c r="AT56" s="2">
        <v>21.371917976560386</v>
      </c>
      <c r="AU56" s="2">
        <v>17.746494720252631</v>
      </c>
      <c r="AV56" s="2">
        <v>21.577700013088567</v>
      </c>
      <c r="AW56" s="2">
        <v>21.693567322248388</v>
      </c>
      <c r="AX56" s="2">
        <v>13.652698385214084</v>
      </c>
      <c r="AY56" s="2">
        <v>13.733537259114218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17.418791816386669</v>
      </c>
      <c r="M57" s="2">
        <v>17.659074260367465</v>
      </c>
      <c r="N57" s="2">
        <v>20.06287950588365</v>
      </c>
      <c r="O57" s="2">
        <v>24.402642891739884</v>
      </c>
      <c r="P57" s="2">
        <v>22.415366830038707</v>
      </c>
      <c r="Q57" s="2">
        <v>21.244017015221988</v>
      </c>
      <c r="R57" s="2">
        <v>23.378737590428344</v>
      </c>
      <c r="S57" s="2">
        <v>23.654037615211635</v>
      </c>
      <c r="T57" s="2">
        <v>20.680351367661455</v>
      </c>
      <c r="U57" s="2">
        <v>26.446427717082322</v>
      </c>
      <c r="V57" s="2">
        <v>23.40062104373467</v>
      </c>
      <c r="W57" s="2">
        <v>26.961363604640759</v>
      </c>
      <c r="X57" s="2">
        <v>29.930532171942421</v>
      </c>
      <c r="Y57" s="2">
        <v>30.219847632662173</v>
      </c>
      <c r="Z57" s="2">
        <v>27.195611014217423</v>
      </c>
      <c r="AA57" s="2">
        <v>29.452660645301656</v>
      </c>
      <c r="AB57" s="2">
        <v>38.688128703376762</v>
      </c>
      <c r="AC57" s="2">
        <v>44.761971514364213</v>
      </c>
      <c r="AH57" s="2">
        <v>23.340231656736389</v>
      </c>
      <c r="AI57" s="2">
        <v>22.564115818220024</v>
      </c>
      <c r="AJ57" s="2">
        <v>27.278660346933453</v>
      </c>
      <c r="AK57" s="2">
        <v>23.875760278676744</v>
      </c>
      <c r="AL57" s="2">
        <v>26.259631790979682</v>
      </c>
      <c r="AM57" s="2">
        <v>22.011441695295378</v>
      </c>
      <c r="AN57" s="2">
        <v>21.233260866538814</v>
      </c>
      <c r="AO57" s="2">
        <v>25.761589758433047</v>
      </c>
      <c r="AP57" s="2">
        <v>19.25259407936311</v>
      </c>
      <c r="AQ57" s="2">
        <v>24.129312372385119</v>
      </c>
      <c r="AR57" s="2">
        <v>23.40062104373467</v>
      </c>
      <c r="AS57" s="2">
        <v>22.059813122547947</v>
      </c>
      <c r="AT57" s="2">
        <v>17.957291414213444</v>
      </c>
      <c r="AU57" s="2">
        <v>16.950008888278568</v>
      </c>
      <c r="AV57" s="2">
        <v>19.6863989507981</v>
      </c>
      <c r="AW57" s="2">
        <v>18.161504882432311</v>
      </c>
      <c r="AX57" s="2">
        <v>13.774692503672824</v>
      </c>
      <c r="AY57" s="2">
        <v>13.496900236759256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20.229492829288024</v>
      </c>
      <c r="M58" s="2">
        <v>18.880870232959829</v>
      </c>
      <c r="N58" s="2">
        <v>17.29833232740414</v>
      </c>
      <c r="O58" s="2">
        <v>20.163747748782477</v>
      </c>
      <c r="P58" s="2">
        <v>20.582471313351583</v>
      </c>
      <c r="Q58" s="2">
        <v>16.581655653193817</v>
      </c>
      <c r="R58" s="2">
        <v>22.326976270166153</v>
      </c>
      <c r="S58" s="2">
        <v>19.516224076756199</v>
      </c>
      <c r="T58" s="2">
        <v>18.728090927531827</v>
      </c>
      <c r="U58" s="2">
        <v>28.707518041459011</v>
      </c>
      <c r="V58" s="2">
        <v>22.059813122547947</v>
      </c>
      <c r="W58" s="2">
        <v>25.209220174704559</v>
      </c>
      <c r="X58" s="2">
        <v>22.850736910744178</v>
      </c>
      <c r="Y58" s="2">
        <v>27.291515106967946</v>
      </c>
      <c r="Z58" s="2">
        <v>29.776656472156844</v>
      </c>
      <c r="AA58" s="2">
        <v>32.173530390125372</v>
      </c>
      <c r="AB58" s="2">
        <v>40.386064459055881</v>
      </c>
      <c r="AC58" s="2">
        <v>41.484602972276463</v>
      </c>
      <c r="AH58" s="2">
        <v>31.884836169985576</v>
      </c>
      <c r="AI58" s="2">
        <v>32.830988730639689</v>
      </c>
      <c r="AJ58" s="2">
        <v>31.019772596223959</v>
      </c>
      <c r="AK58" s="2">
        <v>20.044771006269777</v>
      </c>
      <c r="AL58" s="2">
        <v>27.354883169398903</v>
      </c>
      <c r="AM58" s="2">
        <v>27.574081394105928</v>
      </c>
      <c r="AN58" s="2">
        <v>27.953972131218119</v>
      </c>
      <c r="AO58" s="2">
        <v>25.286349062077466</v>
      </c>
      <c r="AP58" s="2">
        <v>23.713554853542618</v>
      </c>
      <c r="AQ58" s="2">
        <v>18.629485378196186</v>
      </c>
      <c r="AR58" s="2">
        <v>26.961363604640759</v>
      </c>
      <c r="AS58" s="2">
        <v>25.209220174704559</v>
      </c>
      <c r="AT58" s="2">
        <v>20.517489476387272</v>
      </c>
      <c r="AU58" s="2">
        <v>20.772435851577416</v>
      </c>
      <c r="AV58" s="2">
        <v>20.353569554389988</v>
      </c>
      <c r="AW58" s="2">
        <v>17.571365614850144</v>
      </c>
      <c r="AX58" s="2">
        <v>11.733115111556478</v>
      </c>
      <c r="AY58" s="2">
        <v>12.54268049840227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15.968185641699293</v>
      </c>
      <c r="M59" s="2">
        <v>15.943762954287962</v>
      </c>
      <c r="N59" s="2">
        <v>17.040286729951042</v>
      </c>
      <c r="O59" s="2">
        <v>19.380894870614828</v>
      </c>
      <c r="P59" s="2">
        <v>19.036164048326349</v>
      </c>
      <c r="Q59" s="2">
        <v>15.164087298436616</v>
      </c>
      <c r="R59" s="2">
        <v>19.766436201061964</v>
      </c>
      <c r="S59" s="2">
        <v>19.926708474649747</v>
      </c>
      <c r="T59" s="2">
        <v>16.333560246833851</v>
      </c>
      <c r="U59" s="2">
        <v>21.371917976560386</v>
      </c>
      <c r="V59" s="2">
        <v>17.957291414213444</v>
      </c>
      <c r="W59" s="2">
        <v>20.517489476387272</v>
      </c>
      <c r="X59" s="2">
        <v>23.279206905821169</v>
      </c>
      <c r="Y59" s="2">
        <v>22.044186195815776</v>
      </c>
      <c r="Z59" s="2">
        <v>23.789831115511674</v>
      </c>
      <c r="AA59" s="2">
        <v>29.283793395401734</v>
      </c>
      <c r="AB59" s="2">
        <v>37.732466839612997</v>
      </c>
      <c r="AC59" s="2">
        <v>37.793503861506601</v>
      </c>
      <c r="AH59" s="2">
        <v>34.19565935139434</v>
      </c>
      <c r="AI59" s="2">
        <v>33.430887585142322</v>
      </c>
      <c r="AJ59" s="2">
        <v>35.297894609957481</v>
      </c>
      <c r="AK59" s="2">
        <v>26.172149486272584</v>
      </c>
      <c r="AL59" s="2">
        <v>31.844525265141762</v>
      </c>
      <c r="AM59" s="2">
        <v>35.242440682419179</v>
      </c>
      <c r="AN59" s="2">
        <v>25.561417947096491</v>
      </c>
      <c r="AO59" s="2">
        <v>27.273846701180751</v>
      </c>
      <c r="AP59" s="2">
        <v>27.016100599859787</v>
      </c>
      <c r="AQ59" s="2">
        <v>21.008982228046452</v>
      </c>
      <c r="AR59" s="2">
        <v>29.930532171942421</v>
      </c>
      <c r="AS59" s="2">
        <v>22.850736910744178</v>
      </c>
      <c r="AT59" s="2">
        <v>23.279206905821169</v>
      </c>
      <c r="AU59" s="2">
        <v>24.389596252816212</v>
      </c>
      <c r="AV59" s="2">
        <v>23.489940830055843</v>
      </c>
      <c r="AW59" s="2">
        <v>20.207757801516816</v>
      </c>
      <c r="AX59" s="2">
        <v>16.236153726462927</v>
      </c>
      <c r="AY59" s="2">
        <v>12.265020671348926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15.711821968376979</v>
      </c>
      <c r="M60" s="2">
        <v>15.385921751635991</v>
      </c>
      <c r="N60" s="2">
        <v>14.229804016423685</v>
      </c>
      <c r="O60" s="2">
        <v>16.878538659329159</v>
      </c>
      <c r="P60" s="2">
        <v>18.163152664103293</v>
      </c>
      <c r="Q60" s="2">
        <v>14.969514361227464</v>
      </c>
      <c r="R60" s="2">
        <v>16.854228353946606</v>
      </c>
      <c r="S60" s="2">
        <v>15.859522893432716</v>
      </c>
      <c r="T60" s="2">
        <v>16.981512876746795</v>
      </c>
      <c r="U60" s="2">
        <v>17.746494720252631</v>
      </c>
      <c r="V60" s="2">
        <v>16.950008888278568</v>
      </c>
      <c r="W60" s="2">
        <v>20.772435851577416</v>
      </c>
      <c r="X60" s="2">
        <v>24.389596252816212</v>
      </c>
      <c r="Y60" s="2">
        <v>22.619046813744347</v>
      </c>
      <c r="Z60" s="2">
        <v>21.846261567919097</v>
      </c>
      <c r="AA60" s="2">
        <v>24.790418934679249</v>
      </c>
      <c r="AB60" s="2">
        <v>32.785297021976845</v>
      </c>
      <c r="AC60" s="2">
        <v>32.439122929015653</v>
      </c>
      <c r="AH60" s="2">
        <v>32.714276737007808</v>
      </c>
      <c r="AI60" s="2">
        <v>31.799858963564027</v>
      </c>
      <c r="AJ60" s="2">
        <v>33.814602902065971</v>
      </c>
      <c r="AK60" s="2">
        <v>24.340714619737266</v>
      </c>
      <c r="AL60" s="2">
        <v>31.040467815269164</v>
      </c>
      <c r="AM60" s="2">
        <v>31.188973070229707</v>
      </c>
      <c r="AN60" s="2">
        <v>30.331967161878655</v>
      </c>
      <c r="AO60" s="2">
        <v>30.521583097043727</v>
      </c>
      <c r="AP60" s="2">
        <v>25.596556022606332</v>
      </c>
      <c r="AQ60" s="2">
        <v>26.819618726150143</v>
      </c>
      <c r="AR60" s="2">
        <v>30.219847632662173</v>
      </c>
      <c r="AS60" s="2">
        <v>27.291515106967946</v>
      </c>
      <c r="AT60" s="2">
        <v>22.044186195815776</v>
      </c>
      <c r="AU60" s="2">
        <v>22.619046813744347</v>
      </c>
      <c r="AV60" s="2">
        <v>24.645192901205462</v>
      </c>
      <c r="AW60" s="2">
        <v>20.726705955686135</v>
      </c>
      <c r="AX60" s="2">
        <v>16.975099808370416</v>
      </c>
      <c r="AY60" s="2">
        <v>15.584692206376316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15.417297693858174</v>
      </c>
      <c r="M61" s="2">
        <v>15.62952958059107</v>
      </c>
      <c r="N61" s="2">
        <v>13.804327106059469</v>
      </c>
      <c r="O61" s="2">
        <v>16.823503959704986</v>
      </c>
      <c r="P61" s="2">
        <v>21.768488716991698</v>
      </c>
      <c r="Q61" s="2">
        <v>14.108032583113372</v>
      </c>
      <c r="R61" s="2">
        <v>18.534708430503816</v>
      </c>
      <c r="S61" s="2">
        <v>19.41689479519264</v>
      </c>
      <c r="T61" s="2">
        <v>15.652138171397361</v>
      </c>
      <c r="U61" s="2">
        <v>21.577700013088567</v>
      </c>
      <c r="V61" s="2">
        <v>19.6863989507981</v>
      </c>
      <c r="W61" s="2">
        <v>20.353569554389988</v>
      </c>
      <c r="X61" s="2">
        <v>23.489940830055843</v>
      </c>
      <c r="Y61" s="2">
        <v>24.645192901205462</v>
      </c>
      <c r="Z61" s="2">
        <v>26.011529855309639</v>
      </c>
      <c r="AA61" s="2">
        <v>29.632812684324367</v>
      </c>
      <c r="AB61" s="2">
        <v>36.077220416683048</v>
      </c>
      <c r="AC61" s="2">
        <v>36.108357611746158</v>
      </c>
      <c r="AH61" s="2">
        <v>30.752046601849148</v>
      </c>
      <c r="AI61" s="2">
        <v>33.394683822542227</v>
      </c>
      <c r="AJ61" s="2">
        <v>23.856855867526743</v>
      </c>
      <c r="AK61" s="2">
        <v>21.177314081180761</v>
      </c>
      <c r="AL61" s="2">
        <v>26.291666682085044</v>
      </c>
      <c r="AM61" s="2">
        <v>26.018315180387336</v>
      </c>
      <c r="AN61" s="2">
        <v>27.650990187758488</v>
      </c>
      <c r="AO61" s="2">
        <v>27.848311126454217</v>
      </c>
      <c r="AP61" s="2">
        <v>25.073580518324263</v>
      </c>
      <c r="AQ61" s="2">
        <v>24.420286916151234</v>
      </c>
      <c r="AR61" s="2">
        <v>27.195611014217423</v>
      </c>
      <c r="AS61" s="2">
        <v>29.776656472156844</v>
      </c>
      <c r="AT61" s="2">
        <v>23.789831115511674</v>
      </c>
      <c r="AU61" s="2">
        <v>21.846261567919097</v>
      </c>
      <c r="AV61" s="2">
        <v>26.011529855309639</v>
      </c>
      <c r="AW61" s="2">
        <v>23.321532915817798</v>
      </c>
      <c r="AX61" s="2">
        <v>13.907208306693519</v>
      </c>
      <c r="AY61" s="2">
        <v>15.284846634473423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14.288294525733539</v>
      </c>
      <c r="M62" s="2">
        <v>13.696165357999998</v>
      </c>
      <c r="N62" s="2">
        <v>14.06598311441136</v>
      </c>
      <c r="O62" s="2">
        <v>18.101069178000532</v>
      </c>
      <c r="P62" s="2">
        <v>18.812861817231482</v>
      </c>
      <c r="Q62" s="2">
        <v>12.006899746678364</v>
      </c>
      <c r="R62" s="2">
        <v>18.614373572209079</v>
      </c>
      <c r="S62" s="2">
        <v>17.329384994502071</v>
      </c>
      <c r="T62" s="2">
        <v>13.824711692024513</v>
      </c>
      <c r="U62" s="2">
        <v>21.693567322248388</v>
      </c>
      <c r="V62" s="2">
        <v>18.161504882432311</v>
      </c>
      <c r="W62" s="2">
        <v>17.571365614850144</v>
      </c>
      <c r="X62" s="2">
        <v>20.207757801516816</v>
      </c>
      <c r="Y62" s="2">
        <v>20.726705955686135</v>
      </c>
      <c r="Z62" s="2">
        <v>23.321532915817798</v>
      </c>
      <c r="AA62" s="2">
        <v>25.960640742960209</v>
      </c>
      <c r="AB62" s="2">
        <v>32.848133115118372</v>
      </c>
      <c r="AC62" s="2">
        <v>33.244758039673492</v>
      </c>
      <c r="AH62" s="2">
        <v>36.774409019115339</v>
      </c>
      <c r="AI62" s="2">
        <v>37.734631508418261</v>
      </c>
      <c r="AJ62" s="2">
        <v>27.463767850001915</v>
      </c>
      <c r="AK62" s="2">
        <v>25.507897268721422</v>
      </c>
      <c r="AL62" s="2">
        <v>34.346562325607195</v>
      </c>
      <c r="AM62" s="2">
        <v>26.692165127964017</v>
      </c>
      <c r="AN62" s="2">
        <v>31.437349152000259</v>
      </c>
      <c r="AO62" s="2">
        <v>32.043182525223372</v>
      </c>
      <c r="AP62" s="2">
        <v>24.390643397519128</v>
      </c>
      <c r="AQ62" s="2">
        <v>26.828035499422725</v>
      </c>
      <c r="AR62" s="2">
        <v>29.452660645301656</v>
      </c>
      <c r="AS62" s="2">
        <v>32.173530390125372</v>
      </c>
      <c r="AT62" s="2">
        <v>29.283793395401734</v>
      </c>
      <c r="AU62" s="2">
        <v>24.790418934679249</v>
      </c>
      <c r="AV62" s="2">
        <v>29.632812684324367</v>
      </c>
      <c r="AW62" s="2">
        <v>25.960640742960209</v>
      </c>
      <c r="AX62" s="2">
        <v>15.15168216632561</v>
      </c>
      <c r="AY62" s="2">
        <v>16.834591347659643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8.3877529707435023</v>
      </c>
      <c r="M63" s="2">
        <v>10.808852223198688</v>
      </c>
      <c r="N63" s="2">
        <v>10.607546304232146</v>
      </c>
      <c r="O63" s="2">
        <v>13.014010264168967</v>
      </c>
      <c r="P63" s="2">
        <v>14.286385258775219</v>
      </c>
      <c r="Q63" s="2">
        <v>12.707490944288798</v>
      </c>
      <c r="R63" s="2">
        <v>10.919938227828192</v>
      </c>
      <c r="S63" s="2">
        <v>12.452285228224714</v>
      </c>
      <c r="T63" s="2">
        <v>13.075501993199918</v>
      </c>
      <c r="U63" s="2">
        <v>13.652698385214084</v>
      </c>
      <c r="V63" s="2">
        <v>13.774692503672824</v>
      </c>
      <c r="W63" s="2">
        <v>11.733115111556478</v>
      </c>
      <c r="X63" s="2">
        <v>16.236153726462927</v>
      </c>
      <c r="Y63" s="2">
        <v>16.975099808370416</v>
      </c>
      <c r="Z63" s="2">
        <v>13.907208306693519</v>
      </c>
      <c r="AA63" s="2">
        <v>15.15168216632561</v>
      </c>
      <c r="AB63" s="2">
        <v>23.677118119475725</v>
      </c>
      <c r="AC63" s="2">
        <v>25.69424582096903</v>
      </c>
      <c r="AH63" s="2">
        <v>56.9188404150377</v>
      </c>
      <c r="AI63" s="2">
        <v>56.383934507192237</v>
      </c>
      <c r="AJ63" s="2">
        <v>47.683980154017256</v>
      </c>
      <c r="AK63" s="2">
        <v>41.618883937160781</v>
      </c>
      <c r="AL63" s="2">
        <v>44.395197624939378</v>
      </c>
      <c r="AM63" s="2">
        <v>43.29574783780501</v>
      </c>
      <c r="AN63" s="2">
        <v>36.481665176425288</v>
      </c>
      <c r="AO63" s="2">
        <v>36.537544957818923</v>
      </c>
      <c r="AP63" s="2">
        <v>41.256258436534452</v>
      </c>
      <c r="AQ63" s="2">
        <v>39.871679212635684</v>
      </c>
      <c r="AR63" s="2">
        <v>38.688128703376762</v>
      </c>
      <c r="AS63" s="2">
        <v>40.386064459055881</v>
      </c>
      <c r="AT63" s="2">
        <v>37.732466839612997</v>
      </c>
      <c r="AU63" s="2">
        <v>32.785297021976845</v>
      </c>
      <c r="AV63" s="2">
        <v>36.077220416683048</v>
      </c>
      <c r="AW63" s="2">
        <v>32.848133115118372</v>
      </c>
      <c r="AX63" s="2">
        <v>23.677118119475725</v>
      </c>
      <c r="AY63" s="2">
        <v>20.891016635166075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9.5305645650324173</v>
      </c>
      <c r="M64" s="2">
        <v>9.5824672771837935</v>
      </c>
      <c r="N64" s="2">
        <v>8.6716275528439777</v>
      </c>
      <c r="O64" s="2">
        <v>11.111303051594369</v>
      </c>
      <c r="P64" s="2">
        <v>12.500526920525751</v>
      </c>
      <c r="Q64" s="2">
        <v>10.542193537423417</v>
      </c>
      <c r="R64" s="2">
        <v>10.379964256897026</v>
      </c>
      <c r="S64" s="2">
        <v>12.600571319881801</v>
      </c>
      <c r="T64" s="2">
        <v>10.763006563755658</v>
      </c>
      <c r="U64" s="2">
        <v>13.733537259114218</v>
      </c>
      <c r="V64" s="2">
        <v>13.496900236759256</v>
      </c>
      <c r="W64" s="2">
        <v>12.54268049840227</v>
      </c>
      <c r="X64" s="2">
        <v>12.265020671348926</v>
      </c>
      <c r="Y64" s="2">
        <v>15.584692206376316</v>
      </c>
      <c r="Z64" s="2">
        <v>15.284846634473423</v>
      </c>
      <c r="AA64" s="2">
        <v>16.834591347659643</v>
      </c>
      <c r="AB64" s="2">
        <v>20.891016635166075</v>
      </c>
      <c r="AC64" s="2">
        <v>23.742625436072174</v>
      </c>
      <c r="AH64" s="2">
        <v>45.679684964638533</v>
      </c>
      <c r="AI64" s="2">
        <v>60.268466079453916</v>
      </c>
      <c r="AJ64" s="2">
        <v>58.36094335915611</v>
      </c>
      <c r="AK64" s="2">
        <v>48.721846798300469</v>
      </c>
      <c r="AL64" s="2">
        <v>43.272689456320776</v>
      </c>
      <c r="AM64" s="2">
        <v>47.047315710623849</v>
      </c>
      <c r="AN64" s="2">
        <v>45.522392401426792</v>
      </c>
      <c r="AO64" s="2">
        <v>43.02433077389253</v>
      </c>
      <c r="AP64" s="2">
        <v>44.200056183454578</v>
      </c>
      <c r="AQ64" s="2">
        <v>46.997520830429409</v>
      </c>
      <c r="AR64" s="2">
        <v>44.761971514364213</v>
      </c>
      <c r="AS64" s="2">
        <v>41.484602972276463</v>
      </c>
      <c r="AT64" s="2">
        <v>37.793503861506601</v>
      </c>
      <c r="AU64" s="2">
        <v>32.439122929015653</v>
      </c>
      <c r="AV64" s="2">
        <v>36.108357611746158</v>
      </c>
      <c r="AW64" s="2">
        <v>33.244758039673492</v>
      </c>
      <c r="AX64" s="2">
        <v>25.69424582096903</v>
      </c>
      <c r="AY64" s="2">
        <v>23.742625436072174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85</v>
      </c>
      <c r="AH67" s="4" t="s">
        <v>86</v>
      </c>
    </row>
    <row r="68" spans="1:51" x14ac:dyDescent="0.45">
      <c r="A68" t="e">
        <f t="shared" ref="A68:A131" si="14">INDEX($J$3:$K$20,MATCH(B68,$J$3:$J$20,0),2)</f>
        <v>#N/A</v>
      </c>
      <c r="B68" s="1" t="s">
        <v>26</v>
      </c>
      <c r="C68" t="e">
        <f t="shared" ref="C68:C131" si="15">INDEX($J$3:$K$20,MATCH(D68,$J$3:$J$20,0),2)</f>
        <v>#N/A</v>
      </c>
      <c r="G68" s="2"/>
      <c r="H68" s="2"/>
      <c r="I68" s="2"/>
      <c r="L68" cm="1">
        <f t="array" ref="L68:AC85">MMULT(_xlfn.ANCHORARRAY(L47),L3:AC20)</f>
        <v>446.07701453144205</v>
      </c>
      <c r="M68">
        <v>456.92260319968875</v>
      </c>
      <c r="N68">
        <v>470.48950274210722</v>
      </c>
      <c r="O68">
        <v>573.89212730288159</v>
      </c>
      <c r="P68">
        <v>566.07967929213464</v>
      </c>
      <c r="Q68">
        <v>495.51875120422773</v>
      </c>
      <c r="R68">
        <v>542.25112704288813</v>
      </c>
      <c r="S68">
        <v>552.40603317641126</v>
      </c>
      <c r="T68">
        <v>509.47588903646471</v>
      </c>
      <c r="U68">
        <v>645.15888979077954</v>
      </c>
      <c r="V68">
        <v>571.53397612910089</v>
      </c>
      <c r="W68">
        <v>609.9816303229876</v>
      </c>
      <c r="X68">
        <v>677.85682465750767</v>
      </c>
      <c r="Y68">
        <v>705.95037215765217</v>
      </c>
      <c r="Z68">
        <v>669.05142425214842</v>
      </c>
      <c r="AA68">
        <v>748.96857985847726</v>
      </c>
      <c r="AB68">
        <v>1006.9716206725573</v>
      </c>
      <c r="AC68">
        <v>1107.7951881263516</v>
      </c>
      <c r="AH68" cm="1">
        <f t="array" ref="AH68:AY85">TRANSPOSE(_xlfn.ANCHORARRAY(L68))</f>
        <v>446.07701453144205</v>
      </c>
      <c r="AI68">
        <v>450.65030080921747</v>
      </c>
      <c r="AJ68">
        <v>441.18641518219761</v>
      </c>
      <c r="AK68">
        <v>369.93781317544858</v>
      </c>
      <c r="AL68">
        <v>402.54196632858634</v>
      </c>
      <c r="AM68">
        <v>411.8530706669959</v>
      </c>
      <c r="AN68">
        <v>363.11988700022573</v>
      </c>
      <c r="AO68">
        <v>374.99584031587597</v>
      </c>
      <c r="AP68">
        <v>358.30492954577863</v>
      </c>
      <c r="AQ68">
        <v>349.9444808598509</v>
      </c>
      <c r="AR68">
        <v>379.9879283361966</v>
      </c>
      <c r="AS68">
        <v>350.76572269062615</v>
      </c>
      <c r="AT68">
        <v>315.70009389085101</v>
      </c>
      <c r="AU68">
        <v>284.97084539218747</v>
      </c>
      <c r="AV68">
        <v>311.52114832021886</v>
      </c>
      <c r="AW68">
        <v>286.85617693012864</v>
      </c>
      <c r="AX68">
        <v>212.05027978841881</v>
      </c>
      <c r="AY68">
        <v>193.42938615483854</v>
      </c>
    </row>
    <row r="69" spans="1:51" x14ac:dyDescent="0.45">
      <c r="A69">
        <f t="shared" si="14"/>
        <v>17</v>
      </c>
      <c r="B69" t="s">
        <v>16</v>
      </c>
      <c r="C69">
        <f t="shared" si="15"/>
        <v>7</v>
      </c>
      <c r="D69" t="s">
        <v>5</v>
      </c>
      <c r="E69">
        <v>56</v>
      </c>
      <c r="F69">
        <v>165</v>
      </c>
      <c r="G69" s="2">
        <f t="shared" ref="G69:G132" si="16">E69/F69</f>
        <v>0.33939393939393941</v>
      </c>
      <c r="H69" s="2">
        <f t="shared" ref="H69:H132" si="17">F69/E69</f>
        <v>2.9464285714285716</v>
      </c>
      <c r="I69" s="2"/>
      <c r="L69">
        <v>450.65030080921747</v>
      </c>
      <c r="M69">
        <v>450.01095713225396</v>
      </c>
      <c r="N69">
        <v>488.63702946493208</v>
      </c>
      <c r="O69">
        <v>590.15840112471869</v>
      </c>
      <c r="P69">
        <v>588.76610032832934</v>
      </c>
      <c r="Q69">
        <v>504.06278331737224</v>
      </c>
      <c r="R69">
        <v>569.01630774197076</v>
      </c>
      <c r="S69">
        <v>563.18643814451468</v>
      </c>
      <c r="T69">
        <v>503.21067549068994</v>
      </c>
      <c r="U69">
        <v>645.73535022278031</v>
      </c>
      <c r="V69">
        <v>584.30558142586779</v>
      </c>
      <c r="W69">
        <v>620.07368650980152</v>
      </c>
      <c r="X69">
        <v>701.86329994270261</v>
      </c>
      <c r="Y69">
        <v>724.57104211859883</v>
      </c>
      <c r="Z69">
        <v>666.87127654126118</v>
      </c>
      <c r="AA69">
        <v>757.74415080662561</v>
      </c>
      <c r="AB69">
        <v>1020.3680000491498</v>
      </c>
      <c r="AC69">
        <v>1102.9788420656992</v>
      </c>
      <c r="AH69">
        <v>456.92260319968875</v>
      </c>
      <c r="AI69">
        <v>450.01095713225396</v>
      </c>
      <c r="AJ69">
        <v>443.54797397369418</v>
      </c>
      <c r="AK69">
        <v>367.21326257801059</v>
      </c>
      <c r="AL69">
        <v>423.09933364629745</v>
      </c>
      <c r="AM69">
        <v>414.85758201744682</v>
      </c>
      <c r="AN69">
        <v>378.41540132972602</v>
      </c>
      <c r="AO69">
        <v>391.41651111172462</v>
      </c>
      <c r="AP69">
        <v>352.16035247400453</v>
      </c>
      <c r="AQ69">
        <v>347.07357477234598</v>
      </c>
      <c r="AR69">
        <v>389.17614635021465</v>
      </c>
      <c r="AS69">
        <v>360.94088721557398</v>
      </c>
      <c r="AT69">
        <v>322.83424289347704</v>
      </c>
      <c r="AU69">
        <v>294.17273586093165</v>
      </c>
      <c r="AV69">
        <v>322.56685489076119</v>
      </c>
      <c r="AW69">
        <v>295.96729782903685</v>
      </c>
      <c r="AX69">
        <v>211.78674930460076</v>
      </c>
      <c r="AY69">
        <v>199.01721525160539</v>
      </c>
    </row>
    <row r="70" spans="1:51" x14ac:dyDescent="0.45">
      <c r="A70">
        <f t="shared" si="14"/>
        <v>14</v>
      </c>
      <c r="B70" t="s">
        <v>11</v>
      </c>
      <c r="C70">
        <f t="shared" si="15"/>
        <v>16</v>
      </c>
      <c r="D70" t="s">
        <v>6</v>
      </c>
      <c r="E70">
        <v>54</v>
      </c>
      <c r="F70">
        <v>113</v>
      </c>
      <c r="G70" s="2">
        <f t="shared" si="16"/>
        <v>0.47787610619469029</v>
      </c>
      <c r="H70" s="2">
        <f t="shared" si="17"/>
        <v>2.0925925925925926</v>
      </c>
      <c r="I70" s="2"/>
      <c r="L70">
        <v>441.18641518219761</v>
      </c>
      <c r="M70">
        <v>443.54797397369418</v>
      </c>
      <c r="N70">
        <v>457.08137915385237</v>
      </c>
      <c r="O70">
        <v>548.18108314827418</v>
      </c>
      <c r="P70">
        <v>550.32905685810965</v>
      </c>
      <c r="Q70">
        <v>456.38205562821719</v>
      </c>
      <c r="R70">
        <v>535.41101201884032</v>
      </c>
      <c r="S70">
        <v>529.47949944677669</v>
      </c>
      <c r="T70">
        <v>478.54164285613933</v>
      </c>
      <c r="U70">
        <v>626.06054132819031</v>
      </c>
      <c r="V70">
        <v>546.70007584997165</v>
      </c>
      <c r="W70">
        <v>580.8958827884419</v>
      </c>
      <c r="X70">
        <v>647.58941227822038</v>
      </c>
      <c r="Y70">
        <v>677.3301275096992</v>
      </c>
      <c r="Z70">
        <v>659.61710215376581</v>
      </c>
      <c r="AA70">
        <v>747.60663828708277</v>
      </c>
      <c r="AB70">
        <v>997.88187991510472</v>
      </c>
      <c r="AC70">
        <v>1050.2064079047514</v>
      </c>
      <c r="AH70">
        <v>470.48950274210722</v>
      </c>
      <c r="AI70">
        <v>488.63702946493208</v>
      </c>
      <c r="AJ70">
        <v>457.08137915385237</v>
      </c>
      <c r="AK70">
        <v>377.74899327845691</v>
      </c>
      <c r="AL70">
        <v>430.38542600279806</v>
      </c>
      <c r="AM70">
        <v>430.08259525806875</v>
      </c>
      <c r="AN70">
        <v>397.0999927892862</v>
      </c>
      <c r="AO70">
        <v>413.82938195289563</v>
      </c>
      <c r="AP70">
        <v>382.55155038319936</v>
      </c>
      <c r="AQ70">
        <v>372.61383854733998</v>
      </c>
      <c r="AR70">
        <v>410.08551878877489</v>
      </c>
      <c r="AS70">
        <v>390.74128889806718</v>
      </c>
      <c r="AT70">
        <v>342.71167000536713</v>
      </c>
      <c r="AU70">
        <v>315.35969084481371</v>
      </c>
      <c r="AV70">
        <v>345.90876341552575</v>
      </c>
      <c r="AW70">
        <v>309.88551796464083</v>
      </c>
      <c r="AX70">
        <v>224.10424210448807</v>
      </c>
      <c r="AY70">
        <v>215.00555802200526</v>
      </c>
    </row>
    <row r="71" spans="1:51" x14ac:dyDescent="0.45">
      <c r="A71">
        <f t="shared" si="14"/>
        <v>1</v>
      </c>
      <c r="B71" t="s">
        <v>12</v>
      </c>
      <c r="C71">
        <f t="shared" si="15"/>
        <v>5</v>
      </c>
      <c r="D71" t="s">
        <v>17</v>
      </c>
      <c r="E71">
        <v>66</v>
      </c>
      <c r="F71">
        <v>69</v>
      </c>
      <c r="G71" s="2">
        <f t="shared" si="16"/>
        <v>0.95652173913043481</v>
      </c>
      <c r="H71" s="2">
        <f t="shared" si="17"/>
        <v>1.0454545454545454</v>
      </c>
      <c r="I71" s="2"/>
      <c r="L71">
        <v>369.93781317544858</v>
      </c>
      <c r="M71">
        <v>367.21326257801059</v>
      </c>
      <c r="N71">
        <v>377.74899327845691</v>
      </c>
      <c r="O71">
        <v>447.67306295298351</v>
      </c>
      <c r="P71">
        <v>435.30203327649463</v>
      </c>
      <c r="Q71">
        <v>373.90390744230484</v>
      </c>
      <c r="R71">
        <v>435.08659021560214</v>
      </c>
      <c r="S71">
        <v>421.19005965072671</v>
      </c>
      <c r="T71">
        <v>397.96183473966892</v>
      </c>
      <c r="U71">
        <v>509.15573304003169</v>
      </c>
      <c r="V71">
        <v>433.81047251408881</v>
      </c>
      <c r="W71">
        <v>489.0525348382817</v>
      </c>
      <c r="X71">
        <v>536.78591342297136</v>
      </c>
      <c r="Y71">
        <v>550.56116301588133</v>
      </c>
      <c r="Z71">
        <v>536.22826852032745</v>
      </c>
      <c r="AA71">
        <v>606.09722468828124</v>
      </c>
      <c r="AB71">
        <v>818.38306551012886</v>
      </c>
      <c r="AC71">
        <v>851.09928613751185</v>
      </c>
      <c r="AH71">
        <v>573.89212730288159</v>
      </c>
      <c r="AI71">
        <v>590.15840112471869</v>
      </c>
      <c r="AJ71">
        <v>548.18108314827418</v>
      </c>
      <c r="AK71">
        <v>447.67306295298351</v>
      </c>
      <c r="AL71">
        <v>513.99003849718429</v>
      </c>
      <c r="AM71">
        <v>516.37492593621005</v>
      </c>
      <c r="AN71">
        <v>476.29165225046233</v>
      </c>
      <c r="AO71">
        <v>488.18931004450025</v>
      </c>
      <c r="AP71">
        <v>459.55283769928582</v>
      </c>
      <c r="AQ71">
        <v>441.61091550840803</v>
      </c>
      <c r="AR71">
        <v>489.96202253295735</v>
      </c>
      <c r="AS71">
        <v>469.2898988998943</v>
      </c>
      <c r="AT71">
        <v>409.63706331839313</v>
      </c>
      <c r="AU71">
        <v>377.33146793174325</v>
      </c>
      <c r="AV71">
        <v>412.44959716559902</v>
      </c>
      <c r="AW71">
        <v>370.54344656447955</v>
      </c>
      <c r="AX71">
        <v>265.13763275595119</v>
      </c>
      <c r="AY71">
        <v>253.91937134850713</v>
      </c>
    </row>
    <row r="72" spans="1:51" x14ac:dyDescent="0.45">
      <c r="A72">
        <f t="shared" si="14"/>
        <v>2</v>
      </c>
      <c r="B72" t="s">
        <v>1</v>
      </c>
      <c r="C72">
        <f t="shared" si="15"/>
        <v>13</v>
      </c>
      <c r="D72" t="s">
        <v>9</v>
      </c>
      <c r="E72">
        <v>91</v>
      </c>
      <c r="F72">
        <v>81</v>
      </c>
      <c r="G72" s="2">
        <f t="shared" si="16"/>
        <v>1.1234567901234569</v>
      </c>
      <c r="H72" s="2">
        <f t="shared" si="17"/>
        <v>0.89010989010989006</v>
      </c>
      <c r="I72" s="2"/>
      <c r="L72">
        <v>402.54196632858634</v>
      </c>
      <c r="M72">
        <v>423.09933364629745</v>
      </c>
      <c r="N72">
        <v>430.38542600279806</v>
      </c>
      <c r="O72">
        <v>513.99003849718429</v>
      </c>
      <c r="P72">
        <v>465.92269820959018</v>
      </c>
      <c r="Q72">
        <v>432.26010687905102</v>
      </c>
      <c r="R72">
        <v>466.34375573327009</v>
      </c>
      <c r="S72">
        <v>460.98551550899174</v>
      </c>
      <c r="T72">
        <v>465.20195270442326</v>
      </c>
      <c r="U72">
        <v>577.93823827977019</v>
      </c>
      <c r="V72">
        <v>482.68818217138323</v>
      </c>
      <c r="W72">
        <v>528.34665816442293</v>
      </c>
      <c r="X72">
        <v>585.73878886184912</v>
      </c>
      <c r="Y72">
        <v>607.74779176540108</v>
      </c>
      <c r="Z72">
        <v>581.55094803850488</v>
      </c>
      <c r="AA72">
        <v>644.62131757396912</v>
      </c>
      <c r="AB72">
        <v>914.13181697260393</v>
      </c>
      <c r="AC72">
        <v>984.79157861130932</v>
      </c>
      <c r="AH72">
        <v>566.07967929213464</v>
      </c>
      <c r="AI72">
        <v>588.76610032832934</v>
      </c>
      <c r="AJ72">
        <v>550.32905685810965</v>
      </c>
      <c r="AK72">
        <v>435.30203327649463</v>
      </c>
      <c r="AL72">
        <v>465.92269820959018</v>
      </c>
      <c r="AM72">
        <v>522.38778273462856</v>
      </c>
      <c r="AN72">
        <v>457.36564121814735</v>
      </c>
      <c r="AO72">
        <v>440.33268776342851</v>
      </c>
      <c r="AP72">
        <v>466.09426347754646</v>
      </c>
      <c r="AQ72">
        <v>425.31365716896863</v>
      </c>
      <c r="AR72">
        <v>465.34669127345126</v>
      </c>
      <c r="AS72">
        <v>444.12546178052656</v>
      </c>
      <c r="AT72">
        <v>382.24544686851323</v>
      </c>
      <c r="AU72">
        <v>358.09448813471556</v>
      </c>
      <c r="AV72">
        <v>373.15482129321214</v>
      </c>
      <c r="AW72">
        <v>343.89347715446087</v>
      </c>
      <c r="AX72">
        <v>252.48448964692227</v>
      </c>
      <c r="AY72">
        <v>233.51031949942052</v>
      </c>
    </row>
    <row r="73" spans="1:51" x14ac:dyDescent="0.45">
      <c r="A73">
        <f t="shared" si="14"/>
        <v>10</v>
      </c>
      <c r="B73" t="s">
        <v>13</v>
      </c>
      <c r="C73">
        <f t="shared" si="15"/>
        <v>11</v>
      </c>
      <c r="D73" t="s">
        <v>15</v>
      </c>
      <c r="E73">
        <v>42</v>
      </c>
      <c r="F73">
        <v>43</v>
      </c>
      <c r="G73" s="2">
        <f t="shared" si="16"/>
        <v>0.97674418604651159</v>
      </c>
      <c r="H73" s="2">
        <f t="shared" si="17"/>
        <v>1.0238095238095237</v>
      </c>
      <c r="I73" s="2"/>
      <c r="L73">
        <v>411.8530706669959</v>
      </c>
      <c r="M73">
        <v>414.85758201744682</v>
      </c>
      <c r="N73">
        <v>430.08259525806875</v>
      </c>
      <c r="O73">
        <v>516.37492593621005</v>
      </c>
      <c r="P73">
        <v>522.38778273462856</v>
      </c>
      <c r="Q73">
        <v>438.26659471958914</v>
      </c>
      <c r="R73">
        <v>501.03234440724867</v>
      </c>
      <c r="S73">
        <v>495.95922920124889</v>
      </c>
      <c r="T73">
        <v>450.9674822010582</v>
      </c>
      <c r="U73">
        <v>592.0711904763134</v>
      </c>
      <c r="V73">
        <v>527.43365086207643</v>
      </c>
      <c r="W73">
        <v>550.06019712001716</v>
      </c>
      <c r="X73">
        <v>606.64476857110378</v>
      </c>
      <c r="Y73">
        <v>644.07099051224941</v>
      </c>
      <c r="Z73">
        <v>615.47879050218796</v>
      </c>
      <c r="AA73">
        <v>696.4648902502679</v>
      </c>
      <c r="AB73">
        <v>935.01024057198629</v>
      </c>
      <c r="AC73">
        <v>1003.0105014074135</v>
      </c>
      <c r="AH73">
        <v>495.51875120422773</v>
      </c>
      <c r="AI73">
        <v>504.06278331737224</v>
      </c>
      <c r="AJ73">
        <v>456.38205562821719</v>
      </c>
      <c r="AK73">
        <v>373.90390744230484</v>
      </c>
      <c r="AL73">
        <v>432.26010687905102</v>
      </c>
      <c r="AM73">
        <v>438.26659471958914</v>
      </c>
      <c r="AN73">
        <v>411.4997880800484</v>
      </c>
      <c r="AO73">
        <v>408.89317484857992</v>
      </c>
      <c r="AP73">
        <v>383.89592572198575</v>
      </c>
      <c r="AQ73">
        <v>368.4496660713852</v>
      </c>
      <c r="AR73">
        <v>411.99231657699067</v>
      </c>
      <c r="AS73">
        <v>402.9570479728153</v>
      </c>
      <c r="AT73">
        <v>350.30540784675185</v>
      </c>
      <c r="AU73">
        <v>322.6426852712201</v>
      </c>
      <c r="AV73">
        <v>352.61868292767446</v>
      </c>
      <c r="AW73">
        <v>320.30182807017127</v>
      </c>
      <c r="AX73">
        <v>219.92119727752925</v>
      </c>
      <c r="AY73">
        <v>212.27898319020474</v>
      </c>
    </row>
    <row r="74" spans="1:51" x14ac:dyDescent="0.45">
      <c r="A74">
        <f t="shared" si="14"/>
        <v>9</v>
      </c>
      <c r="B74" t="s">
        <v>3</v>
      </c>
      <c r="C74">
        <f t="shared" si="15"/>
        <v>18</v>
      </c>
      <c r="D74" t="s">
        <v>10</v>
      </c>
      <c r="E74">
        <v>114</v>
      </c>
      <c r="F74">
        <v>64</v>
      </c>
      <c r="G74" s="2">
        <f t="shared" si="16"/>
        <v>1.78125</v>
      </c>
      <c r="H74" s="2">
        <f t="shared" si="17"/>
        <v>0.56140350877192979</v>
      </c>
      <c r="I74" s="2"/>
      <c r="L74">
        <v>363.11988700022573</v>
      </c>
      <c r="M74">
        <v>378.41540132972602</v>
      </c>
      <c r="N74">
        <v>397.0999927892862</v>
      </c>
      <c r="O74">
        <v>476.29165225046233</v>
      </c>
      <c r="P74">
        <v>457.36564121814735</v>
      </c>
      <c r="Q74">
        <v>411.4997880800484</v>
      </c>
      <c r="R74">
        <v>441.99117394496795</v>
      </c>
      <c r="S74">
        <v>442.04268725437362</v>
      </c>
      <c r="T74">
        <v>424.11920640929105</v>
      </c>
      <c r="U74">
        <v>529.35890649507633</v>
      </c>
      <c r="V74">
        <v>459.17512700907167</v>
      </c>
      <c r="W74">
        <v>488.41674589128917</v>
      </c>
      <c r="X74">
        <v>563.04867110579539</v>
      </c>
      <c r="Y74">
        <v>568.9629717592436</v>
      </c>
      <c r="Z74">
        <v>530.51742689561161</v>
      </c>
      <c r="AA74">
        <v>595.12219707464249</v>
      </c>
      <c r="AB74">
        <v>843.17734730511245</v>
      </c>
      <c r="AC74">
        <v>899.07197004417947</v>
      </c>
      <c r="AH74">
        <v>542.25112704288813</v>
      </c>
      <c r="AI74">
        <v>569.01630774197076</v>
      </c>
      <c r="AJ74">
        <v>535.41101201884032</v>
      </c>
      <c r="AK74">
        <v>435.08659021560214</v>
      </c>
      <c r="AL74">
        <v>466.34375573327009</v>
      </c>
      <c r="AM74">
        <v>501.03234440724867</v>
      </c>
      <c r="AN74">
        <v>441.99117394496795</v>
      </c>
      <c r="AO74">
        <v>442.15994928831026</v>
      </c>
      <c r="AP74">
        <v>448.7811345658784</v>
      </c>
      <c r="AQ74">
        <v>424.64728779059811</v>
      </c>
      <c r="AR74">
        <v>454.63478502902751</v>
      </c>
      <c r="AS74">
        <v>432.77153368650914</v>
      </c>
      <c r="AT74">
        <v>378.71230234479651</v>
      </c>
      <c r="AU74">
        <v>351.47044571331543</v>
      </c>
      <c r="AV74">
        <v>375.44590918694394</v>
      </c>
      <c r="AW74">
        <v>340.57537010392895</v>
      </c>
      <c r="AX74">
        <v>254.88537927295297</v>
      </c>
      <c r="AY74">
        <v>234.81304351270313</v>
      </c>
    </row>
    <row r="75" spans="1:51" x14ac:dyDescent="0.45">
      <c r="A75">
        <f t="shared" si="14"/>
        <v>4</v>
      </c>
      <c r="B75" t="s">
        <v>7</v>
      </c>
      <c r="C75">
        <f t="shared" si="15"/>
        <v>12</v>
      </c>
      <c r="D75" t="s">
        <v>4</v>
      </c>
      <c r="E75">
        <v>115</v>
      </c>
      <c r="F75">
        <v>90</v>
      </c>
      <c r="G75" s="2">
        <f t="shared" si="16"/>
        <v>1.2777777777777777</v>
      </c>
      <c r="H75" s="2">
        <f t="shared" si="17"/>
        <v>0.78260869565217395</v>
      </c>
      <c r="I75" s="2"/>
      <c r="L75">
        <v>374.99584031587597</v>
      </c>
      <c r="M75">
        <v>391.41651111172462</v>
      </c>
      <c r="N75">
        <v>413.82938195289563</v>
      </c>
      <c r="O75">
        <v>488.18931004450025</v>
      </c>
      <c r="P75">
        <v>440.33268776342851</v>
      </c>
      <c r="Q75">
        <v>408.89317484857992</v>
      </c>
      <c r="R75">
        <v>442.15994928831026</v>
      </c>
      <c r="S75">
        <v>428.98925352012503</v>
      </c>
      <c r="T75">
        <v>428.467407981441</v>
      </c>
      <c r="U75">
        <v>539.5142436354663</v>
      </c>
      <c r="V75">
        <v>454.12924709486424</v>
      </c>
      <c r="W75">
        <v>495.73144222042907</v>
      </c>
      <c r="X75">
        <v>555.96919556682838</v>
      </c>
      <c r="Y75">
        <v>565.25734586196825</v>
      </c>
      <c r="Z75">
        <v>531.46443962642684</v>
      </c>
      <c r="AA75">
        <v>599.84238720431813</v>
      </c>
      <c r="AB75">
        <v>865.86106981694195</v>
      </c>
      <c r="AC75">
        <v>926.65078985100286</v>
      </c>
      <c r="AH75">
        <v>552.40603317641126</v>
      </c>
      <c r="AI75">
        <v>563.18643814451468</v>
      </c>
      <c r="AJ75">
        <v>529.47949944677669</v>
      </c>
      <c r="AK75">
        <v>421.19005965072671</v>
      </c>
      <c r="AL75">
        <v>460.98551550899174</v>
      </c>
      <c r="AM75">
        <v>495.95922920124889</v>
      </c>
      <c r="AN75">
        <v>442.04268725437362</v>
      </c>
      <c r="AO75">
        <v>428.98925352012503</v>
      </c>
      <c r="AP75">
        <v>438.70230518851048</v>
      </c>
      <c r="AQ75">
        <v>414.69997196128122</v>
      </c>
      <c r="AR75">
        <v>447.00069040201868</v>
      </c>
      <c r="AS75">
        <v>429.95516250181231</v>
      </c>
      <c r="AT75">
        <v>373.58214960520456</v>
      </c>
      <c r="AU75">
        <v>346.80575264348658</v>
      </c>
      <c r="AV75">
        <v>362.39564273567998</v>
      </c>
      <c r="AW75">
        <v>333.1963410610519</v>
      </c>
      <c r="AX75">
        <v>242.36903630007626</v>
      </c>
      <c r="AY75">
        <v>226.14090501540704</v>
      </c>
    </row>
    <row r="76" spans="1:51" x14ac:dyDescent="0.45">
      <c r="A76">
        <f t="shared" si="14"/>
        <v>8</v>
      </c>
      <c r="B76" t="s">
        <v>14</v>
      </c>
      <c r="C76">
        <f t="shared" si="15"/>
        <v>15</v>
      </c>
      <c r="D76" t="s">
        <v>8</v>
      </c>
      <c r="E76">
        <v>103</v>
      </c>
      <c r="F76">
        <v>71</v>
      </c>
      <c r="G76" s="2">
        <f t="shared" si="16"/>
        <v>1.4507042253521127</v>
      </c>
      <c r="H76" s="2">
        <f t="shared" si="17"/>
        <v>0.68932038834951459</v>
      </c>
      <c r="I76" s="2"/>
      <c r="L76">
        <v>358.30492954577863</v>
      </c>
      <c r="M76">
        <v>352.16035247400453</v>
      </c>
      <c r="N76">
        <v>382.55155038319936</v>
      </c>
      <c r="O76">
        <v>459.55283769928582</v>
      </c>
      <c r="P76">
        <v>466.09426347754646</v>
      </c>
      <c r="Q76">
        <v>383.89592572198575</v>
      </c>
      <c r="R76">
        <v>448.7811345658784</v>
      </c>
      <c r="S76">
        <v>438.70230518851048</v>
      </c>
      <c r="T76">
        <v>385.89016058812615</v>
      </c>
      <c r="U76">
        <v>505.8559119189249</v>
      </c>
      <c r="V76">
        <v>460.33411279838151</v>
      </c>
      <c r="W76">
        <v>488.77249243371426</v>
      </c>
      <c r="X76">
        <v>545.27117351551567</v>
      </c>
      <c r="Y76">
        <v>566.49289940573897</v>
      </c>
      <c r="Z76">
        <v>530.25665175799611</v>
      </c>
      <c r="AA76">
        <v>610.99008174228618</v>
      </c>
      <c r="AB76">
        <v>811.64109915042468</v>
      </c>
      <c r="AC76">
        <v>870.81906932416575</v>
      </c>
      <c r="AH76">
        <v>509.47588903646471</v>
      </c>
      <c r="AI76">
        <v>503.21067549068994</v>
      </c>
      <c r="AJ76">
        <v>478.54164285613933</v>
      </c>
      <c r="AK76">
        <v>397.96183473966892</v>
      </c>
      <c r="AL76">
        <v>465.20195270442326</v>
      </c>
      <c r="AM76">
        <v>450.9674822010582</v>
      </c>
      <c r="AN76">
        <v>424.11920640929105</v>
      </c>
      <c r="AO76">
        <v>428.467407981441</v>
      </c>
      <c r="AP76">
        <v>385.89016058812615</v>
      </c>
      <c r="AQ76">
        <v>378.40989135260531</v>
      </c>
      <c r="AR76">
        <v>427.10424567769729</v>
      </c>
      <c r="AS76">
        <v>409.24411886627115</v>
      </c>
      <c r="AT76">
        <v>360.07618552474082</v>
      </c>
      <c r="AU76">
        <v>327.41725166472582</v>
      </c>
      <c r="AV76">
        <v>360.50867625820308</v>
      </c>
      <c r="AW76">
        <v>331.47353444115976</v>
      </c>
      <c r="AX76">
        <v>227.02989344079981</v>
      </c>
      <c r="AY76">
        <v>217.37542537757841</v>
      </c>
    </row>
    <row r="77" spans="1:51" x14ac:dyDescent="0.45">
      <c r="A77">
        <f t="shared" si="14"/>
        <v>3</v>
      </c>
      <c r="B77" t="s">
        <v>0</v>
      </c>
      <c r="C77">
        <f t="shared" si="15"/>
        <v>6</v>
      </c>
      <c r="D77" t="s">
        <v>2</v>
      </c>
      <c r="E77">
        <v>89</v>
      </c>
      <c r="F77">
        <v>113</v>
      </c>
      <c r="G77" s="2">
        <f t="shared" si="16"/>
        <v>0.78761061946902655</v>
      </c>
      <c r="H77" s="2">
        <f t="shared" si="17"/>
        <v>1.2696629213483146</v>
      </c>
      <c r="I77" s="2"/>
      <c r="L77">
        <v>349.9444808598509</v>
      </c>
      <c r="M77">
        <v>347.07357477234598</v>
      </c>
      <c r="N77">
        <v>372.61383854733998</v>
      </c>
      <c r="O77">
        <v>441.61091550840803</v>
      </c>
      <c r="P77">
        <v>425.31365716896863</v>
      </c>
      <c r="Q77">
        <v>368.4496660713852</v>
      </c>
      <c r="R77">
        <v>424.64728779059811</v>
      </c>
      <c r="S77">
        <v>414.69997196128122</v>
      </c>
      <c r="T77">
        <v>378.40989135260531</v>
      </c>
      <c r="U77">
        <v>490.62679354742471</v>
      </c>
      <c r="V77">
        <v>420.4886588474775</v>
      </c>
      <c r="W77">
        <v>470.58187674394026</v>
      </c>
      <c r="X77">
        <v>520.33588419047362</v>
      </c>
      <c r="Y77">
        <v>528.09317791085994</v>
      </c>
      <c r="Z77">
        <v>506.0627247809968</v>
      </c>
      <c r="AA77">
        <v>580.26478496985931</v>
      </c>
      <c r="AB77">
        <v>787.21661678872306</v>
      </c>
      <c r="AC77">
        <v>824.61092241838855</v>
      </c>
      <c r="AH77">
        <v>645.15888979077954</v>
      </c>
      <c r="AI77">
        <v>645.73535022278031</v>
      </c>
      <c r="AJ77">
        <v>626.06054132819031</v>
      </c>
      <c r="AK77">
        <v>509.15573304003169</v>
      </c>
      <c r="AL77">
        <v>577.93823827977019</v>
      </c>
      <c r="AM77">
        <v>592.0711904763134</v>
      </c>
      <c r="AN77">
        <v>529.35890649507633</v>
      </c>
      <c r="AO77">
        <v>539.5142436354663</v>
      </c>
      <c r="AP77">
        <v>505.8559119189249</v>
      </c>
      <c r="AQ77">
        <v>490.62679354742471</v>
      </c>
      <c r="AR77">
        <v>544.31655461770811</v>
      </c>
      <c r="AS77">
        <v>503.8163460131745</v>
      </c>
      <c r="AT77">
        <v>450.80689972785535</v>
      </c>
      <c r="AU77">
        <v>418.87857984411983</v>
      </c>
      <c r="AV77">
        <v>450.82530364433296</v>
      </c>
      <c r="AW77">
        <v>406.67595911800515</v>
      </c>
      <c r="AX77">
        <v>302.99174266790601</v>
      </c>
      <c r="AY77">
        <v>277.42700246703373</v>
      </c>
    </row>
    <row r="78" spans="1:51" x14ac:dyDescent="0.45">
      <c r="G78" s="2"/>
      <c r="H78" s="2"/>
      <c r="I78" s="2"/>
      <c r="L78">
        <v>379.9879283361966</v>
      </c>
      <c r="M78">
        <v>389.17614635021465</v>
      </c>
      <c r="N78">
        <v>410.08551878877489</v>
      </c>
      <c r="O78">
        <v>489.96202253295735</v>
      </c>
      <c r="P78">
        <v>465.34669127345126</v>
      </c>
      <c r="Q78">
        <v>411.99231657699067</v>
      </c>
      <c r="R78">
        <v>454.63478502902751</v>
      </c>
      <c r="S78">
        <v>447.00069040201868</v>
      </c>
      <c r="T78">
        <v>427.10424567769729</v>
      </c>
      <c r="U78">
        <v>544.31655461770811</v>
      </c>
      <c r="V78">
        <v>469.77765182328727</v>
      </c>
      <c r="W78">
        <v>505.05000708832296</v>
      </c>
      <c r="X78">
        <v>567.11963188176264</v>
      </c>
      <c r="Y78">
        <v>583.59634441645267</v>
      </c>
      <c r="Z78">
        <v>549.03858078560359</v>
      </c>
      <c r="AA78">
        <v>619.5445196921662</v>
      </c>
      <c r="AB78">
        <v>869.36696055938194</v>
      </c>
      <c r="AC78">
        <v>924.05793115077131</v>
      </c>
      <c r="AH78">
        <v>571.53397612910089</v>
      </c>
      <c r="AI78">
        <v>584.30558142586779</v>
      </c>
      <c r="AJ78">
        <v>546.70007584997165</v>
      </c>
      <c r="AK78">
        <v>433.81047251408881</v>
      </c>
      <c r="AL78">
        <v>482.68818217138323</v>
      </c>
      <c r="AM78">
        <v>527.43365086207643</v>
      </c>
      <c r="AN78">
        <v>459.17512700907167</v>
      </c>
      <c r="AO78">
        <v>454.12924709486424</v>
      </c>
      <c r="AP78">
        <v>460.33411279838151</v>
      </c>
      <c r="AQ78">
        <v>420.4886588474775</v>
      </c>
      <c r="AR78">
        <v>469.77765182328727</v>
      </c>
      <c r="AS78">
        <v>445.43824490084165</v>
      </c>
      <c r="AT78">
        <v>390.51724575957093</v>
      </c>
      <c r="AU78">
        <v>369.25625225844504</v>
      </c>
      <c r="AV78">
        <v>385.93555203825207</v>
      </c>
      <c r="AW78">
        <v>350.06154779908167</v>
      </c>
      <c r="AX78">
        <v>255.86205072574666</v>
      </c>
      <c r="AY78">
        <v>235.52414179132984</v>
      </c>
    </row>
    <row r="79" spans="1:51" x14ac:dyDescent="0.45">
      <c r="B79" s="1" t="s">
        <v>27</v>
      </c>
      <c r="G79" s="2"/>
      <c r="H79" s="2"/>
      <c r="I79" s="2"/>
      <c r="L79">
        <v>350.76572269062615</v>
      </c>
      <c r="M79">
        <v>360.94088721557398</v>
      </c>
      <c r="N79">
        <v>390.74128889806718</v>
      </c>
      <c r="O79">
        <v>469.2898988998943</v>
      </c>
      <c r="P79">
        <v>444.12546178052656</v>
      </c>
      <c r="Q79">
        <v>402.9570479728153</v>
      </c>
      <c r="R79">
        <v>432.77153368650914</v>
      </c>
      <c r="S79">
        <v>429.95516250181231</v>
      </c>
      <c r="T79">
        <v>409.24411886627115</v>
      </c>
      <c r="U79">
        <v>503.8163460131745</v>
      </c>
      <c r="V79">
        <v>445.43824490084165</v>
      </c>
      <c r="W79">
        <v>479.94010946835124</v>
      </c>
      <c r="X79">
        <v>550.78266333270221</v>
      </c>
      <c r="Y79">
        <v>551.52404993791129</v>
      </c>
      <c r="Z79">
        <v>504.67445490095696</v>
      </c>
      <c r="AA79">
        <v>575.44671973980985</v>
      </c>
      <c r="AB79">
        <v>810.06850666517471</v>
      </c>
      <c r="AC79">
        <v>882.82600016252832</v>
      </c>
      <c r="AH79">
        <v>609.9816303229876</v>
      </c>
      <c r="AI79">
        <v>620.07368650980152</v>
      </c>
      <c r="AJ79">
        <v>580.8958827884419</v>
      </c>
      <c r="AK79">
        <v>489.0525348382817</v>
      </c>
      <c r="AL79">
        <v>528.34665816442293</v>
      </c>
      <c r="AM79">
        <v>550.06019712001716</v>
      </c>
      <c r="AN79">
        <v>488.41674589128917</v>
      </c>
      <c r="AO79">
        <v>495.73144222042907</v>
      </c>
      <c r="AP79">
        <v>488.77249243371426</v>
      </c>
      <c r="AQ79">
        <v>470.58187674394026</v>
      </c>
      <c r="AR79">
        <v>505.05000708832296</v>
      </c>
      <c r="AS79">
        <v>479.94010946835124</v>
      </c>
      <c r="AT79">
        <v>426.67836238660033</v>
      </c>
      <c r="AU79">
        <v>383.14862394048282</v>
      </c>
      <c r="AV79">
        <v>418.5582052209723</v>
      </c>
      <c r="AW79">
        <v>385.92754711176207</v>
      </c>
      <c r="AX79">
        <v>281.04691217343708</v>
      </c>
      <c r="AY79">
        <v>261.21542021687372</v>
      </c>
    </row>
    <row r="80" spans="1:51" x14ac:dyDescent="0.45">
      <c r="A80">
        <f t="shared" si="14"/>
        <v>5</v>
      </c>
      <c r="B80" t="s">
        <v>17</v>
      </c>
      <c r="C80">
        <f t="shared" si="15"/>
        <v>18</v>
      </c>
      <c r="D80" t="s">
        <v>10</v>
      </c>
      <c r="E80">
        <v>102</v>
      </c>
      <c r="F80">
        <v>24</v>
      </c>
      <c r="G80" s="2">
        <f t="shared" si="16"/>
        <v>4.25</v>
      </c>
      <c r="H80" s="2">
        <f t="shared" si="17"/>
        <v>0.23529411764705882</v>
      </c>
      <c r="I80" s="2"/>
      <c r="J80" s="2"/>
      <c r="K80" s="2"/>
      <c r="L80">
        <v>315.70009389085101</v>
      </c>
      <c r="M80">
        <v>322.83424289347704</v>
      </c>
      <c r="N80">
        <v>342.71167000536713</v>
      </c>
      <c r="O80">
        <v>409.63706331839313</v>
      </c>
      <c r="P80">
        <v>382.24544686851323</v>
      </c>
      <c r="Q80">
        <v>350.30540784675185</v>
      </c>
      <c r="R80">
        <v>378.71230234479651</v>
      </c>
      <c r="S80">
        <v>373.58214960520456</v>
      </c>
      <c r="T80">
        <v>360.07618552474082</v>
      </c>
      <c r="U80">
        <v>450.80689972785535</v>
      </c>
      <c r="V80">
        <v>390.51724575957093</v>
      </c>
      <c r="W80">
        <v>426.67836238660033</v>
      </c>
      <c r="X80">
        <v>476.48650116389132</v>
      </c>
      <c r="Y80">
        <v>490.01243300639874</v>
      </c>
      <c r="Z80">
        <v>454.05494349886197</v>
      </c>
      <c r="AA80">
        <v>508.63111355870848</v>
      </c>
      <c r="AB80">
        <v>712.67999027006147</v>
      </c>
      <c r="AC80">
        <v>768.01636821132752</v>
      </c>
      <c r="AH80">
        <v>677.85682465750767</v>
      </c>
      <c r="AI80">
        <v>701.86329994270261</v>
      </c>
      <c r="AJ80">
        <v>647.58941227822038</v>
      </c>
      <c r="AK80">
        <v>536.78591342297136</v>
      </c>
      <c r="AL80">
        <v>585.73878886184912</v>
      </c>
      <c r="AM80">
        <v>606.64476857110378</v>
      </c>
      <c r="AN80">
        <v>563.04867110579539</v>
      </c>
      <c r="AO80">
        <v>555.96919556682838</v>
      </c>
      <c r="AP80">
        <v>545.27117351551567</v>
      </c>
      <c r="AQ80">
        <v>520.33588419047362</v>
      </c>
      <c r="AR80">
        <v>567.11963188176264</v>
      </c>
      <c r="AS80">
        <v>550.78266333270221</v>
      </c>
      <c r="AT80">
        <v>476.48650116389132</v>
      </c>
      <c r="AU80">
        <v>427.1885619295316</v>
      </c>
      <c r="AV80">
        <v>469.55828599715494</v>
      </c>
      <c r="AW80">
        <v>433.58446997365593</v>
      </c>
      <c r="AX80">
        <v>303.99121480037149</v>
      </c>
      <c r="AY80">
        <v>292.11563462412272</v>
      </c>
    </row>
    <row r="81" spans="1:51" x14ac:dyDescent="0.45">
      <c r="A81">
        <f t="shared" si="14"/>
        <v>11</v>
      </c>
      <c r="B81" t="s">
        <v>15</v>
      </c>
      <c r="C81">
        <f t="shared" si="15"/>
        <v>8</v>
      </c>
      <c r="D81" t="s">
        <v>14</v>
      </c>
      <c r="E81">
        <v>86</v>
      </c>
      <c r="F81">
        <v>69</v>
      </c>
      <c r="G81" s="2">
        <f t="shared" si="16"/>
        <v>1.2463768115942029</v>
      </c>
      <c r="H81" s="2">
        <f t="shared" si="17"/>
        <v>0.80232558139534882</v>
      </c>
      <c r="I81" s="2"/>
      <c r="L81">
        <v>284.97084539218747</v>
      </c>
      <c r="M81">
        <v>294.17273586093165</v>
      </c>
      <c r="N81">
        <v>315.35969084481371</v>
      </c>
      <c r="O81">
        <v>377.33146793174325</v>
      </c>
      <c r="P81">
        <v>358.09448813471556</v>
      </c>
      <c r="Q81">
        <v>322.6426852712201</v>
      </c>
      <c r="R81">
        <v>351.47044571331543</v>
      </c>
      <c r="S81">
        <v>346.80575264348658</v>
      </c>
      <c r="T81">
        <v>327.41725166472582</v>
      </c>
      <c r="U81">
        <v>418.87857984411983</v>
      </c>
      <c r="V81">
        <v>369.25625225844504</v>
      </c>
      <c r="W81">
        <v>383.14862394048282</v>
      </c>
      <c r="X81">
        <v>427.1885619295316</v>
      </c>
      <c r="Y81">
        <v>451.01755206092326</v>
      </c>
      <c r="Z81">
        <v>415.8707389327318</v>
      </c>
      <c r="AA81">
        <v>470.98119431920679</v>
      </c>
      <c r="AB81">
        <v>656.49445955688827</v>
      </c>
      <c r="AC81">
        <v>724.50391170378384</v>
      </c>
      <c r="AH81">
        <v>705.95037215765217</v>
      </c>
      <c r="AI81">
        <v>724.57104211859883</v>
      </c>
      <c r="AJ81">
        <v>677.3301275096992</v>
      </c>
      <c r="AK81">
        <v>550.56116301588133</v>
      </c>
      <c r="AL81">
        <v>607.74779176540108</v>
      </c>
      <c r="AM81">
        <v>644.07099051224941</v>
      </c>
      <c r="AN81">
        <v>568.9629717592436</v>
      </c>
      <c r="AO81">
        <v>565.25734586196825</v>
      </c>
      <c r="AP81">
        <v>566.49289940573897</v>
      </c>
      <c r="AQ81">
        <v>528.09317791085994</v>
      </c>
      <c r="AR81">
        <v>583.59634441645267</v>
      </c>
      <c r="AS81">
        <v>551.52404993791129</v>
      </c>
      <c r="AT81">
        <v>490.01243300639874</v>
      </c>
      <c r="AU81">
        <v>451.01755206092326</v>
      </c>
      <c r="AV81">
        <v>478.12240271189626</v>
      </c>
      <c r="AW81">
        <v>439.73331030831076</v>
      </c>
      <c r="AX81">
        <v>317.42611760483743</v>
      </c>
      <c r="AY81">
        <v>295.7485373611047</v>
      </c>
    </row>
    <row r="82" spans="1:51" x14ac:dyDescent="0.45">
      <c r="A82">
        <f t="shared" si="14"/>
        <v>3</v>
      </c>
      <c r="B82" t="s">
        <v>0</v>
      </c>
      <c r="C82">
        <f t="shared" si="15"/>
        <v>12</v>
      </c>
      <c r="D82" t="s">
        <v>4</v>
      </c>
      <c r="E82">
        <v>61</v>
      </c>
      <c r="F82">
        <v>75</v>
      </c>
      <c r="G82" s="2">
        <f t="shared" si="16"/>
        <v>0.81333333333333335</v>
      </c>
      <c r="H82" s="2">
        <f t="shared" si="17"/>
        <v>1.2295081967213115</v>
      </c>
      <c r="I82" s="2"/>
      <c r="L82">
        <v>311.52114832021886</v>
      </c>
      <c r="M82">
        <v>322.56685489076119</v>
      </c>
      <c r="N82">
        <v>345.90876341552575</v>
      </c>
      <c r="O82">
        <v>412.44959716559902</v>
      </c>
      <c r="P82">
        <v>373.15482129321214</v>
      </c>
      <c r="Q82">
        <v>352.61868292767446</v>
      </c>
      <c r="R82">
        <v>375.44590918694394</v>
      </c>
      <c r="S82">
        <v>362.39564273567998</v>
      </c>
      <c r="T82">
        <v>360.50867625820308</v>
      </c>
      <c r="U82">
        <v>450.82530364433296</v>
      </c>
      <c r="V82">
        <v>385.93555203825207</v>
      </c>
      <c r="W82">
        <v>418.5582052209723</v>
      </c>
      <c r="X82">
        <v>469.55828599715494</v>
      </c>
      <c r="Y82">
        <v>478.12240271189626</v>
      </c>
      <c r="Z82">
        <v>437.83042471415177</v>
      </c>
      <c r="AA82">
        <v>491.95631941730369</v>
      </c>
      <c r="AB82">
        <v>706.9656361468102</v>
      </c>
      <c r="AC82">
        <v>775.48945801733214</v>
      </c>
      <c r="AH82">
        <v>669.05142425214842</v>
      </c>
      <c r="AI82">
        <v>666.87127654126118</v>
      </c>
      <c r="AJ82">
        <v>659.61710215376581</v>
      </c>
      <c r="AK82">
        <v>536.22826852032745</v>
      </c>
      <c r="AL82">
        <v>581.55094803850488</v>
      </c>
      <c r="AM82">
        <v>615.47879050218796</v>
      </c>
      <c r="AN82">
        <v>530.51742689561161</v>
      </c>
      <c r="AO82">
        <v>531.46443962642684</v>
      </c>
      <c r="AP82">
        <v>530.25665175799611</v>
      </c>
      <c r="AQ82">
        <v>506.0627247809968</v>
      </c>
      <c r="AR82">
        <v>549.03858078560359</v>
      </c>
      <c r="AS82">
        <v>504.67445490095696</v>
      </c>
      <c r="AT82">
        <v>454.05494349886197</v>
      </c>
      <c r="AU82">
        <v>415.8707389327318</v>
      </c>
      <c r="AV82">
        <v>437.83042471415177</v>
      </c>
      <c r="AW82">
        <v>406.10742767695154</v>
      </c>
      <c r="AX82">
        <v>305.66035162249852</v>
      </c>
      <c r="AY82">
        <v>275.38133510592706</v>
      </c>
    </row>
    <row r="83" spans="1:51" x14ac:dyDescent="0.45">
      <c r="A83">
        <f t="shared" si="14"/>
        <v>7</v>
      </c>
      <c r="B83" t="s">
        <v>5</v>
      </c>
      <c r="C83">
        <f t="shared" si="15"/>
        <v>4</v>
      </c>
      <c r="D83" t="s">
        <v>7</v>
      </c>
      <c r="E83">
        <v>113</v>
      </c>
      <c r="F83">
        <v>86</v>
      </c>
      <c r="G83" s="2">
        <f t="shared" si="16"/>
        <v>1.3139534883720929</v>
      </c>
      <c r="H83" s="2">
        <f t="shared" si="17"/>
        <v>0.76106194690265483</v>
      </c>
      <c r="I83" s="2"/>
      <c r="L83">
        <v>286.85617693012864</v>
      </c>
      <c r="M83">
        <v>295.96729782903685</v>
      </c>
      <c r="N83">
        <v>309.88551796464083</v>
      </c>
      <c r="O83">
        <v>370.54344656447955</v>
      </c>
      <c r="P83">
        <v>343.89347715446087</v>
      </c>
      <c r="Q83">
        <v>320.30182807017127</v>
      </c>
      <c r="R83">
        <v>340.57537010392895</v>
      </c>
      <c r="S83">
        <v>333.1963410610519</v>
      </c>
      <c r="T83">
        <v>331.47353444115976</v>
      </c>
      <c r="U83">
        <v>406.67595911800515</v>
      </c>
      <c r="V83">
        <v>350.06154779908167</v>
      </c>
      <c r="W83">
        <v>385.92754711176207</v>
      </c>
      <c r="X83">
        <v>433.58446997365593</v>
      </c>
      <c r="Y83">
        <v>439.73331030831076</v>
      </c>
      <c r="Z83">
        <v>406.10742767695154</v>
      </c>
      <c r="AA83">
        <v>454.7192157520181</v>
      </c>
      <c r="AB83">
        <v>644.2810821665214</v>
      </c>
      <c r="AC83">
        <v>697.76114706396083</v>
      </c>
      <c r="AH83">
        <v>748.96857985847726</v>
      </c>
      <c r="AI83">
        <v>757.74415080662561</v>
      </c>
      <c r="AJ83">
        <v>747.60663828708277</v>
      </c>
      <c r="AK83">
        <v>606.09722468828124</v>
      </c>
      <c r="AL83">
        <v>644.62131757396912</v>
      </c>
      <c r="AM83">
        <v>696.4648902502679</v>
      </c>
      <c r="AN83">
        <v>595.12219707464249</v>
      </c>
      <c r="AO83">
        <v>599.84238720431813</v>
      </c>
      <c r="AP83">
        <v>610.99008174228618</v>
      </c>
      <c r="AQ83">
        <v>580.26478496985931</v>
      </c>
      <c r="AR83">
        <v>619.5445196921662</v>
      </c>
      <c r="AS83">
        <v>575.44671973980985</v>
      </c>
      <c r="AT83">
        <v>508.63111355870848</v>
      </c>
      <c r="AU83">
        <v>470.98119431920679</v>
      </c>
      <c r="AV83">
        <v>491.95631941730369</v>
      </c>
      <c r="AW83">
        <v>454.7192157520181</v>
      </c>
      <c r="AX83">
        <v>347.17494984109379</v>
      </c>
      <c r="AY83">
        <v>314.11724488187002</v>
      </c>
    </row>
    <row r="84" spans="1:51" x14ac:dyDescent="0.45">
      <c r="A84">
        <f t="shared" si="14"/>
        <v>16</v>
      </c>
      <c r="B84" t="s">
        <v>6</v>
      </c>
      <c r="C84">
        <f t="shared" si="15"/>
        <v>1</v>
      </c>
      <c r="D84" t="s">
        <v>12</v>
      </c>
      <c r="E84">
        <v>35</v>
      </c>
      <c r="F84">
        <v>88</v>
      </c>
      <c r="G84" s="2">
        <f t="shared" si="16"/>
        <v>0.39772727272727271</v>
      </c>
      <c r="H84" s="2">
        <f t="shared" si="17"/>
        <v>2.5142857142857142</v>
      </c>
      <c r="I84" s="2"/>
      <c r="L84">
        <v>212.05027978841881</v>
      </c>
      <c r="M84">
        <v>211.78674930460076</v>
      </c>
      <c r="N84">
        <v>224.10424210448807</v>
      </c>
      <c r="O84">
        <v>265.13763275595119</v>
      </c>
      <c r="P84">
        <v>252.48448964692227</v>
      </c>
      <c r="Q84">
        <v>219.92119727752925</v>
      </c>
      <c r="R84">
        <v>254.88537927295297</v>
      </c>
      <c r="S84">
        <v>242.36903630007626</v>
      </c>
      <c r="T84">
        <v>227.02989344079981</v>
      </c>
      <c r="U84">
        <v>302.99174266790601</v>
      </c>
      <c r="V84">
        <v>255.86205072574666</v>
      </c>
      <c r="W84">
        <v>281.04691217343708</v>
      </c>
      <c r="X84">
        <v>303.99121480037149</v>
      </c>
      <c r="Y84">
        <v>317.42611760483743</v>
      </c>
      <c r="Z84">
        <v>305.66035162249852</v>
      </c>
      <c r="AA84">
        <v>347.17494984109379</v>
      </c>
      <c r="AB84">
        <v>473.84039382206493</v>
      </c>
      <c r="AC84">
        <v>504.72764258621231</v>
      </c>
      <c r="AH84">
        <v>1006.9716206725573</v>
      </c>
      <c r="AI84">
        <v>1020.3680000491498</v>
      </c>
      <c r="AJ84">
        <v>997.88187991510472</v>
      </c>
      <c r="AK84">
        <v>818.38306551012886</v>
      </c>
      <c r="AL84">
        <v>914.13181697260393</v>
      </c>
      <c r="AM84">
        <v>935.01024057198629</v>
      </c>
      <c r="AN84">
        <v>843.17734730511245</v>
      </c>
      <c r="AO84">
        <v>865.86106981694195</v>
      </c>
      <c r="AP84">
        <v>811.64109915042468</v>
      </c>
      <c r="AQ84">
        <v>787.21661678872306</v>
      </c>
      <c r="AR84">
        <v>869.36696055938194</v>
      </c>
      <c r="AS84">
        <v>810.06850666517471</v>
      </c>
      <c r="AT84">
        <v>712.67999027006147</v>
      </c>
      <c r="AU84">
        <v>656.49445955688827</v>
      </c>
      <c r="AV84">
        <v>706.9656361468102</v>
      </c>
      <c r="AW84">
        <v>644.2810821665214</v>
      </c>
      <c r="AX84">
        <v>473.84039382206493</v>
      </c>
      <c r="AY84">
        <v>442.72884199077288</v>
      </c>
    </row>
    <row r="85" spans="1:51" x14ac:dyDescent="0.45">
      <c r="A85">
        <f t="shared" si="14"/>
        <v>15</v>
      </c>
      <c r="B85" t="s">
        <v>8</v>
      </c>
      <c r="C85">
        <f t="shared" si="15"/>
        <v>13</v>
      </c>
      <c r="D85" t="s">
        <v>9</v>
      </c>
      <c r="E85">
        <v>108</v>
      </c>
      <c r="F85">
        <v>81</v>
      </c>
      <c r="G85" s="2">
        <f t="shared" si="16"/>
        <v>1.3333333333333333</v>
      </c>
      <c r="H85" s="2">
        <f t="shared" si="17"/>
        <v>0.75</v>
      </c>
      <c r="I85" s="2"/>
      <c r="L85">
        <v>193.42938615483854</v>
      </c>
      <c r="M85">
        <v>199.01721525160539</v>
      </c>
      <c r="N85">
        <v>215.00555802200526</v>
      </c>
      <c r="O85">
        <v>253.91937134850713</v>
      </c>
      <c r="P85">
        <v>233.51031949942052</v>
      </c>
      <c r="Q85">
        <v>212.27898319020474</v>
      </c>
      <c r="R85">
        <v>234.81304351270313</v>
      </c>
      <c r="S85">
        <v>226.14090501540704</v>
      </c>
      <c r="T85">
        <v>217.37542537757841</v>
      </c>
      <c r="U85">
        <v>277.42700246703373</v>
      </c>
      <c r="V85">
        <v>235.52414179132984</v>
      </c>
      <c r="W85">
        <v>261.21542021687372</v>
      </c>
      <c r="X85">
        <v>292.11563462412272</v>
      </c>
      <c r="Y85">
        <v>295.7485373611047</v>
      </c>
      <c r="Z85">
        <v>275.38133510592706</v>
      </c>
      <c r="AA85">
        <v>314.11724488187002</v>
      </c>
      <c r="AB85">
        <v>442.72884199077288</v>
      </c>
      <c r="AC85">
        <v>476.80628913591045</v>
      </c>
      <c r="AH85">
        <v>1107.7951881263516</v>
      </c>
      <c r="AI85">
        <v>1102.9788420656992</v>
      </c>
      <c r="AJ85">
        <v>1050.2064079047514</v>
      </c>
      <c r="AK85">
        <v>851.09928613751185</v>
      </c>
      <c r="AL85">
        <v>984.79157861130932</v>
      </c>
      <c r="AM85">
        <v>1003.0105014074135</v>
      </c>
      <c r="AN85">
        <v>899.07197004417947</v>
      </c>
      <c r="AO85">
        <v>926.65078985100286</v>
      </c>
      <c r="AP85">
        <v>870.81906932416575</v>
      </c>
      <c r="AQ85">
        <v>824.61092241838855</v>
      </c>
      <c r="AR85">
        <v>924.05793115077131</v>
      </c>
      <c r="AS85">
        <v>882.82600016252832</v>
      </c>
      <c r="AT85">
        <v>768.01636821132752</v>
      </c>
      <c r="AU85">
        <v>724.50391170378384</v>
      </c>
      <c r="AV85">
        <v>775.48945801733214</v>
      </c>
      <c r="AW85">
        <v>697.76114706396083</v>
      </c>
      <c r="AX85">
        <v>504.72764258621231</v>
      </c>
      <c r="AY85">
        <v>476.80628913591045</v>
      </c>
    </row>
    <row r="86" spans="1:51" x14ac:dyDescent="0.45">
      <c r="A86">
        <f t="shared" si="14"/>
        <v>6</v>
      </c>
      <c r="B86" t="s">
        <v>2</v>
      </c>
      <c r="C86">
        <f t="shared" si="15"/>
        <v>17</v>
      </c>
      <c r="D86" t="s">
        <v>16</v>
      </c>
      <c r="E86">
        <v>105</v>
      </c>
      <c r="F86">
        <v>30</v>
      </c>
      <c r="G86" s="2">
        <f t="shared" si="16"/>
        <v>3.5</v>
      </c>
      <c r="H86" s="2">
        <f t="shared" si="17"/>
        <v>0.2857142857142857</v>
      </c>
      <c r="I86" s="2"/>
    </row>
    <row r="87" spans="1:51" x14ac:dyDescent="0.45">
      <c r="A87">
        <f t="shared" si="14"/>
        <v>2</v>
      </c>
      <c r="B87" t="s">
        <v>1</v>
      </c>
      <c r="C87">
        <f t="shared" si="15"/>
        <v>10</v>
      </c>
      <c r="D87" t="s">
        <v>13</v>
      </c>
      <c r="E87">
        <v>93</v>
      </c>
      <c r="F87">
        <v>55</v>
      </c>
      <c r="G87" s="2">
        <f t="shared" si="16"/>
        <v>1.6909090909090909</v>
      </c>
      <c r="H87" s="2">
        <f t="shared" si="17"/>
        <v>0.59139784946236562</v>
      </c>
      <c r="I87" s="2"/>
    </row>
    <row r="88" spans="1:51" x14ac:dyDescent="0.45">
      <c r="A88">
        <f t="shared" si="14"/>
        <v>9</v>
      </c>
      <c r="B88" t="s">
        <v>3</v>
      </c>
      <c r="C88">
        <f t="shared" si="15"/>
        <v>14</v>
      </c>
      <c r="D88" t="s">
        <v>11</v>
      </c>
      <c r="E88">
        <v>116</v>
      </c>
      <c r="F88">
        <v>68</v>
      </c>
      <c r="G88" s="2">
        <f t="shared" si="16"/>
        <v>1.7058823529411764</v>
      </c>
      <c r="H88" s="2">
        <f t="shared" si="17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4"/>
        <v>4</v>
      </c>
      <c r="B91" t="s">
        <v>7</v>
      </c>
      <c r="C91">
        <f t="shared" si="15"/>
        <v>8</v>
      </c>
      <c r="D91" t="s">
        <v>14</v>
      </c>
      <c r="E91">
        <v>51</v>
      </c>
      <c r="F91">
        <v>99</v>
      </c>
      <c r="G91" s="2">
        <f t="shared" si="16"/>
        <v>0.51515151515151514</v>
      </c>
      <c r="H91" s="2">
        <f t="shared" si="17"/>
        <v>1.9411764705882353</v>
      </c>
      <c r="I91" s="2"/>
    </row>
    <row r="92" spans="1:51" x14ac:dyDescent="0.45">
      <c r="A92">
        <f t="shared" si="14"/>
        <v>13</v>
      </c>
      <c r="B92" t="s">
        <v>9</v>
      </c>
      <c r="C92">
        <f t="shared" si="15"/>
        <v>7</v>
      </c>
      <c r="D92" t="s">
        <v>5</v>
      </c>
      <c r="E92">
        <v>94</v>
      </c>
      <c r="F92">
        <v>117</v>
      </c>
      <c r="G92" s="2">
        <f t="shared" si="16"/>
        <v>0.80341880341880345</v>
      </c>
      <c r="H92" s="2">
        <f t="shared" si="17"/>
        <v>1.2446808510638299</v>
      </c>
      <c r="I92" s="2"/>
    </row>
    <row r="93" spans="1:51" x14ac:dyDescent="0.45">
      <c r="A93">
        <f t="shared" si="14"/>
        <v>18</v>
      </c>
      <c r="B93" t="s">
        <v>10</v>
      </c>
      <c r="C93">
        <f t="shared" si="15"/>
        <v>11</v>
      </c>
      <c r="D93" t="s">
        <v>15</v>
      </c>
      <c r="E93">
        <v>46</v>
      </c>
      <c r="F93">
        <v>115</v>
      </c>
      <c r="G93" s="2">
        <f t="shared" si="16"/>
        <v>0.4</v>
      </c>
      <c r="H93" s="2">
        <f t="shared" si="17"/>
        <v>2.5</v>
      </c>
      <c r="I93" s="2"/>
    </row>
    <row r="94" spans="1:51" x14ac:dyDescent="0.45">
      <c r="A94">
        <f t="shared" si="14"/>
        <v>10</v>
      </c>
      <c r="B94" t="s">
        <v>13</v>
      </c>
      <c r="C94">
        <f t="shared" si="15"/>
        <v>1</v>
      </c>
      <c r="D94" t="s">
        <v>12</v>
      </c>
      <c r="E94">
        <v>90</v>
      </c>
      <c r="F94">
        <v>80</v>
      </c>
      <c r="G94" s="2">
        <f t="shared" si="16"/>
        <v>1.125</v>
      </c>
      <c r="H94" s="2">
        <f t="shared" si="17"/>
        <v>0.88888888888888884</v>
      </c>
      <c r="I94" s="2"/>
    </row>
    <row r="95" spans="1:51" x14ac:dyDescent="0.45">
      <c r="A95">
        <f t="shared" si="14"/>
        <v>14</v>
      </c>
      <c r="B95" t="s">
        <v>11</v>
      </c>
      <c r="C95">
        <f t="shared" si="15"/>
        <v>6</v>
      </c>
      <c r="D95" t="s">
        <v>2</v>
      </c>
      <c r="E95">
        <v>66</v>
      </c>
      <c r="F95">
        <v>102</v>
      </c>
      <c r="G95" s="2">
        <f t="shared" si="16"/>
        <v>0.6470588235294118</v>
      </c>
      <c r="H95" s="2">
        <f t="shared" si="17"/>
        <v>1.5454545454545454</v>
      </c>
      <c r="I95" s="2"/>
    </row>
    <row r="96" spans="1:51" x14ac:dyDescent="0.45">
      <c r="A96">
        <f t="shared" si="14"/>
        <v>3</v>
      </c>
      <c r="B96" t="s">
        <v>0</v>
      </c>
      <c r="C96">
        <f t="shared" si="15"/>
        <v>15</v>
      </c>
      <c r="D96" t="s">
        <v>8</v>
      </c>
      <c r="E96">
        <v>105</v>
      </c>
      <c r="F96">
        <v>47</v>
      </c>
      <c r="G96" s="2">
        <f t="shared" si="16"/>
        <v>2.2340425531914891</v>
      </c>
      <c r="H96" s="2">
        <f t="shared" si="17"/>
        <v>0.44761904761904764</v>
      </c>
      <c r="I96" s="2"/>
    </row>
    <row r="97" spans="1:9" x14ac:dyDescent="0.45">
      <c r="A97">
        <f t="shared" si="14"/>
        <v>12</v>
      </c>
      <c r="B97" t="s">
        <v>4</v>
      </c>
      <c r="C97">
        <f t="shared" si="15"/>
        <v>5</v>
      </c>
      <c r="D97" t="s">
        <v>17</v>
      </c>
      <c r="E97">
        <v>69</v>
      </c>
      <c r="F97">
        <v>33</v>
      </c>
      <c r="G97" s="2">
        <f t="shared" si="16"/>
        <v>2.0909090909090908</v>
      </c>
      <c r="H97" s="2">
        <f t="shared" si="17"/>
        <v>0.47826086956521741</v>
      </c>
      <c r="I97" s="2"/>
    </row>
    <row r="98" spans="1:9" x14ac:dyDescent="0.45">
      <c r="A98">
        <f t="shared" si="14"/>
        <v>17</v>
      </c>
      <c r="B98" t="s">
        <v>16</v>
      </c>
      <c r="C98">
        <f t="shared" si="15"/>
        <v>2</v>
      </c>
      <c r="D98" t="s">
        <v>1</v>
      </c>
      <c r="E98">
        <v>38</v>
      </c>
      <c r="F98">
        <v>112</v>
      </c>
      <c r="G98" s="2">
        <f t="shared" si="16"/>
        <v>0.3392857142857143</v>
      </c>
      <c r="H98" s="2">
        <f t="shared" si="17"/>
        <v>2.9473684210526314</v>
      </c>
      <c r="I98" s="2"/>
    </row>
    <row r="99" spans="1:9" x14ac:dyDescent="0.45">
      <c r="A99">
        <f t="shared" si="14"/>
        <v>16</v>
      </c>
      <c r="B99" t="s">
        <v>6</v>
      </c>
      <c r="C99">
        <f t="shared" si="15"/>
        <v>9</v>
      </c>
      <c r="D99" t="s">
        <v>3</v>
      </c>
      <c r="E99">
        <v>75</v>
      </c>
      <c r="F99">
        <v>105</v>
      </c>
      <c r="G99" s="2">
        <f t="shared" si="16"/>
        <v>0.7142857142857143</v>
      </c>
      <c r="H99" s="2">
        <f t="shared" si="17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4"/>
        <v>9</v>
      </c>
      <c r="B102" t="s">
        <v>3</v>
      </c>
      <c r="C102">
        <f t="shared" si="15"/>
        <v>3</v>
      </c>
      <c r="D102" t="s">
        <v>0</v>
      </c>
      <c r="E102">
        <v>102</v>
      </c>
      <c r="F102">
        <v>87</v>
      </c>
      <c r="G102" s="2">
        <f t="shared" si="16"/>
        <v>1.1724137931034482</v>
      </c>
      <c r="H102" s="2">
        <f t="shared" si="17"/>
        <v>0.8529411764705882</v>
      </c>
      <c r="I102" s="2"/>
    </row>
    <row r="103" spans="1:9" x14ac:dyDescent="0.45">
      <c r="A103">
        <f t="shared" si="14"/>
        <v>8</v>
      </c>
      <c r="B103" t="s">
        <v>14</v>
      </c>
      <c r="C103">
        <f t="shared" si="15"/>
        <v>12</v>
      </c>
      <c r="D103" t="s">
        <v>4</v>
      </c>
      <c r="E103">
        <v>106</v>
      </c>
      <c r="F103">
        <v>87</v>
      </c>
      <c r="G103" s="2">
        <f t="shared" si="16"/>
        <v>1.2183908045977012</v>
      </c>
      <c r="H103" s="2">
        <f t="shared" si="17"/>
        <v>0.82075471698113212</v>
      </c>
      <c r="I103" s="2"/>
    </row>
    <row r="104" spans="1:9" x14ac:dyDescent="0.45">
      <c r="A104">
        <f t="shared" si="14"/>
        <v>1</v>
      </c>
      <c r="B104" t="s">
        <v>12</v>
      </c>
      <c r="C104">
        <f t="shared" si="15"/>
        <v>11</v>
      </c>
      <c r="D104" t="s">
        <v>15</v>
      </c>
      <c r="E104">
        <v>82</v>
      </c>
      <c r="F104">
        <v>47</v>
      </c>
      <c r="G104" s="2">
        <f t="shared" si="16"/>
        <v>1.7446808510638299</v>
      </c>
      <c r="H104" s="2">
        <f t="shared" si="17"/>
        <v>0.57317073170731703</v>
      </c>
      <c r="I104" s="2"/>
    </row>
    <row r="105" spans="1:9" x14ac:dyDescent="0.45">
      <c r="A105">
        <f t="shared" si="14"/>
        <v>18</v>
      </c>
      <c r="B105" t="s">
        <v>10</v>
      </c>
      <c r="C105">
        <f t="shared" si="15"/>
        <v>2</v>
      </c>
      <c r="D105" t="s">
        <v>1</v>
      </c>
      <c r="E105">
        <v>53</v>
      </c>
      <c r="F105">
        <v>100</v>
      </c>
      <c r="G105" s="2">
        <f t="shared" si="16"/>
        <v>0.53</v>
      </c>
      <c r="H105" s="2">
        <f t="shared" si="17"/>
        <v>1.8867924528301887</v>
      </c>
      <c r="I105" s="2"/>
    </row>
    <row r="106" spans="1:9" x14ac:dyDescent="0.45">
      <c r="A106">
        <f t="shared" si="14"/>
        <v>14</v>
      </c>
      <c r="B106" t="s">
        <v>11</v>
      </c>
      <c r="C106">
        <f t="shared" si="15"/>
        <v>10</v>
      </c>
      <c r="D106" t="s">
        <v>13</v>
      </c>
      <c r="E106">
        <v>69</v>
      </c>
      <c r="F106">
        <v>90</v>
      </c>
      <c r="G106" s="2">
        <f t="shared" si="16"/>
        <v>0.76666666666666672</v>
      </c>
      <c r="H106" s="2">
        <f t="shared" si="17"/>
        <v>1.3043478260869565</v>
      </c>
      <c r="I106" s="2"/>
    </row>
    <row r="107" spans="1:9" x14ac:dyDescent="0.45">
      <c r="A107">
        <f t="shared" si="14"/>
        <v>7</v>
      </c>
      <c r="B107" t="s">
        <v>5</v>
      </c>
      <c r="C107">
        <f t="shared" si="15"/>
        <v>15</v>
      </c>
      <c r="D107" t="s">
        <v>8</v>
      </c>
      <c r="E107">
        <v>80</v>
      </c>
      <c r="F107">
        <v>48</v>
      </c>
      <c r="G107" s="2">
        <f t="shared" si="16"/>
        <v>1.6666666666666667</v>
      </c>
      <c r="H107" s="2">
        <f t="shared" si="17"/>
        <v>0.6</v>
      </c>
      <c r="I107" s="2"/>
    </row>
    <row r="108" spans="1:9" x14ac:dyDescent="0.45">
      <c r="A108">
        <f t="shared" si="14"/>
        <v>16</v>
      </c>
      <c r="B108" t="s">
        <v>6</v>
      </c>
      <c r="C108">
        <f t="shared" si="15"/>
        <v>17</v>
      </c>
      <c r="D108" t="s">
        <v>16</v>
      </c>
      <c r="E108">
        <v>138</v>
      </c>
      <c r="F108">
        <v>86</v>
      </c>
      <c r="G108" s="2">
        <f t="shared" si="16"/>
        <v>1.6046511627906976</v>
      </c>
      <c r="H108" s="2">
        <f t="shared" si="17"/>
        <v>0.62318840579710144</v>
      </c>
      <c r="I108" s="2"/>
    </row>
    <row r="109" spans="1:9" x14ac:dyDescent="0.45">
      <c r="A109">
        <f t="shared" si="14"/>
        <v>5</v>
      </c>
      <c r="B109" t="s">
        <v>17</v>
      </c>
      <c r="C109">
        <f t="shared" si="15"/>
        <v>4</v>
      </c>
      <c r="D109" t="s">
        <v>7</v>
      </c>
      <c r="E109">
        <v>44</v>
      </c>
      <c r="F109">
        <v>80</v>
      </c>
      <c r="G109" s="2">
        <f t="shared" si="16"/>
        <v>0.55000000000000004</v>
      </c>
      <c r="H109" s="2">
        <f t="shared" si="17"/>
        <v>1.8181818181818181</v>
      </c>
      <c r="I109" s="2"/>
    </row>
    <row r="110" spans="1:9" x14ac:dyDescent="0.45">
      <c r="A110">
        <f t="shared" si="14"/>
        <v>13</v>
      </c>
      <c r="B110" t="s">
        <v>9</v>
      </c>
      <c r="C110">
        <f t="shared" si="15"/>
        <v>6</v>
      </c>
      <c r="D110" t="s">
        <v>2</v>
      </c>
      <c r="E110">
        <v>117</v>
      </c>
      <c r="F110">
        <v>112</v>
      </c>
      <c r="G110" s="2">
        <f t="shared" si="16"/>
        <v>1.0446428571428572</v>
      </c>
      <c r="H110" s="2">
        <f t="shared" si="17"/>
        <v>0.95726495726495731</v>
      </c>
      <c r="I110" s="2"/>
    </row>
    <row r="111" spans="1:9" x14ac:dyDescent="0.45">
      <c r="A111" t="e">
        <f t="shared" si="14"/>
        <v>#N/A</v>
      </c>
      <c r="C111" t="e">
        <f t="shared" si="15"/>
        <v>#N/A</v>
      </c>
      <c r="G111" s="2"/>
      <c r="H111" s="2"/>
      <c r="I111" s="2"/>
    </row>
    <row r="112" spans="1:9" x14ac:dyDescent="0.45">
      <c r="A112" t="e">
        <f t="shared" si="14"/>
        <v>#N/A</v>
      </c>
      <c r="B112" s="1" t="s">
        <v>30</v>
      </c>
      <c r="C112" t="e">
        <f t="shared" si="15"/>
        <v>#N/A</v>
      </c>
      <c r="G112" s="2"/>
      <c r="H112" s="2"/>
      <c r="I112" s="2"/>
    </row>
    <row r="113" spans="1:9" x14ac:dyDescent="0.45">
      <c r="A113">
        <f t="shared" si="14"/>
        <v>3</v>
      </c>
      <c r="B113" t="s">
        <v>0</v>
      </c>
      <c r="C113">
        <f t="shared" si="15"/>
        <v>7</v>
      </c>
      <c r="D113" t="s">
        <v>5</v>
      </c>
      <c r="E113">
        <v>106</v>
      </c>
      <c r="F113">
        <v>100</v>
      </c>
      <c r="G113" s="2">
        <f t="shared" si="16"/>
        <v>1.06</v>
      </c>
      <c r="H113" s="2">
        <f t="shared" si="17"/>
        <v>0.94339622641509435</v>
      </c>
      <c r="I113" s="2"/>
    </row>
    <row r="114" spans="1:9" x14ac:dyDescent="0.45">
      <c r="A114">
        <f t="shared" si="14"/>
        <v>6</v>
      </c>
      <c r="B114" t="s">
        <v>2</v>
      </c>
      <c r="C114">
        <f t="shared" si="15"/>
        <v>16</v>
      </c>
      <c r="D114" t="s">
        <v>6</v>
      </c>
      <c r="E114">
        <v>110</v>
      </c>
      <c r="F114">
        <v>96</v>
      </c>
      <c r="G114" s="2">
        <f t="shared" si="16"/>
        <v>1.1458333333333333</v>
      </c>
      <c r="H114" s="2">
        <f t="shared" si="17"/>
        <v>0.87272727272727268</v>
      </c>
      <c r="I114" s="2"/>
    </row>
    <row r="115" spans="1:9" x14ac:dyDescent="0.45">
      <c r="A115">
        <f t="shared" si="14"/>
        <v>1</v>
      </c>
      <c r="B115" t="s">
        <v>12</v>
      </c>
      <c r="C115">
        <f t="shared" si="15"/>
        <v>14</v>
      </c>
      <c r="D115" t="s">
        <v>11</v>
      </c>
      <c r="E115">
        <v>97</v>
      </c>
      <c r="F115">
        <v>55</v>
      </c>
      <c r="G115" s="2">
        <f t="shared" si="16"/>
        <v>1.7636363636363637</v>
      </c>
      <c r="H115" s="2">
        <f t="shared" si="17"/>
        <v>0.5670103092783505</v>
      </c>
      <c r="I115" s="2"/>
    </row>
    <row r="116" spans="1:9" x14ac:dyDescent="0.45">
      <c r="A116">
        <f t="shared" si="14"/>
        <v>2</v>
      </c>
      <c r="B116" t="s">
        <v>1</v>
      </c>
      <c r="C116">
        <f t="shared" si="15"/>
        <v>5</v>
      </c>
      <c r="D116" t="s">
        <v>17</v>
      </c>
      <c r="E116">
        <v>56</v>
      </c>
      <c r="F116">
        <v>94</v>
      </c>
      <c r="G116" s="2">
        <f t="shared" si="16"/>
        <v>0.5957446808510638</v>
      </c>
      <c r="H116" s="2">
        <f t="shared" si="17"/>
        <v>1.6785714285714286</v>
      </c>
      <c r="I116" s="2"/>
    </row>
    <row r="117" spans="1:9" x14ac:dyDescent="0.45">
      <c r="A117">
        <f t="shared" si="14"/>
        <v>17</v>
      </c>
      <c r="B117" t="s">
        <v>16</v>
      </c>
      <c r="C117">
        <f t="shared" si="15"/>
        <v>8</v>
      </c>
      <c r="D117" t="s">
        <v>14</v>
      </c>
      <c r="E117">
        <v>60</v>
      </c>
      <c r="F117">
        <v>161</v>
      </c>
      <c r="G117" s="2">
        <f t="shared" si="16"/>
        <v>0.37267080745341613</v>
      </c>
      <c r="H117" s="2">
        <f t="shared" si="17"/>
        <v>2.6833333333333331</v>
      </c>
      <c r="I117" s="2"/>
    </row>
    <row r="118" spans="1:9" x14ac:dyDescent="0.45">
      <c r="A118">
        <f t="shared" si="14"/>
        <v>12</v>
      </c>
      <c r="B118" t="s">
        <v>4</v>
      </c>
      <c r="C118">
        <f t="shared" si="15"/>
        <v>13</v>
      </c>
      <c r="D118" t="s">
        <v>9</v>
      </c>
      <c r="E118">
        <v>121</v>
      </c>
      <c r="F118">
        <v>54</v>
      </c>
      <c r="G118" s="2">
        <f t="shared" si="16"/>
        <v>2.2407407407407409</v>
      </c>
      <c r="H118" s="2">
        <f t="shared" si="17"/>
        <v>0.4462809917355372</v>
      </c>
      <c r="I118" s="2"/>
    </row>
    <row r="119" spans="1:9" x14ac:dyDescent="0.45">
      <c r="A119">
        <f t="shared" si="14"/>
        <v>10</v>
      </c>
      <c r="B119" t="s">
        <v>13</v>
      </c>
      <c r="C119">
        <f t="shared" si="15"/>
        <v>18</v>
      </c>
      <c r="D119" t="s">
        <v>10</v>
      </c>
      <c r="E119">
        <v>103</v>
      </c>
      <c r="F119">
        <v>50</v>
      </c>
      <c r="G119" s="2">
        <f t="shared" si="16"/>
        <v>2.06</v>
      </c>
      <c r="H119" s="2">
        <f t="shared" si="17"/>
        <v>0.4854368932038835</v>
      </c>
      <c r="I119" s="2"/>
    </row>
    <row r="120" spans="1:9" x14ac:dyDescent="0.45">
      <c r="A120">
        <f t="shared" si="14"/>
        <v>4</v>
      </c>
      <c r="B120" t="s">
        <v>7</v>
      </c>
      <c r="C120">
        <f t="shared" si="15"/>
        <v>9</v>
      </c>
      <c r="D120" t="s">
        <v>3</v>
      </c>
      <c r="E120">
        <v>79</v>
      </c>
      <c r="F120">
        <v>75</v>
      </c>
      <c r="G120" s="2">
        <f t="shared" si="16"/>
        <v>1.0533333333333332</v>
      </c>
      <c r="H120" s="2">
        <f t="shared" si="17"/>
        <v>0.94936708860759489</v>
      </c>
      <c r="I120" s="2"/>
    </row>
    <row r="121" spans="1:9" x14ac:dyDescent="0.45">
      <c r="A121">
        <f t="shared" si="14"/>
        <v>11</v>
      </c>
      <c r="B121" t="s">
        <v>15</v>
      </c>
      <c r="C121">
        <f t="shared" si="15"/>
        <v>15</v>
      </c>
      <c r="D121" t="s">
        <v>8</v>
      </c>
      <c r="E121">
        <v>66</v>
      </c>
      <c r="F121">
        <v>50</v>
      </c>
      <c r="G121" s="2">
        <f t="shared" si="16"/>
        <v>1.32</v>
      </c>
      <c r="H121" s="2">
        <f t="shared" si="17"/>
        <v>0.75757575757575757</v>
      </c>
      <c r="I121" s="2"/>
    </row>
    <row r="122" spans="1:9" x14ac:dyDescent="0.45">
      <c r="A122" t="e">
        <f t="shared" si="14"/>
        <v>#N/A</v>
      </c>
      <c r="C122" t="e">
        <f t="shared" si="15"/>
        <v>#N/A</v>
      </c>
      <c r="G122" s="2"/>
      <c r="H122" s="2"/>
      <c r="I122" s="2"/>
    </row>
    <row r="123" spans="1:9" x14ac:dyDescent="0.45">
      <c r="A123" t="e">
        <f t="shared" si="14"/>
        <v>#N/A</v>
      </c>
      <c r="B123" s="1" t="s">
        <v>31</v>
      </c>
      <c r="C123" t="e">
        <f t="shared" si="15"/>
        <v>#N/A</v>
      </c>
      <c r="G123" s="2"/>
      <c r="H123" s="2"/>
      <c r="I123" s="2"/>
    </row>
    <row r="124" spans="1:9" x14ac:dyDescent="0.45">
      <c r="A124">
        <f t="shared" si="14"/>
        <v>8</v>
      </c>
      <c r="B124" t="s">
        <v>14</v>
      </c>
      <c r="C124">
        <f t="shared" si="15"/>
        <v>1</v>
      </c>
      <c r="D124" t="s">
        <v>12</v>
      </c>
      <c r="E124">
        <v>70</v>
      </c>
      <c r="F124">
        <v>83</v>
      </c>
      <c r="G124" s="2">
        <f t="shared" si="16"/>
        <v>0.84337349397590367</v>
      </c>
      <c r="H124" s="2">
        <f t="shared" si="17"/>
        <v>1.1857142857142857</v>
      </c>
      <c r="I124" s="2"/>
    </row>
    <row r="125" spans="1:9" x14ac:dyDescent="0.45">
      <c r="A125">
        <f t="shared" si="14"/>
        <v>14</v>
      </c>
      <c r="B125" t="s">
        <v>11</v>
      </c>
      <c r="C125">
        <f t="shared" si="15"/>
        <v>17</v>
      </c>
      <c r="D125" t="s">
        <v>16</v>
      </c>
      <c r="E125">
        <v>88</v>
      </c>
      <c r="F125">
        <v>57</v>
      </c>
      <c r="G125" s="2">
        <f t="shared" si="16"/>
        <v>1.5438596491228069</v>
      </c>
      <c r="H125" s="2">
        <f t="shared" si="17"/>
        <v>0.64772727272727271</v>
      </c>
      <c r="I125" s="2"/>
    </row>
    <row r="126" spans="1:9" x14ac:dyDescent="0.45">
      <c r="A126">
        <f t="shared" si="14"/>
        <v>12</v>
      </c>
      <c r="B126" t="s">
        <v>4</v>
      </c>
      <c r="C126">
        <f t="shared" si="15"/>
        <v>18</v>
      </c>
      <c r="D126" t="s">
        <v>10</v>
      </c>
      <c r="E126">
        <v>109</v>
      </c>
      <c r="F126">
        <v>47</v>
      </c>
      <c r="G126" s="2">
        <f t="shared" si="16"/>
        <v>2.3191489361702127</v>
      </c>
      <c r="H126" s="2">
        <f t="shared" si="17"/>
        <v>0.43119266055045874</v>
      </c>
      <c r="I126" s="2"/>
    </row>
    <row r="127" spans="1:9" x14ac:dyDescent="0.45">
      <c r="A127">
        <f t="shared" si="14"/>
        <v>2</v>
      </c>
      <c r="B127" t="s">
        <v>1</v>
      </c>
      <c r="C127">
        <f t="shared" si="15"/>
        <v>3</v>
      </c>
      <c r="D127" t="s">
        <v>0</v>
      </c>
      <c r="E127">
        <v>61</v>
      </c>
      <c r="F127">
        <v>73</v>
      </c>
      <c r="G127" s="2">
        <f t="shared" si="16"/>
        <v>0.83561643835616439</v>
      </c>
      <c r="H127" s="2">
        <f t="shared" si="17"/>
        <v>1.1967213114754098</v>
      </c>
      <c r="I127" s="2"/>
    </row>
    <row r="128" spans="1:9" x14ac:dyDescent="0.45">
      <c r="A128">
        <f t="shared" si="14"/>
        <v>13</v>
      </c>
      <c r="B128" t="s">
        <v>9</v>
      </c>
      <c r="C128">
        <f t="shared" si="15"/>
        <v>4</v>
      </c>
      <c r="D128" t="s">
        <v>7</v>
      </c>
      <c r="E128">
        <v>68</v>
      </c>
      <c r="F128">
        <v>72</v>
      </c>
      <c r="G128" s="2">
        <f t="shared" si="16"/>
        <v>0.94444444444444442</v>
      </c>
      <c r="H128" s="2">
        <f t="shared" si="17"/>
        <v>1.0588235294117647</v>
      </c>
      <c r="I128" s="2"/>
    </row>
    <row r="129" spans="1:19" x14ac:dyDescent="0.45">
      <c r="A129">
        <f t="shared" si="14"/>
        <v>5</v>
      </c>
      <c r="B129" t="s">
        <v>17</v>
      </c>
      <c r="C129">
        <f t="shared" si="15"/>
        <v>6</v>
      </c>
      <c r="D129" t="s">
        <v>2</v>
      </c>
      <c r="E129">
        <v>99</v>
      </c>
      <c r="F129">
        <v>85</v>
      </c>
      <c r="G129" s="2">
        <f t="shared" si="16"/>
        <v>1.1647058823529413</v>
      </c>
      <c r="H129" s="2">
        <f t="shared" si="17"/>
        <v>0.85858585858585856</v>
      </c>
      <c r="I129" s="2"/>
    </row>
    <row r="130" spans="1:19" x14ac:dyDescent="0.45">
      <c r="A130" t="e">
        <f t="shared" si="14"/>
        <v>#N/A</v>
      </c>
      <c r="C130" t="e">
        <f t="shared" si="15"/>
        <v>#N/A</v>
      </c>
      <c r="G130" s="2"/>
      <c r="H130" s="2"/>
      <c r="I130" s="2"/>
    </row>
    <row r="131" spans="1:19" x14ac:dyDescent="0.45">
      <c r="A131" t="e">
        <f t="shared" si="14"/>
        <v>#N/A</v>
      </c>
      <c r="B131" s="1" t="s">
        <v>32</v>
      </c>
      <c r="C131" t="e">
        <f t="shared" si="15"/>
        <v>#N/A</v>
      </c>
      <c r="G131" s="2"/>
      <c r="H131" s="2"/>
      <c r="I131" s="2"/>
    </row>
    <row r="132" spans="1:19" x14ac:dyDescent="0.45">
      <c r="A132">
        <f t="shared" ref="A132:A195" si="18">INDEX($J$3:$K$20,MATCH(B132,$J$3:$J$20,0),2)</f>
        <v>7</v>
      </c>
      <c r="B132" t="s">
        <v>5</v>
      </c>
      <c r="C132">
        <f t="shared" ref="C132:C195" si="19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6"/>
        <v>1.1846153846153846</v>
      </c>
      <c r="H132" s="2">
        <f t="shared" si="17"/>
        <v>0.8441558441558441</v>
      </c>
      <c r="I132" s="2"/>
    </row>
    <row r="133" spans="1:19" x14ac:dyDescent="0.45">
      <c r="A133">
        <f t="shared" si="18"/>
        <v>15</v>
      </c>
      <c r="B133" t="s">
        <v>8</v>
      </c>
      <c r="C133">
        <f t="shared" si="19"/>
        <v>9</v>
      </c>
      <c r="D133" t="s">
        <v>3</v>
      </c>
      <c r="E133">
        <v>54</v>
      </c>
      <c r="F133">
        <v>80</v>
      </c>
      <c r="G133" s="2">
        <f t="shared" ref="G133:G196" si="20">E133/F133</f>
        <v>0.67500000000000004</v>
      </c>
      <c r="H133" s="2">
        <f t="shared" ref="H133:H196" si="21">F133/E133</f>
        <v>1.4814814814814814</v>
      </c>
      <c r="I133" s="2"/>
    </row>
    <row r="134" spans="1:19" x14ac:dyDescent="0.45">
      <c r="A134">
        <f t="shared" si="18"/>
        <v>5</v>
      </c>
      <c r="B134" t="s">
        <v>17</v>
      </c>
      <c r="C134">
        <f t="shared" si="19"/>
        <v>13</v>
      </c>
      <c r="D134" t="s">
        <v>9</v>
      </c>
      <c r="E134">
        <v>95</v>
      </c>
      <c r="F134">
        <v>82</v>
      </c>
      <c r="G134" s="2">
        <f t="shared" si="20"/>
        <v>1.1585365853658536</v>
      </c>
      <c r="H134" s="2">
        <f t="shared" si="21"/>
        <v>0.86315789473684212</v>
      </c>
      <c r="I134" s="2"/>
      <c r="L134" s="2">
        <v>1.62</v>
      </c>
      <c r="M134" s="2">
        <v>0.61728395061728403</v>
      </c>
      <c r="N134" s="2">
        <v>1.3763440860215099</v>
      </c>
      <c r="O134" s="2">
        <v>0.7265625</v>
      </c>
    </row>
    <row r="135" spans="1:19" x14ac:dyDescent="0.45">
      <c r="A135">
        <f t="shared" si="18"/>
        <v>6</v>
      </c>
      <c r="B135" t="s">
        <v>2</v>
      </c>
      <c r="C135">
        <f t="shared" si="19"/>
        <v>10</v>
      </c>
      <c r="D135" t="s">
        <v>13</v>
      </c>
      <c r="E135">
        <v>78</v>
      </c>
      <c r="F135">
        <v>57</v>
      </c>
      <c r="G135" s="2">
        <f t="shared" si="20"/>
        <v>1.368421052631579</v>
      </c>
      <c r="H135" s="2">
        <f t="shared" si="21"/>
        <v>0.73076923076923073</v>
      </c>
      <c r="I135" s="2"/>
      <c r="L135" s="2">
        <v>1.1046511627907001</v>
      </c>
      <c r="M135" s="2">
        <v>0.90526315789473699</v>
      </c>
    </row>
    <row r="136" spans="1:19" x14ac:dyDescent="0.45">
      <c r="A136">
        <f t="shared" si="18"/>
        <v>18</v>
      </c>
      <c r="B136" t="s">
        <v>10</v>
      </c>
      <c r="C136">
        <f t="shared" si="19"/>
        <v>16</v>
      </c>
      <c r="D136" t="s">
        <v>6</v>
      </c>
      <c r="E136">
        <v>53</v>
      </c>
      <c r="F136">
        <v>102</v>
      </c>
      <c r="G136" s="2">
        <f t="shared" si="20"/>
        <v>0.51960784313725494</v>
      </c>
      <c r="H136" s="2">
        <f t="shared" si="21"/>
        <v>1.9245283018867925</v>
      </c>
      <c r="I136" s="2"/>
      <c r="L136" s="2">
        <v>0.92537313432835799</v>
      </c>
      <c r="M136" s="2">
        <v>1.0806451612903201</v>
      </c>
      <c r="R136" s="2">
        <v>1.2272727272727273</v>
      </c>
      <c r="S136" s="2">
        <v>0.81481481481481499</v>
      </c>
    </row>
    <row r="137" spans="1:19" x14ac:dyDescent="0.45">
      <c r="A137">
        <f t="shared" si="18"/>
        <v>4</v>
      </c>
      <c r="B137" t="s">
        <v>7</v>
      </c>
      <c r="C137">
        <f t="shared" si="19"/>
        <v>2</v>
      </c>
      <c r="D137" t="s">
        <v>1</v>
      </c>
      <c r="E137">
        <v>82</v>
      </c>
      <c r="F137">
        <v>56</v>
      </c>
      <c r="G137" s="2">
        <f t="shared" si="20"/>
        <v>1.4642857142857142</v>
      </c>
      <c r="H137" s="2">
        <f t="shared" si="21"/>
        <v>0.68292682926829273</v>
      </c>
      <c r="I137" s="2"/>
      <c r="L137" s="2">
        <v>4.5</v>
      </c>
      <c r="M137" s="2">
        <v>0.22222222222222199</v>
      </c>
    </row>
    <row r="138" spans="1:19" x14ac:dyDescent="0.45">
      <c r="A138" t="e">
        <f t="shared" si="18"/>
        <v>#N/A</v>
      </c>
      <c r="C138" t="e">
        <f t="shared" si="19"/>
        <v>#N/A</v>
      </c>
      <c r="G138" s="2"/>
      <c r="H138" s="2"/>
      <c r="I138" s="2"/>
    </row>
    <row r="139" spans="1:19" x14ac:dyDescent="0.45">
      <c r="A139" t="e">
        <f t="shared" si="18"/>
        <v>#N/A</v>
      </c>
      <c r="B139" s="1" t="s">
        <v>33</v>
      </c>
      <c r="C139" t="e">
        <f t="shared" si="19"/>
        <v>#N/A</v>
      </c>
      <c r="G139" s="2"/>
      <c r="H139" s="2"/>
      <c r="I139" s="2"/>
    </row>
    <row r="140" spans="1:19" x14ac:dyDescent="0.45">
      <c r="A140">
        <f t="shared" si="18"/>
        <v>7</v>
      </c>
      <c r="B140" s="10" t="s">
        <v>5</v>
      </c>
      <c r="C140" s="10">
        <f t="shared" si="19"/>
        <v>9</v>
      </c>
      <c r="D140" s="10" t="s">
        <v>3</v>
      </c>
      <c r="E140" s="10">
        <v>81</v>
      </c>
      <c r="F140" s="10">
        <v>66</v>
      </c>
      <c r="G140" s="7">
        <f t="shared" si="20"/>
        <v>1.2272727272727273</v>
      </c>
      <c r="H140" s="7">
        <f t="shared" si="21"/>
        <v>0.81481481481481477</v>
      </c>
      <c r="I140" s="2"/>
    </row>
    <row r="141" spans="1:19" x14ac:dyDescent="0.45">
      <c r="A141">
        <f t="shared" si="18"/>
        <v>10</v>
      </c>
      <c r="B141" t="s">
        <v>13</v>
      </c>
      <c r="C141">
        <f t="shared" si="19"/>
        <v>15</v>
      </c>
      <c r="D141" t="s">
        <v>8</v>
      </c>
      <c r="E141">
        <v>72</v>
      </c>
      <c r="F141">
        <v>107</v>
      </c>
      <c r="G141" s="2">
        <f t="shared" si="20"/>
        <v>0.67289719626168221</v>
      </c>
      <c r="H141" s="2">
        <f t="shared" si="21"/>
        <v>1.4861111111111112</v>
      </c>
      <c r="I141" s="2"/>
    </row>
    <row r="142" spans="1:19" x14ac:dyDescent="0.45">
      <c r="A142">
        <f t="shared" si="18"/>
        <v>11</v>
      </c>
      <c r="B142" t="s">
        <v>15</v>
      </c>
      <c r="C142">
        <f t="shared" si="19"/>
        <v>3</v>
      </c>
      <c r="D142" t="s">
        <v>0</v>
      </c>
      <c r="E142">
        <v>82</v>
      </c>
      <c r="F142">
        <v>59</v>
      </c>
      <c r="G142" s="2">
        <f t="shared" si="20"/>
        <v>1.3898305084745763</v>
      </c>
      <c r="H142" s="2">
        <f t="shared" si="21"/>
        <v>0.71951219512195119</v>
      </c>
      <c r="I142" s="2"/>
    </row>
    <row r="143" spans="1:19" x14ac:dyDescent="0.45">
      <c r="A143">
        <f t="shared" si="18"/>
        <v>17</v>
      </c>
      <c r="B143" t="s">
        <v>16</v>
      </c>
      <c r="C143">
        <f t="shared" si="19"/>
        <v>1</v>
      </c>
      <c r="D143" t="s">
        <v>12</v>
      </c>
      <c r="E143">
        <v>63</v>
      </c>
      <c r="F143">
        <v>81</v>
      </c>
      <c r="G143" s="2">
        <f t="shared" si="20"/>
        <v>0.77777777777777779</v>
      </c>
      <c r="H143" s="2">
        <f t="shared" si="21"/>
        <v>1.2857142857142858</v>
      </c>
      <c r="I143" s="2"/>
    </row>
    <row r="144" spans="1:19" x14ac:dyDescent="0.45">
      <c r="A144">
        <f t="shared" si="18"/>
        <v>16</v>
      </c>
      <c r="B144" t="s">
        <v>6</v>
      </c>
      <c r="C144">
        <f t="shared" si="19"/>
        <v>8</v>
      </c>
      <c r="D144" t="s">
        <v>14</v>
      </c>
      <c r="E144">
        <v>105</v>
      </c>
      <c r="F144">
        <v>125</v>
      </c>
      <c r="G144" s="2">
        <f t="shared" si="20"/>
        <v>0.84</v>
      </c>
      <c r="H144" s="2">
        <f t="shared" si="21"/>
        <v>1.1904761904761905</v>
      </c>
      <c r="I144" s="2"/>
    </row>
    <row r="145" spans="1:9" x14ac:dyDescent="0.45">
      <c r="A145">
        <f t="shared" si="18"/>
        <v>12</v>
      </c>
      <c r="B145" t="s">
        <v>4</v>
      </c>
      <c r="C145">
        <f t="shared" si="19"/>
        <v>14</v>
      </c>
      <c r="D145" t="s">
        <v>11</v>
      </c>
      <c r="E145">
        <v>116</v>
      </c>
      <c r="F145">
        <v>73</v>
      </c>
      <c r="G145" s="2">
        <f t="shared" si="20"/>
        <v>1.5890410958904109</v>
      </c>
      <c r="H145" s="2">
        <f t="shared" si="21"/>
        <v>0.62931034482758619</v>
      </c>
      <c r="I145" s="2"/>
    </row>
    <row r="146" spans="1:9" x14ac:dyDescent="0.45">
      <c r="A146" t="e">
        <f t="shared" si="18"/>
        <v>#N/A</v>
      </c>
      <c r="C146" t="e">
        <f t="shared" si="19"/>
        <v>#N/A</v>
      </c>
      <c r="G146" s="2"/>
      <c r="H146" s="2"/>
      <c r="I146" s="2"/>
    </row>
    <row r="147" spans="1:9" x14ac:dyDescent="0.45">
      <c r="A147" t="e">
        <f t="shared" si="18"/>
        <v>#N/A</v>
      </c>
      <c r="B147" s="1" t="s">
        <v>34</v>
      </c>
      <c r="C147" t="e">
        <f t="shared" si="19"/>
        <v>#N/A</v>
      </c>
      <c r="G147" s="2"/>
      <c r="H147" s="2"/>
      <c r="I147" s="2"/>
    </row>
    <row r="148" spans="1:9" x14ac:dyDescent="0.45">
      <c r="A148">
        <f t="shared" si="18"/>
        <v>2</v>
      </c>
      <c r="B148" t="s">
        <v>1</v>
      </c>
      <c r="C148">
        <f t="shared" si="19"/>
        <v>6</v>
      </c>
      <c r="D148" t="s">
        <v>2</v>
      </c>
      <c r="E148">
        <v>117</v>
      </c>
      <c r="F148">
        <v>53</v>
      </c>
      <c r="G148" s="2">
        <f t="shared" si="20"/>
        <v>2.2075471698113209</v>
      </c>
      <c r="H148" s="2">
        <f t="shared" si="21"/>
        <v>0.45299145299145299</v>
      </c>
      <c r="I148" s="2"/>
    </row>
    <row r="149" spans="1:9" x14ac:dyDescent="0.45">
      <c r="A149">
        <f t="shared" si="18"/>
        <v>17</v>
      </c>
      <c r="B149" t="s">
        <v>16</v>
      </c>
      <c r="C149">
        <f t="shared" si="19"/>
        <v>15</v>
      </c>
      <c r="D149" t="s">
        <v>8</v>
      </c>
      <c r="E149">
        <v>107</v>
      </c>
      <c r="F149">
        <v>97</v>
      </c>
      <c r="G149" s="2">
        <f t="shared" si="20"/>
        <v>1.1030927835051547</v>
      </c>
      <c r="H149" s="2">
        <f t="shared" si="21"/>
        <v>0.90654205607476634</v>
      </c>
      <c r="I149" s="2"/>
    </row>
    <row r="150" spans="1:9" x14ac:dyDescent="0.45">
      <c r="A150">
        <f t="shared" si="18"/>
        <v>8</v>
      </c>
      <c r="B150" t="s">
        <v>14</v>
      </c>
      <c r="C150">
        <f t="shared" si="19"/>
        <v>13</v>
      </c>
      <c r="D150" t="s">
        <v>9</v>
      </c>
      <c r="E150">
        <v>125</v>
      </c>
      <c r="F150">
        <v>83</v>
      </c>
      <c r="G150" s="2">
        <f t="shared" si="20"/>
        <v>1.5060240963855422</v>
      </c>
      <c r="H150" s="2">
        <f t="shared" si="21"/>
        <v>0.66400000000000003</v>
      </c>
      <c r="I150" s="2"/>
    </row>
    <row r="151" spans="1:9" x14ac:dyDescent="0.45">
      <c r="A151">
        <f t="shared" si="18"/>
        <v>9</v>
      </c>
      <c r="B151" s="10" t="s">
        <v>3</v>
      </c>
      <c r="C151" s="10">
        <f t="shared" si="19"/>
        <v>5</v>
      </c>
      <c r="D151" s="10" t="s">
        <v>17</v>
      </c>
      <c r="E151" s="10">
        <v>81</v>
      </c>
      <c r="F151" s="10">
        <v>50</v>
      </c>
      <c r="G151" s="7">
        <f t="shared" si="20"/>
        <v>1.62</v>
      </c>
      <c r="H151" s="7">
        <f t="shared" si="21"/>
        <v>0.61728395061728392</v>
      </c>
      <c r="I151" s="2"/>
    </row>
    <row r="152" spans="1:9" x14ac:dyDescent="0.45">
      <c r="A152">
        <f t="shared" si="18"/>
        <v>1</v>
      </c>
      <c r="B152" t="s">
        <v>12</v>
      </c>
      <c r="C152">
        <f t="shared" si="19"/>
        <v>7</v>
      </c>
      <c r="D152" t="s">
        <v>5</v>
      </c>
      <c r="E152">
        <v>89</v>
      </c>
      <c r="F152">
        <v>86</v>
      </c>
      <c r="G152" s="2">
        <f t="shared" si="20"/>
        <v>1.0348837209302326</v>
      </c>
      <c r="H152" s="2">
        <f t="shared" si="21"/>
        <v>0.9662921348314607</v>
      </c>
      <c r="I152" s="2"/>
    </row>
    <row r="153" spans="1:9" x14ac:dyDescent="0.45">
      <c r="A153">
        <f t="shared" si="18"/>
        <v>3</v>
      </c>
      <c r="B153" t="s">
        <v>0</v>
      </c>
      <c r="C153">
        <f t="shared" si="19"/>
        <v>10</v>
      </c>
      <c r="D153" t="s">
        <v>13</v>
      </c>
      <c r="E153">
        <v>83</v>
      </c>
      <c r="F153">
        <v>32</v>
      </c>
      <c r="G153" s="2">
        <f t="shared" si="20"/>
        <v>2.59375</v>
      </c>
      <c r="H153" s="2">
        <f t="shared" si="21"/>
        <v>0.38554216867469882</v>
      </c>
      <c r="I153" s="2"/>
    </row>
    <row r="154" spans="1:9" x14ac:dyDescent="0.45">
      <c r="A154">
        <f t="shared" si="18"/>
        <v>18</v>
      </c>
      <c r="B154" t="s">
        <v>10</v>
      </c>
      <c r="C154">
        <f t="shared" si="19"/>
        <v>14</v>
      </c>
      <c r="D154" t="s">
        <v>11</v>
      </c>
      <c r="E154">
        <v>58</v>
      </c>
      <c r="F154">
        <v>115</v>
      </c>
      <c r="G154" s="2">
        <f t="shared" si="20"/>
        <v>0.5043478260869565</v>
      </c>
      <c r="H154" s="2">
        <f t="shared" si="21"/>
        <v>1.9827586206896552</v>
      </c>
      <c r="I154" s="2"/>
    </row>
    <row r="155" spans="1:9" x14ac:dyDescent="0.45">
      <c r="A155">
        <f t="shared" si="18"/>
        <v>4</v>
      </c>
      <c r="B155" t="s">
        <v>7</v>
      </c>
      <c r="C155">
        <f t="shared" si="19"/>
        <v>16</v>
      </c>
      <c r="D155" t="s">
        <v>6</v>
      </c>
      <c r="E155">
        <v>88</v>
      </c>
      <c r="F155">
        <v>77</v>
      </c>
      <c r="G155" s="2">
        <f t="shared" si="20"/>
        <v>1.1428571428571428</v>
      </c>
      <c r="H155" s="2">
        <f t="shared" si="21"/>
        <v>0.875</v>
      </c>
      <c r="I155" s="2"/>
    </row>
    <row r="156" spans="1:9" x14ac:dyDescent="0.45">
      <c r="A156">
        <f t="shared" si="18"/>
        <v>11</v>
      </c>
      <c r="B156" t="s">
        <v>15</v>
      </c>
      <c r="C156">
        <f t="shared" si="19"/>
        <v>12</v>
      </c>
      <c r="D156" t="s">
        <v>4</v>
      </c>
      <c r="E156">
        <v>93</v>
      </c>
      <c r="F156">
        <v>91</v>
      </c>
      <c r="G156" s="2">
        <f t="shared" si="20"/>
        <v>1.0219780219780219</v>
      </c>
      <c r="H156" s="2">
        <f t="shared" si="21"/>
        <v>0.978494623655914</v>
      </c>
      <c r="I156" s="2"/>
    </row>
    <row r="157" spans="1:9" x14ac:dyDescent="0.45">
      <c r="A157" t="e">
        <f t="shared" si="18"/>
        <v>#N/A</v>
      </c>
      <c r="C157" t="e">
        <f t="shared" si="19"/>
        <v>#N/A</v>
      </c>
      <c r="G157" s="2"/>
      <c r="H157" s="2"/>
      <c r="I157" s="2"/>
    </row>
    <row r="158" spans="1:9" x14ac:dyDescent="0.45">
      <c r="A158" t="e">
        <f t="shared" si="18"/>
        <v>#N/A</v>
      </c>
      <c r="B158" s="1" t="s">
        <v>35</v>
      </c>
      <c r="C158" t="e">
        <f t="shared" si="19"/>
        <v>#N/A</v>
      </c>
      <c r="G158" s="2"/>
      <c r="H158" s="2"/>
      <c r="I158" s="2"/>
    </row>
    <row r="159" spans="1:9" x14ac:dyDescent="0.45">
      <c r="A159">
        <f t="shared" si="18"/>
        <v>6</v>
      </c>
      <c r="B159" t="s">
        <v>2</v>
      </c>
      <c r="C159">
        <f t="shared" si="19"/>
        <v>8</v>
      </c>
      <c r="D159" t="s">
        <v>14</v>
      </c>
      <c r="E159">
        <v>108</v>
      </c>
      <c r="F159">
        <v>67</v>
      </c>
      <c r="G159" s="2">
        <f t="shared" si="20"/>
        <v>1.6119402985074627</v>
      </c>
      <c r="H159" s="2">
        <f t="shared" si="21"/>
        <v>0.62037037037037035</v>
      </c>
      <c r="I159" s="2"/>
    </row>
    <row r="160" spans="1:9" x14ac:dyDescent="0.45">
      <c r="A160">
        <f t="shared" si="18"/>
        <v>9</v>
      </c>
      <c r="B160" t="s">
        <v>3</v>
      </c>
      <c r="C160">
        <f t="shared" si="19"/>
        <v>10</v>
      </c>
      <c r="D160" t="s">
        <v>13</v>
      </c>
      <c r="E160">
        <v>78</v>
      </c>
      <c r="F160">
        <v>93</v>
      </c>
      <c r="G160" s="2">
        <f t="shared" si="20"/>
        <v>0.83870967741935487</v>
      </c>
      <c r="H160" s="2">
        <f t="shared" si="21"/>
        <v>1.1923076923076923</v>
      </c>
      <c r="I160" s="2"/>
    </row>
    <row r="161" spans="1:11" x14ac:dyDescent="0.45">
      <c r="A161" s="10">
        <f t="shared" si="18"/>
        <v>15</v>
      </c>
      <c r="B161" s="10" t="s">
        <v>8</v>
      </c>
      <c r="C161" s="10">
        <f t="shared" si="19"/>
        <v>3</v>
      </c>
      <c r="D161" s="10" t="s">
        <v>0</v>
      </c>
      <c r="E161" s="10">
        <v>95</v>
      </c>
      <c r="F161" s="10">
        <v>86</v>
      </c>
      <c r="G161" s="7">
        <f t="shared" si="20"/>
        <v>1.1046511627906976</v>
      </c>
      <c r="H161" s="7">
        <f t="shared" si="21"/>
        <v>0.90526315789473688</v>
      </c>
      <c r="I161" s="2"/>
      <c r="J161" s="2">
        <v>1.7910447761193999</v>
      </c>
      <c r="K161" s="2">
        <v>0.55833333333333302</v>
      </c>
    </row>
    <row r="162" spans="1:11" x14ac:dyDescent="0.45">
      <c r="A162">
        <f t="shared" si="18"/>
        <v>14</v>
      </c>
      <c r="B162" t="s">
        <v>11</v>
      </c>
      <c r="C162">
        <f t="shared" si="19"/>
        <v>2</v>
      </c>
      <c r="D162" t="s">
        <v>1</v>
      </c>
      <c r="E162">
        <v>65</v>
      </c>
      <c r="F162">
        <v>94</v>
      </c>
      <c r="G162" s="2">
        <f t="shared" si="20"/>
        <v>0.69148936170212771</v>
      </c>
      <c r="H162" s="2">
        <f t="shared" si="21"/>
        <v>1.4461538461538461</v>
      </c>
      <c r="I162" s="2"/>
      <c r="J162" s="2">
        <v>0.63063063063063096</v>
      </c>
      <c r="K162" s="2">
        <v>1.5857142857142901</v>
      </c>
    </row>
    <row r="163" spans="1:11" x14ac:dyDescent="0.45">
      <c r="A163" s="10">
        <f t="shared" si="18"/>
        <v>12</v>
      </c>
      <c r="B163" s="10" t="s">
        <v>4</v>
      </c>
      <c r="C163" s="10">
        <f t="shared" si="19"/>
        <v>4</v>
      </c>
      <c r="D163" s="10" t="s">
        <v>7</v>
      </c>
      <c r="E163" s="10">
        <v>62</v>
      </c>
      <c r="F163" s="10">
        <v>67</v>
      </c>
      <c r="G163" s="7">
        <f t="shared" si="20"/>
        <v>0.92537313432835822</v>
      </c>
      <c r="H163" s="7">
        <f t="shared" si="21"/>
        <v>1.0806451612903225</v>
      </c>
      <c r="I163" s="2"/>
      <c r="J163" s="2">
        <v>0.9</v>
      </c>
      <c r="K163" s="2">
        <v>1.1111111111111101</v>
      </c>
    </row>
    <row r="164" spans="1:11" x14ac:dyDescent="0.45">
      <c r="A164" s="10">
        <f t="shared" si="18"/>
        <v>1</v>
      </c>
      <c r="B164" s="10" t="s">
        <v>12</v>
      </c>
      <c r="C164" s="10">
        <f t="shared" si="19"/>
        <v>18</v>
      </c>
      <c r="D164" s="10" t="s">
        <v>10</v>
      </c>
      <c r="E164" s="10">
        <v>144</v>
      </c>
      <c r="F164" s="10">
        <v>32</v>
      </c>
      <c r="G164" s="7">
        <f t="shared" si="20"/>
        <v>4.5</v>
      </c>
      <c r="H164" s="7">
        <f t="shared" si="21"/>
        <v>0.22222222222222221</v>
      </c>
      <c r="I164" s="2"/>
    </row>
    <row r="165" spans="1:11" x14ac:dyDescent="0.45">
      <c r="A165" s="10">
        <f t="shared" si="18"/>
        <v>7</v>
      </c>
      <c r="B165" s="10" t="s">
        <v>5</v>
      </c>
      <c r="C165" s="10">
        <f t="shared" si="19"/>
        <v>17</v>
      </c>
      <c r="D165" s="10" t="s">
        <v>16</v>
      </c>
      <c r="E165" s="10">
        <v>128</v>
      </c>
      <c r="F165" s="10">
        <v>93</v>
      </c>
      <c r="G165" s="7">
        <f t="shared" si="20"/>
        <v>1.3763440860215055</v>
      </c>
      <c r="H165" s="7">
        <f t="shared" si="21"/>
        <v>0.7265625</v>
      </c>
      <c r="I165" s="2"/>
    </row>
    <row r="166" spans="1:11" x14ac:dyDescent="0.45">
      <c r="A166">
        <f t="shared" si="18"/>
        <v>5</v>
      </c>
      <c r="B166" t="s">
        <v>17</v>
      </c>
      <c r="C166">
        <f t="shared" si="19"/>
        <v>11</v>
      </c>
      <c r="D166" t="s">
        <v>15</v>
      </c>
      <c r="E166">
        <v>99</v>
      </c>
      <c r="F166">
        <v>91</v>
      </c>
      <c r="G166" s="2">
        <f t="shared" si="20"/>
        <v>1.0879120879120878</v>
      </c>
      <c r="H166" s="2">
        <f t="shared" si="21"/>
        <v>0.91919191919191923</v>
      </c>
      <c r="I166" s="2"/>
    </row>
    <row r="167" spans="1:11" x14ac:dyDescent="0.45">
      <c r="A167">
        <f t="shared" si="18"/>
        <v>16</v>
      </c>
      <c r="B167" t="s">
        <v>6</v>
      </c>
      <c r="C167">
        <f t="shared" si="19"/>
        <v>13</v>
      </c>
      <c r="D167" t="s">
        <v>9</v>
      </c>
      <c r="E167">
        <v>72</v>
      </c>
      <c r="F167">
        <v>50</v>
      </c>
      <c r="G167" s="2">
        <f t="shared" si="20"/>
        <v>1.44</v>
      </c>
      <c r="H167" s="2">
        <f t="shared" si="21"/>
        <v>0.69444444444444442</v>
      </c>
      <c r="I167" s="2"/>
    </row>
    <row r="168" spans="1:11" x14ac:dyDescent="0.45">
      <c r="A168" t="e">
        <f t="shared" si="18"/>
        <v>#N/A</v>
      </c>
      <c r="C168" t="e">
        <f t="shared" si="19"/>
        <v>#N/A</v>
      </c>
      <c r="G168" s="2"/>
      <c r="H168" s="2"/>
      <c r="I168" s="2"/>
    </row>
    <row r="169" spans="1:11" x14ac:dyDescent="0.45">
      <c r="A169" t="e">
        <f t="shared" si="18"/>
        <v>#N/A</v>
      </c>
      <c r="B169" s="1" t="s">
        <v>36</v>
      </c>
      <c r="C169" t="e">
        <f t="shared" si="19"/>
        <v>#N/A</v>
      </c>
      <c r="G169" s="2"/>
      <c r="H169" s="2"/>
      <c r="I169" s="2"/>
    </row>
    <row r="170" spans="1:11" x14ac:dyDescent="0.45">
      <c r="A170">
        <f t="shared" si="18"/>
        <v>1</v>
      </c>
      <c r="B170" t="s">
        <v>12</v>
      </c>
      <c r="C170">
        <f t="shared" si="19"/>
        <v>2</v>
      </c>
      <c r="D170" t="s">
        <v>1</v>
      </c>
      <c r="E170">
        <v>91</v>
      </c>
      <c r="F170">
        <v>63</v>
      </c>
      <c r="G170" s="2">
        <f t="shared" si="20"/>
        <v>1.4444444444444444</v>
      </c>
      <c r="H170" s="2">
        <f t="shared" si="21"/>
        <v>0.69230769230769229</v>
      </c>
      <c r="I170" s="2"/>
    </row>
    <row r="171" spans="1:11" x14ac:dyDescent="0.45">
      <c r="A171">
        <f t="shared" si="18"/>
        <v>3</v>
      </c>
      <c r="B171" s="10" t="s">
        <v>0</v>
      </c>
      <c r="C171" s="10">
        <f t="shared" si="19"/>
        <v>8</v>
      </c>
      <c r="D171" s="10" t="s">
        <v>14</v>
      </c>
      <c r="E171" s="10">
        <v>120</v>
      </c>
      <c r="F171" s="10">
        <v>67</v>
      </c>
      <c r="G171" s="7">
        <f t="shared" si="20"/>
        <v>1.791044776119403</v>
      </c>
      <c r="H171" s="7">
        <f t="shared" si="21"/>
        <v>0.55833333333333335</v>
      </c>
      <c r="I171" s="2"/>
    </row>
    <row r="172" spans="1:11" x14ac:dyDescent="0.45">
      <c r="A172">
        <f t="shared" si="18"/>
        <v>4</v>
      </c>
      <c r="B172" t="s">
        <v>7</v>
      </c>
      <c r="C172">
        <f t="shared" si="19"/>
        <v>18</v>
      </c>
      <c r="D172" t="s">
        <v>10</v>
      </c>
      <c r="E172">
        <v>88</v>
      </c>
      <c r="F172">
        <v>81</v>
      </c>
      <c r="G172" s="2">
        <f t="shared" si="20"/>
        <v>1.0864197530864197</v>
      </c>
      <c r="H172" s="2">
        <f t="shared" si="21"/>
        <v>0.92045454545454541</v>
      </c>
      <c r="I172" s="2"/>
    </row>
    <row r="173" spans="1:11" x14ac:dyDescent="0.45">
      <c r="A173">
        <f t="shared" si="18"/>
        <v>12</v>
      </c>
      <c r="B173" t="s">
        <v>4</v>
      </c>
      <c r="C173">
        <f t="shared" si="19"/>
        <v>7</v>
      </c>
      <c r="D173" t="s">
        <v>5</v>
      </c>
      <c r="E173">
        <v>94</v>
      </c>
      <c r="F173">
        <v>92</v>
      </c>
      <c r="G173" s="2">
        <f t="shared" si="20"/>
        <v>1.0217391304347827</v>
      </c>
      <c r="H173" s="2">
        <f t="shared" si="21"/>
        <v>0.97872340425531912</v>
      </c>
      <c r="I173" s="2"/>
    </row>
    <row r="174" spans="1:11" x14ac:dyDescent="0.45">
      <c r="A174">
        <f t="shared" si="18"/>
        <v>11</v>
      </c>
      <c r="B174" t="s">
        <v>15</v>
      </c>
      <c r="C174">
        <f t="shared" si="19"/>
        <v>16</v>
      </c>
      <c r="D174" t="s">
        <v>6</v>
      </c>
      <c r="E174">
        <v>84</v>
      </c>
      <c r="F174">
        <v>29</v>
      </c>
      <c r="G174" s="2">
        <f t="shared" si="20"/>
        <v>2.896551724137931</v>
      </c>
      <c r="H174" s="2">
        <f t="shared" si="21"/>
        <v>0.34523809523809523</v>
      </c>
      <c r="I174" s="2"/>
    </row>
    <row r="175" spans="1:11" x14ac:dyDescent="0.45">
      <c r="A175" s="10">
        <f t="shared" si="18"/>
        <v>10</v>
      </c>
      <c r="B175" s="10" t="s">
        <v>13</v>
      </c>
      <c r="C175" s="10">
        <f t="shared" si="19"/>
        <v>5</v>
      </c>
      <c r="D175" s="10" t="s">
        <v>17</v>
      </c>
      <c r="E175" s="10">
        <v>70</v>
      </c>
      <c r="F175" s="10">
        <v>111</v>
      </c>
      <c r="G175" s="7">
        <f t="shared" si="20"/>
        <v>0.63063063063063063</v>
      </c>
      <c r="H175" s="7">
        <f t="shared" si="21"/>
        <v>1.5857142857142856</v>
      </c>
      <c r="I175" s="2"/>
    </row>
    <row r="176" spans="1:11" x14ac:dyDescent="0.45">
      <c r="A176">
        <f t="shared" si="18"/>
        <v>6</v>
      </c>
      <c r="B176" s="10" t="s">
        <v>2</v>
      </c>
      <c r="C176" s="10">
        <f t="shared" si="19"/>
        <v>15</v>
      </c>
      <c r="D176" s="10" t="s">
        <v>8</v>
      </c>
      <c r="E176" s="10">
        <v>90</v>
      </c>
      <c r="F176" s="10">
        <v>100</v>
      </c>
      <c r="G176" s="7">
        <f t="shared" si="20"/>
        <v>0.9</v>
      </c>
      <c r="H176" s="7">
        <f t="shared" si="21"/>
        <v>1.1111111111111112</v>
      </c>
      <c r="I176" s="2"/>
    </row>
    <row r="177" spans="1:13" x14ac:dyDescent="0.45">
      <c r="A177">
        <f t="shared" si="18"/>
        <v>17</v>
      </c>
      <c r="B177" t="s">
        <v>16</v>
      </c>
      <c r="C177">
        <f t="shared" si="19"/>
        <v>9</v>
      </c>
      <c r="D177" t="s">
        <v>3</v>
      </c>
      <c r="E177">
        <v>53</v>
      </c>
      <c r="F177">
        <v>116</v>
      </c>
      <c r="G177" s="2">
        <f t="shared" si="20"/>
        <v>0.45689655172413796</v>
      </c>
      <c r="H177" s="2">
        <f t="shared" si="21"/>
        <v>2.1886792452830188</v>
      </c>
      <c r="I177" s="2"/>
    </row>
    <row r="178" spans="1:13" x14ac:dyDescent="0.45">
      <c r="A178">
        <f t="shared" si="18"/>
        <v>13</v>
      </c>
      <c r="B178" t="s">
        <v>9</v>
      </c>
      <c r="C178">
        <f t="shared" si="19"/>
        <v>14</v>
      </c>
      <c r="D178" t="s">
        <v>11</v>
      </c>
      <c r="E178">
        <v>86</v>
      </c>
      <c r="F178">
        <v>54</v>
      </c>
      <c r="G178" s="2">
        <f t="shared" si="20"/>
        <v>1.5925925925925926</v>
      </c>
      <c r="H178" s="2">
        <f t="shared" si="21"/>
        <v>0.62790697674418605</v>
      </c>
      <c r="I178" s="2"/>
    </row>
    <row r="179" spans="1:13" x14ac:dyDescent="0.45">
      <c r="A179" t="e">
        <f t="shared" si="18"/>
        <v>#N/A</v>
      </c>
      <c r="C179" t="e">
        <f t="shared" si="19"/>
        <v>#N/A</v>
      </c>
      <c r="G179" s="2"/>
      <c r="H179" s="2"/>
      <c r="I179" s="2"/>
    </row>
    <row r="180" spans="1:13" x14ac:dyDescent="0.45">
      <c r="A180" t="e">
        <f t="shared" si="18"/>
        <v>#N/A</v>
      </c>
      <c r="B180" s="1" t="s">
        <v>37</v>
      </c>
      <c r="C180" t="e">
        <f t="shared" si="19"/>
        <v>#N/A</v>
      </c>
      <c r="G180" s="2"/>
      <c r="H180" s="2"/>
      <c r="I180" s="2"/>
      <c r="J180" s="2">
        <v>0.94505494505494503</v>
      </c>
      <c r="K180" s="2">
        <v>1.0581395348837199</v>
      </c>
      <c r="L180" s="2">
        <v>1.1827956989247299</v>
      </c>
      <c r="M180" s="2">
        <v>0.84545454545454501</v>
      </c>
    </row>
    <row r="181" spans="1:13" x14ac:dyDescent="0.45">
      <c r="A181">
        <f t="shared" si="18"/>
        <v>8</v>
      </c>
      <c r="B181" t="s">
        <v>14</v>
      </c>
      <c r="C181">
        <f t="shared" si="19"/>
        <v>10</v>
      </c>
      <c r="D181" t="s">
        <v>13</v>
      </c>
      <c r="E181">
        <v>84</v>
      </c>
      <c r="F181">
        <v>56</v>
      </c>
      <c r="G181" s="2">
        <f t="shared" si="20"/>
        <v>1.5</v>
      </c>
      <c r="H181" s="2">
        <f t="shared" si="21"/>
        <v>0.66666666666666663</v>
      </c>
      <c r="I181" s="2"/>
      <c r="J181" s="2">
        <v>0.59595959595959602</v>
      </c>
      <c r="K181" s="2">
        <v>1.6779661016949152</v>
      </c>
      <c r="L181" s="2">
        <v>1.1000000000000001</v>
      </c>
      <c r="M181" s="2">
        <v>0.90909090909090895</v>
      </c>
    </row>
    <row r="182" spans="1:13" x14ac:dyDescent="0.45">
      <c r="A182" s="10">
        <f t="shared" si="18"/>
        <v>14</v>
      </c>
      <c r="B182" s="10" t="s">
        <v>11</v>
      </c>
      <c r="C182" s="10">
        <f t="shared" si="19"/>
        <v>4</v>
      </c>
      <c r="D182" s="10" t="s">
        <v>7</v>
      </c>
      <c r="E182" s="10">
        <v>86</v>
      </c>
      <c r="F182" s="10">
        <v>91</v>
      </c>
      <c r="G182" s="7">
        <f t="shared" si="20"/>
        <v>0.94505494505494503</v>
      </c>
      <c r="H182" s="7">
        <f t="shared" si="21"/>
        <v>1.058139534883721</v>
      </c>
      <c r="I182" s="2"/>
      <c r="J182" s="2">
        <v>1.2028985507246399</v>
      </c>
      <c r="K182" s="2">
        <v>0.83132530120481896</v>
      </c>
      <c r="L182" s="2">
        <v>1.6666666666666701</v>
      </c>
      <c r="M182" s="2">
        <v>0.6</v>
      </c>
    </row>
    <row r="183" spans="1:13" x14ac:dyDescent="0.45">
      <c r="A183" s="10">
        <f t="shared" si="18"/>
        <v>16</v>
      </c>
      <c r="B183" s="10" t="s">
        <v>6</v>
      </c>
      <c r="C183" s="10">
        <f t="shared" si="19"/>
        <v>6</v>
      </c>
      <c r="D183" s="10" t="s">
        <v>2</v>
      </c>
      <c r="E183" s="10">
        <v>59</v>
      </c>
      <c r="F183" s="10">
        <v>99</v>
      </c>
      <c r="G183" s="7">
        <f t="shared" si="20"/>
        <v>0.59595959595959591</v>
      </c>
      <c r="H183" s="7">
        <f t="shared" si="21"/>
        <v>1.6779661016949152</v>
      </c>
      <c r="I183" s="2"/>
      <c r="J183" s="2">
        <v>0.61983471074380203</v>
      </c>
      <c r="K183" s="2">
        <v>1.61333333333333</v>
      </c>
      <c r="L183" s="2">
        <v>1.0526315789473699</v>
      </c>
      <c r="M183" s="2">
        <v>0.95</v>
      </c>
    </row>
    <row r="184" spans="1:13" x14ac:dyDescent="0.45">
      <c r="A184">
        <f t="shared" si="18"/>
        <v>18</v>
      </c>
      <c r="B184" t="s">
        <v>10</v>
      </c>
      <c r="C184">
        <f t="shared" si="19"/>
        <v>7</v>
      </c>
      <c r="D184" t="s">
        <v>5</v>
      </c>
      <c r="E184">
        <v>92</v>
      </c>
      <c r="F184">
        <v>88</v>
      </c>
      <c r="G184" s="2">
        <f t="shared" si="20"/>
        <v>1.0454545454545454</v>
      </c>
      <c r="H184" s="2">
        <f t="shared" si="21"/>
        <v>0.95652173913043481</v>
      </c>
      <c r="I184" s="2"/>
      <c r="J184" s="2">
        <v>0.88679245283018904</v>
      </c>
      <c r="K184" s="2">
        <v>1.12765957446809</v>
      </c>
    </row>
    <row r="185" spans="1:13" x14ac:dyDescent="0.45">
      <c r="A185">
        <f t="shared" si="18"/>
        <v>5</v>
      </c>
      <c r="B185" t="s">
        <v>17</v>
      </c>
      <c r="C185">
        <f t="shared" si="19"/>
        <v>3</v>
      </c>
      <c r="D185" t="s">
        <v>0</v>
      </c>
      <c r="E185">
        <v>65</v>
      </c>
      <c r="F185">
        <v>82</v>
      </c>
      <c r="G185" s="2">
        <f t="shared" si="20"/>
        <v>0.79268292682926833</v>
      </c>
      <c r="H185" s="2">
        <f t="shared" si="21"/>
        <v>1.2615384615384615</v>
      </c>
      <c r="I185" s="2"/>
    </row>
    <row r="186" spans="1:13" x14ac:dyDescent="0.45">
      <c r="A186">
        <f t="shared" si="18"/>
        <v>9</v>
      </c>
      <c r="B186" t="s">
        <v>3</v>
      </c>
      <c r="C186">
        <f t="shared" si="19"/>
        <v>1</v>
      </c>
      <c r="D186" t="s">
        <v>12</v>
      </c>
      <c r="E186">
        <v>55</v>
      </c>
      <c r="F186">
        <v>85</v>
      </c>
      <c r="G186" s="2">
        <f t="shared" si="20"/>
        <v>0.6470588235294118</v>
      </c>
      <c r="H186" s="2">
        <f t="shared" si="21"/>
        <v>1.5454545454545454</v>
      </c>
      <c r="I186" s="2"/>
    </row>
    <row r="187" spans="1:13" x14ac:dyDescent="0.45">
      <c r="A187">
        <f t="shared" si="18"/>
        <v>13</v>
      </c>
      <c r="B187" t="s">
        <v>9</v>
      </c>
      <c r="C187">
        <f t="shared" si="19"/>
        <v>17</v>
      </c>
      <c r="D187" t="s">
        <v>16</v>
      </c>
      <c r="E187">
        <v>102</v>
      </c>
      <c r="F187">
        <v>77</v>
      </c>
      <c r="G187" s="2">
        <f t="shared" si="20"/>
        <v>1.3246753246753247</v>
      </c>
      <c r="H187" s="2">
        <f t="shared" si="21"/>
        <v>0.75490196078431371</v>
      </c>
      <c r="I187" s="2"/>
    </row>
    <row r="188" spans="1:13" x14ac:dyDescent="0.45">
      <c r="A188" s="10">
        <f t="shared" si="18"/>
        <v>2</v>
      </c>
      <c r="B188" s="10" t="s">
        <v>1</v>
      </c>
      <c r="C188" s="10">
        <f t="shared" si="19"/>
        <v>11</v>
      </c>
      <c r="D188" s="10" t="s">
        <v>15</v>
      </c>
      <c r="E188" s="10">
        <v>83</v>
      </c>
      <c r="F188" s="10">
        <v>69</v>
      </c>
      <c r="G188" s="7">
        <f t="shared" si="20"/>
        <v>1.2028985507246377</v>
      </c>
      <c r="H188" s="7">
        <f t="shared" si="21"/>
        <v>0.83132530120481929</v>
      </c>
      <c r="I188" s="2"/>
    </row>
    <row r="189" spans="1:13" x14ac:dyDescent="0.45">
      <c r="A189">
        <f t="shared" si="18"/>
        <v>15</v>
      </c>
      <c r="B189" t="s">
        <v>8</v>
      </c>
      <c r="C189">
        <f t="shared" si="19"/>
        <v>12</v>
      </c>
      <c r="D189" t="s">
        <v>4</v>
      </c>
      <c r="E189">
        <v>103</v>
      </c>
      <c r="F189">
        <v>55</v>
      </c>
      <c r="G189" s="2">
        <f t="shared" si="20"/>
        <v>1.8727272727272728</v>
      </c>
      <c r="H189" s="2">
        <f t="shared" si="21"/>
        <v>0.53398058252427183</v>
      </c>
      <c r="I189" s="2"/>
    </row>
    <row r="190" spans="1:13" x14ac:dyDescent="0.45">
      <c r="A190" t="e">
        <f t="shared" si="18"/>
        <v>#N/A</v>
      </c>
      <c r="C190" t="e">
        <f t="shared" si="19"/>
        <v>#N/A</v>
      </c>
      <c r="G190" s="2"/>
      <c r="H190" s="2"/>
      <c r="I190" s="2"/>
    </row>
    <row r="191" spans="1:13" x14ac:dyDescent="0.45">
      <c r="A191" t="e">
        <f t="shared" si="18"/>
        <v>#N/A</v>
      </c>
      <c r="B191" s="1" t="s">
        <v>38</v>
      </c>
      <c r="C191" t="e">
        <f t="shared" si="19"/>
        <v>#N/A</v>
      </c>
      <c r="G191" s="2"/>
      <c r="H191" s="2"/>
      <c r="I191" s="2"/>
    </row>
    <row r="192" spans="1:13" x14ac:dyDescent="0.45">
      <c r="A192">
        <f t="shared" si="18"/>
        <v>7</v>
      </c>
      <c r="B192" t="s">
        <v>5</v>
      </c>
      <c r="C192">
        <f t="shared" si="19"/>
        <v>5</v>
      </c>
      <c r="D192" t="s">
        <v>17</v>
      </c>
      <c r="E192">
        <v>52</v>
      </c>
      <c r="F192">
        <v>55</v>
      </c>
      <c r="G192" s="2">
        <f t="shared" si="20"/>
        <v>0.94545454545454544</v>
      </c>
      <c r="H192" s="2">
        <f t="shared" si="21"/>
        <v>1.0576923076923077</v>
      </c>
      <c r="I192" s="2"/>
    </row>
    <row r="193" spans="1:11" x14ac:dyDescent="0.45">
      <c r="A193" s="10">
        <f t="shared" si="18"/>
        <v>18</v>
      </c>
      <c r="B193" s="10" t="s">
        <v>10</v>
      </c>
      <c r="C193" s="10">
        <f t="shared" si="19"/>
        <v>13</v>
      </c>
      <c r="D193" s="10" t="s">
        <v>9</v>
      </c>
      <c r="E193" s="10">
        <v>75</v>
      </c>
      <c r="F193" s="10">
        <v>121</v>
      </c>
      <c r="G193" s="7">
        <f t="shared" si="20"/>
        <v>0.6198347107438017</v>
      </c>
      <c r="H193" s="7">
        <f t="shared" si="21"/>
        <v>1.6133333333333333</v>
      </c>
      <c r="I193" s="2"/>
    </row>
    <row r="194" spans="1:11" x14ac:dyDescent="0.45">
      <c r="A194">
        <f t="shared" si="18"/>
        <v>3</v>
      </c>
      <c r="B194" t="s">
        <v>0</v>
      </c>
      <c r="C194">
        <f t="shared" si="19"/>
        <v>14</v>
      </c>
      <c r="D194" t="s">
        <v>11</v>
      </c>
      <c r="E194">
        <v>118</v>
      </c>
      <c r="F194">
        <v>85</v>
      </c>
      <c r="G194" s="2">
        <f t="shared" si="20"/>
        <v>1.388235294117647</v>
      </c>
      <c r="H194" s="2">
        <f t="shared" si="21"/>
        <v>0.72033898305084743</v>
      </c>
      <c r="I194" s="2"/>
    </row>
    <row r="195" spans="1:11" x14ac:dyDescent="0.45">
      <c r="A195" s="10">
        <f t="shared" si="18"/>
        <v>11</v>
      </c>
      <c r="B195" s="10" t="s">
        <v>15</v>
      </c>
      <c r="C195" s="10">
        <f t="shared" si="19"/>
        <v>1</v>
      </c>
      <c r="D195" s="10" t="s">
        <v>12</v>
      </c>
      <c r="E195" s="10">
        <v>94</v>
      </c>
      <c r="F195" s="10">
        <v>106</v>
      </c>
      <c r="G195" s="7">
        <f t="shared" si="20"/>
        <v>0.8867924528301887</v>
      </c>
      <c r="H195" s="7">
        <f t="shared" si="21"/>
        <v>1.1276595744680851</v>
      </c>
      <c r="I195" s="2"/>
    </row>
    <row r="196" spans="1:11" x14ac:dyDescent="0.45">
      <c r="A196" s="10">
        <f t="shared" ref="A196:A244" si="22">INDEX($J$3:$K$20,MATCH(B196,$J$3:$J$20,0),2)</f>
        <v>6</v>
      </c>
      <c r="B196" s="10" t="s">
        <v>2</v>
      </c>
      <c r="C196" s="10">
        <f t="shared" ref="C196:C244" si="23">INDEX($J$3:$K$20,MATCH(D196,$J$3:$J$20,0),2)</f>
        <v>12</v>
      </c>
      <c r="D196" s="10" t="s">
        <v>4</v>
      </c>
      <c r="E196" s="10">
        <v>110</v>
      </c>
      <c r="F196" s="10">
        <v>93</v>
      </c>
      <c r="G196" s="7">
        <f t="shared" si="20"/>
        <v>1.1827956989247312</v>
      </c>
      <c r="H196" s="7">
        <f t="shared" si="21"/>
        <v>0.84545454545454546</v>
      </c>
      <c r="I196" s="2"/>
    </row>
    <row r="197" spans="1:11" x14ac:dyDescent="0.45">
      <c r="A197" s="10">
        <f t="shared" si="22"/>
        <v>8</v>
      </c>
      <c r="B197" s="10" t="s">
        <v>14</v>
      </c>
      <c r="C197" s="10">
        <f t="shared" si="23"/>
        <v>2</v>
      </c>
      <c r="D197" s="10" t="s">
        <v>1</v>
      </c>
      <c r="E197" s="10">
        <v>110</v>
      </c>
      <c r="F197" s="10">
        <v>100</v>
      </c>
      <c r="G197" s="7">
        <f t="shared" ref="G197:G244" si="24">E197/F197</f>
        <v>1.1000000000000001</v>
      </c>
      <c r="H197" s="7">
        <f t="shared" ref="H197:H244" si="25">F197/E197</f>
        <v>0.90909090909090906</v>
      </c>
      <c r="I197" s="2"/>
    </row>
    <row r="198" spans="1:11" x14ac:dyDescent="0.45">
      <c r="A198" s="10">
        <f t="shared" si="22"/>
        <v>9</v>
      </c>
      <c r="B198" s="10" t="s">
        <v>3</v>
      </c>
      <c r="C198" s="10">
        <f t="shared" si="23"/>
        <v>16</v>
      </c>
      <c r="D198" s="10" t="s">
        <v>6</v>
      </c>
      <c r="E198" s="10">
        <v>90</v>
      </c>
      <c r="F198" s="10">
        <v>54</v>
      </c>
      <c r="G198" s="7">
        <f t="shared" si="24"/>
        <v>1.6666666666666667</v>
      </c>
      <c r="H198" s="7">
        <f t="shared" si="25"/>
        <v>0.6</v>
      </c>
      <c r="I198" s="2"/>
    </row>
    <row r="199" spans="1:11" x14ac:dyDescent="0.45">
      <c r="A199">
        <f t="shared" si="22"/>
        <v>17</v>
      </c>
      <c r="B199" t="s">
        <v>16</v>
      </c>
      <c r="C199">
        <f t="shared" si="23"/>
        <v>10</v>
      </c>
      <c r="D199" t="s">
        <v>13</v>
      </c>
      <c r="E199">
        <v>62</v>
      </c>
      <c r="F199">
        <v>90</v>
      </c>
      <c r="G199" s="2">
        <f t="shared" si="24"/>
        <v>0.68888888888888888</v>
      </c>
      <c r="H199" s="2">
        <f t="shared" si="25"/>
        <v>1.4516129032258065</v>
      </c>
      <c r="I199" s="2"/>
    </row>
    <row r="200" spans="1:11" x14ac:dyDescent="0.45">
      <c r="A200" s="10">
        <f t="shared" si="22"/>
        <v>4</v>
      </c>
      <c r="B200" s="10" t="s">
        <v>7</v>
      </c>
      <c r="C200" s="10">
        <f t="shared" si="23"/>
        <v>15</v>
      </c>
      <c r="D200" s="10" t="s">
        <v>8</v>
      </c>
      <c r="E200" s="10">
        <v>80</v>
      </c>
      <c r="F200" s="10">
        <v>76</v>
      </c>
      <c r="G200" s="7">
        <f t="shared" si="24"/>
        <v>1.0526315789473684</v>
      </c>
      <c r="H200" s="7">
        <f t="shared" si="25"/>
        <v>0.95</v>
      </c>
      <c r="I200" s="2"/>
      <c r="J200" s="2">
        <v>0.45882352941176502</v>
      </c>
      <c r="K200" s="2">
        <v>2.1794871794871802</v>
      </c>
    </row>
    <row r="201" spans="1:11" x14ac:dyDescent="0.45">
      <c r="A201" t="e">
        <f t="shared" si="22"/>
        <v>#N/A</v>
      </c>
      <c r="C201" t="e">
        <f t="shared" si="23"/>
        <v>#N/A</v>
      </c>
      <c r="G201" s="2" t="e">
        <f t="shared" si="24"/>
        <v>#DIV/0!</v>
      </c>
      <c r="H201" s="2" t="e">
        <f t="shared" si="25"/>
        <v>#DIV/0!</v>
      </c>
      <c r="I201" s="2"/>
      <c r="J201" s="2">
        <v>2.87179487179487</v>
      </c>
      <c r="K201" s="2">
        <v>0.34821428571428598</v>
      </c>
    </row>
    <row r="202" spans="1:11" x14ac:dyDescent="0.45">
      <c r="A202" t="e">
        <f t="shared" si="22"/>
        <v>#N/A</v>
      </c>
      <c r="B202" s="1" t="s">
        <v>39</v>
      </c>
      <c r="C202" t="e">
        <f t="shared" si="23"/>
        <v>#N/A</v>
      </c>
      <c r="G202" s="2" t="e">
        <f t="shared" si="24"/>
        <v>#DIV/0!</v>
      </c>
      <c r="H202" s="2" t="e">
        <f t="shared" si="25"/>
        <v>#DIV/0!</v>
      </c>
      <c r="I202" s="2"/>
      <c r="J202" s="2">
        <v>1.19047619047619</v>
      </c>
      <c r="K202" s="2">
        <v>0.84</v>
      </c>
    </row>
    <row r="203" spans="1:11" x14ac:dyDescent="0.45">
      <c r="A203" s="10">
        <f t="shared" si="22"/>
        <v>5</v>
      </c>
      <c r="B203" s="10" t="s">
        <v>17</v>
      </c>
      <c r="C203" s="10">
        <f t="shared" si="23"/>
        <v>2</v>
      </c>
      <c r="D203" s="10" t="s">
        <v>1</v>
      </c>
      <c r="E203" s="10">
        <v>39</v>
      </c>
      <c r="F203" s="10">
        <v>85</v>
      </c>
      <c r="G203" s="7">
        <f t="shared" si="24"/>
        <v>0.45882352941176469</v>
      </c>
      <c r="H203" s="7">
        <f t="shared" si="25"/>
        <v>2.1794871794871793</v>
      </c>
      <c r="I203" s="2"/>
      <c r="J203" s="2">
        <v>1.52727272727273</v>
      </c>
      <c r="K203" s="2">
        <v>0.65476190476190499</v>
      </c>
    </row>
    <row r="204" spans="1:11" x14ac:dyDescent="0.45">
      <c r="A204">
        <f t="shared" si="22"/>
        <v>4</v>
      </c>
      <c r="B204" t="s">
        <v>7</v>
      </c>
      <c r="C204">
        <f t="shared" si="23"/>
        <v>11</v>
      </c>
      <c r="D204" t="s">
        <v>15</v>
      </c>
      <c r="E204">
        <v>88</v>
      </c>
      <c r="F204">
        <v>82</v>
      </c>
      <c r="G204" s="2">
        <f t="shared" si="24"/>
        <v>1.0731707317073171</v>
      </c>
      <c r="H204" s="2">
        <f t="shared" si="25"/>
        <v>0.93181818181818177</v>
      </c>
      <c r="I204" s="2"/>
      <c r="J204" s="2">
        <v>1.4242424242424201</v>
      </c>
      <c r="K204" s="2">
        <v>0.70212765957446799</v>
      </c>
    </row>
    <row r="205" spans="1:11" x14ac:dyDescent="0.45">
      <c r="A205" s="10">
        <f t="shared" si="22"/>
        <v>3</v>
      </c>
      <c r="B205" s="10" t="s">
        <v>0</v>
      </c>
      <c r="C205" s="10">
        <f t="shared" si="23"/>
        <v>16</v>
      </c>
      <c r="D205" s="10" t="s">
        <v>6</v>
      </c>
      <c r="E205" s="10">
        <v>112</v>
      </c>
      <c r="F205" s="10">
        <v>39</v>
      </c>
      <c r="G205" s="7">
        <f t="shared" si="24"/>
        <v>2.8717948717948718</v>
      </c>
      <c r="H205" s="7">
        <f t="shared" si="25"/>
        <v>0.3482142857142857</v>
      </c>
      <c r="I205" s="2"/>
      <c r="J205" s="2">
        <v>1.02884615384615</v>
      </c>
      <c r="K205" s="2">
        <v>0.97196261682243001</v>
      </c>
    </row>
    <row r="206" spans="1:11" x14ac:dyDescent="0.45">
      <c r="A206" s="10">
        <f t="shared" si="22"/>
        <v>10</v>
      </c>
      <c r="B206" s="10" t="s">
        <v>13</v>
      </c>
      <c r="C206" s="10">
        <f t="shared" si="23"/>
        <v>13</v>
      </c>
      <c r="D206" s="10" t="s">
        <v>9</v>
      </c>
      <c r="E206" s="10">
        <v>75</v>
      </c>
      <c r="F206" s="10">
        <v>63</v>
      </c>
      <c r="G206" s="7">
        <f t="shared" si="24"/>
        <v>1.1904761904761905</v>
      </c>
      <c r="H206" s="7">
        <f t="shared" si="25"/>
        <v>0.84</v>
      </c>
      <c r="I206" s="2"/>
    </row>
    <row r="207" spans="1:11" x14ac:dyDescent="0.45">
      <c r="A207" s="10">
        <f t="shared" si="22"/>
        <v>14</v>
      </c>
      <c r="B207" s="10" t="s">
        <v>11</v>
      </c>
      <c r="C207" s="10">
        <f t="shared" si="23"/>
        <v>9</v>
      </c>
      <c r="D207" s="10" t="s">
        <v>3</v>
      </c>
      <c r="E207" s="10">
        <v>84</v>
      </c>
      <c r="F207" s="10">
        <v>55</v>
      </c>
      <c r="G207" s="7">
        <f t="shared" si="24"/>
        <v>1.5272727272727273</v>
      </c>
      <c r="H207" s="7">
        <f t="shared" si="25"/>
        <v>0.65476190476190477</v>
      </c>
      <c r="I207" s="2"/>
    </row>
    <row r="208" spans="1:11" x14ac:dyDescent="0.45">
      <c r="A208" s="10">
        <f t="shared" si="22"/>
        <v>1</v>
      </c>
      <c r="B208" s="10" t="s">
        <v>12</v>
      </c>
      <c r="C208" s="10">
        <f t="shared" si="23"/>
        <v>8</v>
      </c>
      <c r="D208" s="10" t="s">
        <v>14</v>
      </c>
      <c r="E208" s="10">
        <v>94</v>
      </c>
      <c r="F208" s="10">
        <v>66</v>
      </c>
      <c r="G208" s="7">
        <f t="shared" si="24"/>
        <v>1.4242424242424243</v>
      </c>
      <c r="H208" s="7">
        <f t="shared" si="25"/>
        <v>0.7021276595744681</v>
      </c>
      <c r="I208" s="2"/>
    </row>
    <row r="209" spans="1:31" ht="23.25" x14ac:dyDescent="0.7">
      <c r="A209" s="10">
        <f t="shared" si="22"/>
        <v>12</v>
      </c>
      <c r="B209" s="10" t="s">
        <v>4</v>
      </c>
      <c r="C209" s="10">
        <f t="shared" si="23"/>
        <v>17</v>
      </c>
      <c r="D209" s="10" t="s">
        <v>16</v>
      </c>
      <c r="E209" s="10">
        <v>107</v>
      </c>
      <c r="F209" s="10">
        <v>104</v>
      </c>
      <c r="G209" s="7">
        <f t="shared" si="24"/>
        <v>1.0288461538461537</v>
      </c>
      <c r="H209" s="7">
        <f t="shared" si="25"/>
        <v>0.9719626168224299</v>
      </c>
      <c r="I209" s="2"/>
      <c r="J209" s="4" t="s">
        <v>91</v>
      </c>
      <c r="L209" t="s">
        <v>12</v>
      </c>
      <c r="M209" t="s">
        <v>1</v>
      </c>
      <c r="N209" t="s">
        <v>0</v>
      </c>
      <c r="O209" t="s">
        <v>7</v>
      </c>
      <c r="P209" t="s">
        <v>17</v>
      </c>
      <c r="Q209" t="s">
        <v>2</v>
      </c>
      <c r="R209" t="s">
        <v>5</v>
      </c>
      <c r="S209" t="s">
        <v>14</v>
      </c>
      <c r="T209" t="s">
        <v>3</v>
      </c>
      <c r="U209" t="s">
        <v>13</v>
      </c>
      <c r="V209" t="s">
        <v>15</v>
      </c>
      <c r="W209" t="s">
        <v>4</v>
      </c>
      <c r="X209" t="s">
        <v>9</v>
      </c>
      <c r="Y209" t="s">
        <v>11</v>
      </c>
      <c r="Z209" t="s">
        <v>8</v>
      </c>
      <c r="AA209" t="s">
        <v>6</v>
      </c>
      <c r="AB209" t="s">
        <v>16</v>
      </c>
      <c r="AC209" t="s">
        <v>10</v>
      </c>
    </row>
    <row r="210" spans="1:31" ht="23.25" x14ac:dyDescent="0.7">
      <c r="A210">
        <f t="shared" si="22"/>
        <v>7</v>
      </c>
      <c r="B210" t="s">
        <v>5</v>
      </c>
      <c r="C210">
        <f t="shared" si="23"/>
        <v>6</v>
      </c>
      <c r="D210" t="s">
        <v>2</v>
      </c>
      <c r="E210">
        <v>104</v>
      </c>
      <c r="F210">
        <v>97</v>
      </c>
      <c r="G210" s="2">
        <f t="shared" si="24"/>
        <v>1.0721649484536082</v>
      </c>
      <c r="H210" s="2">
        <f t="shared" si="25"/>
        <v>0.93269230769230771</v>
      </c>
      <c r="I210" s="2"/>
      <c r="J210" s="4" t="s">
        <v>92</v>
      </c>
      <c r="K210" t="s">
        <v>43</v>
      </c>
      <c r="L210">
        <v>1</v>
      </c>
      <c r="M210">
        <v>2</v>
      </c>
      <c r="N210">
        <v>3</v>
      </c>
      <c r="O210">
        <v>4</v>
      </c>
      <c r="P210">
        <v>5</v>
      </c>
      <c r="Q210">
        <v>6</v>
      </c>
      <c r="R210">
        <v>7</v>
      </c>
      <c r="S210">
        <v>8</v>
      </c>
      <c r="T210">
        <v>9</v>
      </c>
      <c r="U210">
        <v>10</v>
      </c>
      <c r="V210">
        <v>11</v>
      </c>
      <c r="W210">
        <v>12</v>
      </c>
      <c r="X210">
        <v>13</v>
      </c>
      <c r="Y210">
        <v>14</v>
      </c>
      <c r="Z210">
        <v>15</v>
      </c>
      <c r="AA210">
        <v>16</v>
      </c>
      <c r="AB210">
        <v>17</v>
      </c>
      <c r="AC210">
        <v>18</v>
      </c>
    </row>
    <row r="211" spans="1:31" x14ac:dyDescent="0.45">
      <c r="A211">
        <f t="shared" si="22"/>
        <v>15</v>
      </c>
      <c r="B211" t="s">
        <v>8</v>
      </c>
      <c r="C211">
        <f t="shared" si="23"/>
        <v>18</v>
      </c>
      <c r="D211" t="s">
        <v>10</v>
      </c>
      <c r="E211">
        <v>114</v>
      </c>
      <c r="F211">
        <v>66</v>
      </c>
      <c r="G211" s="2">
        <f t="shared" si="24"/>
        <v>1.7272727272727273</v>
      </c>
      <c r="H211" s="2">
        <f t="shared" si="25"/>
        <v>0.57894736842105265</v>
      </c>
      <c r="I211" s="2"/>
      <c r="J211" t="s">
        <v>12</v>
      </c>
      <c r="K211">
        <v>1</v>
      </c>
      <c r="L211">
        <v>0</v>
      </c>
      <c r="M211" s="2">
        <v>1.4444444444444444</v>
      </c>
      <c r="N211" s="2">
        <v>0.71962616822429903</v>
      </c>
      <c r="O211" s="2">
        <v>1.1428571428571428</v>
      </c>
      <c r="P211" s="2">
        <v>0.95652173913043481</v>
      </c>
      <c r="Q211" s="2">
        <v>1.1428571428571428</v>
      </c>
      <c r="R211" s="2">
        <v>1.0348837209302326</v>
      </c>
      <c r="S211" s="9">
        <f>1.18571428571429+1.42424242424242</f>
        <v>2.6099567099567098</v>
      </c>
      <c r="T211" s="2">
        <v>1.5454545454545454</v>
      </c>
      <c r="U211" s="2">
        <v>0.88888888888888884</v>
      </c>
      <c r="V211" s="9">
        <f>1.74468085106383+1.12765957446809</f>
        <v>2.8723404255319203</v>
      </c>
      <c r="W211">
        <v>0</v>
      </c>
      <c r="X211" s="2">
        <v>0.86956521739130432</v>
      </c>
      <c r="Y211" s="2">
        <v>1.7636363636363637</v>
      </c>
      <c r="Z211" s="2">
        <v>1.9166666666666667</v>
      </c>
      <c r="AA211" s="2">
        <v>2.5142857142857142</v>
      </c>
      <c r="AB211" s="2">
        <v>1.2857142857142858</v>
      </c>
      <c r="AC211" s="9">
        <f>1.98360655737705+4.5</f>
        <v>6.4836065573770503</v>
      </c>
      <c r="AE211" s="2">
        <f>SUM(L211:AC228)</f>
        <v>387.2902095355314</v>
      </c>
    </row>
    <row r="212" spans="1:31" x14ac:dyDescent="0.45">
      <c r="A212" t="e">
        <f t="shared" si="22"/>
        <v>#N/A</v>
      </c>
      <c r="C212" t="e">
        <f t="shared" si="23"/>
        <v>#N/A</v>
      </c>
      <c r="G212" s="2" t="e">
        <f t="shared" si="24"/>
        <v>#DIV/0!</v>
      </c>
      <c r="H212" s="2" t="e">
        <f t="shared" si="25"/>
        <v>#DIV/0!</v>
      </c>
      <c r="I212" s="2"/>
      <c r="J212" t="s">
        <v>1</v>
      </c>
      <c r="K212">
        <v>2</v>
      </c>
      <c r="L212" s="2">
        <v>0.69230769230769229</v>
      </c>
      <c r="M212">
        <v>0</v>
      </c>
      <c r="N212" s="2">
        <v>0.83561643835616439</v>
      </c>
      <c r="O212" s="2">
        <v>0.68292682926829273</v>
      </c>
      <c r="P212" s="9">
        <f>0.595744680851064+2.17948717948718</f>
        <v>2.775231860338244</v>
      </c>
      <c r="Q212" s="2">
        <v>2.2075471698113209</v>
      </c>
      <c r="R212" s="2">
        <v>1.4074074074074074</v>
      </c>
      <c r="S212" s="9">
        <f>1.36619718309859+0.909090909090909</f>
        <v>2.2752880921894989</v>
      </c>
      <c r="T212">
        <v>0</v>
      </c>
      <c r="U212" s="2">
        <v>1.6909090909090909</v>
      </c>
      <c r="V212" s="9">
        <f>1.88888888888889+1.20289855072464</f>
        <v>3.0917874396135296</v>
      </c>
      <c r="W212" s="2">
        <v>1.1884057971014492</v>
      </c>
      <c r="X212" s="2">
        <v>1.1234567901234569</v>
      </c>
      <c r="Y212" s="2">
        <v>1.4461538461538461</v>
      </c>
      <c r="Z212" s="2">
        <v>1.4142857142857144</v>
      </c>
      <c r="AA212" s="2">
        <v>2.2641509433962264</v>
      </c>
      <c r="AB212" s="2">
        <v>2.9473684210526314</v>
      </c>
      <c r="AC212" s="2">
        <v>1.8867924528301887</v>
      </c>
    </row>
    <row r="213" spans="1:31" x14ac:dyDescent="0.45">
      <c r="A213" t="e">
        <f t="shared" si="22"/>
        <v>#N/A</v>
      </c>
      <c r="B213" s="1" t="s">
        <v>40</v>
      </c>
      <c r="C213" t="e">
        <f t="shared" si="23"/>
        <v>#N/A</v>
      </c>
      <c r="G213" s="2" t="e">
        <f t="shared" si="24"/>
        <v>#DIV/0!</v>
      </c>
      <c r="H213" s="2" t="e">
        <f t="shared" si="25"/>
        <v>#DIV/0!</v>
      </c>
      <c r="I213" s="2"/>
      <c r="J213" t="s">
        <v>0</v>
      </c>
      <c r="K213">
        <v>3</v>
      </c>
      <c r="L213" s="2">
        <v>1.3896103896103895</v>
      </c>
      <c r="M213" s="2">
        <v>1.1967213114754098</v>
      </c>
      <c r="N213">
        <v>0</v>
      </c>
      <c r="O213">
        <v>0</v>
      </c>
      <c r="P213" s="2">
        <v>1.2615384615384615</v>
      </c>
      <c r="Q213" s="2">
        <v>0.78761061946902655</v>
      </c>
      <c r="R213" s="2">
        <v>1.06</v>
      </c>
      <c r="S213" s="9">
        <f>0.845070422535211+1.7910447761194</f>
        <v>2.6361151986546112</v>
      </c>
      <c r="T213" s="2">
        <v>0.8529411764705882</v>
      </c>
      <c r="U213" s="2">
        <v>2.59375</v>
      </c>
      <c r="V213" s="2">
        <v>0.71951219512195119</v>
      </c>
      <c r="W213" s="2">
        <v>0.81333333333333335</v>
      </c>
      <c r="X213" s="2">
        <v>1.6029411764705883</v>
      </c>
      <c r="Y213" s="2">
        <v>1.388235294117647</v>
      </c>
      <c r="Z213" s="9">
        <f>2.23404255319149+0.905263157894737</f>
        <v>3.139305711086227</v>
      </c>
      <c r="AA213" s="9">
        <f>1.21739130434783+2.87179487179487</f>
        <v>4.0891861761427002</v>
      </c>
      <c r="AB213" s="2">
        <v>2.0862068965517242</v>
      </c>
      <c r="AC213" s="2">
        <v>1.1466666666666667</v>
      </c>
    </row>
    <row r="214" spans="1:31" x14ac:dyDescent="0.45">
      <c r="A214">
        <f t="shared" si="22"/>
        <v>2</v>
      </c>
      <c r="B214" t="s">
        <v>1</v>
      </c>
      <c r="C214">
        <f t="shared" si="23"/>
        <v>4</v>
      </c>
      <c r="D214" t="s">
        <v>7</v>
      </c>
      <c r="E214">
        <v>89</v>
      </c>
      <c r="F214">
        <v>96</v>
      </c>
      <c r="G214" s="2">
        <f t="shared" si="24"/>
        <v>0.92708333333333337</v>
      </c>
      <c r="H214" s="2">
        <f t="shared" si="25"/>
        <v>1.0786516853932584</v>
      </c>
      <c r="I214" s="2"/>
      <c r="J214" t="s">
        <v>7</v>
      </c>
      <c r="K214">
        <v>4</v>
      </c>
      <c r="L214" s="2">
        <v>0.875</v>
      </c>
      <c r="M214" s="2">
        <v>1.4642857142857142</v>
      </c>
      <c r="N214">
        <v>0</v>
      </c>
      <c r="O214">
        <v>0</v>
      </c>
      <c r="P214" s="2">
        <v>1.8181818181818181</v>
      </c>
      <c r="Q214" s="2">
        <v>0.9285714285714286</v>
      </c>
      <c r="R214" s="2">
        <v>0.76106194690265483</v>
      </c>
      <c r="S214" s="2">
        <v>0.51515151515151514</v>
      </c>
      <c r="T214" s="2">
        <v>1.0533333333333332</v>
      </c>
      <c r="U214" s="2">
        <v>1.2</v>
      </c>
      <c r="V214" s="2">
        <v>1.0731707317073171</v>
      </c>
      <c r="W214" s="9">
        <f>1.27777777777778+1.08064516129032</f>
        <v>2.3584229390680997</v>
      </c>
      <c r="X214" s="2">
        <v>1.0588235294117647</v>
      </c>
      <c r="Y214" s="9">
        <f>1.72413793103448+1.05813953488372</f>
        <v>2.7822774659181997</v>
      </c>
      <c r="Z214" s="9">
        <f>1.13414634146341+1.05263157894737</f>
        <v>2.1867779204107798</v>
      </c>
      <c r="AA214" s="2">
        <v>1.1428571428571428</v>
      </c>
      <c r="AB214" s="2">
        <v>0.85057471264367812</v>
      </c>
      <c r="AC214" s="2">
        <v>1.0864197530864197</v>
      </c>
    </row>
    <row r="215" spans="1:31" x14ac:dyDescent="0.45">
      <c r="A215">
        <f t="shared" si="22"/>
        <v>13</v>
      </c>
      <c r="B215" t="s">
        <v>9</v>
      </c>
      <c r="C215">
        <f t="shared" si="23"/>
        <v>12</v>
      </c>
      <c r="D215" t="s">
        <v>4</v>
      </c>
      <c r="E215">
        <v>70</v>
      </c>
      <c r="F215">
        <v>63</v>
      </c>
      <c r="G215" s="2">
        <f t="shared" si="24"/>
        <v>1.1111111111111112</v>
      </c>
      <c r="H215" s="2">
        <f t="shared" si="25"/>
        <v>0.9</v>
      </c>
      <c r="I215" s="2"/>
      <c r="J215" t="s">
        <v>17</v>
      </c>
      <c r="K215">
        <v>5</v>
      </c>
      <c r="L215" s="2">
        <v>1.0454545454545454</v>
      </c>
      <c r="M215" s="9">
        <f>1.67857142857143+0.458823529411765</f>
        <v>2.137394957983195</v>
      </c>
      <c r="N215" s="2">
        <v>0.79268292682926833</v>
      </c>
      <c r="O215" s="2">
        <v>0.55000000000000004</v>
      </c>
      <c r="P215">
        <v>0</v>
      </c>
      <c r="Q215" s="2">
        <v>1.1647058823529413</v>
      </c>
      <c r="R215" s="2">
        <v>1.0576923076923077</v>
      </c>
      <c r="S215">
        <v>0</v>
      </c>
      <c r="T215" s="9">
        <f>1.56451612903226+0.617283950617284</f>
        <v>2.1818000796495438</v>
      </c>
      <c r="U215" s="9">
        <f>0.846153846153846+1.58571428571429</f>
        <v>2.4318681318681361</v>
      </c>
      <c r="V215" s="2">
        <v>1.0879120879120878</v>
      </c>
      <c r="W215" s="2">
        <v>0.47826086956521741</v>
      </c>
      <c r="X215" s="2">
        <v>1.1585365853658536</v>
      </c>
      <c r="Y215" s="2">
        <v>1.01219512195122</v>
      </c>
      <c r="Z215" s="2">
        <v>1.8135593220338984</v>
      </c>
      <c r="AA215" s="2">
        <v>1.6296296296296295</v>
      </c>
      <c r="AB215" s="2">
        <v>2.1702127659574466</v>
      </c>
      <c r="AC215" s="2">
        <v>4.25</v>
      </c>
    </row>
    <row r="216" spans="1:31" x14ac:dyDescent="0.45">
      <c r="A216">
        <f t="shared" si="22"/>
        <v>16</v>
      </c>
      <c r="B216" t="s">
        <v>6</v>
      </c>
      <c r="C216">
        <f t="shared" si="23"/>
        <v>15</v>
      </c>
      <c r="D216" t="s">
        <v>8</v>
      </c>
      <c r="E216">
        <v>96</v>
      </c>
      <c r="F216">
        <v>69</v>
      </c>
      <c r="G216" s="2">
        <f t="shared" si="24"/>
        <v>1.3913043478260869</v>
      </c>
      <c r="H216" s="2">
        <f t="shared" si="25"/>
        <v>0.71875</v>
      </c>
      <c r="I216" s="2"/>
      <c r="J216" t="s">
        <v>2</v>
      </c>
      <c r="K216">
        <v>6</v>
      </c>
      <c r="L216" s="2">
        <v>0.875</v>
      </c>
      <c r="M216" s="2">
        <v>0.45299145299145299</v>
      </c>
      <c r="N216" s="2">
        <v>1.2696629213483146</v>
      </c>
      <c r="O216" s="2">
        <v>1.0769230769230769</v>
      </c>
      <c r="P216" s="2">
        <v>0.85858585858585856</v>
      </c>
      <c r="Q216">
        <v>0</v>
      </c>
      <c r="R216" s="2">
        <v>0.93269230769230771</v>
      </c>
      <c r="S216" s="2">
        <v>1.6119402985074627</v>
      </c>
      <c r="T216">
        <v>0</v>
      </c>
      <c r="U216" s="2">
        <v>1.368421052631579</v>
      </c>
      <c r="V216" s="2">
        <v>1.1594202898550725</v>
      </c>
      <c r="W216" s="9">
        <f>1.65+1.18279569892473</f>
        <v>2.8327956989247296</v>
      </c>
      <c r="X216" s="2">
        <v>0.95726495726495731</v>
      </c>
      <c r="Y216" s="2">
        <v>1.5454545454545454</v>
      </c>
      <c r="Z216" s="9">
        <f>1.29333333333333+0.9</f>
        <v>2.1933333333333298</v>
      </c>
      <c r="AA216" s="9">
        <f>1.14583333333333+1.67796610169492</f>
        <v>2.82379943502825</v>
      </c>
      <c r="AB216" s="2">
        <v>3.5</v>
      </c>
      <c r="AC216" s="2">
        <v>3.25</v>
      </c>
    </row>
    <row r="217" spans="1:31" x14ac:dyDescent="0.45">
      <c r="A217">
        <f t="shared" si="22"/>
        <v>8</v>
      </c>
      <c r="B217" t="s">
        <v>14</v>
      </c>
      <c r="C217">
        <f t="shared" si="23"/>
        <v>5</v>
      </c>
      <c r="D217" t="s">
        <v>17</v>
      </c>
      <c r="E217">
        <v>78</v>
      </c>
      <c r="F217">
        <v>95</v>
      </c>
      <c r="G217" s="2">
        <f t="shared" si="24"/>
        <v>0.82105263157894737</v>
      </c>
      <c r="H217" s="2">
        <f t="shared" si="25"/>
        <v>1.2179487179487178</v>
      </c>
      <c r="I217" s="2"/>
      <c r="J217" t="s">
        <v>5</v>
      </c>
      <c r="K217">
        <v>7</v>
      </c>
      <c r="L217" s="2">
        <v>0.9662921348314607</v>
      </c>
      <c r="M217" s="2">
        <v>0.71052631578947367</v>
      </c>
      <c r="N217" s="2">
        <v>0.94339622641509435</v>
      </c>
      <c r="O217" s="2">
        <v>1.3139534883720929</v>
      </c>
      <c r="P217" s="2">
        <v>0.94545454545454544</v>
      </c>
      <c r="Q217" s="2">
        <v>1.0721649484536082</v>
      </c>
      <c r="R217">
        <v>0</v>
      </c>
      <c r="S217" s="2">
        <v>1.6229508196721312</v>
      </c>
      <c r="T217" s="8">
        <f>0.752475247524752+1.22727272727273</f>
        <v>1.979747974797482</v>
      </c>
      <c r="U217" s="2">
        <v>0.71794871794871795</v>
      </c>
      <c r="V217" s="2">
        <v>1.1846153846153846</v>
      </c>
      <c r="W217" s="2">
        <v>0.97872340425531912</v>
      </c>
      <c r="X217" s="2">
        <v>1.2446808510638299</v>
      </c>
      <c r="Y217" s="2">
        <v>0.81188118811881194</v>
      </c>
      <c r="Z217" s="2">
        <v>1.6666666666666667</v>
      </c>
      <c r="AA217" s="2">
        <v>1.4931506849315068</v>
      </c>
      <c r="AB217" s="9">
        <f>2.94642857142857+1.37634408602151</f>
        <v>4.3227726574500798</v>
      </c>
      <c r="AC217" s="2">
        <v>0.95652173913043481</v>
      </c>
    </row>
    <row r="218" spans="1:31" x14ac:dyDescent="0.45">
      <c r="A218">
        <f t="shared" si="22"/>
        <v>11</v>
      </c>
      <c r="B218" t="s">
        <v>15</v>
      </c>
      <c r="C218">
        <f t="shared" si="23"/>
        <v>7</v>
      </c>
      <c r="D218" t="s">
        <v>5</v>
      </c>
      <c r="E218">
        <v>71</v>
      </c>
      <c r="F218">
        <v>109</v>
      </c>
      <c r="G218" s="2">
        <f t="shared" si="24"/>
        <v>0.65137614678899081</v>
      </c>
      <c r="H218" s="2">
        <f t="shared" si="25"/>
        <v>1.5352112676056338</v>
      </c>
      <c r="I218" s="2"/>
      <c r="J218" t="s">
        <v>14</v>
      </c>
      <c r="K218">
        <v>8</v>
      </c>
      <c r="L218" s="9">
        <f>0.843373493975904+0.702127659574468</f>
        <v>1.545501153550372</v>
      </c>
      <c r="M218" s="9">
        <f>0.731958762886598+1.1</f>
        <v>1.8319587628865981</v>
      </c>
      <c r="N218" s="9">
        <f>1.18333333333333+0.558333333333333</f>
        <v>1.7416666666666631</v>
      </c>
      <c r="O218" s="2">
        <v>1.9411764705882353</v>
      </c>
      <c r="P218">
        <v>0</v>
      </c>
      <c r="Q218" s="2">
        <v>0.62037037037037035</v>
      </c>
      <c r="R218" s="2">
        <v>0.61616161616161613</v>
      </c>
      <c r="S218">
        <v>0</v>
      </c>
      <c r="T218" s="2">
        <v>0.88235294117647056</v>
      </c>
      <c r="U218" s="2">
        <v>1.5</v>
      </c>
      <c r="V218" s="2">
        <v>0.80232558139534882</v>
      </c>
      <c r="W218" s="2">
        <v>1.2183908045977012</v>
      </c>
      <c r="X218" s="2">
        <v>1.5060240963855422</v>
      </c>
      <c r="Y218" s="2">
        <v>0.98412698412698407</v>
      </c>
      <c r="Z218" s="2">
        <v>1.4507042253521127</v>
      </c>
      <c r="AA218" s="2">
        <v>1.1904761904761905</v>
      </c>
      <c r="AB218" s="2">
        <v>2.6833333333333331</v>
      </c>
      <c r="AC218" s="2">
        <v>1.9577464788732395</v>
      </c>
    </row>
    <row r="219" spans="1:31" x14ac:dyDescent="0.45">
      <c r="A219">
        <f t="shared" si="22"/>
        <v>1</v>
      </c>
      <c r="B219" t="s">
        <v>12</v>
      </c>
      <c r="C219">
        <f t="shared" si="23"/>
        <v>10</v>
      </c>
      <c r="D219" t="s">
        <v>13</v>
      </c>
      <c r="E219">
        <v>110</v>
      </c>
      <c r="F219">
        <v>65</v>
      </c>
      <c r="G219" s="2">
        <f t="shared" si="24"/>
        <v>1.6923076923076923</v>
      </c>
      <c r="H219" s="2">
        <f t="shared" si="25"/>
        <v>0.59090909090909094</v>
      </c>
      <c r="I219" s="2"/>
      <c r="J219" t="s">
        <v>3</v>
      </c>
      <c r="K219">
        <v>9</v>
      </c>
      <c r="L219" s="2">
        <v>0.6470588235294118</v>
      </c>
      <c r="M219">
        <v>0</v>
      </c>
      <c r="N219" s="2">
        <v>1.1724137931034482</v>
      </c>
      <c r="O219" s="2">
        <v>0.94936708860759489</v>
      </c>
      <c r="P219" s="9">
        <f>0.639175257731959+1.62</f>
        <v>2.2591752577319593</v>
      </c>
      <c r="Q219">
        <v>0</v>
      </c>
      <c r="R219" s="9">
        <f>1.32894736842105+0.814814814814815</f>
        <v>2.1437621832358649</v>
      </c>
      <c r="S219" s="2">
        <v>1.1333333333333333</v>
      </c>
      <c r="T219">
        <v>0</v>
      </c>
      <c r="U219" s="2">
        <v>0.83870967741935487</v>
      </c>
      <c r="V219" s="2">
        <v>1.0329670329670331</v>
      </c>
      <c r="W219" s="2">
        <v>0.67391304347826086</v>
      </c>
      <c r="X219" s="2">
        <v>1.0136986301369864</v>
      </c>
      <c r="Y219" s="9">
        <f>1.70588235294118+0.654761904761905</f>
        <v>2.3606442577030848</v>
      </c>
      <c r="Z219" s="2">
        <v>1.4814814814814814</v>
      </c>
      <c r="AA219" s="9">
        <f>1.4+1.66666666666667</f>
        <v>3.06666666666667</v>
      </c>
      <c r="AB219" s="2">
        <v>2.1886792452830188</v>
      </c>
      <c r="AC219" s="2">
        <v>1.78125</v>
      </c>
    </row>
    <row r="220" spans="1:31" x14ac:dyDescent="0.45">
      <c r="A220">
        <f t="shared" si="22"/>
        <v>18</v>
      </c>
      <c r="B220" t="s">
        <v>10</v>
      </c>
      <c r="C220">
        <f t="shared" si="23"/>
        <v>3</v>
      </c>
      <c r="D220" t="s">
        <v>0</v>
      </c>
      <c r="E220">
        <v>88</v>
      </c>
      <c r="F220">
        <v>126</v>
      </c>
      <c r="G220" s="2">
        <f t="shared" si="24"/>
        <v>0.69841269841269837</v>
      </c>
      <c r="H220" s="2">
        <f t="shared" si="25"/>
        <v>1.4318181818181819</v>
      </c>
      <c r="I220" s="2"/>
      <c r="J220" t="s">
        <v>13</v>
      </c>
      <c r="K220">
        <v>10</v>
      </c>
      <c r="L220" s="2">
        <v>1.125</v>
      </c>
      <c r="M220" s="2">
        <v>0.59139784946236562</v>
      </c>
      <c r="N220" s="2">
        <v>0.38554216867469882</v>
      </c>
      <c r="O220" s="2">
        <v>0.83333333333333337</v>
      </c>
      <c r="P220" s="9">
        <f>1.18181818181818+0.630630630630631</f>
        <v>1.8124488124488112</v>
      </c>
      <c r="Q220" s="2">
        <v>0.73076923076923073</v>
      </c>
      <c r="R220" s="2">
        <v>1.3928571428571428</v>
      </c>
      <c r="S220" s="2">
        <v>0.66666666666666663</v>
      </c>
      <c r="T220" s="2">
        <v>1.1923076923076923</v>
      </c>
      <c r="U220" s="2">
        <v>0</v>
      </c>
      <c r="V220" s="2">
        <v>0.97674418604651159</v>
      </c>
      <c r="W220" s="2">
        <v>1.4262295081967213</v>
      </c>
      <c r="X220" s="9">
        <f>1.94520547945205+1.19047619047619</f>
        <v>3.1356816699282399</v>
      </c>
      <c r="Y220" s="2">
        <v>1.3043478260869565</v>
      </c>
      <c r="Z220" s="2">
        <v>0.67289719626168221</v>
      </c>
      <c r="AA220" s="2">
        <v>1.2833333333333334</v>
      </c>
      <c r="AB220" s="2">
        <v>1.4516129032258065</v>
      </c>
      <c r="AC220" s="2">
        <v>2.06</v>
      </c>
    </row>
    <row r="221" spans="1:31" x14ac:dyDescent="0.45">
      <c r="A221">
        <f t="shared" si="22"/>
        <v>17</v>
      </c>
      <c r="B221" t="s">
        <v>16</v>
      </c>
      <c r="C221">
        <f t="shared" si="23"/>
        <v>14</v>
      </c>
      <c r="D221" t="s">
        <v>11</v>
      </c>
      <c r="E221">
        <v>86</v>
      </c>
      <c r="F221">
        <v>102</v>
      </c>
      <c r="G221" s="2">
        <f t="shared" si="24"/>
        <v>0.84313725490196079</v>
      </c>
      <c r="H221" s="2">
        <f t="shared" si="25"/>
        <v>1.1860465116279071</v>
      </c>
      <c r="I221" s="2"/>
      <c r="J221" t="s">
        <v>15</v>
      </c>
      <c r="K221">
        <v>11</v>
      </c>
      <c r="L221" s="9">
        <f>0.573170731707317+0.886792452830189</f>
        <v>1.4599631845375061</v>
      </c>
      <c r="M221" s="9">
        <f>0.529411764705882+0.831325301204819</f>
        <v>1.360737065910701</v>
      </c>
      <c r="N221" s="2">
        <v>1.3898305084745763</v>
      </c>
      <c r="O221" s="2">
        <v>0.93181818181818177</v>
      </c>
      <c r="P221" s="2">
        <v>0.91919191919191923</v>
      </c>
      <c r="Q221" s="2">
        <v>0.86250000000000004</v>
      </c>
      <c r="R221" s="2">
        <v>0.8441558441558441</v>
      </c>
      <c r="S221" s="2">
        <v>1.2463768115942029</v>
      </c>
      <c r="T221" s="2">
        <v>0.96808510638297873</v>
      </c>
      <c r="U221" s="2">
        <v>1.0238095238095237</v>
      </c>
      <c r="V221" s="2">
        <v>0</v>
      </c>
      <c r="W221" s="2">
        <v>1.0219780219780219</v>
      </c>
      <c r="X221" s="2">
        <v>0.46666666666666667</v>
      </c>
      <c r="Y221" s="2">
        <v>0.95833333333333337</v>
      </c>
      <c r="Z221" s="2">
        <v>1.32</v>
      </c>
      <c r="AA221" s="2">
        <v>2.896551724137931</v>
      </c>
      <c r="AB221" s="2">
        <v>3.5454545454545454</v>
      </c>
      <c r="AC221" s="2">
        <v>2.5</v>
      </c>
    </row>
    <row r="222" spans="1:31" x14ac:dyDescent="0.45">
      <c r="A222">
        <f t="shared" si="22"/>
        <v>6</v>
      </c>
      <c r="B222" t="s">
        <v>2</v>
      </c>
      <c r="C222">
        <f t="shared" si="23"/>
        <v>9</v>
      </c>
      <c r="D222" t="s">
        <v>3</v>
      </c>
      <c r="E222">
        <v>114</v>
      </c>
      <c r="F222">
        <v>81</v>
      </c>
      <c r="G222" s="2">
        <f t="shared" si="24"/>
        <v>1.4074074074074074</v>
      </c>
      <c r="H222" s="2">
        <f t="shared" si="25"/>
        <v>0.71052631578947367</v>
      </c>
      <c r="I222" s="2"/>
      <c r="J222" t="s">
        <v>4</v>
      </c>
      <c r="K222">
        <v>12</v>
      </c>
      <c r="L222">
        <v>0</v>
      </c>
      <c r="M222" s="2">
        <v>0.84146341463414631</v>
      </c>
      <c r="N222" s="2">
        <v>1.2295081967213115</v>
      </c>
      <c r="O222" s="9">
        <f>0.782608695652174+0.925373134328358</f>
        <v>1.7079818299805321</v>
      </c>
      <c r="P222" s="2">
        <v>2.0909090909090908</v>
      </c>
      <c r="Q222" s="9">
        <f>0.606060606060606+0.845454545454545</f>
        <v>1.451515151515151</v>
      </c>
      <c r="R222" s="2">
        <v>1.0217391304347827</v>
      </c>
      <c r="S222" s="2">
        <v>0.82075471698113212</v>
      </c>
      <c r="T222" s="2">
        <v>1.4838709677419355</v>
      </c>
      <c r="U222" s="2">
        <v>0.70114942528735635</v>
      </c>
      <c r="V222" s="2">
        <v>0.978494623655914</v>
      </c>
      <c r="W222" s="2">
        <v>0</v>
      </c>
      <c r="X222" s="2">
        <v>2.2407407407407409</v>
      </c>
      <c r="Y222" s="2">
        <v>1.5890410958904109</v>
      </c>
      <c r="Z222" s="2">
        <v>0.53398058252427183</v>
      </c>
      <c r="AA222" s="2">
        <v>0.68674698795180722</v>
      </c>
      <c r="AB222" s="9">
        <f>1.3375+1.02884615384615</f>
        <v>2.3663461538461501</v>
      </c>
      <c r="AC222" s="2">
        <v>2.3191489361702127</v>
      </c>
    </row>
    <row r="223" spans="1:31" x14ac:dyDescent="0.45">
      <c r="A223" t="e">
        <f t="shared" si="22"/>
        <v>#N/A</v>
      </c>
      <c r="C223" t="e">
        <f t="shared" si="23"/>
        <v>#N/A</v>
      </c>
      <c r="G223" s="2" t="e">
        <f t="shared" si="24"/>
        <v>#DIV/0!</v>
      </c>
      <c r="H223" s="2" t="e">
        <f t="shared" si="25"/>
        <v>#DIV/0!</v>
      </c>
      <c r="I223" s="2"/>
      <c r="J223" t="s">
        <v>9</v>
      </c>
      <c r="K223">
        <v>13</v>
      </c>
      <c r="L223" s="2">
        <v>1.1499999999999999</v>
      </c>
      <c r="M223" s="2">
        <v>0.89010989010989006</v>
      </c>
      <c r="N223" s="2">
        <v>0.62385321100917435</v>
      </c>
      <c r="O223" s="2">
        <v>0.94444444444444442</v>
      </c>
      <c r="P223" s="2">
        <v>0.86315789473684212</v>
      </c>
      <c r="Q223" s="2">
        <v>1.0446428571428572</v>
      </c>
      <c r="R223" s="2">
        <v>0.80341880341880345</v>
      </c>
      <c r="S223" s="2">
        <v>0.66400000000000003</v>
      </c>
      <c r="T223" s="2">
        <v>0.98648648648648651</v>
      </c>
      <c r="U223" s="9">
        <f>0.514084507042254+0.84</f>
        <v>1.3540845070422538</v>
      </c>
      <c r="V223" s="2">
        <v>2.1428571428571428</v>
      </c>
      <c r="W223" s="2">
        <v>0.4462809917355372</v>
      </c>
      <c r="X223" s="2">
        <v>0</v>
      </c>
      <c r="Y223" s="2">
        <v>1.5925925925925926</v>
      </c>
      <c r="Z223" s="2">
        <v>0.75</v>
      </c>
      <c r="AA223" s="2">
        <v>0.69444444444444442</v>
      </c>
      <c r="AB223" s="2">
        <v>1.3246753246753247</v>
      </c>
      <c r="AC223" s="9">
        <f>1.3448275862069+1.61333333333333</f>
        <v>2.9581609195402301</v>
      </c>
    </row>
    <row r="224" spans="1:31" x14ac:dyDescent="0.45">
      <c r="A224" t="e">
        <f t="shared" si="22"/>
        <v>#N/A</v>
      </c>
      <c r="B224" s="1" t="s">
        <v>41</v>
      </c>
      <c r="C224" t="e">
        <f t="shared" si="23"/>
        <v>#N/A</v>
      </c>
      <c r="G224" s="2" t="e">
        <f t="shared" si="24"/>
        <v>#DIV/0!</v>
      </c>
      <c r="H224" s="2" t="e">
        <f t="shared" si="25"/>
        <v>#DIV/0!</v>
      </c>
      <c r="I224" s="2"/>
      <c r="J224" t="s">
        <v>11</v>
      </c>
      <c r="K224">
        <v>14</v>
      </c>
      <c r="L224" s="2">
        <v>0.5670103092783505</v>
      </c>
      <c r="M224" s="2">
        <v>0.69148936170212771</v>
      </c>
      <c r="N224" s="2">
        <v>0.72033898305084743</v>
      </c>
      <c r="O224" s="9">
        <f>0.58+0.945054945054945</f>
        <v>1.5250549450549449</v>
      </c>
      <c r="P224" s="2">
        <v>0.98795180722891562</v>
      </c>
      <c r="Q224" s="2">
        <v>0.6470588235294118</v>
      </c>
      <c r="R224" s="2">
        <v>1.2317073170731707</v>
      </c>
      <c r="S224" s="2">
        <v>1.0161290322580645</v>
      </c>
      <c r="T224" s="2">
        <v>0.58620689655172409</v>
      </c>
      <c r="U224" s="9">
        <f>0.766666666666667+1.52727272727273</f>
        <v>2.2939393939393971</v>
      </c>
      <c r="V224" s="2">
        <v>1.0434782608695652</v>
      </c>
      <c r="W224" s="2">
        <v>0.62931034482758619</v>
      </c>
      <c r="X224" s="2">
        <v>0.62790697674418605</v>
      </c>
      <c r="Y224" s="2">
        <v>0</v>
      </c>
      <c r="Z224" s="2">
        <v>0.96116504854368934</v>
      </c>
      <c r="AA224" s="2">
        <v>0.47787610619469029</v>
      </c>
      <c r="AB224" s="2">
        <v>1.5438596491228069</v>
      </c>
      <c r="AC224" s="2">
        <v>1.9827586206896552</v>
      </c>
    </row>
    <row r="225" spans="1:29" x14ac:dyDescent="0.45">
      <c r="A225">
        <f t="shared" si="22"/>
        <v>10</v>
      </c>
      <c r="B225" t="s">
        <v>13</v>
      </c>
      <c r="C225">
        <f t="shared" si="23"/>
        <v>6</v>
      </c>
      <c r="D225" t="s">
        <v>2</v>
      </c>
      <c r="E225">
        <v>66</v>
      </c>
      <c r="F225">
        <v>81</v>
      </c>
      <c r="G225" s="2">
        <f t="shared" si="24"/>
        <v>0.81481481481481477</v>
      </c>
      <c r="H225" s="2">
        <f t="shared" si="25"/>
        <v>1.2272727272727273</v>
      </c>
      <c r="I225" s="2"/>
      <c r="J225" t="s">
        <v>8</v>
      </c>
      <c r="K225">
        <v>15</v>
      </c>
      <c r="L225" s="2">
        <v>0.52173913043478259</v>
      </c>
      <c r="M225" s="2">
        <v>0.70707070707070707</v>
      </c>
      <c r="N225" s="9">
        <f>0.447619047619048+1.1046511627907</f>
        <v>1.5522702104097481</v>
      </c>
      <c r="O225" s="2">
        <f>0.881720430107527+0.95</f>
        <v>1.8317204301075269</v>
      </c>
      <c r="P225" s="2">
        <v>0.55140186915887845</v>
      </c>
      <c r="Q225" s="9">
        <f>0.77319587628866+1.11111111111111</f>
        <v>1.88430698739977</v>
      </c>
      <c r="R225" s="2">
        <v>0.6</v>
      </c>
      <c r="S225" s="2">
        <v>0.68932038834951459</v>
      </c>
      <c r="T225" s="2">
        <v>0.67500000000000004</v>
      </c>
      <c r="U225" s="2">
        <v>1.4861111111111112</v>
      </c>
      <c r="V225" s="2">
        <v>0.75757575757575757</v>
      </c>
      <c r="W225" s="2">
        <v>1.8727272727272728</v>
      </c>
      <c r="X225" s="2">
        <v>1.3333333333333333</v>
      </c>
      <c r="Y225" s="2">
        <v>1.0404040404040404</v>
      </c>
      <c r="Z225" s="2">
        <v>0</v>
      </c>
      <c r="AA225" s="2">
        <v>0</v>
      </c>
      <c r="AB225" s="2">
        <v>0.90654205607476634</v>
      </c>
      <c r="AC225" s="2">
        <v>1.7272727272727273</v>
      </c>
    </row>
    <row r="226" spans="1:29" x14ac:dyDescent="0.45">
      <c r="A226">
        <f t="shared" si="22"/>
        <v>14</v>
      </c>
      <c r="B226" t="s">
        <v>11</v>
      </c>
      <c r="C226">
        <f t="shared" si="23"/>
        <v>18</v>
      </c>
      <c r="D226" t="s">
        <v>10</v>
      </c>
      <c r="E226">
        <v>103</v>
      </c>
      <c r="F226">
        <v>74</v>
      </c>
      <c r="G226" s="2">
        <f t="shared" si="24"/>
        <v>1.3918918918918919</v>
      </c>
      <c r="H226" s="2">
        <f t="shared" si="25"/>
        <v>0.71844660194174759</v>
      </c>
      <c r="I226" s="2"/>
      <c r="J226" t="s">
        <v>6</v>
      </c>
      <c r="K226">
        <v>16</v>
      </c>
      <c r="L226" s="2">
        <v>0.39772727272727271</v>
      </c>
      <c r="M226" s="2">
        <v>0.44166666666666665</v>
      </c>
      <c r="N226" s="9">
        <f>0.821428571428571+0.348214285714286</f>
        <v>1.169642857142857</v>
      </c>
      <c r="O226" s="2">
        <v>0.875</v>
      </c>
      <c r="P226" s="2">
        <v>0.61363636363636365</v>
      </c>
      <c r="Q226" s="9">
        <f>0.872727272727273+0.595959595959596</f>
        <v>1.468686868686869</v>
      </c>
      <c r="R226" s="2">
        <v>0.66972477064220182</v>
      </c>
      <c r="S226" s="2">
        <v>0.84</v>
      </c>
      <c r="T226" s="9">
        <f>0.714285714285714+0.6</f>
        <v>1.3142857142857141</v>
      </c>
      <c r="U226" s="2">
        <v>0.77922077922077926</v>
      </c>
      <c r="V226" s="2">
        <v>0.34523809523809523</v>
      </c>
      <c r="W226" s="2">
        <v>1.4561403508771931</v>
      </c>
      <c r="X226" s="2">
        <v>1.44</v>
      </c>
      <c r="Y226" s="2">
        <v>2.0925925925925926</v>
      </c>
      <c r="Z226" s="2">
        <v>0</v>
      </c>
      <c r="AA226" s="2">
        <v>0</v>
      </c>
      <c r="AB226" s="2">
        <v>1.6046511627906976</v>
      </c>
      <c r="AC226" s="2">
        <v>1.9245283018867925</v>
      </c>
    </row>
    <row r="227" spans="1:29" x14ac:dyDescent="0.45">
      <c r="A227">
        <f t="shared" si="22"/>
        <v>8</v>
      </c>
      <c r="B227" t="s">
        <v>14</v>
      </c>
      <c r="C227">
        <f t="shared" si="23"/>
        <v>16</v>
      </c>
      <c r="D227" t="s">
        <v>6</v>
      </c>
      <c r="E227">
        <v>62</v>
      </c>
      <c r="F227">
        <v>57</v>
      </c>
      <c r="G227" s="2">
        <f t="shared" si="24"/>
        <v>1.0877192982456141</v>
      </c>
      <c r="H227" s="2">
        <f t="shared" si="25"/>
        <v>0.91935483870967738</v>
      </c>
      <c r="I227" s="2"/>
      <c r="J227" t="s">
        <v>16</v>
      </c>
      <c r="K227">
        <v>17</v>
      </c>
      <c r="L227" s="2">
        <v>0.77777777777777779</v>
      </c>
      <c r="M227" s="2">
        <v>0.3392857142857143</v>
      </c>
      <c r="N227" s="2">
        <v>0.47933884297520662</v>
      </c>
      <c r="O227" s="2">
        <v>1.1756756756756757</v>
      </c>
      <c r="P227" s="2">
        <v>0.46078431372549017</v>
      </c>
      <c r="Q227" s="2">
        <v>0.2857142857142857</v>
      </c>
      <c r="R227" s="9">
        <f>0.339393939393939+0.7265625</f>
        <v>1.0659564393939389</v>
      </c>
      <c r="S227" s="2">
        <v>0.37267080745341613</v>
      </c>
      <c r="T227" s="2">
        <v>0.45689655172413796</v>
      </c>
      <c r="U227" s="2">
        <v>0.68888888888888888</v>
      </c>
      <c r="V227" s="2">
        <v>0.28205128205128205</v>
      </c>
      <c r="W227" s="9">
        <f>0.747663551401869+0.97196261682243</f>
        <v>1.719626168224299</v>
      </c>
      <c r="X227" s="2">
        <v>0.75490196078431371</v>
      </c>
      <c r="Y227" s="2">
        <v>0.64772727272727271</v>
      </c>
      <c r="Z227" s="2">
        <v>1.1030927835051547</v>
      </c>
      <c r="AA227" s="2">
        <v>0.62318840579710144</v>
      </c>
      <c r="AB227" s="2">
        <v>0</v>
      </c>
      <c r="AC227" s="2">
        <v>0.79729729729729726</v>
      </c>
    </row>
    <row r="228" spans="1:29" x14ac:dyDescent="0.45">
      <c r="A228">
        <f t="shared" si="22"/>
        <v>12</v>
      </c>
      <c r="B228" t="s">
        <v>4</v>
      </c>
      <c r="C228">
        <f t="shared" si="23"/>
        <v>1</v>
      </c>
      <c r="D228" t="s">
        <v>12</v>
      </c>
      <c r="E228">
        <v>59</v>
      </c>
      <c r="F228">
        <v>119</v>
      </c>
      <c r="G228" s="2">
        <f t="shared" si="24"/>
        <v>0.49579831932773111</v>
      </c>
      <c r="H228" s="2">
        <f t="shared" si="25"/>
        <v>2.0169491525423728</v>
      </c>
      <c r="I228" s="2"/>
      <c r="J228" t="s">
        <v>10</v>
      </c>
      <c r="K228">
        <v>18</v>
      </c>
      <c r="L228" s="9">
        <f>0.504132231404959+0.222222222222222</f>
        <v>0.72635445362718098</v>
      </c>
      <c r="M228" s="2">
        <v>0.53</v>
      </c>
      <c r="N228" s="2">
        <v>0.87209302325581395</v>
      </c>
      <c r="O228" s="2">
        <v>0.92045454545454541</v>
      </c>
      <c r="P228" s="2">
        <v>0.23529411764705882</v>
      </c>
      <c r="Q228" s="2">
        <v>0.30769230769230771</v>
      </c>
      <c r="R228" s="2">
        <v>1.0454545454545454</v>
      </c>
      <c r="S228" s="2">
        <v>0.51079136690647486</v>
      </c>
      <c r="T228" s="2">
        <v>0.56140350877192979</v>
      </c>
      <c r="U228" s="2">
        <v>0.4854368932038835</v>
      </c>
      <c r="V228" s="2">
        <v>0.4</v>
      </c>
      <c r="W228" s="2">
        <v>0.43119266055045874</v>
      </c>
      <c r="X228" s="9">
        <f>0.743589743589744+0.619834710743802</f>
        <v>1.3634244543335461</v>
      </c>
      <c r="Y228" s="2">
        <v>0.5043478260869565</v>
      </c>
      <c r="Z228" s="2">
        <v>0.57894736842105265</v>
      </c>
      <c r="AA228" s="2">
        <v>0.51960784313725494</v>
      </c>
      <c r="AB228" s="2">
        <v>1.2542372881355932</v>
      </c>
      <c r="AC228" s="2">
        <v>0</v>
      </c>
    </row>
    <row r="229" spans="1:29" x14ac:dyDescent="0.45">
      <c r="A229">
        <f t="shared" si="22"/>
        <v>5</v>
      </c>
      <c r="B229" t="s">
        <v>17</v>
      </c>
      <c r="C229">
        <f t="shared" si="23"/>
        <v>17</v>
      </c>
      <c r="D229" t="s">
        <v>16</v>
      </c>
      <c r="E229">
        <v>71</v>
      </c>
      <c r="F229">
        <v>47</v>
      </c>
      <c r="G229" s="2">
        <f t="shared" si="24"/>
        <v>1.5106382978723405</v>
      </c>
      <c r="H229" s="2">
        <f t="shared" si="25"/>
        <v>0.6619718309859155</v>
      </c>
      <c r="I229" s="2"/>
    </row>
    <row r="230" spans="1:29" x14ac:dyDescent="0.45">
      <c r="A230">
        <f t="shared" si="22"/>
        <v>2</v>
      </c>
      <c r="B230" t="s">
        <v>1</v>
      </c>
      <c r="C230">
        <f t="shared" si="23"/>
        <v>9</v>
      </c>
      <c r="D230" t="s">
        <v>3</v>
      </c>
      <c r="E230">
        <v>79</v>
      </c>
      <c r="F230">
        <v>74</v>
      </c>
      <c r="G230" s="2">
        <f t="shared" si="24"/>
        <v>1.0675675675675675</v>
      </c>
      <c r="H230" s="2">
        <f t="shared" si="25"/>
        <v>0.93670886075949367</v>
      </c>
      <c r="I230" s="2"/>
    </row>
    <row r="231" spans="1:29" x14ac:dyDescent="0.45">
      <c r="A231">
        <f t="shared" si="22"/>
        <v>7</v>
      </c>
      <c r="B231" t="s">
        <v>5</v>
      </c>
      <c r="C231">
        <f t="shared" si="23"/>
        <v>13</v>
      </c>
      <c r="D231" t="s">
        <v>9</v>
      </c>
      <c r="E231">
        <v>128</v>
      </c>
      <c r="F231">
        <v>67</v>
      </c>
      <c r="G231" s="2">
        <f t="shared" si="24"/>
        <v>1.9104477611940298</v>
      </c>
      <c r="H231" s="2">
        <f t="shared" si="25"/>
        <v>0.5234375</v>
      </c>
      <c r="I231" s="2"/>
    </row>
    <row r="232" spans="1:29" x14ac:dyDescent="0.45">
      <c r="A232">
        <f t="shared" si="22"/>
        <v>3</v>
      </c>
      <c r="B232" t="s">
        <v>0</v>
      </c>
      <c r="C232">
        <f t="shared" si="23"/>
        <v>4</v>
      </c>
      <c r="D232" t="s">
        <v>7</v>
      </c>
      <c r="E232">
        <v>77</v>
      </c>
      <c r="F232">
        <v>50</v>
      </c>
      <c r="G232" s="2">
        <f t="shared" si="24"/>
        <v>1.54</v>
      </c>
      <c r="H232" s="2">
        <f t="shared" si="25"/>
        <v>0.64935064935064934</v>
      </c>
      <c r="I232" s="2"/>
    </row>
    <row r="233" spans="1:29" x14ac:dyDescent="0.45">
      <c r="A233">
        <f t="shared" si="22"/>
        <v>15</v>
      </c>
      <c r="B233" t="s">
        <v>8</v>
      </c>
      <c r="C233">
        <f t="shared" si="23"/>
        <v>11</v>
      </c>
      <c r="D233" t="s">
        <v>15</v>
      </c>
      <c r="E233">
        <v>62</v>
      </c>
      <c r="F233">
        <v>146</v>
      </c>
      <c r="G233" s="2">
        <f t="shared" si="24"/>
        <v>0.42465753424657532</v>
      </c>
      <c r="H233" s="2">
        <f t="shared" si="25"/>
        <v>2.3548387096774195</v>
      </c>
      <c r="I233" s="2"/>
    </row>
    <row r="234" spans="1:29" x14ac:dyDescent="0.45">
      <c r="A234" t="e">
        <f t="shared" si="22"/>
        <v>#N/A</v>
      </c>
      <c r="C234" t="e">
        <f t="shared" si="23"/>
        <v>#N/A</v>
      </c>
      <c r="G234" s="2" t="e">
        <f t="shared" si="24"/>
        <v>#DIV/0!</v>
      </c>
      <c r="H234" s="2" t="e">
        <f t="shared" si="25"/>
        <v>#DIV/0!</v>
      </c>
      <c r="I234" s="2"/>
    </row>
    <row r="235" spans="1:29" x14ac:dyDescent="0.45">
      <c r="A235" t="e">
        <f t="shared" si="22"/>
        <v>#N/A</v>
      </c>
      <c r="B235" s="1" t="s">
        <v>42</v>
      </c>
      <c r="C235" t="e">
        <f t="shared" si="23"/>
        <v>#N/A</v>
      </c>
      <c r="G235" s="2" t="e">
        <f t="shared" si="24"/>
        <v>#DIV/0!</v>
      </c>
      <c r="H235" s="2" t="e">
        <f t="shared" si="25"/>
        <v>#DIV/0!</v>
      </c>
      <c r="I235" s="2"/>
    </row>
    <row r="236" spans="1:29" x14ac:dyDescent="0.45">
      <c r="A236">
        <f t="shared" si="22"/>
        <v>6</v>
      </c>
      <c r="B236" t="s">
        <v>2</v>
      </c>
      <c r="C236">
        <f t="shared" si="23"/>
        <v>2</v>
      </c>
      <c r="D236" t="s">
        <v>1</v>
      </c>
      <c r="E236">
        <v>57</v>
      </c>
      <c r="F236">
        <v>115</v>
      </c>
      <c r="G236" s="2">
        <f t="shared" si="24"/>
        <v>0.4956521739130435</v>
      </c>
      <c r="H236" s="2">
        <f t="shared" si="25"/>
        <v>2.0175438596491229</v>
      </c>
      <c r="I236" s="2"/>
    </row>
    <row r="237" spans="1:29" x14ac:dyDescent="0.45">
      <c r="A237">
        <f t="shared" si="22"/>
        <v>16</v>
      </c>
      <c r="B237" t="s">
        <v>6</v>
      </c>
      <c r="C237">
        <f t="shared" si="23"/>
        <v>5</v>
      </c>
      <c r="D237" t="s">
        <v>17</v>
      </c>
      <c r="E237">
        <v>69</v>
      </c>
      <c r="F237">
        <v>89</v>
      </c>
      <c r="G237" s="2">
        <f t="shared" si="24"/>
        <v>0.7752808988764045</v>
      </c>
      <c r="H237" s="2">
        <f t="shared" si="25"/>
        <v>1.2898550724637681</v>
      </c>
      <c r="I237" s="2"/>
    </row>
    <row r="238" spans="1:29" x14ac:dyDescent="0.45">
      <c r="A238">
        <f t="shared" si="22"/>
        <v>18</v>
      </c>
      <c r="B238" t="s">
        <v>10</v>
      </c>
      <c r="C238">
        <f t="shared" si="23"/>
        <v>12</v>
      </c>
      <c r="D238" t="s">
        <v>4</v>
      </c>
      <c r="E238">
        <v>47</v>
      </c>
      <c r="F238">
        <v>114</v>
      </c>
      <c r="G238" s="2">
        <f t="shared" si="24"/>
        <v>0.41228070175438597</v>
      </c>
      <c r="H238" s="2">
        <f t="shared" si="25"/>
        <v>2.4255319148936172</v>
      </c>
      <c r="I238" s="2"/>
    </row>
    <row r="239" spans="1:29" x14ac:dyDescent="0.45">
      <c r="A239">
        <f t="shared" si="22"/>
        <v>1</v>
      </c>
      <c r="B239" t="s">
        <v>12</v>
      </c>
      <c r="C239">
        <f t="shared" si="23"/>
        <v>17</v>
      </c>
      <c r="D239" t="s">
        <v>16</v>
      </c>
      <c r="E239">
        <v>131</v>
      </c>
      <c r="F239">
        <v>46</v>
      </c>
      <c r="G239" s="2">
        <f t="shared" si="24"/>
        <v>2.847826086956522</v>
      </c>
      <c r="H239" s="2">
        <f t="shared" si="25"/>
        <v>0.35114503816793891</v>
      </c>
      <c r="I239" s="2"/>
    </row>
    <row r="240" spans="1:29" x14ac:dyDescent="0.45">
      <c r="A240">
        <f t="shared" si="22"/>
        <v>11</v>
      </c>
      <c r="B240" t="s">
        <v>15</v>
      </c>
      <c r="C240">
        <f t="shared" si="23"/>
        <v>14</v>
      </c>
      <c r="D240" t="s">
        <v>11</v>
      </c>
      <c r="E240">
        <v>111</v>
      </c>
      <c r="F240">
        <v>55</v>
      </c>
      <c r="G240" s="2">
        <f t="shared" si="24"/>
        <v>2.0181818181818181</v>
      </c>
      <c r="H240" s="2">
        <f t="shared" si="25"/>
        <v>0.49549549549549549</v>
      </c>
      <c r="I240" s="2"/>
    </row>
    <row r="241" spans="1:9" x14ac:dyDescent="0.45">
      <c r="A241">
        <f t="shared" si="22"/>
        <v>15</v>
      </c>
      <c r="B241" t="s">
        <v>8</v>
      </c>
      <c r="C241">
        <f t="shared" si="23"/>
        <v>7</v>
      </c>
      <c r="D241" t="s">
        <v>5</v>
      </c>
      <c r="E241">
        <v>75</v>
      </c>
      <c r="F241">
        <v>141</v>
      </c>
      <c r="G241" s="2">
        <f t="shared" si="24"/>
        <v>0.53191489361702127</v>
      </c>
      <c r="H241" s="2">
        <f t="shared" si="25"/>
        <v>1.88</v>
      </c>
      <c r="I241" s="2"/>
    </row>
    <row r="242" spans="1:9" x14ac:dyDescent="0.45">
      <c r="A242">
        <f t="shared" si="22"/>
        <v>13</v>
      </c>
      <c r="B242" t="s">
        <v>9</v>
      </c>
      <c r="C242">
        <f t="shared" si="23"/>
        <v>8</v>
      </c>
      <c r="D242" t="s">
        <v>14</v>
      </c>
      <c r="E242">
        <v>64</v>
      </c>
      <c r="F242">
        <v>87</v>
      </c>
      <c r="G242" s="2">
        <f t="shared" si="24"/>
        <v>0.73563218390804597</v>
      </c>
      <c r="H242" s="2">
        <f t="shared" si="25"/>
        <v>1.359375</v>
      </c>
      <c r="I242" s="2"/>
    </row>
    <row r="243" spans="1:9" x14ac:dyDescent="0.45">
      <c r="A243">
        <f t="shared" si="22"/>
        <v>9</v>
      </c>
      <c r="B243" t="s">
        <v>3</v>
      </c>
      <c r="C243">
        <f t="shared" si="23"/>
        <v>4</v>
      </c>
      <c r="D243" t="s">
        <v>7</v>
      </c>
      <c r="E243">
        <v>74</v>
      </c>
      <c r="F243">
        <v>75</v>
      </c>
      <c r="G243" s="2">
        <f t="shared" si="24"/>
        <v>0.98666666666666669</v>
      </c>
      <c r="H243" s="2">
        <f t="shared" si="25"/>
        <v>1.0135135135135136</v>
      </c>
      <c r="I243" s="2"/>
    </row>
    <row r="244" spans="1:9" x14ac:dyDescent="0.45">
      <c r="A244">
        <f t="shared" si="22"/>
        <v>10</v>
      </c>
      <c r="B244" t="s">
        <v>13</v>
      </c>
      <c r="C244">
        <f t="shared" si="23"/>
        <v>3</v>
      </c>
      <c r="D244" t="s">
        <v>0</v>
      </c>
      <c r="E244">
        <v>74</v>
      </c>
      <c r="F244">
        <v>88</v>
      </c>
      <c r="G244" s="2">
        <f t="shared" si="24"/>
        <v>0.84090909090909094</v>
      </c>
      <c r="H244" s="2">
        <f t="shared" si="25"/>
        <v>1.1891891891891893</v>
      </c>
      <c r="I244" s="2"/>
    </row>
  </sheetData>
  <conditionalFormatting sqref="L3:AC20 L211:AC228">
    <cfRule type="cellIs" dxfId="32" priority="3" operator="notEqual">
      <formula>0</formula>
    </cfRule>
  </conditionalFormatting>
  <conditionalFormatting sqref="X26:X43">
    <cfRule type="top10" dxfId="31" priority="7" rank="3"/>
    <cfRule type="top10" dxfId="30" priority="9" rank="10"/>
  </conditionalFormatting>
  <conditionalFormatting sqref="AB26:AB43">
    <cfRule type="top10" dxfId="29" priority="6" rank="3"/>
    <cfRule type="top10" dxfId="28" priority="8" rank="10"/>
  </conditionalFormatting>
  <conditionalFormatting sqref="AF26:AF43">
    <cfRule type="top10" dxfId="27" priority="4" rank="3"/>
    <cfRule type="top10" dxfId="26" priority="5" rank="10"/>
  </conditionalFormatting>
  <conditionalFormatting sqref="AJ26:AJ43">
    <cfRule type="top10" dxfId="25" priority="2" rank="3"/>
  </conditionalFormatting>
  <conditionalFormatting sqref="AP26:AP43">
    <cfRule type="top10" dxfId="24" priority="1" rank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FABC-15B9-4D3B-B9E4-27126EB120A1}">
  <dimension ref="A1:AY244"/>
  <sheetViews>
    <sheetView topLeftCell="O1" zoomScale="55" zoomScaleNormal="55" workbookViewId="0">
      <selection activeCell="AS25" sqref="AS25:AU43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1.86328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4" max="24" width="12.46484375" customWidth="1"/>
    <col min="25" max="25" width="12.59765625" customWidth="1"/>
    <col min="28" max="28" width="14.33203125" customWidth="1"/>
    <col min="31" max="31" width="13.86328125" customWidth="1"/>
    <col min="32" max="32" width="14" customWidth="1"/>
  </cols>
  <sheetData>
    <row r="1" spans="1:51" ht="23.25" x14ac:dyDescent="0.7">
      <c r="J1" s="4" t="s">
        <v>94</v>
      </c>
      <c r="L1" t="s">
        <v>12</v>
      </c>
      <c r="M1" t="s">
        <v>1</v>
      </c>
      <c r="N1" t="s">
        <v>0</v>
      </c>
      <c r="O1" t="s">
        <v>7</v>
      </c>
      <c r="P1" t="s">
        <v>17</v>
      </c>
      <c r="Q1" t="s">
        <v>2</v>
      </c>
      <c r="R1" t="s">
        <v>5</v>
      </c>
      <c r="S1" t="s">
        <v>14</v>
      </c>
      <c r="T1" t="s">
        <v>3</v>
      </c>
      <c r="U1" t="s">
        <v>13</v>
      </c>
      <c r="V1" t="s">
        <v>15</v>
      </c>
      <c r="W1" t="s">
        <v>4</v>
      </c>
      <c r="X1" t="s">
        <v>9</v>
      </c>
      <c r="Y1" t="s">
        <v>11</v>
      </c>
      <c r="Z1" t="s">
        <v>8</v>
      </c>
      <c r="AA1" t="s">
        <v>6</v>
      </c>
      <c r="AB1" t="s">
        <v>16</v>
      </c>
      <c r="AC1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4" t="s">
        <v>88</v>
      </c>
      <c r="K2" t="s">
        <v>43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t="s">
        <v>12</v>
      </c>
      <c r="K3">
        <v>1</v>
      </c>
      <c r="L3">
        <v>0</v>
      </c>
      <c r="M3" s="2">
        <v>1.4444444444444444</v>
      </c>
      <c r="N3" s="2">
        <v>0.71962616822429903</v>
      </c>
      <c r="O3" s="2">
        <v>1.1428571428571428</v>
      </c>
      <c r="P3" s="2">
        <v>0.95652173913043481</v>
      </c>
      <c r="Q3" s="2">
        <v>1.1428571428571428</v>
      </c>
      <c r="R3" s="2">
        <v>1.0348837209302326</v>
      </c>
      <c r="S3" s="9">
        <f>1.18571428571429+1.42424242424242</f>
        <v>2.6099567099567098</v>
      </c>
      <c r="T3" s="2">
        <v>1.5454545454545454</v>
      </c>
      <c r="U3" s="9">
        <f>0.888888888888889+1.69230769230769</f>
        <v>2.5811965811965791</v>
      </c>
      <c r="V3" s="9">
        <f>1.74468085106383+1.12765957446809</f>
        <v>2.8723404255319203</v>
      </c>
      <c r="W3">
        <v>0</v>
      </c>
      <c r="X3" s="2">
        <v>0.86956521739130432</v>
      </c>
      <c r="Y3" s="2">
        <v>1.7636363636363637</v>
      </c>
      <c r="Z3" s="2">
        <v>1.9166666666666667</v>
      </c>
      <c r="AA3" s="2">
        <v>2.5142857142857142</v>
      </c>
      <c r="AB3" s="2">
        <v>1.2857142857142858</v>
      </c>
      <c r="AC3" s="9">
        <f>1.98360655737705+4.5</f>
        <v>6.4836065573770503</v>
      </c>
      <c r="AE3" s="2">
        <f>SUM(L3:AC20)</f>
        <v>406.20326393029183</v>
      </c>
      <c r="AF3">
        <v>1</v>
      </c>
      <c r="AH3" s="2" cm="1">
        <f t="array" ref="AH3:AY20">TRANSPOSE(L3:AC20)</f>
        <v>0</v>
      </c>
      <c r="AI3" s="2">
        <v>0.69230769230769229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0.9662921348314607</v>
      </c>
      <c r="AO3" s="2">
        <v>1.545501153550372</v>
      </c>
      <c r="AP3" s="2">
        <v>0.6470588235294118</v>
      </c>
      <c r="AQ3" s="2">
        <v>1.7159090909090911</v>
      </c>
      <c r="AR3" s="2">
        <v>1.4599631845375061</v>
      </c>
      <c r="AS3" s="2">
        <v>0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0.77777777777777779</v>
      </c>
      <c r="AY3" s="2">
        <v>0.72635445362718098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t="s">
        <v>1</v>
      </c>
      <c r="K4">
        <v>2</v>
      </c>
      <c r="L4" s="2">
        <v>0.69230769230769229</v>
      </c>
      <c r="M4">
        <v>0</v>
      </c>
      <c r="N4" s="2">
        <v>0.83561643835616439</v>
      </c>
      <c r="O4" s="9">
        <f>0.682926829268293+0.927083333333333</f>
        <v>1.6100101626016259</v>
      </c>
      <c r="P4" s="9">
        <f>0.595744680851064+2.17948717948718</f>
        <v>2.775231860338244</v>
      </c>
      <c r="Q4" s="2">
        <v>2.2075471698113209</v>
      </c>
      <c r="R4" s="2">
        <v>1.4074074074074074</v>
      </c>
      <c r="S4" s="9">
        <f>1.36619718309859+0.909090909090909</f>
        <v>2.2752880921894989</v>
      </c>
      <c r="T4">
        <v>0</v>
      </c>
      <c r="U4" s="2">
        <v>1.6909090909090909</v>
      </c>
      <c r="V4" s="9">
        <f>1.88888888888889+1.20289855072464</f>
        <v>3.0917874396135296</v>
      </c>
      <c r="W4" s="2">
        <v>1.1884057971014492</v>
      </c>
      <c r="X4" s="2">
        <v>1.1234567901234569</v>
      </c>
      <c r="Y4" s="2">
        <v>1.4461538461538461</v>
      </c>
      <c r="Z4" s="2">
        <v>1.4142857142857144</v>
      </c>
      <c r="AA4" s="2">
        <v>2.2641509433962264</v>
      </c>
      <c r="AB4" s="2">
        <v>2.9473684210526314</v>
      </c>
      <c r="AC4" s="2">
        <v>1.8867924528301887</v>
      </c>
      <c r="AF4">
        <v>1</v>
      </c>
      <c r="AH4" s="2">
        <v>1.4444444444444444</v>
      </c>
      <c r="AI4" s="2">
        <v>0</v>
      </c>
      <c r="AJ4" s="2">
        <v>1.1967213114754098</v>
      </c>
      <c r="AK4" s="2">
        <v>2.5429373996789701</v>
      </c>
      <c r="AL4" s="2">
        <v>2.137394957983195</v>
      </c>
      <c r="AM4" s="2">
        <v>0.45299145299145299</v>
      </c>
      <c r="AN4" s="2">
        <v>0.71052631578947367</v>
      </c>
      <c r="AO4" s="2">
        <v>1.8319587628865981</v>
      </c>
      <c r="AP4" s="2">
        <v>0</v>
      </c>
      <c r="AQ4" s="2">
        <v>0.59139784946236562</v>
      </c>
      <c r="AR4" s="2">
        <v>1.360737065910701</v>
      </c>
      <c r="AS4" s="2">
        <v>0.84146341463414631</v>
      </c>
      <c r="AT4" s="2">
        <v>0.89010989010989006</v>
      </c>
      <c r="AU4" s="2">
        <v>0.69148936170212771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t="s">
        <v>0</v>
      </c>
      <c r="K5">
        <v>3</v>
      </c>
      <c r="L5" s="2">
        <v>1.3896103896103895</v>
      </c>
      <c r="M5" s="2">
        <v>1.1967213114754098</v>
      </c>
      <c r="N5">
        <v>0</v>
      </c>
      <c r="O5">
        <v>0</v>
      </c>
      <c r="P5" s="2">
        <v>1.2615384615384615</v>
      </c>
      <c r="Q5" s="2">
        <v>0.78761061946902655</v>
      </c>
      <c r="R5" s="2">
        <v>1.06</v>
      </c>
      <c r="S5" s="9">
        <f>0.845070422535211+1.7910447761194</f>
        <v>2.6361151986546112</v>
      </c>
      <c r="T5" s="2">
        <v>0.8529411764705882</v>
      </c>
      <c r="U5" s="2">
        <v>2.59375</v>
      </c>
      <c r="V5" s="2">
        <v>0.71951219512195119</v>
      </c>
      <c r="W5" s="2">
        <v>0.81333333333333335</v>
      </c>
      <c r="X5" s="2">
        <v>1.6029411764705883</v>
      </c>
      <c r="Y5" s="2">
        <v>1.388235294117647</v>
      </c>
      <c r="Z5" s="9">
        <f>2.23404255319149+0.905263157894737</f>
        <v>3.139305711086227</v>
      </c>
      <c r="AA5" s="9">
        <f>1.21739130434783+2.87179487179487</f>
        <v>4.0891861761427002</v>
      </c>
      <c r="AB5" s="2">
        <v>2.0862068965517242</v>
      </c>
      <c r="AC5" s="9">
        <f>1.14666666666667+1.43181818181818</f>
        <v>2.5784848484848499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</v>
      </c>
      <c r="AL5" s="2">
        <v>0.79268292682926833</v>
      </c>
      <c r="AM5" s="2">
        <v>1.2696629213483146</v>
      </c>
      <c r="AN5" s="2">
        <v>0.94339622641509435</v>
      </c>
      <c r="AO5" s="2">
        <v>1.7416666666666631</v>
      </c>
      <c r="AP5" s="2">
        <v>1.1724137931034482</v>
      </c>
      <c r="AQ5" s="2">
        <v>0.38554216867469882</v>
      </c>
      <c r="AR5" s="2">
        <v>1.3898305084745763</v>
      </c>
      <c r="AS5" s="2">
        <v>1.2295081967213115</v>
      </c>
      <c r="AT5" s="2">
        <v>0.62385321100917435</v>
      </c>
      <c r="AU5" s="2">
        <v>0.72033898305084743</v>
      </c>
      <c r="AV5" s="2">
        <v>1.5522702104097481</v>
      </c>
      <c r="AW5" s="2">
        <v>1.169642857142857</v>
      </c>
      <c r="AX5" s="2">
        <v>0.47933884297520662</v>
      </c>
      <c r="AY5" s="2">
        <v>1.5705057216685119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t="s">
        <v>7</v>
      </c>
      <c r="K6">
        <v>4</v>
      </c>
      <c r="L6" s="2">
        <v>0.875</v>
      </c>
      <c r="M6" s="9">
        <f>1.46428571428571+1.07865168539326</f>
        <v>2.5429373996789701</v>
      </c>
      <c r="N6">
        <v>0</v>
      </c>
      <c r="O6">
        <v>0</v>
      </c>
      <c r="P6" s="2">
        <v>1.8181818181818181</v>
      </c>
      <c r="Q6" s="2">
        <v>0.9285714285714286</v>
      </c>
      <c r="R6" s="2">
        <v>0.76106194690265483</v>
      </c>
      <c r="S6" s="2">
        <v>0.51515151515151514</v>
      </c>
      <c r="T6" s="2">
        <v>1.0533333333333332</v>
      </c>
      <c r="U6" s="2">
        <v>1.2</v>
      </c>
      <c r="V6" s="2">
        <v>1.0731707317073171</v>
      </c>
      <c r="W6" s="9">
        <f>1.27777777777778+1.08064516129032</f>
        <v>2.3584229390680997</v>
      </c>
      <c r="X6" s="2">
        <v>1.0588235294117647</v>
      </c>
      <c r="Y6" s="9">
        <f>1.72413793103448+1.05813953488372</f>
        <v>2.7822774659181997</v>
      </c>
      <c r="Z6" s="9">
        <f>1.13414634146341+1.05263157894737</f>
        <v>2.1867779204107798</v>
      </c>
      <c r="AA6" s="2">
        <v>1.1428571428571428</v>
      </c>
      <c r="AB6" s="2">
        <v>0.85057471264367812</v>
      </c>
      <c r="AC6" s="2">
        <v>1.0864197530864197</v>
      </c>
      <c r="AF6">
        <v>1</v>
      </c>
      <c r="AH6" s="2">
        <v>1.1428571428571428</v>
      </c>
      <c r="AI6" s="2">
        <v>1.6100101626016259</v>
      </c>
      <c r="AJ6" s="2">
        <v>0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0.93181818181818177</v>
      </c>
      <c r="AS6" s="2">
        <v>1.7079818299805321</v>
      </c>
      <c r="AT6" s="2">
        <v>0.94444444444444442</v>
      </c>
      <c r="AU6" s="2">
        <v>1.5250549450549449</v>
      </c>
      <c r="AV6" s="2">
        <v>1.8317204301075269</v>
      </c>
      <c r="AW6" s="2">
        <v>0.875</v>
      </c>
      <c r="AX6" s="2">
        <v>1.1756756756756757</v>
      </c>
      <c r="AY6" s="2">
        <v>0.92045454545454541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t="s">
        <v>17</v>
      </c>
      <c r="K7">
        <v>5</v>
      </c>
      <c r="L7" s="2">
        <v>1.0454545454545454</v>
      </c>
      <c r="M7" s="9">
        <f>1.67857142857143+0.458823529411765</f>
        <v>2.137394957983195</v>
      </c>
      <c r="N7" s="2">
        <v>0.79268292682926833</v>
      </c>
      <c r="O7" s="2">
        <v>0.55000000000000004</v>
      </c>
      <c r="P7">
        <v>0</v>
      </c>
      <c r="Q7" s="2">
        <v>1.1647058823529413</v>
      </c>
      <c r="R7" s="2">
        <v>1.0576923076923077</v>
      </c>
      <c r="S7" s="2">
        <v>1.2179487179487178</v>
      </c>
      <c r="T7" s="9">
        <f>1.56451612903226+0.617283950617284</f>
        <v>2.1818000796495438</v>
      </c>
      <c r="U7" s="9">
        <f>0.846153846153846+1.58571428571429</f>
        <v>2.4318681318681361</v>
      </c>
      <c r="V7" s="2">
        <v>1.0879120879120878</v>
      </c>
      <c r="W7" s="2">
        <v>0.47826086956521741</v>
      </c>
      <c r="X7" s="2">
        <v>1.1585365853658536</v>
      </c>
      <c r="Y7" s="2">
        <v>1.01219512195122</v>
      </c>
      <c r="Z7" s="2">
        <v>1.8135593220338984</v>
      </c>
      <c r="AA7" s="2">
        <v>1.6296296296296295</v>
      </c>
      <c r="AB7" s="2">
        <v>2.1702127659574466</v>
      </c>
      <c r="AC7" s="2">
        <v>4.25</v>
      </c>
      <c r="AF7">
        <v>1</v>
      </c>
      <c r="AH7" s="2">
        <v>0.95652173913043481</v>
      </c>
      <c r="AI7" s="2">
        <v>2.775231860338244</v>
      </c>
      <c r="AJ7" s="2">
        <v>1.2615384615384615</v>
      </c>
      <c r="AK7" s="2">
        <v>1.8181818181818181</v>
      </c>
      <c r="AL7" s="2">
        <v>0</v>
      </c>
      <c r="AM7" s="2">
        <v>0.85858585858585856</v>
      </c>
      <c r="AN7" s="2">
        <v>0.94545454545454544</v>
      </c>
      <c r="AO7" s="2">
        <v>0.82105263157894737</v>
      </c>
      <c r="AP7" s="2">
        <v>2.2591752577319593</v>
      </c>
      <c r="AQ7" s="2">
        <v>1.8124488124488112</v>
      </c>
      <c r="AR7" s="2">
        <v>0.91919191919191923</v>
      </c>
      <c r="AS7" s="2">
        <v>2.0909090909090908</v>
      </c>
      <c r="AT7" s="2">
        <v>0.86315789473684212</v>
      </c>
      <c r="AU7" s="2">
        <v>0.98795180722891562</v>
      </c>
      <c r="AV7" s="2">
        <v>0.55140186915887845</v>
      </c>
      <c r="AW7" s="2">
        <v>0.61363636363636365</v>
      </c>
      <c r="AX7" s="2">
        <v>0.46078431372549017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t="s">
        <v>2</v>
      </c>
      <c r="K8">
        <v>6</v>
      </c>
      <c r="L8" s="2">
        <v>0.875</v>
      </c>
      <c r="M8" s="2">
        <v>0.45299145299145299</v>
      </c>
      <c r="N8" s="2">
        <v>1.2696629213483146</v>
      </c>
      <c r="O8" s="2">
        <v>1.0769230769230769</v>
      </c>
      <c r="P8" s="2">
        <v>0.85858585858585856</v>
      </c>
      <c r="Q8">
        <v>0</v>
      </c>
      <c r="R8" s="2">
        <v>0.93269230769230771</v>
      </c>
      <c r="S8" s="2">
        <v>1.6119402985074627</v>
      </c>
      <c r="T8" s="2">
        <v>1.4074074074074074</v>
      </c>
      <c r="U8" s="2">
        <v>1.368421052631579</v>
      </c>
      <c r="V8" s="2">
        <v>1.1594202898550725</v>
      </c>
      <c r="W8" s="9">
        <f>1.65+1.18279569892473</f>
        <v>2.8327956989247296</v>
      </c>
      <c r="X8" s="2">
        <v>0.95726495726495731</v>
      </c>
      <c r="Y8" s="2">
        <v>1.5454545454545454</v>
      </c>
      <c r="Z8" s="9">
        <f>1.29333333333333+0.9</f>
        <v>2.1933333333333298</v>
      </c>
      <c r="AA8" s="9">
        <f>1.14583333333333+1.67796610169492</f>
        <v>2.82379943502825</v>
      </c>
      <c r="AB8" s="2">
        <v>3.5</v>
      </c>
      <c r="AC8" s="2">
        <v>3.25</v>
      </c>
      <c r="AF8">
        <v>1</v>
      </c>
      <c r="AH8" s="2">
        <v>1.1428571428571428</v>
      </c>
      <c r="AI8" s="2">
        <v>2.2075471698113209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1.0721649484536082</v>
      </c>
      <c r="AO8" s="2">
        <v>0.62037037037037035</v>
      </c>
      <c r="AP8" s="2">
        <v>0.71052631578947367</v>
      </c>
      <c r="AQ8" s="2">
        <v>0.73076923076923073</v>
      </c>
      <c r="AR8" s="2">
        <v>0.86250000000000004</v>
      </c>
      <c r="AS8" s="2">
        <v>1.451515151515151</v>
      </c>
      <c r="AT8" s="2">
        <v>1.0446428571428572</v>
      </c>
      <c r="AU8" s="2">
        <v>0.6470588235294118</v>
      </c>
      <c r="AV8" s="2">
        <v>1.88430698739977</v>
      </c>
      <c r="AW8" s="2">
        <v>1.468686868686869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t="s">
        <v>5</v>
      </c>
      <c r="K9">
        <v>7</v>
      </c>
      <c r="L9" s="2">
        <v>0.9662921348314607</v>
      </c>
      <c r="M9" s="2">
        <v>0.71052631578947367</v>
      </c>
      <c r="N9" s="2">
        <v>0.94339622641509435</v>
      </c>
      <c r="O9" s="2">
        <v>1.3139534883720929</v>
      </c>
      <c r="P9" s="2">
        <v>0.94545454545454544</v>
      </c>
      <c r="Q9" s="2">
        <v>1.0721649484536082</v>
      </c>
      <c r="R9">
        <v>0</v>
      </c>
      <c r="S9" s="2">
        <v>1.6229508196721312</v>
      </c>
      <c r="T9" s="8">
        <f>0.752475247524752+1.22727272727273</f>
        <v>1.979747974797482</v>
      </c>
      <c r="U9" s="2">
        <v>0.71794871794871795</v>
      </c>
      <c r="V9" s="9">
        <f>1.18461538461538+1.53521126760563</f>
        <v>2.7198266522210099</v>
      </c>
      <c r="W9" s="2">
        <v>0.97872340425531912</v>
      </c>
      <c r="X9" s="2">
        <v>1.2446808510638299</v>
      </c>
      <c r="Y9" s="2">
        <v>0.81188118811881194</v>
      </c>
      <c r="Z9" s="2">
        <v>1.6666666666666667</v>
      </c>
      <c r="AA9" s="2">
        <v>1.4931506849315068</v>
      </c>
      <c r="AB9" s="9">
        <f>2.94642857142857+1.37634408602151</f>
        <v>4.3227726574500798</v>
      </c>
      <c r="AC9" s="2">
        <v>0.95652173913043481</v>
      </c>
      <c r="AF9">
        <v>1</v>
      </c>
      <c r="AH9" s="2">
        <v>1.0348837209302326</v>
      </c>
      <c r="AI9" s="2">
        <v>1.4074074074074074</v>
      </c>
      <c r="AJ9" s="2">
        <v>1.06</v>
      </c>
      <c r="AK9" s="2">
        <v>0.76106194690265483</v>
      </c>
      <c r="AL9" s="2">
        <v>1.0576923076923077</v>
      </c>
      <c r="AM9" s="2">
        <v>0.93269230769230771</v>
      </c>
      <c r="AN9" s="2">
        <v>0</v>
      </c>
      <c r="AO9" s="2">
        <v>0.61616161616161613</v>
      </c>
      <c r="AP9" s="2">
        <v>2.1437621832358649</v>
      </c>
      <c r="AQ9" s="2">
        <v>1.3928571428571428</v>
      </c>
      <c r="AR9" s="2">
        <v>1.495531990944835</v>
      </c>
      <c r="AS9" s="2">
        <v>1.0217391304347827</v>
      </c>
      <c r="AT9" s="2">
        <v>0.80341880341880345</v>
      </c>
      <c r="AU9" s="2">
        <v>1.2317073170731707</v>
      </c>
      <c r="AV9" s="2">
        <v>0.6</v>
      </c>
      <c r="AW9" s="2">
        <v>0.66972477064220182</v>
      </c>
      <c r="AX9" s="2">
        <v>1.0659564393939389</v>
      </c>
      <c r="AY9" s="2">
        <v>1.0454545454545454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t="s">
        <v>14</v>
      </c>
      <c r="K10">
        <v>8</v>
      </c>
      <c r="L10" s="9">
        <f>0.843373493975904+0.702127659574468</f>
        <v>1.545501153550372</v>
      </c>
      <c r="M10" s="9">
        <f>0.731958762886598+1.1</f>
        <v>1.8319587628865981</v>
      </c>
      <c r="N10" s="9">
        <f>1.18333333333333+0.558333333333333</f>
        <v>1.7416666666666631</v>
      </c>
      <c r="O10" s="2">
        <v>1.9411764705882353</v>
      </c>
      <c r="P10" s="2">
        <v>0.82105263157894737</v>
      </c>
      <c r="Q10" s="2">
        <v>0.62037037037037035</v>
      </c>
      <c r="R10" s="2">
        <v>0.61616161616161613</v>
      </c>
      <c r="S10">
        <v>0</v>
      </c>
      <c r="T10" s="2">
        <v>0.88235294117647056</v>
      </c>
      <c r="U10" s="2">
        <v>1.5</v>
      </c>
      <c r="V10" s="2">
        <v>0.80232558139534882</v>
      </c>
      <c r="W10" s="2">
        <v>1.2183908045977012</v>
      </c>
      <c r="X10" s="2">
        <v>1.5060240963855422</v>
      </c>
      <c r="Y10" s="2">
        <v>0.98412698412698407</v>
      </c>
      <c r="Z10" s="2">
        <v>1.4507042253521127</v>
      </c>
      <c r="AA10" s="2">
        <v>1.1904761904761905</v>
      </c>
      <c r="AB10" s="2">
        <v>2.6833333333333331</v>
      </c>
      <c r="AC10" s="2">
        <v>1.9577464788732395</v>
      </c>
      <c r="AF10">
        <v>1</v>
      </c>
      <c r="AH10" s="2">
        <v>2.6099567099567098</v>
      </c>
      <c r="AI10" s="2">
        <v>2.2752880921894989</v>
      </c>
      <c r="AJ10" s="2">
        <v>2.6361151986546112</v>
      </c>
      <c r="AK10" s="2">
        <v>0.51515151515151514</v>
      </c>
      <c r="AL10" s="2">
        <v>1.2179487179487178</v>
      </c>
      <c r="AM10" s="2">
        <v>1.6119402985074627</v>
      </c>
      <c r="AN10" s="2">
        <v>1.6229508196721312</v>
      </c>
      <c r="AO10" s="2">
        <v>0</v>
      </c>
      <c r="AP10" s="2">
        <v>1.1333333333333333</v>
      </c>
      <c r="AQ10" s="2">
        <v>0.66666666666666663</v>
      </c>
      <c r="AR10" s="2">
        <v>1.2463768115942029</v>
      </c>
      <c r="AS10" s="2">
        <v>0.82075471698113212</v>
      </c>
      <c r="AT10" s="2">
        <v>0.66400000000000003</v>
      </c>
      <c r="AU10" s="2">
        <v>1.0161290322580645</v>
      </c>
      <c r="AV10" s="2">
        <v>0.68932038834951459</v>
      </c>
      <c r="AW10" s="2">
        <v>0.84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t="s">
        <v>3</v>
      </c>
      <c r="K11">
        <v>9</v>
      </c>
      <c r="L11" s="2">
        <v>0.6470588235294118</v>
      </c>
      <c r="M11">
        <v>0</v>
      </c>
      <c r="N11" s="2">
        <v>1.1724137931034482</v>
      </c>
      <c r="O11" s="2">
        <v>0.94936708860759489</v>
      </c>
      <c r="P11" s="9">
        <f>0.639175257731959+1.62</f>
        <v>2.2591752577319593</v>
      </c>
      <c r="Q11" s="2">
        <v>0.71052631578947367</v>
      </c>
      <c r="R11" s="9">
        <f>1.32894736842105+0.814814814814815</f>
        <v>2.1437621832358649</v>
      </c>
      <c r="S11" s="2">
        <v>1.1333333333333333</v>
      </c>
      <c r="T11">
        <v>0</v>
      </c>
      <c r="U11" s="2">
        <v>0.83870967741935487</v>
      </c>
      <c r="V11" s="2">
        <v>1.0329670329670331</v>
      </c>
      <c r="W11" s="2">
        <v>0.67391304347826086</v>
      </c>
      <c r="X11" s="2">
        <v>1.0136986301369864</v>
      </c>
      <c r="Y11" s="9">
        <f>1.70588235294118+0.654761904761905</f>
        <v>2.3606442577030848</v>
      </c>
      <c r="Z11" s="2">
        <v>1.4814814814814814</v>
      </c>
      <c r="AA11" s="9">
        <f>1.4+1.66666666666667</f>
        <v>3.06666666666667</v>
      </c>
      <c r="AB11" s="2">
        <v>2.1886792452830188</v>
      </c>
      <c r="AC11" s="2">
        <v>1.78125</v>
      </c>
      <c r="AF11">
        <v>1</v>
      </c>
      <c r="AH11" s="2">
        <v>1.5454545454545454</v>
      </c>
      <c r="AI11" s="2">
        <v>0</v>
      </c>
      <c r="AJ11" s="2">
        <v>0.8529411764705882</v>
      </c>
      <c r="AK11" s="2">
        <v>1.0533333333333332</v>
      </c>
      <c r="AL11" s="2">
        <v>2.1818000796495438</v>
      </c>
      <c r="AM11" s="2">
        <v>1.4074074074074074</v>
      </c>
      <c r="AN11" s="2">
        <v>1.979747974797482</v>
      </c>
      <c r="AO11" s="2">
        <v>0.88235294117647056</v>
      </c>
      <c r="AP11" s="2">
        <v>0</v>
      </c>
      <c r="AQ11" s="2">
        <v>1.1923076923076923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0.67500000000000004</v>
      </c>
      <c r="AW11" s="2">
        <v>1.3142857142857141</v>
      </c>
      <c r="AX11" s="2">
        <v>0.45689655172413796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t="s">
        <v>13</v>
      </c>
      <c r="K12">
        <v>10</v>
      </c>
      <c r="L12" s="9">
        <f>1.125+0.590909090909091</f>
        <v>1.7159090909090911</v>
      </c>
      <c r="M12" s="2">
        <v>0.59139784946236562</v>
      </c>
      <c r="N12" s="2">
        <v>0.38554216867469882</v>
      </c>
      <c r="O12" s="2">
        <v>0.83333333333333337</v>
      </c>
      <c r="P12" s="9">
        <f>1.18181818181818+0.630630630630631</f>
        <v>1.8124488124488112</v>
      </c>
      <c r="Q12" s="2">
        <v>0.73076923076923073</v>
      </c>
      <c r="R12" s="2">
        <v>1.3928571428571428</v>
      </c>
      <c r="S12" s="2">
        <v>0.66666666666666663</v>
      </c>
      <c r="T12" s="2">
        <v>1.1923076923076923</v>
      </c>
      <c r="U12" s="2">
        <v>0</v>
      </c>
      <c r="V12" s="2">
        <v>0.97674418604651159</v>
      </c>
      <c r="W12" s="2">
        <v>1.4262295081967213</v>
      </c>
      <c r="X12" s="9">
        <f>1.94520547945205+1.19047619047619</f>
        <v>3.1356816699282399</v>
      </c>
      <c r="Y12" s="2">
        <v>1.3043478260869565</v>
      </c>
      <c r="Z12" s="2">
        <v>0.67289719626168221</v>
      </c>
      <c r="AA12" s="2">
        <v>1.2833333333333334</v>
      </c>
      <c r="AB12" s="2">
        <v>1.4516129032258065</v>
      </c>
      <c r="AC12" s="2">
        <v>2.06</v>
      </c>
      <c r="AF12">
        <v>1</v>
      </c>
      <c r="AH12" s="2">
        <v>2.5811965811965791</v>
      </c>
      <c r="AI12" s="2">
        <v>1.6909090909090909</v>
      </c>
      <c r="AJ12" s="2">
        <v>2.59375</v>
      </c>
      <c r="AK12" s="2">
        <v>1.2</v>
      </c>
      <c r="AL12" s="2">
        <v>2.4318681318681361</v>
      </c>
      <c r="AM12" s="2">
        <v>1.368421052631579</v>
      </c>
      <c r="AN12" s="2">
        <v>0.71794871794871795</v>
      </c>
      <c r="AO12" s="2">
        <v>1.5</v>
      </c>
      <c r="AP12" s="2">
        <v>0.83870967741935487</v>
      </c>
      <c r="AQ12" s="2">
        <v>0</v>
      </c>
      <c r="AR12" s="2">
        <v>1.0238095238095237</v>
      </c>
      <c r="AS12" s="2">
        <v>0.70114942528735635</v>
      </c>
      <c r="AT12" s="2">
        <v>1.3540845070422538</v>
      </c>
      <c r="AU12" s="2">
        <v>2.2939393939393971</v>
      </c>
      <c r="AV12" s="2">
        <v>1.4861111111111112</v>
      </c>
      <c r="AW12" s="2">
        <v>0.77922077922077926</v>
      </c>
      <c r="AX12" s="2">
        <v>0.68888888888888888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t="s">
        <v>15</v>
      </c>
      <c r="K13">
        <v>11</v>
      </c>
      <c r="L13" s="9">
        <f>0.573170731707317+0.886792452830189</f>
        <v>1.4599631845375061</v>
      </c>
      <c r="M13" s="9">
        <f>0.529411764705882+0.831325301204819</f>
        <v>1.360737065910701</v>
      </c>
      <c r="N13" s="2">
        <v>1.3898305084745763</v>
      </c>
      <c r="O13" s="2">
        <v>0.93181818181818177</v>
      </c>
      <c r="P13" s="2">
        <v>0.91919191919191923</v>
      </c>
      <c r="Q13" s="2">
        <v>0.86250000000000004</v>
      </c>
      <c r="R13" s="9">
        <f>0.844155844155844+0.651376146788991</f>
        <v>1.495531990944835</v>
      </c>
      <c r="S13" s="2">
        <v>1.2463768115942029</v>
      </c>
      <c r="T13" s="2">
        <v>0.96808510638297873</v>
      </c>
      <c r="U13" s="2">
        <v>1.0238095238095237</v>
      </c>
      <c r="V13" s="2">
        <v>0</v>
      </c>
      <c r="W13" s="2">
        <v>1.0219780219780219</v>
      </c>
      <c r="X13" s="2">
        <v>0.46666666666666667</v>
      </c>
      <c r="Y13" s="2">
        <v>0.95833333333333337</v>
      </c>
      <c r="Z13" s="2">
        <v>1.32</v>
      </c>
      <c r="AA13" s="2">
        <v>2.896551724137931</v>
      </c>
      <c r="AB13" s="2">
        <v>3.5454545454545454</v>
      </c>
      <c r="AC13" s="2">
        <v>2.5</v>
      </c>
      <c r="AF13">
        <v>1</v>
      </c>
      <c r="AH13" s="2">
        <v>2.8723404255319203</v>
      </c>
      <c r="AI13" s="2">
        <v>3.0917874396135296</v>
      </c>
      <c r="AJ13" s="2">
        <v>0.71951219512195119</v>
      </c>
      <c r="AK13" s="2">
        <v>1.0731707317073171</v>
      </c>
      <c r="AL13" s="2">
        <v>1.0879120879120878</v>
      </c>
      <c r="AM13" s="2">
        <v>1.1594202898550725</v>
      </c>
      <c r="AN13" s="2">
        <v>2.7198266522210099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0.978494623655914</v>
      </c>
      <c r="AT13" s="2">
        <v>2.1428571428571428</v>
      </c>
      <c r="AU13" s="2">
        <v>1.0434782608695652</v>
      </c>
      <c r="AV13" s="2">
        <v>0.75757575757575757</v>
      </c>
      <c r="AW13" s="2">
        <v>0.34523809523809523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t="s">
        <v>4</v>
      </c>
      <c r="K14">
        <v>12</v>
      </c>
      <c r="L14">
        <v>0</v>
      </c>
      <c r="M14" s="2">
        <v>0.84146341463414631</v>
      </c>
      <c r="N14" s="2">
        <v>1.2295081967213115</v>
      </c>
      <c r="O14" s="9">
        <f>0.782608695652174+0.925373134328358</f>
        <v>1.7079818299805321</v>
      </c>
      <c r="P14" s="2">
        <v>2.0909090909090908</v>
      </c>
      <c r="Q14" s="9">
        <f>0.606060606060606+0.845454545454545</f>
        <v>1.451515151515151</v>
      </c>
      <c r="R14" s="2">
        <v>1.0217391304347827</v>
      </c>
      <c r="S14" s="2">
        <v>0.82075471698113212</v>
      </c>
      <c r="T14" s="2">
        <v>1.4838709677419355</v>
      </c>
      <c r="U14" s="2">
        <v>0.70114942528735635</v>
      </c>
      <c r="V14" s="2">
        <v>0.978494623655914</v>
      </c>
      <c r="W14" s="2">
        <v>0</v>
      </c>
      <c r="X14" s="9">
        <f>2.24074074074074+0.9</f>
        <v>3.1407407407407399</v>
      </c>
      <c r="Y14" s="2">
        <v>1.5890410958904109</v>
      </c>
      <c r="Z14" s="2">
        <v>0.53398058252427183</v>
      </c>
      <c r="AA14" s="2">
        <v>0.68674698795180722</v>
      </c>
      <c r="AB14" s="9">
        <f>1.3375+1.02884615384615</f>
        <v>2.3663461538461501</v>
      </c>
      <c r="AC14" s="2">
        <v>2.3191489361702127</v>
      </c>
      <c r="AF14">
        <v>1</v>
      </c>
      <c r="AH14" s="2">
        <v>0</v>
      </c>
      <c r="AI14" s="2">
        <v>1.1884057971014492</v>
      </c>
      <c r="AJ14" s="2">
        <v>0.81333333333333335</v>
      </c>
      <c r="AK14" s="2">
        <v>2.3584229390680997</v>
      </c>
      <c r="AL14" s="2">
        <v>0.47826086956521741</v>
      </c>
      <c r="AM14" s="2">
        <v>2.8327956989247296</v>
      </c>
      <c r="AN14" s="2">
        <v>0.97872340425531912</v>
      </c>
      <c r="AO14" s="2">
        <v>1.2183908045977012</v>
      </c>
      <c r="AP14" s="2">
        <v>0.67391304347826086</v>
      </c>
      <c r="AQ14" s="2">
        <v>1.4262295081967213</v>
      </c>
      <c r="AR14" s="2">
        <v>1.0219780219780219</v>
      </c>
      <c r="AS14" s="2">
        <v>0</v>
      </c>
      <c r="AT14" s="2">
        <v>1.5573921028466471</v>
      </c>
      <c r="AU14" s="2">
        <v>0.62931034482758619</v>
      </c>
      <c r="AV14" s="2">
        <v>1.8727272727272728</v>
      </c>
      <c r="AW14" s="2">
        <v>1.4561403508771931</v>
      </c>
      <c r="AX14" s="2">
        <v>1.719626168224299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t="s">
        <v>9</v>
      </c>
      <c r="K15">
        <v>13</v>
      </c>
      <c r="L15" s="2">
        <v>1.1499999999999999</v>
      </c>
      <c r="M15" s="2">
        <v>0.89010989010989006</v>
      </c>
      <c r="N15" s="2">
        <v>0.62385321100917435</v>
      </c>
      <c r="O15" s="2">
        <v>0.94444444444444442</v>
      </c>
      <c r="P15" s="2">
        <v>0.86315789473684212</v>
      </c>
      <c r="Q15" s="2">
        <v>1.0446428571428572</v>
      </c>
      <c r="R15" s="2">
        <v>0.80341880341880345</v>
      </c>
      <c r="S15" s="2">
        <v>0.66400000000000003</v>
      </c>
      <c r="T15" s="2">
        <v>0.98648648648648651</v>
      </c>
      <c r="U15" s="9">
        <f>0.514084507042254+0.84</f>
        <v>1.3540845070422538</v>
      </c>
      <c r="V15" s="2">
        <v>2.1428571428571428</v>
      </c>
      <c r="W15" s="9">
        <f>0.446280991735537+1.11111111111111</f>
        <v>1.5573921028466471</v>
      </c>
      <c r="X15" s="2">
        <v>0</v>
      </c>
      <c r="Y15" s="2">
        <v>1.5925925925925926</v>
      </c>
      <c r="Z15" s="2">
        <v>0.75</v>
      </c>
      <c r="AA15" s="2">
        <v>0.69444444444444442</v>
      </c>
      <c r="AB15" s="2">
        <v>1.3246753246753247</v>
      </c>
      <c r="AC15" s="9">
        <f>1.3448275862069+1.61333333333333</f>
        <v>2.9581609195402301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1.1585365853658536</v>
      </c>
      <c r="AM15" s="2">
        <v>0.95726495726495731</v>
      </c>
      <c r="AN15" s="2">
        <v>1.2446808510638299</v>
      </c>
      <c r="AO15" s="2">
        <v>1.5060240963855422</v>
      </c>
      <c r="AP15" s="2">
        <v>1.0136986301369864</v>
      </c>
      <c r="AQ15" s="2">
        <v>3.1356816699282399</v>
      </c>
      <c r="AR15" s="2">
        <v>0.46666666666666667</v>
      </c>
      <c r="AS15" s="2">
        <v>3.1407407407407399</v>
      </c>
      <c r="AT15" s="2">
        <v>0</v>
      </c>
      <c r="AU15" s="2">
        <v>0.62790697674418605</v>
      </c>
      <c r="AV15" s="2">
        <v>1.3333333333333333</v>
      </c>
      <c r="AW15" s="2">
        <v>1.44</v>
      </c>
      <c r="AX15" s="2">
        <v>0.75490196078431371</v>
      </c>
      <c r="AY15" s="2">
        <v>1.3634244543335461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t="s">
        <v>11</v>
      </c>
      <c r="K16">
        <v>14</v>
      </c>
      <c r="L16" s="2">
        <v>0.5670103092783505</v>
      </c>
      <c r="M16" s="2">
        <v>0.69148936170212771</v>
      </c>
      <c r="N16" s="2">
        <v>0.72033898305084743</v>
      </c>
      <c r="O16" s="9">
        <f>0.58+0.945054945054945</f>
        <v>1.5250549450549449</v>
      </c>
      <c r="P16" s="2">
        <v>0.98795180722891562</v>
      </c>
      <c r="Q16" s="2">
        <v>0.6470588235294118</v>
      </c>
      <c r="R16" s="2">
        <v>1.2317073170731707</v>
      </c>
      <c r="S16" s="2">
        <v>1.0161290322580645</v>
      </c>
      <c r="T16" s="2">
        <v>0.58620689655172409</v>
      </c>
      <c r="U16" s="9">
        <f>0.766666666666667+1.52727272727273</f>
        <v>2.2939393939393971</v>
      </c>
      <c r="V16" s="2">
        <v>1.0434782608695652</v>
      </c>
      <c r="W16" s="2">
        <v>0.62931034482758619</v>
      </c>
      <c r="X16" s="2">
        <v>0.62790697674418605</v>
      </c>
      <c r="Y16" s="2">
        <v>0</v>
      </c>
      <c r="Z16" s="2">
        <v>0.96116504854368934</v>
      </c>
      <c r="AA16" s="2">
        <v>0.47787610619469029</v>
      </c>
      <c r="AB16" s="9">
        <f>1.54385964912281+1.18604651162791</f>
        <v>2.72990616075072</v>
      </c>
      <c r="AC16" s="2">
        <v>1.9827586206896552</v>
      </c>
      <c r="AF16">
        <v>1</v>
      </c>
      <c r="AH16" s="2">
        <v>1.7636363636363637</v>
      </c>
      <c r="AI16" s="2">
        <v>1.4461538461538461</v>
      </c>
      <c r="AJ16" s="2">
        <v>1.388235294117647</v>
      </c>
      <c r="AK16" s="2">
        <v>2.7822774659181997</v>
      </c>
      <c r="AL16" s="2">
        <v>1.01219512195122</v>
      </c>
      <c r="AM16" s="2">
        <v>1.5454545454545454</v>
      </c>
      <c r="AN16" s="2">
        <v>0.81188118811881194</v>
      </c>
      <c r="AO16" s="2">
        <v>0.98412698412698407</v>
      </c>
      <c r="AP16" s="2">
        <v>2.3606442577030848</v>
      </c>
      <c r="AQ16" s="2">
        <v>1.3043478260869565</v>
      </c>
      <c r="AR16" s="2">
        <v>0.95833333333333337</v>
      </c>
      <c r="AS16" s="2">
        <v>1.5890410958904109</v>
      </c>
      <c r="AT16" s="2">
        <v>1.5925925925925926</v>
      </c>
      <c r="AU16" s="2">
        <v>0</v>
      </c>
      <c r="AV16" s="2">
        <v>1.0404040404040404</v>
      </c>
      <c r="AW16" s="2">
        <v>2.0925925925925926</v>
      </c>
      <c r="AX16" s="2">
        <v>1.490864527629234</v>
      </c>
      <c r="AY16" s="2">
        <v>0.5043478260869565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t="s">
        <v>8</v>
      </c>
      <c r="K17">
        <v>15</v>
      </c>
      <c r="L17" s="2">
        <v>0.52173913043478259</v>
      </c>
      <c r="M17" s="2">
        <v>0.70707070707070707</v>
      </c>
      <c r="N17" s="9">
        <f>0.447619047619048+1.1046511627907</f>
        <v>1.5522702104097481</v>
      </c>
      <c r="O17" s="2">
        <f>0.881720430107527+0.95</f>
        <v>1.8317204301075269</v>
      </c>
      <c r="P17" s="2">
        <v>0.55140186915887845</v>
      </c>
      <c r="Q17" s="9">
        <f>0.77319587628866+1.11111111111111</f>
        <v>1.88430698739977</v>
      </c>
      <c r="R17" s="2">
        <v>0.6</v>
      </c>
      <c r="S17" s="2">
        <v>0.68932038834951459</v>
      </c>
      <c r="T17" s="2">
        <v>0.67500000000000004</v>
      </c>
      <c r="U17" s="2">
        <v>1.4861111111111112</v>
      </c>
      <c r="V17" s="2">
        <v>0.75757575757575757</v>
      </c>
      <c r="W17" s="2">
        <v>1.8727272727272728</v>
      </c>
      <c r="X17" s="2">
        <v>1.3333333333333333</v>
      </c>
      <c r="Y17" s="2">
        <v>1.0404040404040404</v>
      </c>
      <c r="Z17" s="2">
        <v>0</v>
      </c>
      <c r="AA17" s="2">
        <v>0.71875</v>
      </c>
      <c r="AB17" s="2">
        <v>0.90654205607476634</v>
      </c>
      <c r="AC17" s="2">
        <v>1.7272727272727273</v>
      </c>
      <c r="AF17">
        <v>1</v>
      </c>
      <c r="AH17" s="2">
        <v>1.9166666666666667</v>
      </c>
      <c r="AI17" s="2">
        <v>1.4142857142857144</v>
      </c>
      <c r="AJ17" s="2">
        <v>3.139305711086227</v>
      </c>
      <c r="AK17" s="2">
        <v>2.1867779204107798</v>
      </c>
      <c r="AL17" s="2">
        <v>1.8135593220338984</v>
      </c>
      <c r="AM17" s="2">
        <v>2.1933333333333298</v>
      </c>
      <c r="AN17" s="2">
        <v>1.6666666666666667</v>
      </c>
      <c r="AO17" s="2">
        <v>1.4507042253521127</v>
      </c>
      <c r="AP17" s="2">
        <v>1.4814814814814814</v>
      </c>
      <c r="AQ17" s="2">
        <v>0.67289719626168221</v>
      </c>
      <c r="AR17" s="2">
        <v>1.32</v>
      </c>
      <c r="AS17" s="2">
        <v>0.53398058252427183</v>
      </c>
      <c r="AT17" s="2">
        <v>0.75</v>
      </c>
      <c r="AU17" s="2">
        <v>0.96116504854368934</v>
      </c>
      <c r="AV17" s="2">
        <v>0</v>
      </c>
      <c r="AW17" s="2">
        <v>1.3913043478260869</v>
      </c>
      <c r="AX17" s="2">
        <v>1.1030927835051547</v>
      </c>
      <c r="AY17" s="2">
        <v>0.57894736842105265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t="s">
        <v>6</v>
      </c>
      <c r="K18">
        <v>16</v>
      </c>
      <c r="L18" s="2">
        <v>0.39772727272727271</v>
      </c>
      <c r="M18" s="2">
        <v>0.44166666666666665</v>
      </c>
      <c r="N18" s="9">
        <f>0.821428571428571+0.348214285714286</f>
        <v>1.169642857142857</v>
      </c>
      <c r="O18" s="2">
        <v>0.875</v>
      </c>
      <c r="P18" s="2">
        <v>0.61363636363636365</v>
      </c>
      <c r="Q18" s="9">
        <f>0.872727272727273+0.595959595959596</f>
        <v>1.468686868686869</v>
      </c>
      <c r="R18" s="2">
        <v>0.66972477064220182</v>
      </c>
      <c r="S18" s="2">
        <v>0.84</v>
      </c>
      <c r="T18" s="9">
        <f>0.714285714285714+0.6</f>
        <v>1.3142857142857141</v>
      </c>
      <c r="U18" s="2">
        <v>0.77922077922077926</v>
      </c>
      <c r="V18" s="2">
        <v>0.34523809523809523</v>
      </c>
      <c r="W18" s="2">
        <v>1.4561403508771931</v>
      </c>
      <c r="X18" s="2">
        <v>1.44</v>
      </c>
      <c r="Y18" s="2">
        <v>2.0925925925925926</v>
      </c>
      <c r="Z18" s="2">
        <v>1.3913043478260869</v>
      </c>
      <c r="AA18" s="2">
        <v>0</v>
      </c>
      <c r="AB18" s="2">
        <v>1.6046511627906976</v>
      </c>
      <c r="AC18" s="2">
        <v>1.9245283018867925</v>
      </c>
      <c r="AF18">
        <v>1</v>
      </c>
      <c r="AH18" s="2">
        <v>2.5142857142857142</v>
      </c>
      <c r="AI18" s="2">
        <v>2.2641509433962264</v>
      </c>
      <c r="AJ18" s="2">
        <v>4.0891861761427002</v>
      </c>
      <c r="AK18" s="2">
        <v>1.1428571428571428</v>
      </c>
      <c r="AL18" s="2">
        <v>1.6296296296296295</v>
      </c>
      <c r="AM18" s="2">
        <v>2.82379943502825</v>
      </c>
      <c r="AN18" s="2">
        <v>1.4931506849315068</v>
      </c>
      <c r="AO18" s="2">
        <v>1.1904761904761905</v>
      </c>
      <c r="AP18" s="2">
        <v>3.06666666666667</v>
      </c>
      <c r="AQ18" s="2">
        <v>1.2833333333333334</v>
      </c>
      <c r="AR18" s="2">
        <v>2.896551724137931</v>
      </c>
      <c r="AS18" s="2">
        <v>0.68674698795180722</v>
      </c>
      <c r="AT18" s="2">
        <v>0.69444444444444442</v>
      </c>
      <c r="AU18" s="2">
        <v>0.47787610619469029</v>
      </c>
      <c r="AV18" s="2">
        <v>0.71875</v>
      </c>
      <c r="AW18" s="2">
        <v>0</v>
      </c>
      <c r="AX18" s="2">
        <v>0.62318840579710144</v>
      </c>
      <c r="AY18" s="2">
        <v>0.51960784313725494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t="s">
        <v>16</v>
      </c>
      <c r="K19">
        <v>17</v>
      </c>
      <c r="L19" s="2">
        <v>0.77777777777777779</v>
      </c>
      <c r="M19" s="2">
        <v>0.3392857142857143</v>
      </c>
      <c r="N19" s="2">
        <v>0.47933884297520662</v>
      </c>
      <c r="O19" s="2">
        <v>1.1756756756756757</v>
      </c>
      <c r="P19" s="2">
        <v>0.46078431372549017</v>
      </c>
      <c r="Q19" s="2">
        <v>0.2857142857142857</v>
      </c>
      <c r="R19" s="9">
        <f>0.339393939393939+0.7265625</f>
        <v>1.0659564393939389</v>
      </c>
      <c r="S19" s="2">
        <v>0.37267080745341613</v>
      </c>
      <c r="T19" s="2">
        <v>0.45689655172413796</v>
      </c>
      <c r="U19" s="2">
        <v>0.68888888888888888</v>
      </c>
      <c r="V19" s="2">
        <v>0.28205128205128205</v>
      </c>
      <c r="W19" s="9">
        <f>0.747663551401869+0.97196261682243</f>
        <v>1.719626168224299</v>
      </c>
      <c r="X19" s="2">
        <v>0.75490196078431371</v>
      </c>
      <c r="Y19" s="9">
        <f>0.647727272727273+0.843137254901961</f>
        <v>1.490864527629234</v>
      </c>
      <c r="Z19" s="2">
        <v>1.1030927835051547</v>
      </c>
      <c r="AA19" s="2">
        <v>0.62318840579710144</v>
      </c>
      <c r="AB19" s="2">
        <v>0</v>
      </c>
      <c r="AC19" s="2">
        <v>0.79729729729729726</v>
      </c>
      <c r="AF19">
        <v>1</v>
      </c>
      <c r="AH19" s="2">
        <v>1.2857142857142858</v>
      </c>
      <c r="AI19" s="2">
        <v>2.9473684210526314</v>
      </c>
      <c r="AJ19" s="2">
        <v>2.0862068965517242</v>
      </c>
      <c r="AK19" s="2">
        <v>0.85057471264367812</v>
      </c>
      <c r="AL19" s="2">
        <v>2.1702127659574466</v>
      </c>
      <c r="AM19" s="2">
        <v>3.5</v>
      </c>
      <c r="AN19" s="2">
        <v>4.3227726574500798</v>
      </c>
      <c r="AO19" s="2">
        <v>2.6833333333333331</v>
      </c>
      <c r="AP19" s="2">
        <v>2.1886792452830188</v>
      </c>
      <c r="AQ19" s="2">
        <v>1.4516129032258065</v>
      </c>
      <c r="AR19" s="2">
        <v>3.5454545454545454</v>
      </c>
      <c r="AS19" s="2">
        <v>2.3663461538461501</v>
      </c>
      <c r="AT19" s="2">
        <v>1.3246753246753247</v>
      </c>
      <c r="AU19" s="2">
        <v>2.72990616075072</v>
      </c>
      <c r="AV19" s="2">
        <v>0.90654205607476634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t="s">
        <v>10</v>
      </c>
      <c r="K20">
        <v>18</v>
      </c>
      <c r="L20" s="9">
        <f>0.504132231404959+0.222222222222222</f>
        <v>0.72635445362718098</v>
      </c>
      <c r="M20" s="2">
        <v>0.53</v>
      </c>
      <c r="N20" s="9">
        <f>0.872093023255814+0.698412698412698</f>
        <v>1.5705057216685119</v>
      </c>
      <c r="O20" s="2">
        <v>0.92045454545454541</v>
      </c>
      <c r="P20" s="2">
        <v>0.23529411764705882</v>
      </c>
      <c r="Q20" s="2">
        <v>0.30769230769230771</v>
      </c>
      <c r="R20" s="2">
        <v>1.0454545454545454</v>
      </c>
      <c r="S20" s="2">
        <v>0.51079136690647486</v>
      </c>
      <c r="T20" s="2">
        <v>0.56140350877192979</v>
      </c>
      <c r="U20" s="2">
        <v>0.4854368932038835</v>
      </c>
      <c r="V20" s="2">
        <v>0.4</v>
      </c>
      <c r="W20" s="2">
        <v>0.43119266055045874</v>
      </c>
      <c r="X20" s="9">
        <f>0.743589743589744+0.619834710743802</f>
        <v>1.3634244543335461</v>
      </c>
      <c r="Y20" s="2">
        <v>0.5043478260869565</v>
      </c>
      <c r="Z20" s="2">
        <v>0.57894736842105265</v>
      </c>
      <c r="AA20" s="2">
        <v>0.51960784313725494</v>
      </c>
      <c r="AB20" s="2">
        <v>1.2542372881355932</v>
      </c>
      <c r="AC20" s="2">
        <v>0</v>
      </c>
      <c r="AF20">
        <v>1</v>
      </c>
      <c r="AH20" s="2">
        <v>6.4836065573770503</v>
      </c>
      <c r="AI20" s="2">
        <v>1.8867924528301887</v>
      </c>
      <c r="AJ20" s="2">
        <v>2.5784848484848499</v>
      </c>
      <c r="AK20" s="2">
        <v>1.0864197530864197</v>
      </c>
      <c r="AL20" s="2">
        <v>4.25</v>
      </c>
      <c r="AM20" s="2">
        <v>3.25</v>
      </c>
      <c r="AN20" s="2">
        <v>0.95652173913043481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2.9581609195402301</v>
      </c>
      <c r="AU20" s="2">
        <v>1.9827586206896552</v>
      </c>
      <c r="AV20" s="2">
        <v>1.7272727272727273</v>
      </c>
      <c r="AW20" s="2">
        <v>1.9245283018867925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30.883613425654836</v>
      </c>
      <c r="N26" t="s">
        <v>51</v>
      </c>
      <c r="O26" s="2" cm="1">
        <f t="array" ref="O26:O43">MMULT(_xlfn.ANCHORARRAY(AH3),AF3:AF20)</f>
        <v>15.352705958575836</v>
      </c>
      <c r="Q26" t="s">
        <v>54</v>
      </c>
      <c r="R26" s="2" cm="1">
        <f t="array" ref="R26:R43">MMULT(_xlfn.ANCHORARRAY(L47),AF3:AF20)</f>
        <v>620.91707463940816</v>
      </c>
      <c r="T26" t="s">
        <v>55</v>
      </c>
      <c r="U26" s="2" cm="1">
        <f t="array" ref="U26:U43">MMULT(_xlfn.ANCHORARRAY(AH47),AF3:AF20)</f>
        <v>343.57087111224303</v>
      </c>
      <c r="W26" t="s">
        <v>56</v>
      </c>
      <c r="X26" s="2">
        <f>L26-O26*$X$25</f>
        <v>15.530907467079</v>
      </c>
      <c r="Y26">
        <f>_xlfn.RANK.AVG(X26,$X$26:$X$43,0)</f>
        <v>1</v>
      </c>
      <c r="Z26">
        <v>1</v>
      </c>
      <c r="AA26" t="s">
        <v>58</v>
      </c>
      <c r="AB26" s="2">
        <f>R26-U26*$AB$25</f>
        <v>277.34620352716513</v>
      </c>
      <c r="AC26">
        <f>_xlfn.RANK.AVG(AB26,$AB$26:$AB$43,0)</f>
        <v>1</v>
      </c>
      <c r="AD26">
        <v>1</v>
      </c>
      <c r="AE26" t="s">
        <v>59</v>
      </c>
      <c r="AF26" s="2">
        <f t="shared" ref="AF26:AF43" si="4">X26+AB26*$AF$25</f>
        <v>43.265527819795516</v>
      </c>
      <c r="AG26">
        <f>_xlfn.RANK.AVG(AF26,$AF$26:$AF$43,0)</f>
        <v>1</v>
      </c>
      <c r="AI26" t="s">
        <v>78</v>
      </c>
      <c r="AJ26" cm="1">
        <f t="array" ref="AJ26:AJ43">MMULT(_xlfn.ANCHORARRAY(L68),AF3:AF20)</f>
        <v>13346.322559466016</v>
      </c>
      <c r="AL26" t="s">
        <v>79</v>
      </c>
      <c r="AM26" cm="1">
        <f t="array" ref="AM26:AM43">MMULT(_xlfn.ANCHORARRAY(AH68),AF3:AF20)</f>
        <v>7255.9209530184644</v>
      </c>
      <c r="AO26" t="s">
        <v>80</v>
      </c>
      <c r="AP26">
        <f>AJ26-AM26*$AP$25</f>
        <v>6090.4016064475518</v>
      </c>
      <c r="AQ26">
        <f>_xlfn.RANK.AVG(AP26,$AP$26:$AP$43,0)</f>
        <v>1</v>
      </c>
      <c r="AS26" t="s">
        <v>151</v>
      </c>
      <c r="AT26" s="2">
        <f>AF26+$AT$25*AP26</f>
        <v>652.30568846455071</v>
      </c>
      <c r="AU26">
        <f>_xlfn.RANK.AVG(AT26,$AT$26:$AT$43,0)</f>
        <v>1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28.856719318478085</v>
      </c>
      <c r="O27" s="2">
        <v>16.71019531509187</v>
      </c>
      <c r="R27" s="2">
        <v>621.79517577626962</v>
      </c>
      <c r="U27" s="2">
        <v>354.66045232848921</v>
      </c>
      <c r="X27" s="2">
        <f t="shared" ref="X27:X43" si="5">L27-O27*$X$25</f>
        <v>12.146524003386215</v>
      </c>
      <c r="Y27">
        <f t="shared" ref="Y27:Y43" si="6">_xlfn.RANK.AVG(X27,$X$26:$X$43,0)</f>
        <v>2</v>
      </c>
      <c r="Z27">
        <v>2</v>
      </c>
      <c r="AB27" s="2">
        <f t="shared" ref="AB27:AB43" si="7">R27-U27*$AB$25</f>
        <v>267.1347234477804</v>
      </c>
      <c r="AC27">
        <f t="shared" ref="AC27:AC43" si="8">_xlfn.RANK.AVG(AB27,$AB$26:$AB$43,0)</f>
        <v>2</v>
      </c>
      <c r="AD27">
        <v>2</v>
      </c>
      <c r="AF27" s="2">
        <f t="shared" si="4"/>
        <v>38.859996348164259</v>
      </c>
      <c r="AG27">
        <f t="shared" ref="AG27:AG43" si="9">_xlfn.RANK.AVG(AF27,$AF$26:$AF$43,0)</f>
        <v>2</v>
      </c>
      <c r="AJ27">
        <v>13201.135862958994</v>
      </c>
      <c r="AM27">
        <v>7569.3169192364558</v>
      </c>
      <c r="AP27">
        <f t="shared" ref="AP27:AP43" si="10">AJ27-AM27*$AP$25</f>
        <v>5631.8189437225383</v>
      </c>
      <c r="AQ27">
        <f t="shared" ref="AQ27:AQ43" si="11">_xlfn.RANK.AVG(AP27,$AP$26:$AP$43,0)</f>
        <v>2</v>
      </c>
      <c r="AT27" s="2">
        <f t="shared" ref="AT27:AT43" si="12">AF27+$AT$25*AP27</f>
        <v>602.04189072041811</v>
      </c>
      <c r="AU27">
        <f t="shared" ref="AU27:AU43" si="13">_xlfn.RANK.AVG(AT27,$AT$26:$AT$43,0)</f>
        <v>2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28.195492788527503</v>
      </c>
      <c r="O28" s="2">
        <v>16.595895841070188</v>
      </c>
      <c r="R28" s="2">
        <v>584.7054251398298</v>
      </c>
      <c r="U28" s="2">
        <v>386.08283650683182</v>
      </c>
      <c r="X28" s="2">
        <f t="shared" si="5"/>
        <v>11.599596947457314</v>
      </c>
      <c r="Y28">
        <f t="shared" si="6"/>
        <v>3</v>
      </c>
      <c r="Z28">
        <v>3</v>
      </c>
      <c r="AB28" s="2">
        <f t="shared" si="7"/>
        <v>198.62258863299797</v>
      </c>
      <c r="AC28">
        <f t="shared" si="8"/>
        <v>3</v>
      </c>
      <c r="AD28">
        <v>3</v>
      </c>
      <c r="AF28" s="2">
        <f t="shared" si="4"/>
        <v>31.461855810757115</v>
      </c>
      <c r="AG28">
        <f t="shared" si="9"/>
        <v>3</v>
      </c>
      <c r="AJ28">
        <v>12505.476815806298</v>
      </c>
      <c r="AM28">
        <v>8062.9494939022816</v>
      </c>
      <c r="AP28">
        <f t="shared" si="10"/>
        <v>4442.5273219040164</v>
      </c>
      <c r="AQ28">
        <f t="shared" si="11"/>
        <v>3</v>
      </c>
      <c r="AT28" s="2">
        <f t="shared" si="12"/>
        <v>475.7145880011588</v>
      </c>
      <c r="AU28">
        <f t="shared" si="13"/>
        <v>3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22.23356163692312</v>
      </c>
      <c r="O29" s="2">
        <v>19.329770815818957</v>
      </c>
      <c r="R29" s="2">
        <v>495.99870787251757</v>
      </c>
      <c r="U29" s="2">
        <v>440.10929965619079</v>
      </c>
      <c r="X29" s="2">
        <f t="shared" si="5"/>
        <v>2.9037908211041632</v>
      </c>
      <c r="Y29">
        <f t="shared" si="6"/>
        <v>8</v>
      </c>
      <c r="Z29">
        <v>4</v>
      </c>
      <c r="AB29" s="2">
        <f t="shared" si="7"/>
        <v>55.889408216326785</v>
      </c>
      <c r="AC29">
        <f t="shared" si="8"/>
        <v>10</v>
      </c>
      <c r="AD29">
        <v>4</v>
      </c>
      <c r="AF29" s="2">
        <f t="shared" si="4"/>
        <v>8.4927316427368424</v>
      </c>
      <c r="AG29">
        <f t="shared" si="9"/>
        <v>10</v>
      </c>
      <c r="AJ29">
        <v>10527.555939029724</v>
      </c>
      <c r="AM29">
        <v>9285.9429798706678</v>
      </c>
      <c r="AP29">
        <f t="shared" si="10"/>
        <v>1241.6129591590561</v>
      </c>
      <c r="AQ29">
        <f t="shared" si="11"/>
        <v>10</v>
      </c>
      <c r="AT29" s="2">
        <f t="shared" si="12"/>
        <v>132.65402755864244</v>
      </c>
      <c r="AU29">
        <f t="shared" si="13"/>
        <v>10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26.17985393219401</v>
      </c>
      <c r="O30" s="2">
        <v>20.230518361223641</v>
      </c>
      <c r="R30" s="2">
        <v>542.90328977487559</v>
      </c>
      <c r="U30" s="2">
        <v>414.58239702547854</v>
      </c>
      <c r="X30" s="2">
        <f t="shared" si="5"/>
        <v>5.9493355709703692</v>
      </c>
      <c r="Y30">
        <f t="shared" si="6"/>
        <v>6</v>
      </c>
      <c r="Z30">
        <v>5</v>
      </c>
      <c r="AB30" s="2">
        <f t="shared" si="7"/>
        <v>128.32089274939705</v>
      </c>
      <c r="AC30">
        <f t="shared" si="8"/>
        <v>5</v>
      </c>
      <c r="AD30">
        <v>5</v>
      </c>
      <c r="AF30" s="2">
        <f t="shared" si="4"/>
        <v>18.781424845910074</v>
      </c>
      <c r="AG30">
        <f t="shared" si="9"/>
        <v>5</v>
      </c>
      <c r="AJ30">
        <v>11624.803816630019</v>
      </c>
      <c r="AM30">
        <v>8933.27763326268</v>
      </c>
      <c r="AP30">
        <f t="shared" si="10"/>
        <v>2691.5261833673394</v>
      </c>
      <c r="AQ30">
        <f t="shared" si="11"/>
        <v>5</v>
      </c>
      <c r="AT30" s="2">
        <f t="shared" si="12"/>
        <v>287.93404318264402</v>
      </c>
      <c r="AU30">
        <f t="shared" si="13"/>
        <v>5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28.115692635948342</v>
      </c>
      <c r="O31" s="2">
        <v>17.317240390125193</v>
      </c>
      <c r="R31" s="2">
        <v>565.39257627736743</v>
      </c>
      <c r="U31" s="2">
        <v>370.57621036375383</v>
      </c>
      <c r="X31" s="2">
        <f t="shared" si="5"/>
        <v>10.79845224582315</v>
      </c>
      <c r="Y31">
        <f t="shared" si="6"/>
        <v>4</v>
      </c>
      <c r="Z31">
        <v>6</v>
      </c>
      <c r="AB31" s="2">
        <f t="shared" si="7"/>
        <v>194.81636591361359</v>
      </c>
      <c r="AC31">
        <f t="shared" si="8"/>
        <v>4</v>
      </c>
      <c r="AD31">
        <v>6</v>
      </c>
      <c r="AF31" s="2">
        <f t="shared" si="4"/>
        <v>30.280088837184511</v>
      </c>
      <c r="AG31">
        <f t="shared" si="9"/>
        <v>4</v>
      </c>
      <c r="AJ31">
        <v>12117.113145426183</v>
      </c>
      <c r="AM31">
        <v>7878.104920131761</v>
      </c>
      <c r="AP31">
        <f t="shared" si="10"/>
        <v>4239.0082252944221</v>
      </c>
      <c r="AQ31">
        <f t="shared" si="11"/>
        <v>4</v>
      </c>
      <c r="AT31" s="2">
        <f t="shared" si="12"/>
        <v>454.18091136662673</v>
      </c>
      <c r="AU31">
        <f t="shared" si="13"/>
        <v>4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24.466659015572265</v>
      </c>
      <c r="O32" s="2">
        <v>18.340051630241817</v>
      </c>
      <c r="R32" s="2">
        <v>516.7016312785787</v>
      </c>
      <c r="U32" s="2">
        <v>411.3046612160976</v>
      </c>
      <c r="X32" s="2">
        <f t="shared" si="5"/>
        <v>6.1266073853304484</v>
      </c>
      <c r="Y32">
        <f t="shared" si="6"/>
        <v>5</v>
      </c>
      <c r="Z32">
        <v>7</v>
      </c>
      <c r="AB32" s="2">
        <f t="shared" si="7"/>
        <v>105.3969700624811</v>
      </c>
      <c r="AC32">
        <f t="shared" si="8"/>
        <v>6</v>
      </c>
      <c r="AD32">
        <v>7</v>
      </c>
      <c r="AF32" s="2">
        <f t="shared" si="4"/>
        <v>16.66630439157856</v>
      </c>
      <c r="AG32">
        <f t="shared" si="9"/>
        <v>6</v>
      </c>
      <c r="AJ32">
        <v>11004.44760634832</v>
      </c>
      <c r="AM32">
        <v>8707.3568208134384</v>
      </c>
      <c r="AP32">
        <f t="shared" si="10"/>
        <v>2297.0907855348814</v>
      </c>
      <c r="AQ32">
        <f t="shared" si="11"/>
        <v>6</v>
      </c>
      <c r="AT32" s="2">
        <f t="shared" si="12"/>
        <v>246.37538294506672</v>
      </c>
      <c r="AU32">
        <f t="shared" si="13"/>
        <v>6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23.293368307519724</v>
      </c>
      <c r="O33" s="2">
        <v>20.449394475623453</v>
      </c>
      <c r="R33" s="2">
        <v>504.30044310036732</v>
      </c>
      <c r="U33" s="2">
        <v>409.53331754352672</v>
      </c>
      <c r="X33" s="2">
        <f t="shared" si="5"/>
        <v>2.8439738318962711</v>
      </c>
      <c r="Y33">
        <f t="shared" si="6"/>
        <v>10</v>
      </c>
      <c r="Z33">
        <v>8</v>
      </c>
      <c r="AB33" s="2">
        <f t="shared" si="7"/>
        <v>94.767125556840597</v>
      </c>
      <c r="AC33">
        <f t="shared" si="8"/>
        <v>8</v>
      </c>
      <c r="AD33">
        <v>8</v>
      </c>
      <c r="AF33" s="2">
        <f t="shared" si="4"/>
        <v>12.320686387580331</v>
      </c>
      <c r="AG33">
        <f t="shared" si="9"/>
        <v>8</v>
      </c>
      <c r="AJ33">
        <v>10759.722010116027</v>
      </c>
      <c r="AM33">
        <v>8813.4102204754799</v>
      </c>
      <c r="AP33">
        <f t="shared" si="10"/>
        <v>1946.3117896405474</v>
      </c>
      <c r="AQ33">
        <f t="shared" si="11"/>
        <v>8</v>
      </c>
      <c r="AT33" s="2">
        <f t="shared" si="12"/>
        <v>206.95186535163509</v>
      </c>
      <c r="AU33">
        <f t="shared" si="13"/>
        <v>8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23.453646830466976</v>
      </c>
      <c r="O34" s="2">
        <v>18.127580382541971</v>
      </c>
      <c r="R34" s="2">
        <v>490.83645010045336</v>
      </c>
      <c r="U34" s="2">
        <v>391.08824478608909</v>
      </c>
      <c r="X34" s="2">
        <f t="shared" si="5"/>
        <v>5.3260664479250046</v>
      </c>
      <c r="Y34">
        <f t="shared" si="6"/>
        <v>7</v>
      </c>
      <c r="Z34">
        <v>9</v>
      </c>
      <c r="AB34" s="2">
        <f t="shared" si="7"/>
        <v>99.74820531436427</v>
      </c>
      <c r="AC34">
        <f t="shared" si="8"/>
        <v>7</v>
      </c>
      <c r="AD34">
        <v>9</v>
      </c>
      <c r="AF34" s="2">
        <f t="shared" si="4"/>
        <v>15.300886979361433</v>
      </c>
      <c r="AG34">
        <f t="shared" si="9"/>
        <v>7</v>
      </c>
      <c r="AJ34">
        <v>10435.426071228783</v>
      </c>
      <c r="AM34">
        <v>8325.2689808665382</v>
      </c>
      <c r="AP34">
        <f t="shared" si="10"/>
        <v>2110.1570903622451</v>
      </c>
      <c r="AQ34">
        <f t="shared" si="11"/>
        <v>7</v>
      </c>
      <c r="AT34" s="2">
        <f t="shared" si="12"/>
        <v>226.31659601558593</v>
      </c>
      <c r="AU34">
        <f t="shared" si="13"/>
        <v>7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21.632078610508287</v>
      </c>
      <c r="O35" s="2">
        <v>23.735443774476646</v>
      </c>
      <c r="R35" s="2">
        <v>469.9264094166416</v>
      </c>
      <c r="U35" s="2">
        <v>493.72801499395257</v>
      </c>
      <c r="X35" s="2">
        <f t="shared" si="5"/>
        <v>-2.103365163968359</v>
      </c>
      <c r="Y35">
        <f t="shared" si="6"/>
        <v>12</v>
      </c>
      <c r="Z35">
        <v>10</v>
      </c>
      <c r="AB35" s="2">
        <f t="shared" si="7"/>
        <v>-23.801605577310966</v>
      </c>
      <c r="AC35">
        <f t="shared" si="8"/>
        <v>12</v>
      </c>
      <c r="AD35">
        <v>10</v>
      </c>
      <c r="AF35" s="2">
        <f t="shared" si="4"/>
        <v>-4.483525721699456</v>
      </c>
      <c r="AG35">
        <f t="shared" si="9"/>
        <v>12</v>
      </c>
      <c r="AJ35">
        <v>9949.3509436919539</v>
      </c>
      <c r="AM35">
        <v>10572.745949123424</v>
      </c>
      <c r="AP35">
        <f t="shared" si="10"/>
        <v>-623.39500543147005</v>
      </c>
      <c r="AQ35">
        <f t="shared" si="11"/>
        <v>12</v>
      </c>
      <c r="AT35" s="2">
        <f t="shared" si="12"/>
        <v>-66.823026264846462</v>
      </c>
      <c r="AU35">
        <f t="shared" si="13"/>
        <v>12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24.366828584234927</v>
      </c>
      <c r="O36" s="2">
        <v>21.48570178461954</v>
      </c>
      <c r="R36" s="2">
        <v>508.87191898484133</v>
      </c>
      <c r="U36" s="2">
        <v>428.55697766493779</v>
      </c>
      <c r="X36" s="2">
        <f t="shared" si="5"/>
        <v>2.8811267996153873</v>
      </c>
      <c r="Y36">
        <f t="shared" si="6"/>
        <v>9</v>
      </c>
      <c r="Z36">
        <v>11</v>
      </c>
      <c r="AB36" s="2">
        <f t="shared" si="7"/>
        <v>80.314941319903539</v>
      </c>
      <c r="AC36">
        <f t="shared" si="8"/>
        <v>9</v>
      </c>
      <c r="AD36">
        <v>11</v>
      </c>
      <c r="AF36" s="2">
        <f t="shared" si="4"/>
        <v>10.912620931605742</v>
      </c>
      <c r="AG36">
        <f t="shared" si="9"/>
        <v>9</v>
      </c>
      <c r="AJ36">
        <v>10849.965895064854</v>
      </c>
      <c r="AM36">
        <v>9283.7456312401719</v>
      </c>
      <c r="AP36">
        <f t="shared" si="10"/>
        <v>1566.2202638246818</v>
      </c>
      <c r="AQ36">
        <f t="shared" si="11"/>
        <v>9</v>
      </c>
      <c r="AT36" s="2">
        <f t="shared" si="12"/>
        <v>167.53464731407394</v>
      </c>
      <c r="AU36">
        <f t="shared" si="13"/>
        <v>9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22.963391044984949</v>
      </c>
      <c r="O37" s="2">
        <v>20.656842320552308</v>
      </c>
      <c r="R37" s="2">
        <v>485.20677729737542</v>
      </c>
      <c r="U37" s="2">
        <v>468.02030467702212</v>
      </c>
      <c r="X37" s="2">
        <f t="shared" si="5"/>
        <v>2.3065487244326413</v>
      </c>
      <c r="Y37">
        <f t="shared" si="6"/>
        <v>11</v>
      </c>
      <c r="Z37">
        <v>12</v>
      </c>
      <c r="AB37" s="2">
        <f t="shared" si="7"/>
        <v>17.1864726203533</v>
      </c>
      <c r="AC37">
        <f t="shared" si="8"/>
        <v>11</v>
      </c>
      <c r="AD37">
        <v>12</v>
      </c>
      <c r="AF37" s="2">
        <f t="shared" si="4"/>
        <v>4.0251959864679714</v>
      </c>
      <c r="AG37">
        <f t="shared" si="9"/>
        <v>11</v>
      </c>
      <c r="AJ37">
        <v>10341.938209701237</v>
      </c>
      <c r="AM37">
        <v>9904.0762199504679</v>
      </c>
      <c r="AP37">
        <f t="shared" si="10"/>
        <v>437.86198975076877</v>
      </c>
      <c r="AQ37">
        <f t="shared" si="11"/>
        <v>11</v>
      </c>
      <c r="AT37" s="2">
        <f t="shared" si="12"/>
        <v>47.811394961544849</v>
      </c>
      <c r="AU37">
        <f t="shared" si="13"/>
        <v>11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20.344320621347133</v>
      </c>
      <c r="O38" s="2">
        <v>22.797647636145307</v>
      </c>
      <c r="R38" s="2">
        <v>436.70365973733857</v>
      </c>
      <c r="U38" s="2">
        <v>512.59356749666881</v>
      </c>
      <c r="X38" s="2">
        <f t="shared" si="5"/>
        <v>-2.4533270147981732</v>
      </c>
      <c r="Y38">
        <f t="shared" si="6"/>
        <v>13</v>
      </c>
      <c r="Z38">
        <v>13</v>
      </c>
      <c r="AB38" s="2">
        <f t="shared" si="7"/>
        <v>-75.889907759330242</v>
      </c>
      <c r="AC38">
        <f t="shared" si="8"/>
        <v>13</v>
      </c>
      <c r="AD38">
        <v>13</v>
      </c>
      <c r="AF38" s="2">
        <f t="shared" si="4"/>
        <v>-10.042317790731197</v>
      </c>
      <c r="AG38">
        <f t="shared" si="9"/>
        <v>13</v>
      </c>
      <c r="AJ38">
        <v>9276.001673646726</v>
      </c>
      <c r="AM38">
        <v>10871.36655324303</v>
      </c>
      <c r="AP38">
        <f t="shared" si="10"/>
        <v>-1595.3648795963036</v>
      </c>
      <c r="AQ38">
        <f t="shared" si="11"/>
        <v>13</v>
      </c>
      <c r="AT38" s="2">
        <f t="shared" si="12"/>
        <v>-169.57880575036157</v>
      </c>
      <c r="AU38">
        <f t="shared" si="13"/>
        <v>13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18.719288388287044</v>
      </c>
      <c r="O39" s="2">
        <v>24.667128901796822</v>
      </c>
      <c r="R39" s="2">
        <v>391.51602883025788</v>
      </c>
      <c r="U39" s="2">
        <v>534.10451134697723</v>
      </c>
      <c r="X39" s="2">
        <f t="shared" si="5"/>
        <v>-5.947840513509778</v>
      </c>
      <c r="Y39">
        <f t="shared" si="6"/>
        <v>15</v>
      </c>
      <c r="Z39">
        <v>14</v>
      </c>
      <c r="AB39" s="2">
        <f t="shared" si="7"/>
        <v>-142.58848251671935</v>
      </c>
      <c r="AC39">
        <f t="shared" si="8"/>
        <v>15</v>
      </c>
      <c r="AD39">
        <v>14</v>
      </c>
      <c r="AF39" s="2">
        <f t="shared" si="4"/>
        <v>-20.206688765181713</v>
      </c>
      <c r="AG39">
        <f t="shared" si="9"/>
        <v>15</v>
      </c>
      <c r="AJ39">
        <v>8401.3976031905313</v>
      </c>
      <c r="AM39">
        <v>11398.193986612745</v>
      </c>
      <c r="AP39">
        <f t="shared" si="10"/>
        <v>-2996.7963834222137</v>
      </c>
      <c r="AQ39">
        <f t="shared" si="11"/>
        <v>15</v>
      </c>
      <c r="AT39" s="2">
        <f t="shared" si="12"/>
        <v>-319.88632710740308</v>
      </c>
      <c r="AU39">
        <f t="shared" si="13"/>
        <v>15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18.855546021429934</v>
      </c>
      <c r="O40" s="2">
        <v>24.574168368398812</v>
      </c>
      <c r="R40" s="2">
        <v>421.03772336678065</v>
      </c>
      <c r="U40" s="2">
        <v>508.97779645498576</v>
      </c>
      <c r="X40" s="2">
        <f t="shared" si="5"/>
        <v>-5.7186223469688784</v>
      </c>
      <c r="Y40">
        <f t="shared" si="6"/>
        <v>14</v>
      </c>
      <c r="Z40">
        <v>15</v>
      </c>
      <c r="AB40" s="2">
        <f t="shared" si="7"/>
        <v>-87.940073088205111</v>
      </c>
      <c r="AC40">
        <f t="shared" si="8"/>
        <v>14</v>
      </c>
      <c r="AD40">
        <v>15</v>
      </c>
      <c r="AF40" s="2">
        <f t="shared" si="4"/>
        <v>-14.512629655789389</v>
      </c>
      <c r="AG40">
        <f t="shared" si="9"/>
        <v>14</v>
      </c>
      <c r="AJ40">
        <v>8931.0423080308501</v>
      </c>
      <c r="AM40">
        <v>10900.026236211261</v>
      </c>
      <c r="AP40">
        <f t="shared" si="10"/>
        <v>-1968.9839281804107</v>
      </c>
      <c r="AQ40">
        <f t="shared" si="11"/>
        <v>14</v>
      </c>
      <c r="AT40" s="2">
        <f t="shared" si="12"/>
        <v>-211.41102247383049</v>
      </c>
      <c r="AU40">
        <f t="shared" si="13"/>
        <v>14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18.82404614422018</v>
      </c>
      <c r="O41" s="2">
        <v>28.114701428410591</v>
      </c>
      <c r="R41" s="2">
        <v>398.65151776731705</v>
      </c>
      <c r="U41" s="2">
        <v>551.98054741594478</v>
      </c>
      <c r="X41" s="2">
        <f t="shared" si="5"/>
        <v>-9.2906552841904109</v>
      </c>
      <c r="Y41">
        <f t="shared" si="6"/>
        <v>16</v>
      </c>
      <c r="Z41">
        <v>16</v>
      </c>
      <c r="AB41" s="2">
        <f t="shared" si="7"/>
        <v>-153.32902964862774</v>
      </c>
      <c r="AC41">
        <f t="shared" si="8"/>
        <v>16</v>
      </c>
      <c r="AD41">
        <v>16</v>
      </c>
      <c r="AF41" s="2">
        <f t="shared" si="4"/>
        <v>-24.623558249053186</v>
      </c>
      <c r="AG41">
        <f t="shared" si="9"/>
        <v>16</v>
      </c>
      <c r="AJ41">
        <v>8482.0720883500908</v>
      </c>
      <c r="AM41">
        <v>11853.292062597295</v>
      </c>
      <c r="AP41">
        <f t="shared" si="10"/>
        <v>-3371.2199742472039</v>
      </c>
      <c r="AQ41">
        <f t="shared" si="11"/>
        <v>16</v>
      </c>
      <c r="AT41" s="2">
        <f t="shared" si="12"/>
        <v>-361.74555567377359</v>
      </c>
      <c r="AU41">
        <f t="shared" si="13"/>
        <v>16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12.874011722903214</v>
      </c>
      <c r="O42" s="2">
        <v>37.218287912939807</v>
      </c>
      <c r="R42" s="2">
        <v>285.62258422723801</v>
      </c>
      <c r="U42" s="2">
        <v>773.6362517518595</v>
      </c>
      <c r="X42" s="2">
        <f t="shared" si="5"/>
        <v>-24.344276190036595</v>
      </c>
      <c r="Y42">
        <f t="shared" si="6"/>
        <v>17</v>
      </c>
      <c r="Z42">
        <v>17</v>
      </c>
      <c r="AB42" s="2">
        <f t="shared" si="7"/>
        <v>-488.0136675246215</v>
      </c>
      <c r="AC42">
        <f t="shared" si="8"/>
        <v>17</v>
      </c>
      <c r="AD42">
        <v>17</v>
      </c>
      <c r="AF42" s="2">
        <f t="shared" si="4"/>
        <v>-73.145642942498739</v>
      </c>
      <c r="AG42">
        <f t="shared" si="9"/>
        <v>17</v>
      </c>
      <c r="AJ42">
        <v>6076.8090612686055</v>
      </c>
      <c r="AM42">
        <v>16452.877224250846</v>
      </c>
      <c r="AP42">
        <f t="shared" si="10"/>
        <v>-10376.068162982239</v>
      </c>
      <c r="AQ42">
        <f t="shared" si="11"/>
        <v>17</v>
      </c>
      <c r="AT42" s="2">
        <f t="shared" si="12"/>
        <v>-1110.7524592407226</v>
      </c>
      <c r="AU42">
        <f t="shared" si="13"/>
        <v>17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11.945144901091302</v>
      </c>
      <c r="O43" s="2">
        <v>40.499988632639102</v>
      </c>
      <c r="R43" s="2">
        <v>272.10033504739914</v>
      </c>
      <c r="U43" s="2">
        <v>820.08146629380781</v>
      </c>
      <c r="X43" s="2">
        <f t="shared" si="5"/>
        <v>-28.554843731547798</v>
      </c>
      <c r="Y43">
        <f t="shared" si="6"/>
        <v>18</v>
      </c>
      <c r="Z43">
        <v>18</v>
      </c>
      <c r="AB43" s="2">
        <f t="shared" si="7"/>
        <v>-547.98113124640872</v>
      </c>
      <c r="AC43">
        <f t="shared" si="8"/>
        <v>18</v>
      </c>
      <c r="AD43">
        <v>18</v>
      </c>
      <c r="AF43" s="2">
        <f t="shared" si="4"/>
        <v>-83.352956856188683</v>
      </c>
      <c r="AG43">
        <f t="shared" si="9"/>
        <v>18</v>
      </c>
      <c r="AJ43">
        <v>5773.3297154291922</v>
      </c>
      <c r="AM43">
        <v>17536.038540577407</v>
      </c>
      <c r="AP43">
        <f t="shared" si="10"/>
        <v>-11762.708825148215</v>
      </c>
      <c r="AQ43">
        <f t="shared" si="11"/>
        <v>18</v>
      </c>
      <c r="AT43" s="2">
        <f t="shared" si="12"/>
        <v>-1259.6238393710103</v>
      </c>
      <c r="AU43">
        <f t="shared" si="13"/>
        <v>18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83</v>
      </c>
      <c r="AH46" s="4" t="s">
        <v>84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29.365697558305918</v>
      </c>
      <c r="M47" s="2">
        <v>25.613010170513437</v>
      </c>
      <c r="N47" s="2">
        <v>34.265113988013326</v>
      </c>
      <c r="O47" s="2">
        <v>33.504445943819064</v>
      </c>
      <c r="P47" s="2">
        <v>29.117648191069375</v>
      </c>
      <c r="Q47" s="2">
        <v>25.837351258579798</v>
      </c>
      <c r="R47" s="2">
        <v>32.40892728017797</v>
      </c>
      <c r="S47" s="2">
        <v>27.104987242871992</v>
      </c>
      <c r="T47" s="2">
        <v>26.440243410835066</v>
      </c>
      <c r="U47" s="2">
        <v>32.529072501765754</v>
      </c>
      <c r="V47" s="2">
        <v>26.581948505233441</v>
      </c>
      <c r="W47" s="2">
        <v>35.264638912582328</v>
      </c>
      <c r="X47" s="2">
        <v>39.50219756204212</v>
      </c>
      <c r="Y47" s="2">
        <v>36.005668209984954</v>
      </c>
      <c r="Z47" s="2">
        <v>35.388932349177807</v>
      </c>
      <c r="AA47" s="2">
        <v>40.323808057576862</v>
      </c>
      <c r="AB47" s="2">
        <v>61.467170854290877</v>
      </c>
      <c r="AC47" s="2">
        <v>50.196212642568078</v>
      </c>
      <c r="AH47" s="2" cm="1">
        <f t="array" ref="AH47:AY64">TRANSPOSE(_xlfn.ANCHORARRAY(L47))</f>
        <v>29.365697558305918</v>
      </c>
      <c r="AI47" s="2">
        <v>27.107931898807202</v>
      </c>
      <c r="AJ47" s="2">
        <v>23.378237049253507</v>
      </c>
      <c r="AK47" s="2">
        <v>16.154230365488242</v>
      </c>
      <c r="AL47" s="2">
        <v>22.434478024215984</v>
      </c>
      <c r="AM47" s="2">
        <v>21.589315142560455</v>
      </c>
      <c r="AN47" s="2">
        <v>21.283296973894213</v>
      </c>
      <c r="AO47" s="2">
        <v>18.7291665341663</v>
      </c>
      <c r="AP47" s="2">
        <v>19.706813903666898</v>
      </c>
      <c r="AQ47" s="2">
        <v>16.614778527996922</v>
      </c>
      <c r="AR47" s="2">
        <v>18.65318981882405</v>
      </c>
      <c r="AS47" s="2">
        <v>21.678808398776006</v>
      </c>
      <c r="AT47" s="2">
        <v>16.768326486769713</v>
      </c>
      <c r="AU47" s="2">
        <v>17.989812230405299</v>
      </c>
      <c r="AV47" s="2">
        <v>16.581320736787465</v>
      </c>
      <c r="AW47" s="2">
        <v>15.474641088605278</v>
      </c>
      <c r="AX47" s="2">
        <v>9.2728911934802696</v>
      </c>
      <c r="AY47" s="2">
        <v>10.787935180239371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27.107931898807202</v>
      </c>
      <c r="M48" s="2">
        <v>30.401265369441536</v>
      </c>
      <c r="N48" s="2">
        <v>28.163791824467982</v>
      </c>
      <c r="O48" s="2">
        <v>30.320869313738861</v>
      </c>
      <c r="P48" s="2">
        <v>24.498989658344225</v>
      </c>
      <c r="Q48" s="2">
        <v>24.246793428481901</v>
      </c>
      <c r="R48" s="2">
        <v>27.580176310866378</v>
      </c>
      <c r="S48" s="2">
        <v>27.172337825134143</v>
      </c>
      <c r="T48" s="2">
        <v>32.499314463843213</v>
      </c>
      <c r="U48" s="2">
        <v>35.729288383205315</v>
      </c>
      <c r="V48" s="2">
        <v>25.71970222737049</v>
      </c>
      <c r="W48" s="2">
        <v>36.265728652760131</v>
      </c>
      <c r="X48" s="2">
        <v>35.482070449592449</v>
      </c>
      <c r="Y48" s="2">
        <v>36.864298150636735</v>
      </c>
      <c r="Z48" s="2">
        <v>38.572132237938092</v>
      </c>
      <c r="AA48" s="2">
        <v>39.810673175084929</v>
      </c>
      <c r="AB48" s="2">
        <v>58.88769387154705</v>
      </c>
      <c r="AC48" s="2">
        <v>62.472118535008953</v>
      </c>
      <c r="AH48" s="2">
        <v>25.613010170513437</v>
      </c>
      <c r="AI48" s="2">
        <v>30.401265369441536</v>
      </c>
      <c r="AJ48" s="2">
        <v>22.327138630476469</v>
      </c>
      <c r="AK48" s="2">
        <v>16.991437963136317</v>
      </c>
      <c r="AL48" s="2">
        <v>17.410728875601141</v>
      </c>
      <c r="AM48" s="2">
        <v>23.372114794106519</v>
      </c>
      <c r="AN48" s="2">
        <v>21.775679193340252</v>
      </c>
      <c r="AO48" s="2">
        <v>20.251394607734976</v>
      </c>
      <c r="AP48" s="2">
        <v>22.593856772394091</v>
      </c>
      <c r="AQ48" s="2">
        <v>20.324113902894176</v>
      </c>
      <c r="AR48" s="2">
        <v>19.127001406436854</v>
      </c>
      <c r="AS48" s="2">
        <v>21.524286613588288</v>
      </c>
      <c r="AT48" s="2">
        <v>17.897448895641752</v>
      </c>
      <c r="AU48" s="2">
        <v>17.433333476310583</v>
      </c>
      <c r="AV48" s="2">
        <v>17.922765826362475</v>
      </c>
      <c r="AW48" s="2">
        <v>15.623736131687036</v>
      </c>
      <c r="AX48" s="2">
        <v>12.660017214461551</v>
      </c>
      <c r="AY48" s="2">
        <v>11.411122484361748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23.378237049253507</v>
      </c>
      <c r="M49" s="2">
        <v>22.327138630476469</v>
      </c>
      <c r="N49" s="2">
        <v>30.296697317912091</v>
      </c>
      <c r="O49" s="2">
        <v>34.383156151208844</v>
      </c>
      <c r="P49" s="2">
        <v>26.046519704534969</v>
      </c>
      <c r="Q49" s="2">
        <v>28.657103287876275</v>
      </c>
      <c r="R49" s="2">
        <v>26.703284487069944</v>
      </c>
      <c r="S49" s="2">
        <v>25.304690002809693</v>
      </c>
      <c r="T49" s="2">
        <v>27.718203538786845</v>
      </c>
      <c r="U49" s="2">
        <v>32.389200565439126</v>
      </c>
      <c r="V49" s="2">
        <v>29.47871156332269</v>
      </c>
      <c r="W49" s="2">
        <v>33.418207839100653</v>
      </c>
      <c r="X49" s="2">
        <v>37.982070533207789</v>
      </c>
      <c r="Y49" s="2">
        <v>36.295696045333912</v>
      </c>
      <c r="Z49" s="2">
        <v>30.375105741885466</v>
      </c>
      <c r="AA49" s="2">
        <v>30.464127787064392</v>
      </c>
      <c r="AB49" s="2">
        <v>51.126331535391103</v>
      </c>
      <c r="AC49" s="2">
        <v>58.36094335915611</v>
      </c>
      <c r="AH49" s="2">
        <v>34.265113988013326</v>
      </c>
      <c r="AI49" s="2">
        <v>28.163791824467982</v>
      </c>
      <c r="AJ49" s="2">
        <v>30.296697317912091</v>
      </c>
      <c r="AK49" s="2">
        <v>22.588711901267462</v>
      </c>
      <c r="AL49" s="2">
        <v>26.619861323152271</v>
      </c>
      <c r="AM49" s="2">
        <v>27.847894895674337</v>
      </c>
      <c r="AN49" s="2">
        <v>23.076993095915505</v>
      </c>
      <c r="AO49" s="2">
        <v>18.54233006382324</v>
      </c>
      <c r="AP49" s="2">
        <v>21.80848358944446</v>
      </c>
      <c r="AQ49" s="2">
        <v>20.449991521945066</v>
      </c>
      <c r="AR49" s="2">
        <v>22.423417050772933</v>
      </c>
      <c r="AS49" s="2">
        <v>19.479523283843971</v>
      </c>
      <c r="AT49" s="2">
        <v>20.472424098685359</v>
      </c>
      <c r="AU49" s="2">
        <v>16.183105977599091</v>
      </c>
      <c r="AV49" s="2">
        <v>15.851357115980104</v>
      </c>
      <c r="AW49" s="2">
        <v>17.569778411647718</v>
      </c>
      <c r="AX49" s="2">
        <v>11.771733493843064</v>
      </c>
      <c r="AY49" s="2">
        <v>8.6716275528439777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16.154230365488242</v>
      </c>
      <c r="M50" s="2">
        <v>16.991437963136317</v>
      </c>
      <c r="N50" s="2">
        <v>22.588711901267462</v>
      </c>
      <c r="O50" s="2">
        <v>28.370990384518457</v>
      </c>
      <c r="P50" s="2">
        <v>26.52361243712928</v>
      </c>
      <c r="Q50" s="2">
        <v>25.123864675249301</v>
      </c>
      <c r="R50" s="2">
        <v>23.93279082955106</v>
      </c>
      <c r="S50" s="2">
        <v>25.152607514628674</v>
      </c>
      <c r="T50" s="2">
        <v>21.208767503336503</v>
      </c>
      <c r="U50" s="2">
        <v>30.275364092314689</v>
      </c>
      <c r="V50" s="2">
        <v>28.379112887524411</v>
      </c>
      <c r="W50" s="2">
        <v>22.503117510479662</v>
      </c>
      <c r="X50" s="2">
        <v>29.506548691567033</v>
      </c>
      <c r="Y50" s="2">
        <v>26.617762131536463</v>
      </c>
      <c r="Z50" s="2">
        <v>24.292897862323894</v>
      </c>
      <c r="AA50" s="2">
        <v>29.521874130095739</v>
      </c>
      <c r="AB50" s="2">
        <v>48.097978334837279</v>
      </c>
      <c r="AC50" s="2">
        <v>50.75703865753303</v>
      </c>
      <c r="AH50" s="2">
        <v>33.504445943819064</v>
      </c>
      <c r="AI50" s="2">
        <v>30.320869313738861</v>
      </c>
      <c r="AJ50" s="2">
        <v>34.383156151208844</v>
      </c>
      <c r="AK50" s="2">
        <v>28.370990384518457</v>
      </c>
      <c r="AL50" s="2">
        <v>29.421910820501981</v>
      </c>
      <c r="AM50" s="2">
        <v>31.807074381748038</v>
      </c>
      <c r="AN50" s="2">
        <v>26.492868479109333</v>
      </c>
      <c r="AO50" s="2">
        <v>23.140226266278308</v>
      </c>
      <c r="AP50" s="2">
        <v>24.74374567989242</v>
      </c>
      <c r="AQ50" s="2">
        <v>23.20826930023037</v>
      </c>
      <c r="AR50" s="2">
        <v>26.520037506910366</v>
      </c>
      <c r="AS50" s="2">
        <v>21.793854456099545</v>
      </c>
      <c r="AT50" s="2">
        <v>22.103858503438126</v>
      </c>
      <c r="AU50" s="2">
        <v>18.914012955681429</v>
      </c>
      <c r="AV50" s="2">
        <v>18.107923677718457</v>
      </c>
      <c r="AW50" s="2">
        <v>21.059011581966558</v>
      </c>
      <c r="AX50" s="2">
        <v>14.614387035069637</v>
      </c>
      <c r="AY50" s="2">
        <v>11.602657218261035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22.434478024215984</v>
      </c>
      <c r="M51" s="2">
        <v>17.410728875601141</v>
      </c>
      <c r="N51" s="2">
        <v>26.619861323152271</v>
      </c>
      <c r="O51" s="2">
        <v>29.421910820501981</v>
      </c>
      <c r="P51" s="2">
        <v>29.268471850419665</v>
      </c>
      <c r="Q51" s="2">
        <v>23.501410920275905</v>
      </c>
      <c r="R51" s="2">
        <v>28.479464632468563</v>
      </c>
      <c r="S51" s="2">
        <v>26.797611334829096</v>
      </c>
      <c r="T51" s="2">
        <v>20.821107806175949</v>
      </c>
      <c r="U51" s="2">
        <v>27.901634391323242</v>
      </c>
      <c r="V51" s="2">
        <v>28.860604352646632</v>
      </c>
      <c r="W51" s="2">
        <v>30.126083560447906</v>
      </c>
      <c r="X51" s="2">
        <v>34.109220165143107</v>
      </c>
      <c r="Y51" s="2">
        <v>34.068871247927916</v>
      </c>
      <c r="Z51" s="2">
        <v>30.32586082252536</v>
      </c>
      <c r="AA51" s="2">
        <v>37.099997038258003</v>
      </c>
      <c r="AB51" s="2">
        <v>48.863870511578817</v>
      </c>
      <c r="AC51" s="2">
        <v>46.792102097384053</v>
      </c>
      <c r="AH51" s="2">
        <v>29.117648191069375</v>
      </c>
      <c r="AI51" s="2">
        <v>24.498989658344225</v>
      </c>
      <c r="AJ51" s="2">
        <v>26.046519704534969</v>
      </c>
      <c r="AK51" s="2">
        <v>26.52361243712928</v>
      </c>
      <c r="AL51" s="2">
        <v>29.268471850419665</v>
      </c>
      <c r="AM51" s="2">
        <v>28.180561065417244</v>
      </c>
      <c r="AN51" s="2">
        <v>24.977312692522435</v>
      </c>
      <c r="AO51" s="2">
        <v>26.901031070840791</v>
      </c>
      <c r="AP51" s="2">
        <v>18.603722270936114</v>
      </c>
      <c r="AQ51" s="2">
        <v>20.656685892390286</v>
      </c>
      <c r="AR51" s="2">
        <v>24.054554329919426</v>
      </c>
      <c r="AS51" s="2">
        <v>22.033196238872932</v>
      </c>
      <c r="AT51" s="2">
        <v>21.904575318927087</v>
      </c>
      <c r="AU51" s="2">
        <v>19.543959707969528</v>
      </c>
      <c r="AV51" s="2">
        <v>22.775508172210728</v>
      </c>
      <c r="AW51" s="2">
        <v>20.269713845717977</v>
      </c>
      <c r="AX51" s="2">
        <v>15.425346580669917</v>
      </c>
      <c r="AY51" s="2">
        <v>13.800987997586599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21.589315142560455</v>
      </c>
      <c r="M52" s="2">
        <v>23.372114794106519</v>
      </c>
      <c r="N52" s="2">
        <v>27.847894895674337</v>
      </c>
      <c r="O52" s="2">
        <v>31.807074381748038</v>
      </c>
      <c r="P52" s="2">
        <v>28.180561065417244</v>
      </c>
      <c r="Q52" s="2">
        <v>26.392036353864412</v>
      </c>
      <c r="R52" s="2">
        <v>28.169715790545517</v>
      </c>
      <c r="S52" s="2">
        <v>25.10735501878338</v>
      </c>
      <c r="T52" s="2">
        <v>26.134901559172732</v>
      </c>
      <c r="U52" s="2">
        <v>31.429236333434336</v>
      </c>
      <c r="V52" s="2">
        <v>24.897126889079157</v>
      </c>
      <c r="W52" s="2">
        <v>29.586179333740098</v>
      </c>
      <c r="X52" s="2">
        <v>39.218643772384972</v>
      </c>
      <c r="Y52" s="2">
        <v>37.462341676931651</v>
      </c>
      <c r="Z52" s="2">
        <v>32.03212762270492</v>
      </c>
      <c r="AA52" s="2">
        <v>32.584672844013404</v>
      </c>
      <c r="AB52" s="2">
        <v>48.209092192571056</v>
      </c>
      <c r="AC52" s="2">
        <v>51.372186610635197</v>
      </c>
      <c r="AH52" s="2">
        <v>25.837351258579798</v>
      </c>
      <c r="AI52" s="2">
        <v>24.246793428481901</v>
      </c>
      <c r="AJ52" s="2">
        <v>28.657103287876275</v>
      </c>
      <c r="AK52" s="2">
        <v>25.123864675249301</v>
      </c>
      <c r="AL52" s="2">
        <v>23.501410920275905</v>
      </c>
      <c r="AM52" s="2">
        <v>26.392036353864412</v>
      </c>
      <c r="AN52" s="2">
        <v>21.130246636566088</v>
      </c>
      <c r="AO52" s="2">
        <v>22.846322079688438</v>
      </c>
      <c r="AP52" s="2">
        <v>21.71469814438667</v>
      </c>
      <c r="AQ52" s="2">
        <v>20.442778109770089</v>
      </c>
      <c r="AR52" s="2">
        <v>22.630249632076872</v>
      </c>
      <c r="AS52" s="2">
        <v>18.576163596439027</v>
      </c>
      <c r="AT52" s="2">
        <v>17.477806520050574</v>
      </c>
      <c r="AU52" s="2">
        <v>15.72490021961843</v>
      </c>
      <c r="AV52" s="2">
        <v>15.643256533139954</v>
      </c>
      <c r="AW52" s="2">
        <v>15.562378837352906</v>
      </c>
      <c r="AX52" s="2">
        <v>13.577687368112942</v>
      </c>
      <c r="AY52" s="2">
        <v>11.491162762224276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21.283296973894213</v>
      </c>
      <c r="M53" s="2">
        <v>21.775679193340252</v>
      </c>
      <c r="N53" s="2">
        <v>23.076993095915505</v>
      </c>
      <c r="O53" s="2">
        <v>26.492868479109333</v>
      </c>
      <c r="P53" s="2">
        <v>24.977312692522435</v>
      </c>
      <c r="Q53" s="2">
        <v>21.130246636566088</v>
      </c>
      <c r="R53" s="2">
        <v>26.919583959174506</v>
      </c>
      <c r="S53" s="2">
        <v>23.251879821607503</v>
      </c>
      <c r="T53" s="2">
        <v>20.930445274533383</v>
      </c>
      <c r="U53" s="2">
        <v>29.681769356893145</v>
      </c>
      <c r="V53" s="2">
        <v>21.233260866538814</v>
      </c>
      <c r="W53" s="2">
        <v>30.905903029208346</v>
      </c>
      <c r="X53" s="2">
        <v>27.158700935808906</v>
      </c>
      <c r="Y53" s="2">
        <v>35.44790196530176</v>
      </c>
      <c r="Z53" s="2">
        <v>31.75489610090262</v>
      </c>
      <c r="AA53" s="2">
        <v>37.082084662765972</v>
      </c>
      <c r="AB53" s="2">
        <v>42.887615794415332</v>
      </c>
      <c r="AC53" s="2">
        <v>50.711192440080644</v>
      </c>
      <c r="AH53" s="2">
        <v>32.40892728017797</v>
      </c>
      <c r="AI53" s="2">
        <v>27.580176310866378</v>
      </c>
      <c r="AJ53" s="2">
        <v>26.703284487069944</v>
      </c>
      <c r="AK53" s="2">
        <v>23.93279082955106</v>
      </c>
      <c r="AL53" s="2">
        <v>28.479464632468563</v>
      </c>
      <c r="AM53" s="2">
        <v>28.169715790545517</v>
      </c>
      <c r="AN53" s="2">
        <v>26.919583959174506</v>
      </c>
      <c r="AO53" s="2">
        <v>24.370795784728404</v>
      </c>
      <c r="AP53" s="2">
        <v>20.647060492024462</v>
      </c>
      <c r="AQ53" s="2">
        <v>21.224429622973101</v>
      </c>
      <c r="AR53" s="2">
        <v>23.378737590428344</v>
      </c>
      <c r="AS53" s="2">
        <v>23.687421250853806</v>
      </c>
      <c r="AT53" s="2">
        <v>22.297507930378607</v>
      </c>
      <c r="AU53" s="2">
        <v>18.798199119260396</v>
      </c>
      <c r="AV53" s="2">
        <v>19.509539887273348</v>
      </c>
      <c r="AW53" s="2">
        <v>19.674036041105694</v>
      </c>
      <c r="AX53" s="2">
        <v>12.142158031287384</v>
      </c>
      <c r="AY53" s="2">
        <v>11.380832175930077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18.7291665341663</v>
      </c>
      <c r="M54" s="2">
        <v>20.251394607734976</v>
      </c>
      <c r="N54" s="2">
        <v>18.54233006382324</v>
      </c>
      <c r="O54" s="2">
        <v>23.140226266278308</v>
      </c>
      <c r="P54" s="2">
        <v>26.901031070840791</v>
      </c>
      <c r="Q54" s="2">
        <v>22.846322079688438</v>
      </c>
      <c r="R54" s="2">
        <v>24.370795784728404</v>
      </c>
      <c r="S54" s="2">
        <v>26.793159035522816</v>
      </c>
      <c r="T54" s="2">
        <v>21.107711007390062</v>
      </c>
      <c r="U54" s="2">
        <v>29.816754176536328</v>
      </c>
      <c r="V54" s="2">
        <v>27.600761096937219</v>
      </c>
      <c r="W54" s="2">
        <v>27.352386514710265</v>
      </c>
      <c r="X54" s="2">
        <v>29.3216179375138</v>
      </c>
      <c r="Y54" s="2">
        <v>33.61506686624675</v>
      </c>
      <c r="Z54" s="2">
        <v>30.993653480127641</v>
      </c>
      <c r="AA54" s="2">
        <v>34.423887883101635</v>
      </c>
      <c r="AB54" s="2">
        <v>39.486624236917216</v>
      </c>
      <c r="AC54" s="2">
        <v>49.007554458103058</v>
      </c>
      <c r="AH54" s="2">
        <v>27.104987242871992</v>
      </c>
      <c r="AI54" s="2">
        <v>27.172337825134143</v>
      </c>
      <c r="AJ54" s="2">
        <v>25.304690002809693</v>
      </c>
      <c r="AK54" s="2">
        <v>25.152607514628674</v>
      </c>
      <c r="AL54" s="2">
        <v>26.797611334829096</v>
      </c>
      <c r="AM54" s="2">
        <v>25.10735501878338</v>
      </c>
      <c r="AN54" s="2">
        <v>23.251879821607503</v>
      </c>
      <c r="AO54" s="2">
        <v>26.793159035522816</v>
      </c>
      <c r="AP54" s="2">
        <v>23.438845115052334</v>
      </c>
      <c r="AQ54" s="2">
        <v>23.197422151413495</v>
      </c>
      <c r="AR54" s="2">
        <v>25.830717686086324</v>
      </c>
      <c r="AS54" s="2">
        <v>22.660444123376248</v>
      </c>
      <c r="AT54" s="2">
        <v>21.889940211466389</v>
      </c>
      <c r="AU54" s="2">
        <v>17.504802441607975</v>
      </c>
      <c r="AV54" s="2">
        <v>20.692223994809222</v>
      </c>
      <c r="AW54" s="2">
        <v>19.035817070235538</v>
      </c>
      <c r="AX54" s="2">
        <v>13.870233135261804</v>
      </c>
      <c r="AY54" s="2">
        <v>14.728243818030004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19.706813903666898</v>
      </c>
      <c r="M55" s="2">
        <v>22.593856772394091</v>
      </c>
      <c r="N55" s="2">
        <v>21.80848358944446</v>
      </c>
      <c r="O55" s="2">
        <v>24.74374567989242</v>
      </c>
      <c r="P55" s="2">
        <v>18.603722270936114</v>
      </c>
      <c r="Q55" s="2">
        <v>21.71469814438667</v>
      </c>
      <c r="R55" s="2">
        <v>20.647060492024462</v>
      </c>
      <c r="S55" s="2">
        <v>23.438845115052334</v>
      </c>
      <c r="T55" s="2">
        <v>26.587479732617467</v>
      </c>
      <c r="U55" s="2">
        <v>30.837383055461629</v>
      </c>
      <c r="V55" s="2">
        <v>23.367520565135933</v>
      </c>
      <c r="W55" s="2">
        <v>26.852662556147191</v>
      </c>
      <c r="X55" s="2">
        <v>28.302784282310053</v>
      </c>
      <c r="Y55" s="2">
        <v>28.539999157737068</v>
      </c>
      <c r="Z55" s="2">
        <v>30.898668237622509</v>
      </c>
      <c r="AA55" s="2">
        <v>27.461842021432961</v>
      </c>
      <c r="AB55" s="2">
        <v>46.542934428840816</v>
      </c>
      <c r="AC55" s="2">
        <v>48.187950095350303</v>
      </c>
      <c r="AH55" s="2">
        <v>26.440243410835066</v>
      </c>
      <c r="AI55" s="2">
        <v>32.499314463843213</v>
      </c>
      <c r="AJ55" s="2">
        <v>27.718203538786845</v>
      </c>
      <c r="AK55" s="2">
        <v>21.208767503336503</v>
      </c>
      <c r="AL55" s="2">
        <v>20.821107806175949</v>
      </c>
      <c r="AM55" s="2">
        <v>26.134901559172732</v>
      </c>
      <c r="AN55" s="2">
        <v>20.930445274533383</v>
      </c>
      <c r="AO55" s="2">
        <v>21.107711007390062</v>
      </c>
      <c r="AP55" s="2">
        <v>26.587479732617467</v>
      </c>
      <c r="AQ55" s="2">
        <v>23.06755224296667</v>
      </c>
      <c r="AR55" s="2">
        <v>23.183800863987233</v>
      </c>
      <c r="AS55" s="2">
        <v>21.658801941576169</v>
      </c>
      <c r="AT55" s="2">
        <v>19.452543861785205</v>
      </c>
      <c r="AU55" s="2">
        <v>18.434088819357648</v>
      </c>
      <c r="AV55" s="2">
        <v>19.24876864043619</v>
      </c>
      <c r="AW55" s="2">
        <v>16.830882904959012</v>
      </c>
      <c r="AX55" s="2">
        <v>13.971871268879537</v>
      </c>
      <c r="AY55" s="2">
        <v>11.791759945450215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16.614778527996922</v>
      </c>
      <c r="M56" s="2">
        <v>20.324113902894176</v>
      </c>
      <c r="N56" s="2">
        <v>20.449991521945066</v>
      </c>
      <c r="O56" s="2">
        <v>23.20826930023037</v>
      </c>
      <c r="P56" s="2">
        <v>20.656685892390286</v>
      </c>
      <c r="Q56" s="2">
        <v>20.442778109770089</v>
      </c>
      <c r="R56" s="2">
        <v>21.224429622973101</v>
      </c>
      <c r="S56" s="2">
        <v>23.197422151413495</v>
      </c>
      <c r="T56" s="2">
        <v>23.06755224296667</v>
      </c>
      <c r="U56" s="2">
        <v>29.074808016661482</v>
      </c>
      <c r="V56" s="2">
        <v>27.964934421896881</v>
      </c>
      <c r="W56" s="2">
        <v>22.113576122560893</v>
      </c>
      <c r="X56" s="2">
        <v>22.80642277751836</v>
      </c>
      <c r="Y56" s="2">
        <v>29.08567640488679</v>
      </c>
      <c r="Z56" s="2">
        <v>27.338369920103805</v>
      </c>
      <c r="AA56" s="2">
        <v>28.797394644950092</v>
      </c>
      <c r="AB56" s="2">
        <v>42.178436661455834</v>
      </c>
      <c r="AC56" s="2">
        <v>51.38076917402735</v>
      </c>
      <c r="AH56" s="2">
        <v>32.529072501765754</v>
      </c>
      <c r="AI56" s="2">
        <v>35.729288383205315</v>
      </c>
      <c r="AJ56" s="2">
        <v>32.389200565439126</v>
      </c>
      <c r="AK56" s="2">
        <v>30.275364092314689</v>
      </c>
      <c r="AL56" s="2">
        <v>27.901634391323242</v>
      </c>
      <c r="AM56" s="2">
        <v>31.429236333434336</v>
      </c>
      <c r="AN56" s="2">
        <v>29.681769356893145</v>
      </c>
      <c r="AO56" s="2">
        <v>29.816754176536328</v>
      </c>
      <c r="AP56" s="2">
        <v>30.837383055461629</v>
      </c>
      <c r="AQ56" s="2">
        <v>29.074808016661482</v>
      </c>
      <c r="AR56" s="2">
        <v>29.38478931425071</v>
      </c>
      <c r="AS56" s="2">
        <v>29.92619409779704</v>
      </c>
      <c r="AT56" s="2">
        <v>24.09712673970018</v>
      </c>
      <c r="AU56" s="2">
        <v>19.523104891828044</v>
      </c>
      <c r="AV56" s="2">
        <v>23.020708091966217</v>
      </c>
      <c r="AW56" s="2">
        <v>24.434277095566856</v>
      </c>
      <c r="AX56" s="2">
        <v>16.903043464970935</v>
      </c>
      <c r="AY56" s="2">
        <v>16.774260424837383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18.65318981882405</v>
      </c>
      <c r="M57" s="2">
        <v>19.127001406436854</v>
      </c>
      <c r="N57" s="2">
        <v>22.423417050772933</v>
      </c>
      <c r="O57" s="2">
        <v>26.520037506910366</v>
      </c>
      <c r="P57" s="2">
        <v>24.054554329919426</v>
      </c>
      <c r="Q57" s="2">
        <v>22.630249632076872</v>
      </c>
      <c r="R57" s="2">
        <v>23.378737590428344</v>
      </c>
      <c r="S57" s="2">
        <v>25.830717686086324</v>
      </c>
      <c r="T57" s="2">
        <v>23.183800863987233</v>
      </c>
      <c r="U57" s="2">
        <v>29.38478931425071</v>
      </c>
      <c r="V57" s="2">
        <v>26.468208811955584</v>
      </c>
      <c r="W57" s="2">
        <v>28.117399202995308</v>
      </c>
      <c r="X57" s="2">
        <v>31.661067808470637</v>
      </c>
      <c r="Y57" s="2">
        <v>33.7379924854637</v>
      </c>
      <c r="Z57" s="2">
        <v>32.31122293302866</v>
      </c>
      <c r="AA57" s="2">
        <v>31.374013385027684</v>
      </c>
      <c r="AB57" s="2">
        <v>42.640507607408153</v>
      </c>
      <c r="AC57" s="2">
        <v>47.375011550798412</v>
      </c>
      <c r="AH57" s="2">
        <v>26.581948505233441</v>
      </c>
      <c r="AI57" s="2">
        <v>25.71970222737049</v>
      </c>
      <c r="AJ57" s="2">
        <v>29.47871156332269</v>
      </c>
      <c r="AK57" s="2">
        <v>28.379112887524411</v>
      </c>
      <c r="AL57" s="2">
        <v>28.860604352646632</v>
      </c>
      <c r="AM57" s="2">
        <v>24.897126889079157</v>
      </c>
      <c r="AN57" s="2">
        <v>21.233260866538814</v>
      </c>
      <c r="AO57" s="2">
        <v>27.600761096937219</v>
      </c>
      <c r="AP57" s="2">
        <v>23.367520565135933</v>
      </c>
      <c r="AQ57" s="2">
        <v>27.964934421896881</v>
      </c>
      <c r="AR57" s="2">
        <v>26.468208811955584</v>
      </c>
      <c r="AS57" s="2">
        <v>25.556969976716427</v>
      </c>
      <c r="AT57" s="2">
        <v>20.27792526233479</v>
      </c>
      <c r="AU57" s="2">
        <v>19.175465779018694</v>
      </c>
      <c r="AV57" s="2">
        <v>20.855665592313855</v>
      </c>
      <c r="AW57" s="2">
        <v>20.243692341839605</v>
      </c>
      <c r="AX57" s="2">
        <v>16.290956236626609</v>
      </c>
      <c r="AY57" s="2">
        <v>15.604410288446555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21.678808398776006</v>
      </c>
      <c r="M58" s="2">
        <v>21.524286613588288</v>
      </c>
      <c r="N58" s="2">
        <v>19.479523283843971</v>
      </c>
      <c r="O58" s="2">
        <v>21.793854456099545</v>
      </c>
      <c r="P58" s="2">
        <v>22.033196238872932</v>
      </c>
      <c r="Q58" s="2">
        <v>18.576163596439027</v>
      </c>
      <c r="R58" s="2">
        <v>23.687421250853806</v>
      </c>
      <c r="S58" s="2">
        <v>22.660444123376248</v>
      </c>
      <c r="T58" s="2">
        <v>21.658801941576169</v>
      </c>
      <c r="U58" s="2">
        <v>29.92619409779704</v>
      </c>
      <c r="V58" s="2">
        <v>25.556969976716427</v>
      </c>
      <c r="W58" s="2">
        <v>29.100585001422914</v>
      </c>
      <c r="X58" s="2">
        <v>22.850736910744178</v>
      </c>
      <c r="Y58" s="2">
        <v>30.720003040602936</v>
      </c>
      <c r="Z58" s="2">
        <v>31.407130542350664</v>
      </c>
      <c r="AA58" s="2">
        <v>33.182328933814695</v>
      </c>
      <c r="AB58" s="2">
        <v>43.462948899877894</v>
      </c>
      <c r="AC58" s="2">
        <v>45.907379990622729</v>
      </c>
      <c r="AH58" s="2">
        <v>35.264638912582328</v>
      </c>
      <c r="AI58" s="2">
        <v>36.265728652760131</v>
      </c>
      <c r="AJ58" s="2">
        <v>33.418207839100653</v>
      </c>
      <c r="AK58" s="2">
        <v>22.503117510479662</v>
      </c>
      <c r="AL58" s="2">
        <v>30.126083560447906</v>
      </c>
      <c r="AM58" s="2">
        <v>29.586179333740098</v>
      </c>
      <c r="AN58" s="2">
        <v>30.905903029208346</v>
      </c>
      <c r="AO58" s="2">
        <v>27.352386514710265</v>
      </c>
      <c r="AP58" s="2">
        <v>26.852662556147191</v>
      </c>
      <c r="AQ58" s="2">
        <v>22.113576122560893</v>
      </c>
      <c r="AR58" s="2">
        <v>28.117399202995308</v>
      </c>
      <c r="AS58" s="2">
        <v>29.100585001422914</v>
      </c>
      <c r="AT58" s="2">
        <v>20.517489476387272</v>
      </c>
      <c r="AU58" s="2">
        <v>23.509666888308573</v>
      </c>
      <c r="AV58" s="2">
        <v>22.881651913064452</v>
      </c>
      <c r="AW58" s="2">
        <v>21.77689921168809</v>
      </c>
      <c r="AX58" s="2">
        <v>13.102490064602831</v>
      </c>
      <c r="AY58" s="2">
        <v>14.625638886815199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16.768326486769713</v>
      </c>
      <c r="M59" s="2">
        <v>17.897448895641752</v>
      </c>
      <c r="N59" s="2">
        <v>20.472424098685359</v>
      </c>
      <c r="O59" s="2">
        <v>22.103858503438126</v>
      </c>
      <c r="P59" s="2">
        <v>21.904575318927087</v>
      </c>
      <c r="Q59" s="2">
        <v>17.477806520050574</v>
      </c>
      <c r="R59" s="2">
        <v>22.297507930378607</v>
      </c>
      <c r="S59" s="2">
        <v>21.889940211466389</v>
      </c>
      <c r="T59" s="2">
        <v>19.452543861785205</v>
      </c>
      <c r="U59" s="2">
        <v>24.09712673970018</v>
      </c>
      <c r="V59" s="2">
        <v>20.27792526233479</v>
      </c>
      <c r="W59" s="2">
        <v>20.517489476387272</v>
      </c>
      <c r="X59" s="2">
        <v>27.170571732539528</v>
      </c>
      <c r="Y59" s="2">
        <v>24.926670530354905</v>
      </c>
      <c r="Z59" s="2">
        <v>25.349326448751203</v>
      </c>
      <c r="AA59" s="2">
        <v>30.585908104237074</v>
      </c>
      <c r="AB59" s="2">
        <v>42.250629232775395</v>
      </c>
      <c r="AC59" s="2">
        <v>41.263580383115425</v>
      </c>
      <c r="AH59" s="2">
        <v>39.50219756204212</v>
      </c>
      <c r="AI59" s="2">
        <v>35.482070449592449</v>
      </c>
      <c r="AJ59" s="2">
        <v>37.982070533207789</v>
      </c>
      <c r="AK59" s="2">
        <v>29.506548691567033</v>
      </c>
      <c r="AL59" s="2">
        <v>34.109220165143107</v>
      </c>
      <c r="AM59" s="2">
        <v>39.218643772384972</v>
      </c>
      <c r="AN59" s="2">
        <v>27.158700935808906</v>
      </c>
      <c r="AO59" s="2">
        <v>29.3216179375138</v>
      </c>
      <c r="AP59" s="2">
        <v>28.302784282310053</v>
      </c>
      <c r="AQ59" s="2">
        <v>22.80642277751836</v>
      </c>
      <c r="AR59" s="2">
        <v>31.661067808470637</v>
      </c>
      <c r="AS59" s="2">
        <v>22.850736910744178</v>
      </c>
      <c r="AT59" s="2">
        <v>27.170571732539528</v>
      </c>
      <c r="AU59" s="2">
        <v>25.851324400370348</v>
      </c>
      <c r="AV59" s="2">
        <v>26.210395375510387</v>
      </c>
      <c r="AW59" s="2">
        <v>23.373356581074404</v>
      </c>
      <c r="AX59" s="2">
        <v>18.313229042570683</v>
      </c>
      <c r="AY59" s="2">
        <v>13.772608538299986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17.989812230405299</v>
      </c>
      <c r="M60" s="2">
        <v>17.433333476310583</v>
      </c>
      <c r="N60" s="2">
        <v>16.183105977599091</v>
      </c>
      <c r="O60" s="2">
        <v>18.914012955681429</v>
      </c>
      <c r="P60" s="2">
        <v>19.543959707969528</v>
      </c>
      <c r="Q60" s="2">
        <v>15.72490021961843</v>
      </c>
      <c r="R60" s="2">
        <v>18.798199119260396</v>
      </c>
      <c r="S60" s="2">
        <v>17.504802441607975</v>
      </c>
      <c r="T60" s="2">
        <v>18.434088819357648</v>
      </c>
      <c r="U60" s="2">
        <v>19.523104891828044</v>
      </c>
      <c r="V60" s="2">
        <v>19.175465779018694</v>
      </c>
      <c r="W60" s="2">
        <v>23.509666888308573</v>
      </c>
      <c r="X60" s="2">
        <v>25.851324400370348</v>
      </c>
      <c r="Y60" s="2">
        <v>25.688967072564104</v>
      </c>
      <c r="Z60" s="2">
        <v>23.819452020068184</v>
      </c>
      <c r="AA60" s="2">
        <v>26.220386748102637</v>
      </c>
      <c r="AB60" s="2">
        <v>32.785297021976845</v>
      </c>
      <c r="AC60" s="2">
        <v>34.416149060210095</v>
      </c>
      <c r="AH60" s="2">
        <v>36.005668209984954</v>
      </c>
      <c r="AI60" s="2">
        <v>36.864298150636735</v>
      </c>
      <c r="AJ60" s="2">
        <v>36.295696045333912</v>
      </c>
      <c r="AK60" s="2">
        <v>26.617762131536463</v>
      </c>
      <c r="AL60" s="2">
        <v>34.068871247927916</v>
      </c>
      <c r="AM60" s="2">
        <v>37.462341676931651</v>
      </c>
      <c r="AN60" s="2">
        <v>35.44790196530176</v>
      </c>
      <c r="AO60" s="2">
        <v>33.61506686624675</v>
      </c>
      <c r="AP60" s="2">
        <v>28.539999157737068</v>
      </c>
      <c r="AQ60" s="2">
        <v>29.08567640488679</v>
      </c>
      <c r="AR60" s="2">
        <v>33.7379924854637</v>
      </c>
      <c r="AS60" s="2">
        <v>30.720003040602936</v>
      </c>
      <c r="AT60" s="2">
        <v>24.926670530354905</v>
      </c>
      <c r="AU60" s="2">
        <v>25.688967072564104</v>
      </c>
      <c r="AV60" s="2">
        <v>26.91358320774345</v>
      </c>
      <c r="AW60" s="2">
        <v>23.527165797066694</v>
      </c>
      <c r="AX60" s="2">
        <v>16.975099808370416</v>
      </c>
      <c r="AY60" s="2">
        <v>17.611747548287092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16.581320736787465</v>
      </c>
      <c r="M61" s="2">
        <v>17.922765826362475</v>
      </c>
      <c r="N61" s="2">
        <v>15.851357115980104</v>
      </c>
      <c r="O61" s="2">
        <v>18.107923677718457</v>
      </c>
      <c r="P61" s="2">
        <v>22.775508172210728</v>
      </c>
      <c r="Q61" s="2">
        <v>15.643256533139954</v>
      </c>
      <c r="R61" s="2">
        <v>19.509539887273348</v>
      </c>
      <c r="S61" s="2">
        <v>20.692223994809222</v>
      </c>
      <c r="T61" s="2">
        <v>19.24876864043619</v>
      </c>
      <c r="U61" s="2">
        <v>23.020708091966217</v>
      </c>
      <c r="V61" s="2">
        <v>20.855665592313855</v>
      </c>
      <c r="W61" s="2">
        <v>22.881651913064452</v>
      </c>
      <c r="X61" s="2">
        <v>26.210395375510387</v>
      </c>
      <c r="Y61" s="2">
        <v>26.91358320774345</v>
      </c>
      <c r="Z61" s="2">
        <v>27.011529855309639</v>
      </c>
      <c r="AA61" s="2">
        <v>29.632812684324367</v>
      </c>
      <c r="AB61" s="2">
        <v>38.464531022743657</v>
      </c>
      <c r="AC61" s="2">
        <v>39.714181039086704</v>
      </c>
      <c r="AH61" s="2">
        <v>35.388932349177807</v>
      </c>
      <c r="AI61" s="2">
        <v>38.572132237938092</v>
      </c>
      <c r="AJ61" s="2">
        <v>30.375105741885466</v>
      </c>
      <c r="AK61" s="2">
        <v>24.292897862323894</v>
      </c>
      <c r="AL61" s="2">
        <v>30.32586082252536</v>
      </c>
      <c r="AM61" s="2">
        <v>32.03212762270492</v>
      </c>
      <c r="AN61" s="2">
        <v>31.75489610090262</v>
      </c>
      <c r="AO61" s="2">
        <v>30.993653480127641</v>
      </c>
      <c r="AP61" s="2">
        <v>30.898668237622509</v>
      </c>
      <c r="AQ61" s="2">
        <v>27.338369920103805</v>
      </c>
      <c r="AR61" s="2">
        <v>32.31122293302866</v>
      </c>
      <c r="AS61" s="2">
        <v>31.407130542350664</v>
      </c>
      <c r="AT61" s="2">
        <v>25.349326448751203</v>
      </c>
      <c r="AU61" s="2">
        <v>23.819452020068184</v>
      </c>
      <c r="AV61" s="2">
        <v>27.011529855309639</v>
      </c>
      <c r="AW61" s="2">
        <v>23.321532915817798</v>
      </c>
      <c r="AX61" s="2">
        <v>15.584647105730673</v>
      </c>
      <c r="AY61" s="2">
        <v>18.200310258616948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15.474641088605278</v>
      </c>
      <c r="M62" s="2">
        <v>15.623736131687036</v>
      </c>
      <c r="N62" s="2">
        <v>17.569778411647718</v>
      </c>
      <c r="O62" s="2">
        <v>21.059011581966558</v>
      </c>
      <c r="P62" s="2">
        <v>20.269713845717977</v>
      </c>
      <c r="Q62" s="2">
        <v>15.562378837352906</v>
      </c>
      <c r="R62" s="2">
        <v>19.674036041105694</v>
      </c>
      <c r="S62" s="2">
        <v>19.035817070235538</v>
      </c>
      <c r="T62" s="2">
        <v>16.830882904959012</v>
      </c>
      <c r="U62" s="2">
        <v>24.434277095566856</v>
      </c>
      <c r="V62" s="2">
        <v>20.243692341839605</v>
      </c>
      <c r="W62" s="2">
        <v>21.77689921168809</v>
      </c>
      <c r="X62" s="2">
        <v>23.373356581074404</v>
      </c>
      <c r="Y62" s="2">
        <v>23.527165797066694</v>
      </c>
      <c r="Z62" s="2">
        <v>23.321532915817798</v>
      </c>
      <c r="AA62" s="2">
        <v>26.960640742960209</v>
      </c>
      <c r="AB62" s="2">
        <v>36.591321163925258</v>
      </c>
      <c r="AC62" s="2">
        <v>37.322636004100374</v>
      </c>
      <c r="AH62" s="2">
        <v>40.323808057576862</v>
      </c>
      <c r="AI62" s="2">
        <v>39.810673175084929</v>
      </c>
      <c r="AJ62" s="2">
        <v>30.464127787064392</v>
      </c>
      <c r="AK62" s="2">
        <v>29.521874130095739</v>
      </c>
      <c r="AL62" s="2">
        <v>37.099997038258003</v>
      </c>
      <c r="AM62" s="2">
        <v>32.584672844013404</v>
      </c>
      <c r="AN62" s="2">
        <v>37.082084662765972</v>
      </c>
      <c r="AO62" s="2">
        <v>34.423887883101635</v>
      </c>
      <c r="AP62" s="2">
        <v>27.461842021432961</v>
      </c>
      <c r="AQ62" s="2">
        <v>28.797394644950092</v>
      </c>
      <c r="AR62" s="2">
        <v>31.374013385027684</v>
      </c>
      <c r="AS62" s="2">
        <v>33.182328933814695</v>
      </c>
      <c r="AT62" s="2">
        <v>30.585908104237074</v>
      </c>
      <c r="AU62" s="2">
        <v>26.220386748102637</v>
      </c>
      <c r="AV62" s="2">
        <v>29.632812684324367</v>
      </c>
      <c r="AW62" s="2">
        <v>26.960640742960209</v>
      </c>
      <c r="AX62" s="2">
        <v>16.34744525283017</v>
      </c>
      <c r="AY62" s="2">
        <v>20.106649320304001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9.2728911934802696</v>
      </c>
      <c r="M63" s="2">
        <v>12.660017214461551</v>
      </c>
      <c r="N63" s="2">
        <v>11.771733493843064</v>
      </c>
      <c r="O63" s="2">
        <v>14.614387035069637</v>
      </c>
      <c r="P63" s="2">
        <v>15.425346580669917</v>
      </c>
      <c r="Q63" s="2">
        <v>13.577687368112942</v>
      </c>
      <c r="R63" s="2">
        <v>12.142158031287384</v>
      </c>
      <c r="S63" s="2">
        <v>13.870233135261804</v>
      </c>
      <c r="T63" s="2">
        <v>13.971871268879537</v>
      </c>
      <c r="U63" s="2">
        <v>16.903043464970935</v>
      </c>
      <c r="V63" s="2">
        <v>16.290956236626609</v>
      </c>
      <c r="W63" s="2">
        <v>13.102490064602831</v>
      </c>
      <c r="X63" s="2">
        <v>18.313229042570683</v>
      </c>
      <c r="Y63" s="2">
        <v>16.975099808370416</v>
      </c>
      <c r="Z63" s="2">
        <v>15.584647105730673</v>
      </c>
      <c r="AA63" s="2">
        <v>16.34744525283017</v>
      </c>
      <c r="AB63" s="2">
        <v>26.747038378295485</v>
      </c>
      <c r="AC63" s="2">
        <v>28.052309552174098</v>
      </c>
      <c r="AH63" s="2">
        <v>61.467170854290877</v>
      </c>
      <c r="AI63" s="2">
        <v>58.88769387154705</v>
      </c>
      <c r="AJ63" s="2">
        <v>51.126331535391103</v>
      </c>
      <c r="AK63" s="2">
        <v>48.097978334837279</v>
      </c>
      <c r="AL63" s="2">
        <v>48.863870511578817</v>
      </c>
      <c r="AM63" s="2">
        <v>48.209092192571056</v>
      </c>
      <c r="AN63" s="2">
        <v>42.887615794415332</v>
      </c>
      <c r="AO63" s="2">
        <v>39.486624236917216</v>
      </c>
      <c r="AP63" s="2">
        <v>46.542934428840816</v>
      </c>
      <c r="AQ63" s="2">
        <v>42.178436661455834</v>
      </c>
      <c r="AR63" s="2">
        <v>42.640507607408153</v>
      </c>
      <c r="AS63" s="2">
        <v>43.462948899877894</v>
      </c>
      <c r="AT63" s="2">
        <v>42.250629232775395</v>
      </c>
      <c r="AU63" s="2">
        <v>32.785297021976845</v>
      </c>
      <c r="AV63" s="2">
        <v>38.464531022743657</v>
      </c>
      <c r="AW63" s="2">
        <v>36.591321163925258</v>
      </c>
      <c r="AX63" s="2">
        <v>26.747038378295485</v>
      </c>
      <c r="AY63" s="2">
        <v>22.946230003011507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10.787935180239371</v>
      </c>
      <c r="M64" s="2">
        <v>11.411122484361748</v>
      </c>
      <c r="N64" s="2">
        <v>8.6716275528439777</v>
      </c>
      <c r="O64" s="2">
        <v>11.602657218261035</v>
      </c>
      <c r="P64" s="2">
        <v>13.800987997586599</v>
      </c>
      <c r="Q64" s="2">
        <v>11.491162762224276</v>
      </c>
      <c r="R64" s="2">
        <v>11.380832175930077</v>
      </c>
      <c r="S64" s="2">
        <v>14.728243818030004</v>
      </c>
      <c r="T64" s="2">
        <v>11.791759945450215</v>
      </c>
      <c r="U64" s="2">
        <v>16.774260424837383</v>
      </c>
      <c r="V64" s="2">
        <v>15.604410288446555</v>
      </c>
      <c r="W64" s="2">
        <v>14.625638886815199</v>
      </c>
      <c r="X64" s="2">
        <v>13.772608538299986</v>
      </c>
      <c r="Y64" s="2">
        <v>17.611747548287092</v>
      </c>
      <c r="Z64" s="2">
        <v>18.200310258616948</v>
      </c>
      <c r="AA64" s="2">
        <v>20.106649320304001</v>
      </c>
      <c r="AB64" s="2">
        <v>22.946230003011507</v>
      </c>
      <c r="AC64" s="2">
        <v>26.792150643853198</v>
      </c>
      <c r="AH64" s="2">
        <v>50.196212642568078</v>
      </c>
      <c r="AI64" s="2">
        <v>62.472118535008953</v>
      </c>
      <c r="AJ64" s="2">
        <v>58.36094335915611</v>
      </c>
      <c r="AK64" s="2">
        <v>50.75703865753303</v>
      </c>
      <c r="AL64" s="2">
        <v>46.792102097384053</v>
      </c>
      <c r="AM64" s="2">
        <v>51.372186610635197</v>
      </c>
      <c r="AN64" s="2">
        <v>50.711192440080644</v>
      </c>
      <c r="AO64" s="2">
        <v>49.007554458103058</v>
      </c>
      <c r="AP64" s="2">
        <v>48.187950095350303</v>
      </c>
      <c r="AQ64" s="2">
        <v>51.38076917402735</v>
      </c>
      <c r="AR64" s="2">
        <v>47.375011550798412</v>
      </c>
      <c r="AS64" s="2">
        <v>45.907379990622729</v>
      </c>
      <c r="AT64" s="2">
        <v>41.263580383115425</v>
      </c>
      <c r="AU64" s="2">
        <v>34.416149060210095</v>
      </c>
      <c r="AV64" s="2">
        <v>39.714181039086704</v>
      </c>
      <c r="AW64" s="2">
        <v>37.322636004100374</v>
      </c>
      <c r="AX64" s="2">
        <v>28.052309552174098</v>
      </c>
      <c r="AY64" s="2">
        <v>26.792150643853198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85</v>
      </c>
      <c r="AH67" s="4" t="s">
        <v>86</v>
      </c>
    </row>
    <row r="68" spans="1:51" x14ac:dyDescent="0.45">
      <c r="A68" t="e">
        <f t="shared" ref="A68:A131" si="14">INDEX($J$3:$K$20,MATCH(B68,$J$3:$J$20,0),2)</f>
        <v>#N/A</v>
      </c>
      <c r="B68" s="1" t="s">
        <v>26</v>
      </c>
      <c r="C68" t="e">
        <f t="shared" ref="C68:C131" si="15">INDEX($J$3:$K$20,MATCH(D68,$J$3:$J$20,0),2)</f>
        <v>#N/A</v>
      </c>
      <c r="G68" s="2"/>
      <c r="H68" s="2"/>
      <c r="I68" s="2"/>
      <c r="L68" cm="1">
        <f t="array" ref="L68:AC85">MMULT(_xlfn.ANCHORARRAY(L47),L3:AC20)</f>
        <v>517.26658678123806</v>
      </c>
      <c r="M68">
        <v>550.67773565944765</v>
      </c>
      <c r="N68">
        <v>561.02041998836705</v>
      </c>
      <c r="O68">
        <v>661.83990501847779</v>
      </c>
      <c r="P68">
        <v>649.31392437581951</v>
      </c>
      <c r="Q68">
        <v>573.8269005183331</v>
      </c>
      <c r="R68">
        <v>619.95387815818322</v>
      </c>
      <c r="S68">
        <v>655.57238345378187</v>
      </c>
      <c r="T68">
        <v>607.94165049941705</v>
      </c>
      <c r="U68">
        <v>779.20510424978283</v>
      </c>
      <c r="V68">
        <v>689.63183244858953</v>
      </c>
      <c r="W68">
        <v>717.08027701708841</v>
      </c>
      <c r="X68">
        <v>779.00276496487322</v>
      </c>
      <c r="Y68">
        <v>839.43074632720447</v>
      </c>
      <c r="Z68">
        <v>808.3364654915199</v>
      </c>
      <c r="AA68">
        <v>869.80746364427569</v>
      </c>
      <c r="AB68">
        <v>1172.8264981257396</v>
      </c>
      <c r="AC68">
        <v>1293.5880227438761</v>
      </c>
      <c r="AH68" cm="1">
        <f t="array" ref="AH68:AY85">TRANSPOSE(_xlfn.ANCHORARRAY(L68))</f>
        <v>517.26658678123806</v>
      </c>
      <c r="AI68">
        <v>510.91903731434223</v>
      </c>
      <c r="AJ68">
        <v>495.78956778090981</v>
      </c>
      <c r="AK68">
        <v>434.51347164646882</v>
      </c>
      <c r="AL68">
        <v>459.48512990539723</v>
      </c>
      <c r="AM68">
        <v>479.30275598381667</v>
      </c>
      <c r="AN68">
        <v>425.18808124860192</v>
      </c>
      <c r="AO68">
        <v>427.17442278031626</v>
      </c>
      <c r="AP68">
        <v>413.43269969817618</v>
      </c>
      <c r="AQ68">
        <v>402.84493356072301</v>
      </c>
      <c r="AR68">
        <v>431.58588016077908</v>
      </c>
      <c r="AS68">
        <v>401.34723991911648</v>
      </c>
      <c r="AT68">
        <v>370.89471512274673</v>
      </c>
      <c r="AU68">
        <v>321.58937893986712</v>
      </c>
      <c r="AV68">
        <v>351.05953667745933</v>
      </c>
      <c r="AW68">
        <v>337.94934236231745</v>
      </c>
      <c r="AX68">
        <v>247.41293935025919</v>
      </c>
      <c r="AY68">
        <v>228.16523378592882</v>
      </c>
    </row>
    <row r="69" spans="1:51" x14ac:dyDescent="0.45">
      <c r="A69">
        <f t="shared" si="14"/>
        <v>17</v>
      </c>
      <c r="B69" t="s">
        <v>16</v>
      </c>
      <c r="C69">
        <f t="shared" si="15"/>
        <v>7</v>
      </c>
      <c r="D69" t="s">
        <v>5</v>
      </c>
      <c r="E69">
        <v>56</v>
      </c>
      <c r="F69">
        <v>165</v>
      </c>
      <c r="G69" s="2">
        <f t="shared" ref="G69:G132" si="16">E69/F69</f>
        <v>0.33939393939393941</v>
      </c>
      <c r="H69" s="2">
        <f t="shared" ref="H69:H132" si="17">F69/E69</f>
        <v>2.9464285714285716</v>
      </c>
      <c r="I69" s="2"/>
      <c r="L69">
        <v>510.91903731434223</v>
      </c>
      <c r="M69">
        <v>524.35155508102935</v>
      </c>
      <c r="N69">
        <v>582.14259290722566</v>
      </c>
      <c r="O69">
        <v>676.98826643970779</v>
      </c>
      <c r="P69">
        <v>662.38960977797649</v>
      </c>
      <c r="Q69">
        <v>575.53428266829542</v>
      </c>
      <c r="R69">
        <v>635.79723071306296</v>
      </c>
      <c r="S69">
        <v>640.84740807882656</v>
      </c>
      <c r="T69">
        <v>582.27047715484628</v>
      </c>
      <c r="U69">
        <v>754.99392438910888</v>
      </c>
      <c r="V69">
        <v>679.25913957115256</v>
      </c>
      <c r="W69">
        <v>707.05881344366605</v>
      </c>
      <c r="X69">
        <v>794.23891161883614</v>
      </c>
      <c r="Y69">
        <v>831.48179121307942</v>
      </c>
      <c r="Z69">
        <v>776.73448356429481</v>
      </c>
      <c r="AA69">
        <v>852.79201495161783</v>
      </c>
      <c r="AB69">
        <v>1164.0131504399751</v>
      </c>
      <c r="AC69">
        <v>1249.3231736319522</v>
      </c>
      <c r="AH69">
        <v>550.67773565944765</v>
      </c>
      <c r="AI69">
        <v>524.35155508102935</v>
      </c>
      <c r="AJ69">
        <v>520.94739315487561</v>
      </c>
      <c r="AK69">
        <v>447.23031055879119</v>
      </c>
      <c r="AL69">
        <v>495.86060157840274</v>
      </c>
      <c r="AM69">
        <v>502.39293932593392</v>
      </c>
      <c r="AN69">
        <v>451.80858341993974</v>
      </c>
      <c r="AO69">
        <v>446.37549838653138</v>
      </c>
      <c r="AP69">
        <v>417.56015386539895</v>
      </c>
      <c r="AQ69">
        <v>406.33786163491982</v>
      </c>
      <c r="AR69">
        <v>451.65895897822566</v>
      </c>
      <c r="AS69">
        <v>418.38158648595953</v>
      </c>
      <c r="AT69">
        <v>383.77711758395264</v>
      </c>
      <c r="AU69">
        <v>343.75243113865179</v>
      </c>
      <c r="AV69">
        <v>365.9776352419459</v>
      </c>
      <c r="AW69">
        <v>354.14422162915628</v>
      </c>
      <c r="AX69">
        <v>251.2132501437323</v>
      </c>
      <c r="AY69">
        <v>236.86908536956156</v>
      </c>
    </row>
    <row r="70" spans="1:51" x14ac:dyDescent="0.45">
      <c r="A70">
        <f t="shared" si="14"/>
        <v>14</v>
      </c>
      <c r="B70" t="s">
        <v>11</v>
      </c>
      <c r="C70">
        <f t="shared" si="15"/>
        <v>16</v>
      </c>
      <c r="D70" t="s">
        <v>6</v>
      </c>
      <c r="E70">
        <v>54</v>
      </c>
      <c r="F70">
        <v>113</v>
      </c>
      <c r="G70" s="2">
        <f t="shared" si="16"/>
        <v>0.47787610619469029</v>
      </c>
      <c r="H70" s="2">
        <f t="shared" si="17"/>
        <v>2.0925925925925926</v>
      </c>
      <c r="I70" s="2"/>
      <c r="L70">
        <v>495.78956778090981</v>
      </c>
      <c r="M70">
        <v>520.94739315487561</v>
      </c>
      <c r="N70">
        <v>537.60509574057369</v>
      </c>
      <c r="O70">
        <v>617.25825124513426</v>
      </c>
      <c r="P70">
        <v>615.35884761101295</v>
      </c>
      <c r="Q70">
        <v>521.46269622300395</v>
      </c>
      <c r="R70">
        <v>595.89538721560632</v>
      </c>
      <c r="S70">
        <v>605.31926920322655</v>
      </c>
      <c r="T70">
        <v>562.69712402384562</v>
      </c>
      <c r="U70">
        <v>721.60445075920234</v>
      </c>
      <c r="V70">
        <v>632.89657511252904</v>
      </c>
      <c r="W70">
        <v>674.19016441420877</v>
      </c>
      <c r="X70">
        <v>733.03651961372952</v>
      </c>
      <c r="Y70">
        <v>779.00788776042009</v>
      </c>
      <c r="Z70">
        <v>753.54850943352778</v>
      </c>
      <c r="AA70">
        <v>828.52483162324893</v>
      </c>
      <c r="AB70">
        <v>1118.7683098720045</v>
      </c>
      <c r="AC70">
        <v>1191.5659350192375</v>
      </c>
      <c r="AH70">
        <v>561.02041998836705</v>
      </c>
      <c r="AI70">
        <v>582.14259290722566</v>
      </c>
      <c r="AJ70">
        <v>537.60509574057369</v>
      </c>
      <c r="AK70">
        <v>461.37056062749963</v>
      </c>
      <c r="AL70">
        <v>502.78994298043369</v>
      </c>
      <c r="AM70">
        <v>518.03091024725779</v>
      </c>
      <c r="AN70">
        <v>484.86722335697442</v>
      </c>
      <c r="AO70">
        <v>485.39545789344231</v>
      </c>
      <c r="AP70">
        <v>460.52082672169792</v>
      </c>
      <c r="AQ70">
        <v>448.21424532560349</v>
      </c>
      <c r="AR70">
        <v>479.86624447069062</v>
      </c>
      <c r="AS70">
        <v>461.56063752127585</v>
      </c>
      <c r="AT70">
        <v>406.32993972681231</v>
      </c>
      <c r="AU70">
        <v>367.92895770688938</v>
      </c>
      <c r="AV70">
        <v>400.96674254056859</v>
      </c>
      <c r="AW70">
        <v>371.21545391668087</v>
      </c>
      <c r="AX70">
        <v>267.82161103822682</v>
      </c>
      <c r="AY70">
        <v>265.30263119206154</v>
      </c>
    </row>
    <row r="71" spans="1:51" x14ac:dyDescent="0.45">
      <c r="A71">
        <f t="shared" si="14"/>
        <v>1</v>
      </c>
      <c r="B71" t="s">
        <v>12</v>
      </c>
      <c r="C71">
        <f t="shared" si="15"/>
        <v>5</v>
      </c>
      <c r="D71" t="s">
        <v>17</v>
      </c>
      <c r="E71">
        <v>66</v>
      </c>
      <c r="F71">
        <v>69</v>
      </c>
      <c r="G71" s="2">
        <f t="shared" si="16"/>
        <v>0.95652173913043481</v>
      </c>
      <c r="H71" s="2">
        <f t="shared" si="17"/>
        <v>1.0454545454545454</v>
      </c>
      <c r="I71" s="2"/>
      <c r="L71">
        <v>434.51347164646882</v>
      </c>
      <c r="M71">
        <v>447.23031055879119</v>
      </c>
      <c r="N71">
        <v>461.37056062749963</v>
      </c>
      <c r="O71">
        <v>520.03596392005318</v>
      </c>
      <c r="P71">
        <v>500.84421833793897</v>
      </c>
      <c r="Q71">
        <v>433.13787007825471</v>
      </c>
      <c r="R71">
        <v>501.39567073916459</v>
      </c>
      <c r="S71">
        <v>496.72352618421877</v>
      </c>
      <c r="T71">
        <v>484.26254507059787</v>
      </c>
      <c r="U71">
        <v>597.37051329293979</v>
      </c>
      <c r="V71">
        <v>515.85872922103511</v>
      </c>
      <c r="W71">
        <v>585.65892078104491</v>
      </c>
      <c r="X71">
        <v>619.31384232702487</v>
      </c>
      <c r="Y71">
        <v>657.07699608678547</v>
      </c>
      <c r="Z71">
        <v>640.03041710242189</v>
      </c>
      <c r="AA71">
        <v>692.29638165595236</v>
      </c>
      <c r="AB71">
        <v>947.59150095032192</v>
      </c>
      <c r="AC71">
        <v>992.84450044920936</v>
      </c>
      <c r="AH71">
        <v>661.83990501847779</v>
      </c>
      <c r="AI71">
        <v>676.98826643970779</v>
      </c>
      <c r="AJ71">
        <v>617.25825124513426</v>
      </c>
      <c r="AK71">
        <v>520.03596392005318</v>
      </c>
      <c r="AL71">
        <v>578.58341269314246</v>
      </c>
      <c r="AM71">
        <v>602.03221868107789</v>
      </c>
      <c r="AN71">
        <v>560.9829039570775</v>
      </c>
      <c r="AO71">
        <v>552.14664814484513</v>
      </c>
      <c r="AP71">
        <v>533.67748978197551</v>
      </c>
      <c r="AQ71">
        <v>506.01388004731569</v>
      </c>
      <c r="AR71">
        <v>551.48877619641416</v>
      </c>
      <c r="AS71">
        <v>534.032470635133</v>
      </c>
      <c r="AT71">
        <v>467.65162728258542</v>
      </c>
      <c r="AU71">
        <v>427.17230636160775</v>
      </c>
      <c r="AV71">
        <v>461.93627030446311</v>
      </c>
      <c r="AW71">
        <v>427.58618914764367</v>
      </c>
      <c r="AX71">
        <v>305.17577805945234</v>
      </c>
      <c r="AY71">
        <v>301.34062195456204</v>
      </c>
    </row>
    <row r="72" spans="1:51" x14ac:dyDescent="0.45">
      <c r="A72">
        <f t="shared" si="14"/>
        <v>2</v>
      </c>
      <c r="B72" t="s">
        <v>1</v>
      </c>
      <c r="C72">
        <f t="shared" si="15"/>
        <v>13</v>
      </c>
      <c r="D72" t="s">
        <v>9</v>
      </c>
      <c r="E72">
        <v>91</v>
      </c>
      <c r="F72">
        <v>81</v>
      </c>
      <c r="G72" s="2">
        <f t="shared" si="16"/>
        <v>1.1234567901234569</v>
      </c>
      <c r="H72" s="2">
        <f t="shared" si="17"/>
        <v>0.89010989010989006</v>
      </c>
      <c r="I72" s="2"/>
      <c r="L72">
        <v>459.48512990539723</v>
      </c>
      <c r="M72">
        <v>495.86060157840274</v>
      </c>
      <c r="N72">
        <v>502.78994298043369</v>
      </c>
      <c r="O72">
        <v>578.58341269314246</v>
      </c>
      <c r="P72">
        <v>549.20195792686673</v>
      </c>
      <c r="Q72">
        <v>495.08017060704174</v>
      </c>
      <c r="R72">
        <v>538.57469024626266</v>
      </c>
      <c r="S72">
        <v>557.59026429825883</v>
      </c>
      <c r="T72">
        <v>542.683552664079</v>
      </c>
      <c r="U72">
        <v>678.50469983471919</v>
      </c>
      <c r="V72">
        <v>582.20816041958631</v>
      </c>
      <c r="W72">
        <v>625.72813119680029</v>
      </c>
      <c r="X72">
        <v>677.72145056900911</v>
      </c>
      <c r="Y72">
        <v>720.03101847743346</v>
      </c>
      <c r="Z72">
        <v>701.23836576193958</v>
      </c>
      <c r="AA72">
        <v>747.26494232536857</v>
      </c>
      <c r="AB72">
        <v>1045.0980437435971</v>
      </c>
      <c r="AC72">
        <v>1127.1592814016824</v>
      </c>
      <c r="AH72">
        <v>649.31392437581951</v>
      </c>
      <c r="AI72">
        <v>662.38960977797649</v>
      </c>
      <c r="AJ72">
        <v>615.35884761101295</v>
      </c>
      <c r="AK72">
        <v>500.84421833793897</v>
      </c>
      <c r="AL72">
        <v>549.20195792686673</v>
      </c>
      <c r="AM72">
        <v>591.96000299425054</v>
      </c>
      <c r="AN72">
        <v>536.39903575460323</v>
      </c>
      <c r="AO72">
        <v>514.98584971655532</v>
      </c>
      <c r="AP72">
        <v>524.34571786348511</v>
      </c>
      <c r="AQ72">
        <v>486.40071318354552</v>
      </c>
      <c r="AR72">
        <v>527.45106220284583</v>
      </c>
      <c r="AS72">
        <v>507.71197860155166</v>
      </c>
      <c r="AT72">
        <v>444.94835789284804</v>
      </c>
      <c r="AU72">
        <v>409.97525032580387</v>
      </c>
      <c r="AV72">
        <v>428.97007395961418</v>
      </c>
      <c r="AW72">
        <v>411.12315580075341</v>
      </c>
      <c r="AX72">
        <v>294.65114893395031</v>
      </c>
      <c r="AY72">
        <v>277.24672800325862</v>
      </c>
    </row>
    <row r="73" spans="1:51" x14ac:dyDescent="0.45">
      <c r="A73">
        <f t="shared" si="14"/>
        <v>10</v>
      </c>
      <c r="B73" t="s">
        <v>13</v>
      </c>
      <c r="C73">
        <f t="shared" si="15"/>
        <v>11</v>
      </c>
      <c r="D73" t="s">
        <v>15</v>
      </c>
      <c r="E73">
        <v>42</v>
      </c>
      <c r="F73">
        <v>43</v>
      </c>
      <c r="G73" s="2">
        <f t="shared" si="16"/>
        <v>0.97674418604651159</v>
      </c>
      <c r="H73" s="2">
        <f t="shared" si="17"/>
        <v>1.0238095238095237</v>
      </c>
      <c r="I73" s="2"/>
      <c r="L73">
        <v>479.30275598381667</v>
      </c>
      <c r="M73">
        <v>502.39293932593392</v>
      </c>
      <c r="N73">
        <v>518.03091024725779</v>
      </c>
      <c r="O73">
        <v>602.03221868107789</v>
      </c>
      <c r="P73">
        <v>591.96000299425054</v>
      </c>
      <c r="Q73">
        <v>515.29881791553203</v>
      </c>
      <c r="R73">
        <v>569.91165165092821</v>
      </c>
      <c r="S73">
        <v>585.55656668936729</v>
      </c>
      <c r="T73">
        <v>548.61418296620127</v>
      </c>
      <c r="U73">
        <v>706.51578484108393</v>
      </c>
      <c r="V73">
        <v>625.90161506306549</v>
      </c>
      <c r="W73">
        <v>656.86628839665025</v>
      </c>
      <c r="X73">
        <v>703.31016877463958</v>
      </c>
      <c r="Y73">
        <v>751.24017921392772</v>
      </c>
      <c r="Z73">
        <v>725.98619452489515</v>
      </c>
      <c r="AA73">
        <v>787.63951562702425</v>
      </c>
      <c r="AB73">
        <v>1085.5531459765568</v>
      </c>
      <c r="AC73">
        <v>1161.0002065539761</v>
      </c>
      <c r="AH73">
        <v>573.8269005183331</v>
      </c>
      <c r="AI73">
        <v>575.53428266829542</v>
      </c>
      <c r="AJ73">
        <v>521.46269622300395</v>
      </c>
      <c r="AK73">
        <v>433.13787007825471</v>
      </c>
      <c r="AL73">
        <v>495.08017060704174</v>
      </c>
      <c r="AM73">
        <v>515.29881791553203</v>
      </c>
      <c r="AN73">
        <v>480.74828955002323</v>
      </c>
      <c r="AO73">
        <v>464.28210875981011</v>
      </c>
      <c r="AP73">
        <v>446.16916402432116</v>
      </c>
      <c r="AQ73">
        <v>420.88639226025333</v>
      </c>
      <c r="AR73">
        <v>465.15094440649136</v>
      </c>
      <c r="AS73">
        <v>452.73605791827077</v>
      </c>
      <c r="AT73">
        <v>398.99127437953331</v>
      </c>
      <c r="AU73">
        <v>368.13633565132278</v>
      </c>
      <c r="AV73">
        <v>392.22046836826286</v>
      </c>
      <c r="AW73">
        <v>366.08447755838978</v>
      </c>
      <c r="AX73">
        <v>256.08900882945778</v>
      </c>
      <c r="AY73">
        <v>252.26966041516295</v>
      </c>
    </row>
    <row r="74" spans="1:51" x14ac:dyDescent="0.45">
      <c r="A74">
        <f t="shared" si="14"/>
        <v>9</v>
      </c>
      <c r="B74" t="s">
        <v>3</v>
      </c>
      <c r="C74">
        <f t="shared" si="15"/>
        <v>18</v>
      </c>
      <c r="D74" t="s">
        <v>10</v>
      </c>
      <c r="E74">
        <v>114</v>
      </c>
      <c r="F74">
        <v>64</v>
      </c>
      <c r="G74" s="2">
        <f t="shared" si="16"/>
        <v>1.78125</v>
      </c>
      <c r="H74" s="2">
        <f t="shared" si="17"/>
        <v>0.56140350877192979</v>
      </c>
      <c r="I74" s="2"/>
      <c r="L74">
        <v>425.18808124860192</v>
      </c>
      <c r="M74">
        <v>451.80858341993974</v>
      </c>
      <c r="N74">
        <v>484.86722335697442</v>
      </c>
      <c r="O74">
        <v>560.9829039570775</v>
      </c>
      <c r="P74">
        <v>536.39903575460323</v>
      </c>
      <c r="Q74">
        <v>480.74828955002323</v>
      </c>
      <c r="R74">
        <v>515.39727167025035</v>
      </c>
      <c r="S74">
        <v>532.06372088956732</v>
      </c>
      <c r="T74">
        <v>506.13915995416227</v>
      </c>
      <c r="U74">
        <v>636.56763923845244</v>
      </c>
      <c r="V74">
        <v>562.31775039802289</v>
      </c>
      <c r="W74">
        <v>585.43372558793897</v>
      </c>
      <c r="X74">
        <v>666.48104267689757</v>
      </c>
      <c r="Y74">
        <v>678.43788894281624</v>
      </c>
      <c r="Z74">
        <v>650.42366959073672</v>
      </c>
      <c r="AA74">
        <v>692.41337233763352</v>
      </c>
      <c r="AB74">
        <v>991.09729715293884</v>
      </c>
      <c r="AC74">
        <v>1047.6809506216832</v>
      </c>
      <c r="AH74">
        <v>619.95387815818322</v>
      </c>
      <c r="AI74">
        <v>635.79723071306296</v>
      </c>
      <c r="AJ74">
        <v>595.89538721560632</v>
      </c>
      <c r="AK74">
        <v>501.39567073916459</v>
      </c>
      <c r="AL74">
        <v>538.57469024626266</v>
      </c>
      <c r="AM74">
        <v>569.91165165092821</v>
      </c>
      <c r="AN74">
        <v>515.39727167025035</v>
      </c>
      <c r="AO74">
        <v>507.36460046719623</v>
      </c>
      <c r="AP74">
        <v>505.66043798942559</v>
      </c>
      <c r="AQ74">
        <v>483.22648963880101</v>
      </c>
      <c r="AR74">
        <v>513.95538419348645</v>
      </c>
      <c r="AS74">
        <v>492.21240312463124</v>
      </c>
      <c r="AT74">
        <v>436.98016848234897</v>
      </c>
      <c r="AU74">
        <v>395.4262992330257</v>
      </c>
      <c r="AV74">
        <v>425.07758975499638</v>
      </c>
      <c r="AW74">
        <v>400.80821108619079</v>
      </c>
      <c r="AX74">
        <v>293.54612167187224</v>
      </c>
      <c r="AY74">
        <v>276.17333477800599</v>
      </c>
    </row>
    <row r="75" spans="1:51" x14ac:dyDescent="0.45">
      <c r="A75">
        <f t="shared" si="14"/>
        <v>4</v>
      </c>
      <c r="B75" t="s">
        <v>7</v>
      </c>
      <c r="C75">
        <f t="shared" si="15"/>
        <v>12</v>
      </c>
      <c r="D75" t="s">
        <v>4</v>
      </c>
      <c r="E75">
        <v>115</v>
      </c>
      <c r="F75">
        <v>90</v>
      </c>
      <c r="G75" s="2">
        <f t="shared" si="16"/>
        <v>1.2777777777777777</v>
      </c>
      <c r="H75" s="2">
        <f t="shared" si="17"/>
        <v>0.78260869565217395</v>
      </c>
      <c r="I75" s="2"/>
      <c r="L75">
        <v>427.17442278031626</v>
      </c>
      <c r="M75">
        <v>446.37549838653138</v>
      </c>
      <c r="N75">
        <v>485.39545789344231</v>
      </c>
      <c r="O75">
        <v>552.14664814484513</v>
      </c>
      <c r="P75">
        <v>514.98584971655532</v>
      </c>
      <c r="Q75">
        <v>464.28210875981011</v>
      </c>
      <c r="R75">
        <v>507.36460046719623</v>
      </c>
      <c r="S75">
        <v>509.2101261997596</v>
      </c>
      <c r="T75">
        <v>495.07743786976687</v>
      </c>
      <c r="U75">
        <v>618.64917798452359</v>
      </c>
      <c r="V75">
        <v>539.82447564668189</v>
      </c>
      <c r="W75">
        <v>576.78372619942593</v>
      </c>
      <c r="X75">
        <v>639.29114738461465</v>
      </c>
      <c r="Y75">
        <v>654.3313831278806</v>
      </c>
      <c r="Z75">
        <v>628.23265507808765</v>
      </c>
      <c r="AA75">
        <v>682.3511656459666</v>
      </c>
      <c r="AB75">
        <v>985.1947195908001</v>
      </c>
      <c r="AC75">
        <v>1033.0514092398246</v>
      </c>
      <c r="AH75">
        <v>655.57238345378187</v>
      </c>
      <c r="AI75">
        <v>640.84740807882656</v>
      </c>
      <c r="AJ75">
        <v>605.31926920322655</v>
      </c>
      <c r="AK75">
        <v>496.72352618421877</v>
      </c>
      <c r="AL75">
        <v>557.59026429825883</v>
      </c>
      <c r="AM75">
        <v>585.55656668936729</v>
      </c>
      <c r="AN75">
        <v>532.06372088956732</v>
      </c>
      <c r="AO75">
        <v>509.2101261997596</v>
      </c>
      <c r="AP75">
        <v>500.22275728671764</v>
      </c>
      <c r="AQ75">
        <v>476.25649952437618</v>
      </c>
      <c r="AR75">
        <v>514.64773231413483</v>
      </c>
      <c r="AS75">
        <v>499.14766760291394</v>
      </c>
      <c r="AT75">
        <v>444.46388193008198</v>
      </c>
      <c r="AU75">
        <v>407.2957298166653</v>
      </c>
      <c r="AV75">
        <v>424.60818997333195</v>
      </c>
      <c r="AW75">
        <v>404.1236452036207</v>
      </c>
      <c r="AX75">
        <v>288.28947451957538</v>
      </c>
      <c r="AY75">
        <v>271.47137730705441</v>
      </c>
    </row>
    <row r="76" spans="1:51" x14ac:dyDescent="0.45">
      <c r="A76">
        <f t="shared" si="14"/>
        <v>8</v>
      </c>
      <c r="B76" t="s">
        <v>14</v>
      </c>
      <c r="C76">
        <f t="shared" si="15"/>
        <v>15</v>
      </c>
      <c r="D76" t="s">
        <v>8</v>
      </c>
      <c r="E76">
        <v>103</v>
      </c>
      <c r="F76">
        <v>71</v>
      </c>
      <c r="G76" s="2">
        <f t="shared" si="16"/>
        <v>1.4507042253521127</v>
      </c>
      <c r="H76" s="2">
        <f t="shared" si="17"/>
        <v>0.68932038834951459</v>
      </c>
      <c r="I76" s="2"/>
      <c r="L76">
        <v>413.43269969817618</v>
      </c>
      <c r="M76">
        <v>417.56015386539895</v>
      </c>
      <c r="N76">
        <v>460.52082672169792</v>
      </c>
      <c r="O76">
        <v>533.67748978197551</v>
      </c>
      <c r="P76">
        <v>524.34571786348511</v>
      </c>
      <c r="Q76">
        <v>446.16916402432116</v>
      </c>
      <c r="R76">
        <v>505.66043798942559</v>
      </c>
      <c r="S76">
        <v>500.22275728671764</v>
      </c>
      <c r="T76">
        <v>456.98253158065575</v>
      </c>
      <c r="U76">
        <v>591.88501225341497</v>
      </c>
      <c r="V76">
        <v>528.66423392711204</v>
      </c>
      <c r="W76">
        <v>568.60741533376563</v>
      </c>
      <c r="X76">
        <v>625.40456325924913</v>
      </c>
      <c r="Y76">
        <v>655.19971699461769</v>
      </c>
      <c r="Z76">
        <v>613.50841540903366</v>
      </c>
      <c r="AA76">
        <v>685.31103108797129</v>
      </c>
      <c r="AB76">
        <v>924.26227466300804</v>
      </c>
      <c r="AC76">
        <v>984.01162948875799</v>
      </c>
      <c r="AH76">
        <v>607.94165049941705</v>
      </c>
      <c r="AI76">
        <v>582.27047715484628</v>
      </c>
      <c r="AJ76">
        <v>562.69712402384562</v>
      </c>
      <c r="AK76">
        <v>484.26254507059787</v>
      </c>
      <c r="AL76">
        <v>542.683552664079</v>
      </c>
      <c r="AM76">
        <v>548.61418296620127</v>
      </c>
      <c r="AN76">
        <v>506.13915995416227</v>
      </c>
      <c r="AO76">
        <v>495.07743786976687</v>
      </c>
      <c r="AP76">
        <v>456.98253158065575</v>
      </c>
      <c r="AQ76">
        <v>442.41210977179253</v>
      </c>
      <c r="AR76">
        <v>491.81171238827892</v>
      </c>
      <c r="AS76">
        <v>468.77638432314171</v>
      </c>
      <c r="AT76">
        <v>422.50903371480291</v>
      </c>
      <c r="AU76">
        <v>381.08932010549643</v>
      </c>
      <c r="AV76">
        <v>407.08262143522506</v>
      </c>
      <c r="AW76">
        <v>389.69822979190712</v>
      </c>
      <c r="AX76">
        <v>272.16434720426986</v>
      </c>
      <c r="AY76">
        <v>263.05656034805139</v>
      </c>
    </row>
    <row r="77" spans="1:51" x14ac:dyDescent="0.45">
      <c r="A77">
        <f t="shared" si="14"/>
        <v>3</v>
      </c>
      <c r="B77" t="s">
        <v>0</v>
      </c>
      <c r="C77">
        <f t="shared" si="15"/>
        <v>6</v>
      </c>
      <c r="D77" t="s">
        <v>2</v>
      </c>
      <c r="E77">
        <v>89</v>
      </c>
      <c r="F77">
        <v>113</v>
      </c>
      <c r="G77" s="2">
        <f t="shared" si="16"/>
        <v>0.78761061946902655</v>
      </c>
      <c r="H77" s="2">
        <f t="shared" si="17"/>
        <v>1.2696629213483146</v>
      </c>
      <c r="I77" s="2"/>
      <c r="L77">
        <v>402.84493356072301</v>
      </c>
      <c r="M77">
        <v>406.33786163491982</v>
      </c>
      <c r="N77">
        <v>448.21424532560349</v>
      </c>
      <c r="O77">
        <v>506.01388004731569</v>
      </c>
      <c r="P77">
        <v>486.40071318354552</v>
      </c>
      <c r="Q77">
        <v>420.88639226025333</v>
      </c>
      <c r="R77">
        <v>483.22648963880101</v>
      </c>
      <c r="S77">
        <v>476.25649952437618</v>
      </c>
      <c r="T77">
        <v>442.41210977179253</v>
      </c>
      <c r="U77">
        <v>564.53820675288966</v>
      </c>
      <c r="V77">
        <v>488.88217513221093</v>
      </c>
      <c r="W77">
        <v>539.57813444258738</v>
      </c>
      <c r="X77">
        <v>594.62178154264984</v>
      </c>
      <c r="Y77">
        <v>612.35704999233599</v>
      </c>
      <c r="Z77">
        <v>590.72662699848627</v>
      </c>
      <c r="AA77">
        <v>655.24605873686528</v>
      </c>
      <c r="AB77">
        <v>903.26044005961921</v>
      </c>
      <c r="AC77">
        <v>927.54734508697686</v>
      </c>
      <c r="AH77">
        <v>779.20510424978283</v>
      </c>
      <c r="AI77">
        <v>754.99392438910888</v>
      </c>
      <c r="AJ77">
        <v>721.60445075920234</v>
      </c>
      <c r="AK77">
        <v>597.37051329293979</v>
      </c>
      <c r="AL77">
        <v>678.50469983471919</v>
      </c>
      <c r="AM77">
        <v>706.51578484108393</v>
      </c>
      <c r="AN77">
        <v>636.56763923845244</v>
      </c>
      <c r="AO77">
        <v>618.64917798452359</v>
      </c>
      <c r="AP77">
        <v>591.88501225341497</v>
      </c>
      <c r="AQ77">
        <v>564.53820675288966</v>
      </c>
      <c r="AR77">
        <v>626.82993169384451</v>
      </c>
      <c r="AS77">
        <v>589.93293077250337</v>
      </c>
      <c r="AT77">
        <v>535.27476245721095</v>
      </c>
      <c r="AU77">
        <v>490.01772630809432</v>
      </c>
      <c r="AV77">
        <v>517.56634969746005</v>
      </c>
      <c r="AW77">
        <v>485.19364927621757</v>
      </c>
      <c r="AX77">
        <v>348.29113280276965</v>
      </c>
      <c r="AY77">
        <v>329.8049525192061</v>
      </c>
    </row>
    <row r="78" spans="1:51" x14ac:dyDescent="0.45">
      <c r="G78" s="2"/>
      <c r="H78" s="2"/>
      <c r="I78" s="2"/>
      <c r="L78">
        <v>431.58588016077908</v>
      </c>
      <c r="M78">
        <v>451.65895897822566</v>
      </c>
      <c r="N78">
        <v>479.86624447069062</v>
      </c>
      <c r="O78">
        <v>551.48877619641416</v>
      </c>
      <c r="P78">
        <v>527.45106220284583</v>
      </c>
      <c r="Q78">
        <v>465.15094440649136</v>
      </c>
      <c r="R78">
        <v>513.95538419348645</v>
      </c>
      <c r="S78">
        <v>514.64773231413483</v>
      </c>
      <c r="T78">
        <v>491.81171238827892</v>
      </c>
      <c r="U78">
        <v>626.82993169384451</v>
      </c>
      <c r="V78">
        <v>543.52612752243215</v>
      </c>
      <c r="W78">
        <v>588.55044612835832</v>
      </c>
      <c r="X78">
        <v>641.79416650468693</v>
      </c>
      <c r="Y78">
        <v>669.45590383273975</v>
      </c>
      <c r="Z78">
        <v>639.24767231665999</v>
      </c>
      <c r="AA78">
        <v>698.27630746233694</v>
      </c>
      <c r="AB78">
        <v>978.3490193155767</v>
      </c>
      <c r="AC78">
        <v>1036.3196249768723</v>
      </c>
      <c r="AH78">
        <v>689.63183244858953</v>
      </c>
      <c r="AI78">
        <v>679.25913957115256</v>
      </c>
      <c r="AJ78">
        <v>632.89657511252904</v>
      </c>
      <c r="AK78">
        <v>515.85872922103511</v>
      </c>
      <c r="AL78">
        <v>582.20816041958631</v>
      </c>
      <c r="AM78">
        <v>625.90161506306549</v>
      </c>
      <c r="AN78">
        <v>562.31775039802289</v>
      </c>
      <c r="AO78">
        <v>539.82447564668189</v>
      </c>
      <c r="AP78">
        <v>528.66423392711204</v>
      </c>
      <c r="AQ78">
        <v>488.88217513221093</v>
      </c>
      <c r="AR78">
        <v>543.52612752243215</v>
      </c>
      <c r="AS78">
        <v>521.30638098745897</v>
      </c>
      <c r="AT78">
        <v>470.37905643484885</v>
      </c>
      <c r="AU78">
        <v>435.60865795590854</v>
      </c>
      <c r="AV78">
        <v>452.8934757086468</v>
      </c>
      <c r="AW78">
        <v>426.29475396643574</v>
      </c>
      <c r="AX78">
        <v>303.54149700186014</v>
      </c>
      <c r="AY78">
        <v>284.75099472259086</v>
      </c>
    </row>
    <row r="79" spans="1:51" x14ac:dyDescent="0.45">
      <c r="B79" s="1" t="s">
        <v>27</v>
      </c>
      <c r="G79" s="2"/>
      <c r="H79" s="2"/>
      <c r="I79" s="2"/>
      <c r="L79">
        <v>401.34723991911648</v>
      </c>
      <c r="M79">
        <v>418.38158648595953</v>
      </c>
      <c r="N79">
        <v>461.56063752127585</v>
      </c>
      <c r="O79">
        <v>534.032470635133</v>
      </c>
      <c r="P79">
        <v>507.71197860155166</v>
      </c>
      <c r="Q79">
        <v>452.73605791827077</v>
      </c>
      <c r="R79">
        <v>492.21240312463124</v>
      </c>
      <c r="S79">
        <v>499.14766760291394</v>
      </c>
      <c r="T79">
        <v>468.77638432314171</v>
      </c>
      <c r="U79">
        <v>589.93293077250337</v>
      </c>
      <c r="V79">
        <v>521.30638098745897</v>
      </c>
      <c r="W79">
        <v>546.76133349779684</v>
      </c>
      <c r="X79">
        <v>627.72018530403955</v>
      </c>
      <c r="Y79">
        <v>636.93509905380586</v>
      </c>
      <c r="Z79">
        <v>602.7100039514612</v>
      </c>
      <c r="AA79">
        <v>661.41020109772626</v>
      </c>
      <c r="AB79">
        <v>930.27031256071803</v>
      </c>
      <c r="AC79">
        <v>988.98533634373223</v>
      </c>
      <c r="AH79">
        <v>717.08027701708841</v>
      </c>
      <c r="AI79">
        <v>707.05881344366605</v>
      </c>
      <c r="AJ79">
        <v>674.19016441420877</v>
      </c>
      <c r="AK79">
        <v>585.65892078104491</v>
      </c>
      <c r="AL79">
        <v>625.72813119680029</v>
      </c>
      <c r="AM79">
        <v>656.86628839665025</v>
      </c>
      <c r="AN79">
        <v>585.43372558793897</v>
      </c>
      <c r="AO79">
        <v>576.78372619942593</v>
      </c>
      <c r="AP79">
        <v>568.60741533376563</v>
      </c>
      <c r="AQ79">
        <v>539.57813444258738</v>
      </c>
      <c r="AR79">
        <v>588.55044612835832</v>
      </c>
      <c r="AS79">
        <v>546.76133349779684</v>
      </c>
      <c r="AT79">
        <v>507.1917212870012</v>
      </c>
      <c r="AU79">
        <v>442.40347788061899</v>
      </c>
      <c r="AV79">
        <v>478.29008219611336</v>
      </c>
      <c r="AW79">
        <v>458.78864052031116</v>
      </c>
      <c r="AX79">
        <v>334.1665740509805</v>
      </c>
      <c r="AY79">
        <v>310.93834757610881</v>
      </c>
    </row>
    <row r="80" spans="1:51" x14ac:dyDescent="0.45">
      <c r="A80">
        <f t="shared" si="14"/>
        <v>5</v>
      </c>
      <c r="B80" t="s">
        <v>17</v>
      </c>
      <c r="C80">
        <f t="shared" si="15"/>
        <v>18</v>
      </c>
      <c r="D80" t="s">
        <v>10</v>
      </c>
      <c r="E80">
        <v>102</v>
      </c>
      <c r="F80">
        <v>24</v>
      </c>
      <c r="G80" s="2">
        <f t="shared" si="16"/>
        <v>4.25</v>
      </c>
      <c r="H80" s="2">
        <f t="shared" si="17"/>
        <v>0.23529411764705882</v>
      </c>
      <c r="I80" s="2"/>
      <c r="J80" s="2"/>
      <c r="K80" s="2"/>
      <c r="L80">
        <v>370.89471512274673</v>
      </c>
      <c r="M80">
        <v>383.77711758395264</v>
      </c>
      <c r="N80">
        <v>406.32993972681231</v>
      </c>
      <c r="O80">
        <v>467.65162728258542</v>
      </c>
      <c r="P80">
        <v>444.94835789284804</v>
      </c>
      <c r="Q80">
        <v>398.99127437953331</v>
      </c>
      <c r="R80">
        <v>436.98016848234897</v>
      </c>
      <c r="S80">
        <v>444.46388193008198</v>
      </c>
      <c r="T80">
        <v>422.50903371480291</v>
      </c>
      <c r="U80">
        <v>535.27476245721095</v>
      </c>
      <c r="V80">
        <v>470.37905643484885</v>
      </c>
      <c r="W80">
        <v>507.1917212870012</v>
      </c>
      <c r="X80">
        <v>544.56892309926559</v>
      </c>
      <c r="Y80">
        <v>581.04148755518997</v>
      </c>
      <c r="Z80">
        <v>557.17803127172158</v>
      </c>
      <c r="AA80">
        <v>596.23977355692273</v>
      </c>
      <c r="AB80">
        <v>825.51026948585104</v>
      </c>
      <c r="AC80">
        <v>882.0715323830002</v>
      </c>
      <c r="AH80">
        <v>779.00276496487322</v>
      </c>
      <c r="AI80">
        <v>794.23891161883614</v>
      </c>
      <c r="AJ80">
        <v>733.03651961372952</v>
      </c>
      <c r="AK80">
        <v>619.31384232702487</v>
      </c>
      <c r="AL80">
        <v>677.72145056900911</v>
      </c>
      <c r="AM80">
        <v>703.31016877463958</v>
      </c>
      <c r="AN80">
        <v>666.48104267689757</v>
      </c>
      <c r="AO80">
        <v>639.29114738461465</v>
      </c>
      <c r="AP80">
        <v>625.40456325924913</v>
      </c>
      <c r="AQ80">
        <v>594.62178154264984</v>
      </c>
      <c r="AR80">
        <v>641.79416650468693</v>
      </c>
      <c r="AS80">
        <v>627.72018530403955</v>
      </c>
      <c r="AT80">
        <v>544.56892309926559</v>
      </c>
      <c r="AU80">
        <v>488.66336599291657</v>
      </c>
      <c r="AV80">
        <v>528.00914952935216</v>
      </c>
      <c r="AW80">
        <v>507.72995533572748</v>
      </c>
      <c r="AX80">
        <v>352.83714045525988</v>
      </c>
      <c r="AY80">
        <v>347.62147429025902</v>
      </c>
    </row>
    <row r="81" spans="1:51" x14ac:dyDescent="0.45">
      <c r="A81">
        <f t="shared" si="14"/>
        <v>11</v>
      </c>
      <c r="B81" t="s">
        <v>15</v>
      </c>
      <c r="C81">
        <f t="shared" si="15"/>
        <v>8</v>
      </c>
      <c r="D81" t="s">
        <v>14</v>
      </c>
      <c r="E81">
        <v>86</v>
      </c>
      <c r="F81">
        <v>69</v>
      </c>
      <c r="G81" s="2">
        <f t="shared" si="16"/>
        <v>1.2463768115942029</v>
      </c>
      <c r="H81" s="2">
        <f t="shared" si="17"/>
        <v>0.80232558139534882</v>
      </c>
      <c r="I81" s="2"/>
      <c r="L81">
        <v>321.58937893986712</v>
      </c>
      <c r="M81">
        <v>343.75243113865179</v>
      </c>
      <c r="N81">
        <v>367.92895770688938</v>
      </c>
      <c r="O81">
        <v>427.17230636160775</v>
      </c>
      <c r="P81">
        <v>409.97525032580387</v>
      </c>
      <c r="Q81">
        <v>368.13633565132278</v>
      </c>
      <c r="R81">
        <v>395.4262992330257</v>
      </c>
      <c r="S81">
        <v>407.2957298166653</v>
      </c>
      <c r="T81">
        <v>381.08932010549643</v>
      </c>
      <c r="U81">
        <v>490.01772630809432</v>
      </c>
      <c r="V81">
        <v>435.60865795590854</v>
      </c>
      <c r="W81">
        <v>442.40347788061899</v>
      </c>
      <c r="X81">
        <v>488.66336599291657</v>
      </c>
      <c r="Y81">
        <v>520.37480756633897</v>
      </c>
      <c r="Z81">
        <v>492.92220808399071</v>
      </c>
      <c r="AA81">
        <v>536.59272863199158</v>
      </c>
      <c r="AB81">
        <v>753.55562452764582</v>
      </c>
      <c r="AC81">
        <v>818.89299696369517</v>
      </c>
      <c r="AH81">
        <v>839.43074632720447</v>
      </c>
      <c r="AI81">
        <v>831.48179121307942</v>
      </c>
      <c r="AJ81">
        <v>779.00788776042009</v>
      </c>
      <c r="AK81">
        <v>657.07699608678547</v>
      </c>
      <c r="AL81">
        <v>720.03101847743346</v>
      </c>
      <c r="AM81">
        <v>751.24017921392772</v>
      </c>
      <c r="AN81">
        <v>678.43788894281624</v>
      </c>
      <c r="AO81">
        <v>654.3313831278806</v>
      </c>
      <c r="AP81">
        <v>655.19971699461769</v>
      </c>
      <c r="AQ81">
        <v>612.35704999233599</v>
      </c>
      <c r="AR81">
        <v>669.45590383273975</v>
      </c>
      <c r="AS81">
        <v>636.93509905380586</v>
      </c>
      <c r="AT81">
        <v>581.04148755518997</v>
      </c>
      <c r="AU81">
        <v>520.37480756633897</v>
      </c>
      <c r="AV81">
        <v>552.02460981885713</v>
      </c>
      <c r="AW81">
        <v>529.0325593631062</v>
      </c>
      <c r="AX81">
        <v>376.84612084332014</v>
      </c>
      <c r="AY81">
        <v>353.8887404428861</v>
      </c>
    </row>
    <row r="82" spans="1:51" x14ac:dyDescent="0.45">
      <c r="A82">
        <f t="shared" si="14"/>
        <v>3</v>
      </c>
      <c r="B82" t="s">
        <v>0</v>
      </c>
      <c r="C82">
        <f t="shared" si="15"/>
        <v>12</v>
      </c>
      <c r="D82" t="s">
        <v>4</v>
      </c>
      <c r="E82">
        <v>61</v>
      </c>
      <c r="F82">
        <v>75</v>
      </c>
      <c r="G82" s="2">
        <f t="shared" si="16"/>
        <v>0.81333333333333335</v>
      </c>
      <c r="H82" s="2">
        <f t="shared" si="17"/>
        <v>1.2295081967213115</v>
      </c>
      <c r="I82" s="2"/>
      <c r="L82">
        <v>351.05953667745933</v>
      </c>
      <c r="M82">
        <v>365.9776352419459</v>
      </c>
      <c r="N82">
        <v>400.96674254056859</v>
      </c>
      <c r="O82">
        <v>461.93627030446311</v>
      </c>
      <c r="P82">
        <v>428.97007395961418</v>
      </c>
      <c r="Q82">
        <v>392.22046836826286</v>
      </c>
      <c r="R82">
        <v>425.07758975499638</v>
      </c>
      <c r="S82">
        <v>424.60818997333195</v>
      </c>
      <c r="T82">
        <v>407.08262143522506</v>
      </c>
      <c r="U82">
        <v>517.56634969746005</v>
      </c>
      <c r="V82">
        <v>452.8934757086468</v>
      </c>
      <c r="W82">
        <v>478.29008219611336</v>
      </c>
      <c r="X82">
        <v>528.00914952935216</v>
      </c>
      <c r="Y82">
        <v>552.02460981885713</v>
      </c>
      <c r="Z82">
        <v>520.57076874328084</v>
      </c>
      <c r="AA82">
        <v>562.61751754321449</v>
      </c>
      <c r="AB82">
        <v>800.32922707852128</v>
      </c>
      <c r="AC82">
        <v>860.84199945953662</v>
      </c>
      <c r="AH82">
        <v>808.3364654915199</v>
      </c>
      <c r="AI82">
        <v>776.73448356429481</v>
      </c>
      <c r="AJ82">
        <v>753.54850943352778</v>
      </c>
      <c r="AK82">
        <v>640.03041710242189</v>
      </c>
      <c r="AL82">
        <v>701.23836576193958</v>
      </c>
      <c r="AM82">
        <v>725.98619452489515</v>
      </c>
      <c r="AN82">
        <v>650.42366959073672</v>
      </c>
      <c r="AO82">
        <v>628.23265507808765</v>
      </c>
      <c r="AP82">
        <v>613.50841540903366</v>
      </c>
      <c r="AQ82">
        <v>590.72662699848627</v>
      </c>
      <c r="AR82">
        <v>639.24767231665999</v>
      </c>
      <c r="AS82">
        <v>602.7100039514612</v>
      </c>
      <c r="AT82">
        <v>557.17803127172158</v>
      </c>
      <c r="AU82">
        <v>492.92220808399071</v>
      </c>
      <c r="AV82">
        <v>520.57076874328084</v>
      </c>
      <c r="AW82">
        <v>503.61559680429639</v>
      </c>
      <c r="AX82">
        <v>361.81908175745832</v>
      </c>
      <c r="AY82">
        <v>333.19707032744952</v>
      </c>
    </row>
    <row r="83" spans="1:51" x14ac:dyDescent="0.45">
      <c r="A83">
        <f t="shared" si="14"/>
        <v>7</v>
      </c>
      <c r="B83" t="s">
        <v>5</v>
      </c>
      <c r="C83">
        <f t="shared" si="15"/>
        <v>4</v>
      </c>
      <c r="D83" t="s">
        <v>7</v>
      </c>
      <c r="E83">
        <v>113</v>
      </c>
      <c r="F83">
        <v>86</v>
      </c>
      <c r="G83" s="2">
        <f t="shared" si="16"/>
        <v>1.3139534883720929</v>
      </c>
      <c r="H83" s="2">
        <f t="shared" si="17"/>
        <v>0.76106194690265483</v>
      </c>
      <c r="I83" s="2"/>
      <c r="L83">
        <v>337.94934236231745</v>
      </c>
      <c r="M83">
        <v>354.14422162915628</v>
      </c>
      <c r="N83">
        <v>371.21545391668087</v>
      </c>
      <c r="O83">
        <v>427.58618914764367</v>
      </c>
      <c r="P83">
        <v>411.12315580075341</v>
      </c>
      <c r="Q83">
        <v>366.08447755838978</v>
      </c>
      <c r="R83">
        <v>400.80821108619079</v>
      </c>
      <c r="S83">
        <v>404.1236452036207</v>
      </c>
      <c r="T83">
        <v>389.69822979190712</v>
      </c>
      <c r="U83">
        <v>485.19364927621757</v>
      </c>
      <c r="V83">
        <v>426.29475396643574</v>
      </c>
      <c r="W83">
        <v>458.78864052031116</v>
      </c>
      <c r="X83">
        <v>507.72995533572748</v>
      </c>
      <c r="Y83">
        <v>529.0325593631062</v>
      </c>
      <c r="Z83">
        <v>503.61559680429639</v>
      </c>
      <c r="AA83">
        <v>542.20834597611758</v>
      </c>
      <c r="AB83">
        <v>757.11124242584117</v>
      </c>
      <c r="AC83">
        <v>809.36441818537753</v>
      </c>
      <c r="AH83">
        <v>869.80746364427569</v>
      </c>
      <c r="AI83">
        <v>852.79201495161783</v>
      </c>
      <c r="AJ83">
        <v>828.52483162324893</v>
      </c>
      <c r="AK83">
        <v>692.29638165595236</v>
      </c>
      <c r="AL83">
        <v>747.26494232536857</v>
      </c>
      <c r="AM83">
        <v>787.63951562702425</v>
      </c>
      <c r="AN83">
        <v>692.41337233763352</v>
      </c>
      <c r="AO83">
        <v>682.3511656459666</v>
      </c>
      <c r="AP83">
        <v>685.31103108797129</v>
      </c>
      <c r="AQ83">
        <v>655.24605873686528</v>
      </c>
      <c r="AR83">
        <v>698.27630746233694</v>
      </c>
      <c r="AS83">
        <v>661.41020109772626</v>
      </c>
      <c r="AT83">
        <v>596.23977355692273</v>
      </c>
      <c r="AU83">
        <v>536.59272863199158</v>
      </c>
      <c r="AV83">
        <v>562.61751754321449</v>
      </c>
      <c r="AW83">
        <v>542.20834597611758</v>
      </c>
      <c r="AX83">
        <v>398.93900400905034</v>
      </c>
      <c r="AY83">
        <v>363.36140668400822</v>
      </c>
    </row>
    <row r="84" spans="1:51" x14ac:dyDescent="0.45">
      <c r="A84">
        <f t="shared" si="14"/>
        <v>16</v>
      </c>
      <c r="B84" t="s">
        <v>6</v>
      </c>
      <c r="C84">
        <f t="shared" si="15"/>
        <v>1</v>
      </c>
      <c r="D84" t="s">
        <v>12</v>
      </c>
      <c r="E84">
        <v>35</v>
      </c>
      <c r="F84">
        <v>88</v>
      </c>
      <c r="G84" s="2">
        <f t="shared" si="16"/>
        <v>0.39772727272727271</v>
      </c>
      <c r="H84" s="2">
        <f t="shared" si="17"/>
        <v>2.5142857142857142</v>
      </c>
      <c r="I84" s="2"/>
      <c r="L84">
        <v>247.41293935025919</v>
      </c>
      <c r="M84">
        <v>251.2132501437323</v>
      </c>
      <c r="N84">
        <v>267.82161103822682</v>
      </c>
      <c r="O84">
        <v>305.17577805945234</v>
      </c>
      <c r="P84">
        <v>294.65114893395031</v>
      </c>
      <c r="Q84">
        <v>256.08900882945778</v>
      </c>
      <c r="R84">
        <v>293.54612167187224</v>
      </c>
      <c r="S84">
        <v>288.28947451957538</v>
      </c>
      <c r="T84">
        <v>272.16434720426986</v>
      </c>
      <c r="U84">
        <v>348.29113280276965</v>
      </c>
      <c r="V84">
        <v>303.54149700186014</v>
      </c>
      <c r="W84">
        <v>334.1665740509805</v>
      </c>
      <c r="X84">
        <v>352.83714045525988</v>
      </c>
      <c r="Y84">
        <v>376.84612084332014</v>
      </c>
      <c r="Z84">
        <v>361.81908175745832</v>
      </c>
      <c r="AA84">
        <v>398.93900400905034</v>
      </c>
      <c r="AB84">
        <v>546.95370315476237</v>
      </c>
      <c r="AC84">
        <v>577.05112744234759</v>
      </c>
      <c r="AH84">
        <v>1172.8264981257396</v>
      </c>
      <c r="AI84">
        <v>1164.0131504399751</v>
      </c>
      <c r="AJ84">
        <v>1118.7683098720045</v>
      </c>
      <c r="AK84">
        <v>947.59150095032192</v>
      </c>
      <c r="AL84">
        <v>1045.0980437435971</v>
      </c>
      <c r="AM84">
        <v>1085.5531459765568</v>
      </c>
      <c r="AN84">
        <v>991.09729715293884</v>
      </c>
      <c r="AO84">
        <v>985.1947195908001</v>
      </c>
      <c r="AP84">
        <v>924.26227466300804</v>
      </c>
      <c r="AQ84">
        <v>903.26044005961921</v>
      </c>
      <c r="AR84">
        <v>978.3490193155767</v>
      </c>
      <c r="AS84">
        <v>930.27031256071803</v>
      </c>
      <c r="AT84">
        <v>825.51026948585104</v>
      </c>
      <c r="AU84">
        <v>753.55562452764582</v>
      </c>
      <c r="AV84">
        <v>800.32922707852128</v>
      </c>
      <c r="AW84">
        <v>757.11124242584117</v>
      </c>
      <c r="AX84">
        <v>546.95370315476237</v>
      </c>
      <c r="AY84">
        <v>523.1324451273689</v>
      </c>
    </row>
    <row r="85" spans="1:51" x14ac:dyDescent="0.45">
      <c r="A85">
        <f t="shared" si="14"/>
        <v>15</v>
      </c>
      <c r="B85" t="s">
        <v>8</v>
      </c>
      <c r="C85">
        <f t="shared" si="15"/>
        <v>13</v>
      </c>
      <c r="D85" t="s">
        <v>9</v>
      </c>
      <c r="E85">
        <v>108</v>
      </c>
      <c r="F85">
        <v>81</v>
      </c>
      <c r="G85" s="2">
        <f t="shared" si="16"/>
        <v>1.3333333333333333</v>
      </c>
      <c r="H85" s="2">
        <f t="shared" si="17"/>
        <v>0.75</v>
      </c>
      <c r="I85" s="2"/>
      <c r="L85">
        <v>228.16523378592882</v>
      </c>
      <c r="M85">
        <v>236.86908536956156</v>
      </c>
      <c r="N85">
        <v>265.30263119206154</v>
      </c>
      <c r="O85">
        <v>301.34062195456204</v>
      </c>
      <c r="P85">
        <v>277.24672800325862</v>
      </c>
      <c r="Q85">
        <v>252.26966041516295</v>
      </c>
      <c r="R85">
        <v>276.17333477800599</v>
      </c>
      <c r="S85">
        <v>271.47137730705441</v>
      </c>
      <c r="T85">
        <v>263.05656034805139</v>
      </c>
      <c r="U85">
        <v>329.8049525192061</v>
      </c>
      <c r="V85">
        <v>284.75099472259086</v>
      </c>
      <c r="W85">
        <v>310.93834757610881</v>
      </c>
      <c r="X85">
        <v>347.62147429025902</v>
      </c>
      <c r="Y85">
        <v>353.8887404428861</v>
      </c>
      <c r="Z85">
        <v>333.19707032744952</v>
      </c>
      <c r="AA85">
        <v>363.36140668400822</v>
      </c>
      <c r="AB85">
        <v>523.1324451273689</v>
      </c>
      <c r="AC85">
        <v>554.73905058566879</v>
      </c>
      <c r="AH85">
        <v>1293.5880227438761</v>
      </c>
      <c r="AI85">
        <v>1249.3231736319522</v>
      </c>
      <c r="AJ85">
        <v>1191.5659350192375</v>
      </c>
      <c r="AK85">
        <v>992.84450044920936</v>
      </c>
      <c r="AL85">
        <v>1127.1592814016824</v>
      </c>
      <c r="AM85">
        <v>1161.0002065539761</v>
      </c>
      <c r="AN85">
        <v>1047.6809506216832</v>
      </c>
      <c r="AO85">
        <v>1033.0514092398246</v>
      </c>
      <c r="AP85">
        <v>984.01162948875799</v>
      </c>
      <c r="AQ85">
        <v>927.54734508697686</v>
      </c>
      <c r="AR85">
        <v>1036.3196249768723</v>
      </c>
      <c r="AS85">
        <v>988.98533634373223</v>
      </c>
      <c r="AT85">
        <v>882.0715323830002</v>
      </c>
      <c r="AU85">
        <v>818.89299696369517</v>
      </c>
      <c r="AV85">
        <v>860.84199945953662</v>
      </c>
      <c r="AW85">
        <v>809.36441818537753</v>
      </c>
      <c r="AX85">
        <v>577.05112744234759</v>
      </c>
      <c r="AY85">
        <v>554.73905058566879</v>
      </c>
    </row>
    <row r="86" spans="1:51" x14ac:dyDescent="0.45">
      <c r="A86">
        <f t="shared" si="14"/>
        <v>6</v>
      </c>
      <c r="B86" t="s">
        <v>2</v>
      </c>
      <c r="C86">
        <f t="shared" si="15"/>
        <v>17</v>
      </c>
      <c r="D86" t="s">
        <v>16</v>
      </c>
      <c r="E86">
        <v>105</v>
      </c>
      <c r="F86">
        <v>30</v>
      </c>
      <c r="G86" s="2">
        <f t="shared" si="16"/>
        <v>3.5</v>
      </c>
      <c r="H86" s="2">
        <f t="shared" si="17"/>
        <v>0.2857142857142857</v>
      </c>
      <c r="I86" s="2"/>
    </row>
    <row r="87" spans="1:51" x14ac:dyDescent="0.45">
      <c r="A87">
        <f t="shared" si="14"/>
        <v>2</v>
      </c>
      <c r="B87" t="s">
        <v>1</v>
      </c>
      <c r="C87">
        <f t="shared" si="15"/>
        <v>10</v>
      </c>
      <c r="D87" t="s">
        <v>13</v>
      </c>
      <c r="E87">
        <v>93</v>
      </c>
      <c r="F87">
        <v>55</v>
      </c>
      <c r="G87" s="2">
        <f t="shared" si="16"/>
        <v>1.6909090909090909</v>
      </c>
      <c r="H87" s="2">
        <f t="shared" si="17"/>
        <v>0.59139784946236562</v>
      </c>
      <c r="I87" s="2"/>
    </row>
    <row r="88" spans="1:51" x14ac:dyDescent="0.45">
      <c r="A88">
        <f t="shared" si="14"/>
        <v>9</v>
      </c>
      <c r="B88" t="s">
        <v>3</v>
      </c>
      <c r="C88">
        <f t="shared" si="15"/>
        <v>14</v>
      </c>
      <c r="D88" t="s">
        <v>11</v>
      </c>
      <c r="E88">
        <v>116</v>
      </c>
      <c r="F88">
        <v>68</v>
      </c>
      <c r="G88" s="2">
        <f t="shared" si="16"/>
        <v>1.7058823529411764</v>
      </c>
      <c r="H88" s="2">
        <f t="shared" si="17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4"/>
        <v>4</v>
      </c>
      <c r="B91" t="s">
        <v>7</v>
      </c>
      <c r="C91">
        <f t="shared" si="15"/>
        <v>8</v>
      </c>
      <c r="D91" t="s">
        <v>14</v>
      </c>
      <c r="E91">
        <v>51</v>
      </c>
      <c r="F91">
        <v>99</v>
      </c>
      <c r="G91" s="2">
        <f t="shared" si="16"/>
        <v>0.51515151515151514</v>
      </c>
      <c r="H91" s="2">
        <f t="shared" si="17"/>
        <v>1.9411764705882353</v>
      </c>
      <c r="I91" s="2"/>
    </row>
    <row r="92" spans="1:51" x14ac:dyDescent="0.45">
      <c r="A92">
        <f t="shared" si="14"/>
        <v>13</v>
      </c>
      <c r="B92" t="s">
        <v>9</v>
      </c>
      <c r="C92">
        <f t="shared" si="15"/>
        <v>7</v>
      </c>
      <c r="D92" t="s">
        <v>5</v>
      </c>
      <c r="E92">
        <v>94</v>
      </c>
      <c r="F92">
        <v>117</v>
      </c>
      <c r="G92" s="2">
        <f t="shared" si="16"/>
        <v>0.80341880341880345</v>
      </c>
      <c r="H92" s="2">
        <f t="shared" si="17"/>
        <v>1.2446808510638299</v>
      </c>
      <c r="I92" s="2"/>
    </row>
    <row r="93" spans="1:51" x14ac:dyDescent="0.45">
      <c r="A93">
        <f t="shared" si="14"/>
        <v>18</v>
      </c>
      <c r="B93" t="s">
        <v>10</v>
      </c>
      <c r="C93">
        <f t="shared" si="15"/>
        <v>11</v>
      </c>
      <c r="D93" t="s">
        <v>15</v>
      </c>
      <c r="E93">
        <v>46</v>
      </c>
      <c r="F93">
        <v>115</v>
      </c>
      <c r="G93" s="2">
        <f t="shared" si="16"/>
        <v>0.4</v>
      </c>
      <c r="H93" s="2">
        <f t="shared" si="17"/>
        <v>2.5</v>
      </c>
      <c r="I93" s="2"/>
    </row>
    <row r="94" spans="1:51" x14ac:dyDescent="0.45">
      <c r="A94">
        <f t="shared" si="14"/>
        <v>10</v>
      </c>
      <c r="B94" t="s">
        <v>13</v>
      </c>
      <c r="C94">
        <f t="shared" si="15"/>
        <v>1</v>
      </c>
      <c r="D94" t="s">
        <v>12</v>
      </c>
      <c r="E94">
        <v>90</v>
      </c>
      <c r="F94">
        <v>80</v>
      </c>
      <c r="G94" s="2">
        <f t="shared" si="16"/>
        <v>1.125</v>
      </c>
      <c r="H94" s="2">
        <f t="shared" si="17"/>
        <v>0.88888888888888884</v>
      </c>
      <c r="I94" s="2"/>
    </row>
    <row r="95" spans="1:51" x14ac:dyDescent="0.45">
      <c r="A95">
        <f t="shared" si="14"/>
        <v>14</v>
      </c>
      <c r="B95" t="s">
        <v>11</v>
      </c>
      <c r="C95">
        <f t="shared" si="15"/>
        <v>6</v>
      </c>
      <c r="D95" t="s">
        <v>2</v>
      </c>
      <c r="E95">
        <v>66</v>
      </c>
      <c r="F95">
        <v>102</v>
      </c>
      <c r="G95" s="2">
        <f t="shared" si="16"/>
        <v>0.6470588235294118</v>
      </c>
      <c r="H95" s="2">
        <f t="shared" si="17"/>
        <v>1.5454545454545454</v>
      </c>
      <c r="I95" s="2"/>
    </row>
    <row r="96" spans="1:51" x14ac:dyDescent="0.45">
      <c r="A96">
        <f t="shared" si="14"/>
        <v>3</v>
      </c>
      <c r="B96" t="s">
        <v>0</v>
      </c>
      <c r="C96">
        <f t="shared" si="15"/>
        <v>15</v>
      </c>
      <c r="D96" t="s">
        <v>8</v>
      </c>
      <c r="E96">
        <v>105</v>
      </c>
      <c r="F96">
        <v>47</v>
      </c>
      <c r="G96" s="2">
        <f t="shared" si="16"/>
        <v>2.2340425531914891</v>
      </c>
      <c r="H96" s="2">
        <f t="shared" si="17"/>
        <v>0.44761904761904764</v>
      </c>
      <c r="I96" s="2"/>
    </row>
    <row r="97" spans="1:9" x14ac:dyDescent="0.45">
      <c r="A97">
        <f t="shared" si="14"/>
        <v>12</v>
      </c>
      <c r="B97" t="s">
        <v>4</v>
      </c>
      <c r="C97">
        <f t="shared" si="15"/>
        <v>5</v>
      </c>
      <c r="D97" t="s">
        <v>17</v>
      </c>
      <c r="E97">
        <v>69</v>
      </c>
      <c r="F97">
        <v>33</v>
      </c>
      <c r="G97" s="2">
        <f t="shared" si="16"/>
        <v>2.0909090909090908</v>
      </c>
      <c r="H97" s="2">
        <f t="shared" si="17"/>
        <v>0.47826086956521741</v>
      </c>
      <c r="I97" s="2"/>
    </row>
    <row r="98" spans="1:9" x14ac:dyDescent="0.45">
      <c r="A98">
        <f t="shared" si="14"/>
        <v>17</v>
      </c>
      <c r="B98" t="s">
        <v>16</v>
      </c>
      <c r="C98">
        <f t="shared" si="15"/>
        <v>2</v>
      </c>
      <c r="D98" t="s">
        <v>1</v>
      </c>
      <c r="E98">
        <v>38</v>
      </c>
      <c r="F98">
        <v>112</v>
      </c>
      <c r="G98" s="2">
        <f t="shared" si="16"/>
        <v>0.3392857142857143</v>
      </c>
      <c r="H98" s="2">
        <f t="shared" si="17"/>
        <v>2.9473684210526314</v>
      </c>
      <c r="I98" s="2"/>
    </row>
    <row r="99" spans="1:9" x14ac:dyDescent="0.45">
      <c r="A99">
        <f t="shared" si="14"/>
        <v>16</v>
      </c>
      <c r="B99" t="s">
        <v>6</v>
      </c>
      <c r="C99">
        <f t="shared" si="15"/>
        <v>9</v>
      </c>
      <c r="D99" t="s">
        <v>3</v>
      </c>
      <c r="E99">
        <v>75</v>
      </c>
      <c r="F99">
        <v>105</v>
      </c>
      <c r="G99" s="2">
        <f t="shared" si="16"/>
        <v>0.7142857142857143</v>
      </c>
      <c r="H99" s="2">
        <f t="shared" si="17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4"/>
        <v>9</v>
      </c>
      <c r="B102" t="s">
        <v>3</v>
      </c>
      <c r="C102">
        <f t="shared" si="15"/>
        <v>3</v>
      </c>
      <c r="D102" t="s">
        <v>0</v>
      </c>
      <c r="E102">
        <v>102</v>
      </c>
      <c r="F102">
        <v>87</v>
      </c>
      <c r="G102" s="2">
        <f t="shared" si="16"/>
        <v>1.1724137931034482</v>
      </c>
      <c r="H102" s="2">
        <f t="shared" si="17"/>
        <v>0.8529411764705882</v>
      </c>
      <c r="I102" s="2"/>
    </row>
    <row r="103" spans="1:9" x14ac:dyDescent="0.45">
      <c r="A103">
        <f t="shared" si="14"/>
        <v>8</v>
      </c>
      <c r="B103" t="s">
        <v>14</v>
      </c>
      <c r="C103">
        <f t="shared" si="15"/>
        <v>12</v>
      </c>
      <c r="D103" t="s">
        <v>4</v>
      </c>
      <c r="E103">
        <v>106</v>
      </c>
      <c r="F103">
        <v>87</v>
      </c>
      <c r="G103" s="2">
        <f t="shared" si="16"/>
        <v>1.2183908045977012</v>
      </c>
      <c r="H103" s="2">
        <f t="shared" si="17"/>
        <v>0.82075471698113212</v>
      </c>
      <c r="I103" s="2"/>
    </row>
    <row r="104" spans="1:9" x14ac:dyDescent="0.45">
      <c r="A104">
        <f t="shared" si="14"/>
        <v>1</v>
      </c>
      <c r="B104" t="s">
        <v>12</v>
      </c>
      <c r="C104">
        <f t="shared" si="15"/>
        <v>11</v>
      </c>
      <c r="D104" t="s">
        <v>15</v>
      </c>
      <c r="E104">
        <v>82</v>
      </c>
      <c r="F104">
        <v>47</v>
      </c>
      <c r="G104" s="2">
        <f t="shared" si="16"/>
        <v>1.7446808510638299</v>
      </c>
      <c r="H104" s="2">
        <f t="shared" si="17"/>
        <v>0.57317073170731703</v>
      </c>
      <c r="I104" s="2"/>
    </row>
    <row r="105" spans="1:9" x14ac:dyDescent="0.45">
      <c r="A105">
        <f t="shared" si="14"/>
        <v>18</v>
      </c>
      <c r="B105" t="s">
        <v>10</v>
      </c>
      <c r="C105">
        <f t="shared" si="15"/>
        <v>2</v>
      </c>
      <c r="D105" t="s">
        <v>1</v>
      </c>
      <c r="E105">
        <v>53</v>
      </c>
      <c r="F105">
        <v>100</v>
      </c>
      <c r="G105" s="2">
        <f t="shared" si="16"/>
        <v>0.53</v>
      </c>
      <c r="H105" s="2">
        <f t="shared" si="17"/>
        <v>1.8867924528301887</v>
      </c>
      <c r="I105" s="2"/>
    </row>
    <row r="106" spans="1:9" x14ac:dyDescent="0.45">
      <c r="A106">
        <f t="shared" si="14"/>
        <v>14</v>
      </c>
      <c r="B106" t="s">
        <v>11</v>
      </c>
      <c r="C106">
        <f t="shared" si="15"/>
        <v>10</v>
      </c>
      <c r="D106" t="s">
        <v>13</v>
      </c>
      <c r="E106">
        <v>69</v>
      </c>
      <c r="F106">
        <v>90</v>
      </c>
      <c r="G106" s="2">
        <f t="shared" si="16"/>
        <v>0.76666666666666672</v>
      </c>
      <c r="H106" s="2">
        <f t="shared" si="17"/>
        <v>1.3043478260869565</v>
      </c>
      <c r="I106" s="2"/>
    </row>
    <row r="107" spans="1:9" x14ac:dyDescent="0.45">
      <c r="A107">
        <f t="shared" si="14"/>
        <v>7</v>
      </c>
      <c r="B107" t="s">
        <v>5</v>
      </c>
      <c r="C107">
        <f t="shared" si="15"/>
        <v>15</v>
      </c>
      <c r="D107" t="s">
        <v>8</v>
      </c>
      <c r="E107">
        <v>80</v>
      </c>
      <c r="F107">
        <v>48</v>
      </c>
      <c r="G107" s="2">
        <f t="shared" si="16"/>
        <v>1.6666666666666667</v>
      </c>
      <c r="H107" s="2">
        <f t="shared" si="17"/>
        <v>0.6</v>
      </c>
      <c r="I107" s="2"/>
    </row>
    <row r="108" spans="1:9" x14ac:dyDescent="0.45">
      <c r="A108">
        <f t="shared" si="14"/>
        <v>16</v>
      </c>
      <c r="B108" t="s">
        <v>6</v>
      </c>
      <c r="C108">
        <f t="shared" si="15"/>
        <v>17</v>
      </c>
      <c r="D108" t="s">
        <v>16</v>
      </c>
      <c r="E108">
        <v>138</v>
      </c>
      <c r="F108">
        <v>86</v>
      </c>
      <c r="G108" s="2">
        <f t="shared" si="16"/>
        <v>1.6046511627906976</v>
      </c>
      <c r="H108" s="2">
        <f t="shared" si="17"/>
        <v>0.62318840579710144</v>
      </c>
      <c r="I108" s="2"/>
    </row>
    <row r="109" spans="1:9" x14ac:dyDescent="0.45">
      <c r="A109">
        <f t="shared" si="14"/>
        <v>5</v>
      </c>
      <c r="B109" t="s">
        <v>17</v>
      </c>
      <c r="C109">
        <f t="shared" si="15"/>
        <v>4</v>
      </c>
      <c r="D109" t="s">
        <v>7</v>
      </c>
      <c r="E109">
        <v>44</v>
      </c>
      <c r="F109">
        <v>80</v>
      </c>
      <c r="G109" s="2">
        <f t="shared" si="16"/>
        <v>0.55000000000000004</v>
      </c>
      <c r="H109" s="2">
        <f t="shared" si="17"/>
        <v>1.8181818181818181</v>
      </c>
      <c r="I109" s="2"/>
    </row>
    <row r="110" spans="1:9" x14ac:dyDescent="0.45">
      <c r="A110">
        <f t="shared" si="14"/>
        <v>13</v>
      </c>
      <c r="B110" t="s">
        <v>9</v>
      </c>
      <c r="C110">
        <f t="shared" si="15"/>
        <v>6</v>
      </c>
      <c r="D110" t="s">
        <v>2</v>
      </c>
      <c r="E110">
        <v>117</v>
      </c>
      <c r="F110">
        <v>112</v>
      </c>
      <c r="G110" s="2">
        <f t="shared" si="16"/>
        <v>1.0446428571428572</v>
      </c>
      <c r="H110" s="2">
        <f t="shared" si="17"/>
        <v>0.95726495726495731</v>
      </c>
      <c r="I110" s="2"/>
    </row>
    <row r="111" spans="1:9" x14ac:dyDescent="0.45">
      <c r="A111" t="e">
        <f t="shared" si="14"/>
        <v>#N/A</v>
      </c>
      <c r="C111" t="e">
        <f t="shared" si="15"/>
        <v>#N/A</v>
      </c>
      <c r="G111" s="2"/>
      <c r="H111" s="2"/>
      <c r="I111" s="2"/>
    </row>
    <row r="112" spans="1:9" x14ac:dyDescent="0.45">
      <c r="A112" t="e">
        <f t="shared" si="14"/>
        <v>#N/A</v>
      </c>
      <c r="B112" s="1" t="s">
        <v>30</v>
      </c>
      <c r="C112" t="e">
        <f t="shared" si="15"/>
        <v>#N/A</v>
      </c>
      <c r="G112" s="2"/>
      <c r="H112" s="2"/>
      <c r="I112" s="2"/>
    </row>
    <row r="113" spans="1:9" x14ac:dyDescent="0.45">
      <c r="A113">
        <f t="shared" si="14"/>
        <v>3</v>
      </c>
      <c r="B113" t="s">
        <v>0</v>
      </c>
      <c r="C113">
        <f t="shared" si="15"/>
        <v>7</v>
      </c>
      <c r="D113" t="s">
        <v>5</v>
      </c>
      <c r="E113">
        <v>106</v>
      </c>
      <c r="F113">
        <v>100</v>
      </c>
      <c r="G113" s="2">
        <f t="shared" si="16"/>
        <v>1.06</v>
      </c>
      <c r="H113" s="2">
        <f t="shared" si="17"/>
        <v>0.94339622641509435</v>
      </c>
      <c r="I113" s="2"/>
    </row>
    <row r="114" spans="1:9" x14ac:dyDescent="0.45">
      <c r="A114">
        <f t="shared" si="14"/>
        <v>6</v>
      </c>
      <c r="B114" t="s">
        <v>2</v>
      </c>
      <c r="C114">
        <f t="shared" si="15"/>
        <v>16</v>
      </c>
      <c r="D114" t="s">
        <v>6</v>
      </c>
      <c r="E114">
        <v>110</v>
      </c>
      <c r="F114">
        <v>96</v>
      </c>
      <c r="G114" s="2">
        <f t="shared" si="16"/>
        <v>1.1458333333333333</v>
      </c>
      <c r="H114" s="2">
        <f t="shared" si="17"/>
        <v>0.87272727272727268</v>
      </c>
      <c r="I114" s="2"/>
    </row>
    <row r="115" spans="1:9" x14ac:dyDescent="0.45">
      <c r="A115">
        <f t="shared" si="14"/>
        <v>1</v>
      </c>
      <c r="B115" t="s">
        <v>12</v>
      </c>
      <c r="C115">
        <f t="shared" si="15"/>
        <v>14</v>
      </c>
      <c r="D115" t="s">
        <v>11</v>
      </c>
      <c r="E115">
        <v>97</v>
      </c>
      <c r="F115">
        <v>55</v>
      </c>
      <c r="G115" s="2">
        <f t="shared" si="16"/>
        <v>1.7636363636363637</v>
      </c>
      <c r="H115" s="2">
        <f t="shared" si="17"/>
        <v>0.5670103092783505</v>
      </c>
      <c r="I115" s="2"/>
    </row>
    <row r="116" spans="1:9" x14ac:dyDescent="0.45">
      <c r="A116">
        <f t="shared" si="14"/>
        <v>2</v>
      </c>
      <c r="B116" t="s">
        <v>1</v>
      </c>
      <c r="C116">
        <f t="shared" si="15"/>
        <v>5</v>
      </c>
      <c r="D116" t="s">
        <v>17</v>
      </c>
      <c r="E116">
        <v>56</v>
      </c>
      <c r="F116">
        <v>94</v>
      </c>
      <c r="G116" s="2">
        <f t="shared" si="16"/>
        <v>0.5957446808510638</v>
      </c>
      <c r="H116" s="2">
        <f t="shared" si="17"/>
        <v>1.6785714285714286</v>
      </c>
      <c r="I116" s="2"/>
    </row>
    <row r="117" spans="1:9" x14ac:dyDescent="0.45">
      <c r="A117">
        <f t="shared" si="14"/>
        <v>17</v>
      </c>
      <c r="B117" t="s">
        <v>16</v>
      </c>
      <c r="C117">
        <f t="shared" si="15"/>
        <v>8</v>
      </c>
      <c r="D117" t="s">
        <v>14</v>
      </c>
      <c r="E117">
        <v>60</v>
      </c>
      <c r="F117">
        <v>161</v>
      </c>
      <c r="G117" s="2">
        <f t="shared" si="16"/>
        <v>0.37267080745341613</v>
      </c>
      <c r="H117" s="2">
        <f t="shared" si="17"/>
        <v>2.6833333333333331</v>
      </c>
      <c r="I117" s="2"/>
    </row>
    <row r="118" spans="1:9" x14ac:dyDescent="0.45">
      <c r="A118">
        <f t="shared" si="14"/>
        <v>12</v>
      </c>
      <c r="B118" t="s">
        <v>4</v>
      </c>
      <c r="C118">
        <f t="shared" si="15"/>
        <v>13</v>
      </c>
      <c r="D118" t="s">
        <v>9</v>
      </c>
      <c r="E118">
        <v>121</v>
      </c>
      <c r="F118">
        <v>54</v>
      </c>
      <c r="G118" s="2">
        <f t="shared" si="16"/>
        <v>2.2407407407407409</v>
      </c>
      <c r="H118" s="2">
        <f t="shared" si="17"/>
        <v>0.4462809917355372</v>
      </c>
      <c r="I118" s="2"/>
    </row>
    <row r="119" spans="1:9" x14ac:dyDescent="0.45">
      <c r="A119">
        <f t="shared" si="14"/>
        <v>10</v>
      </c>
      <c r="B119" t="s">
        <v>13</v>
      </c>
      <c r="C119">
        <f t="shared" si="15"/>
        <v>18</v>
      </c>
      <c r="D119" t="s">
        <v>10</v>
      </c>
      <c r="E119">
        <v>103</v>
      </c>
      <c r="F119">
        <v>50</v>
      </c>
      <c r="G119" s="2">
        <f t="shared" si="16"/>
        <v>2.06</v>
      </c>
      <c r="H119" s="2">
        <f t="shared" si="17"/>
        <v>0.4854368932038835</v>
      </c>
      <c r="I119" s="2"/>
    </row>
    <row r="120" spans="1:9" x14ac:dyDescent="0.45">
      <c r="A120">
        <f t="shared" si="14"/>
        <v>4</v>
      </c>
      <c r="B120" t="s">
        <v>7</v>
      </c>
      <c r="C120">
        <f t="shared" si="15"/>
        <v>9</v>
      </c>
      <c r="D120" t="s">
        <v>3</v>
      </c>
      <c r="E120">
        <v>79</v>
      </c>
      <c r="F120">
        <v>75</v>
      </c>
      <c r="G120" s="2">
        <f t="shared" si="16"/>
        <v>1.0533333333333332</v>
      </c>
      <c r="H120" s="2">
        <f t="shared" si="17"/>
        <v>0.94936708860759489</v>
      </c>
      <c r="I120" s="2"/>
    </row>
    <row r="121" spans="1:9" x14ac:dyDescent="0.45">
      <c r="A121">
        <f t="shared" si="14"/>
        <v>11</v>
      </c>
      <c r="B121" t="s">
        <v>15</v>
      </c>
      <c r="C121">
        <f t="shared" si="15"/>
        <v>15</v>
      </c>
      <c r="D121" t="s">
        <v>8</v>
      </c>
      <c r="E121">
        <v>66</v>
      </c>
      <c r="F121">
        <v>50</v>
      </c>
      <c r="G121" s="2">
        <f t="shared" si="16"/>
        <v>1.32</v>
      </c>
      <c r="H121" s="2">
        <f t="shared" si="17"/>
        <v>0.75757575757575757</v>
      </c>
      <c r="I121" s="2"/>
    </row>
    <row r="122" spans="1:9" x14ac:dyDescent="0.45">
      <c r="A122" t="e">
        <f t="shared" si="14"/>
        <v>#N/A</v>
      </c>
      <c r="C122" t="e">
        <f t="shared" si="15"/>
        <v>#N/A</v>
      </c>
      <c r="G122" s="2"/>
      <c r="H122" s="2"/>
      <c r="I122" s="2"/>
    </row>
    <row r="123" spans="1:9" x14ac:dyDescent="0.45">
      <c r="A123" t="e">
        <f t="shared" si="14"/>
        <v>#N/A</v>
      </c>
      <c r="B123" s="1" t="s">
        <v>31</v>
      </c>
      <c r="C123" t="e">
        <f t="shared" si="15"/>
        <v>#N/A</v>
      </c>
      <c r="G123" s="2"/>
      <c r="H123" s="2"/>
      <c r="I123" s="2"/>
    </row>
    <row r="124" spans="1:9" x14ac:dyDescent="0.45">
      <c r="A124">
        <f t="shared" si="14"/>
        <v>8</v>
      </c>
      <c r="B124" t="s">
        <v>14</v>
      </c>
      <c r="C124">
        <f t="shared" si="15"/>
        <v>1</v>
      </c>
      <c r="D124" t="s">
        <v>12</v>
      </c>
      <c r="E124">
        <v>70</v>
      </c>
      <c r="F124">
        <v>83</v>
      </c>
      <c r="G124" s="2">
        <f t="shared" si="16"/>
        <v>0.84337349397590367</v>
      </c>
      <c r="H124" s="2">
        <f t="shared" si="17"/>
        <v>1.1857142857142857</v>
      </c>
      <c r="I124" s="2"/>
    </row>
    <row r="125" spans="1:9" x14ac:dyDescent="0.45">
      <c r="A125">
        <f t="shared" si="14"/>
        <v>14</v>
      </c>
      <c r="B125" t="s">
        <v>11</v>
      </c>
      <c r="C125">
        <f t="shared" si="15"/>
        <v>17</v>
      </c>
      <c r="D125" t="s">
        <v>16</v>
      </c>
      <c r="E125">
        <v>88</v>
      </c>
      <c r="F125">
        <v>57</v>
      </c>
      <c r="G125" s="2">
        <f t="shared" si="16"/>
        <v>1.5438596491228069</v>
      </c>
      <c r="H125" s="2">
        <f t="shared" si="17"/>
        <v>0.64772727272727271</v>
      </c>
      <c r="I125" s="2"/>
    </row>
    <row r="126" spans="1:9" x14ac:dyDescent="0.45">
      <c r="A126">
        <f t="shared" si="14"/>
        <v>12</v>
      </c>
      <c r="B126" t="s">
        <v>4</v>
      </c>
      <c r="C126">
        <f t="shared" si="15"/>
        <v>18</v>
      </c>
      <c r="D126" t="s">
        <v>10</v>
      </c>
      <c r="E126">
        <v>109</v>
      </c>
      <c r="F126">
        <v>47</v>
      </c>
      <c r="G126" s="2">
        <f t="shared" si="16"/>
        <v>2.3191489361702127</v>
      </c>
      <c r="H126" s="2">
        <f t="shared" si="17"/>
        <v>0.43119266055045874</v>
      </c>
      <c r="I126" s="2"/>
    </row>
    <row r="127" spans="1:9" x14ac:dyDescent="0.45">
      <c r="A127">
        <f t="shared" si="14"/>
        <v>2</v>
      </c>
      <c r="B127" t="s">
        <v>1</v>
      </c>
      <c r="C127">
        <f t="shared" si="15"/>
        <v>3</v>
      </c>
      <c r="D127" t="s">
        <v>0</v>
      </c>
      <c r="E127">
        <v>61</v>
      </c>
      <c r="F127">
        <v>73</v>
      </c>
      <c r="G127" s="2">
        <f t="shared" si="16"/>
        <v>0.83561643835616439</v>
      </c>
      <c r="H127" s="2">
        <f t="shared" si="17"/>
        <v>1.1967213114754098</v>
      </c>
      <c r="I127" s="2"/>
    </row>
    <row r="128" spans="1:9" x14ac:dyDescent="0.45">
      <c r="A128">
        <f t="shared" si="14"/>
        <v>13</v>
      </c>
      <c r="B128" t="s">
        <v>9</v>
      </c>
      <c r="C128">
        <f t="shared" si="15"/>
        <v>4</v>
      </c>
      <c r="D128" t="s">
        <v>7</v>
      </c>
      <c r="E128">
        <v>68</v>
      </c>
      <c r="F128">
        <v>72</v>
      </c>
      <c r="G128" s="2">
        <f t="shared" si="16"/>
        <v>0.94444444444444442</v>
      </c>
      <c r="H128" s="2">
        <f t="shared" si="17"/>
        <v>1.0588235294117647</v>
      </c>
      <c r="I128" s="2"/>
    </row>
    <row r="129" spans="1:19" x14ac:dyDescent="0.45">
      <c r="A129">
        <f t="shared" si="14"/>
        <v>5</v>
      </c>
      <c r="B129" t="s">
        <v>17</v>
      </c>
      <c r="C129">
        <f t="shared" si="15"/>
        <v>6</v>
      </c>
      <c r="D129" t="s">
        <v>2</v>
      </c>
      <c r="E129">
        <v>99</v>
      </c>
      <c r="F129">
        <v>85</v>
      </c>
      <c r="G129" s="2">
        <f t="shared" si="16"/>
        <v>1.1647058823529413</v>
      </c>
      <c r="H129" s="2">
        <f t="shared" si="17"/>
        <v>0.85858585858585856</v>
      </c>
      <c r="I129" s="2"/>
    </row>
    <row r="130" spans="1:19" x14ac:dyDescent="0.45">
      <c r="A130" t="e">
        <f t="shared" si="14"/>
        <v>#N/A</v>
      </c>
      <c r="C130" t="e">
        <f t="shared" si="15"/>
        <v>#N/A</v>
      </c>
      <c r="G130" s="2"/>
      <c r="H130" s="2"/>
      <c r="I130" s="2"/>
    </row>
    <row r="131" spans="1:19" x14ac:dyDescent="0.45">
      <c r="A131" t="e">
        <f t="shared" si="14"/>
        <v>#N/A</v>
      </c>
      <c r="B131" s="1" t="s">
        <v>32</v>
      </c>
      <c r="C131" t="e">
        <f t="shared" si="15"/>
        <v>#N/A</v>
      </c>
      <c r="G131" s="2"/>
      <c r="H131" s="2"/>
      <c r="I131" s="2"/>
    </row>
    <row r="132" spans="1:19" x14ac:dyDescent="0.45">
      <c r="A132">
        <f t="shared" ref="A132:A195" si="18">INDEX($J$3:$K$20,MATCH(B132,$J$3:$J$20,0),2)</f>
        <v>7</v>
      </c>
      <c r="B132" t="s">
        <v>5</v>
      </c>
      <c r="C132">
        <f t="shared" ref="C132:C195" si="19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6"/>
        <v>1.1846153846153846</v>
      </c>
      <c r="H132" s="2">
        <f t="shared" si="17"/>
        <v>0.8441558441558441</v>
      </c>
      <c r="I132" s="2"/>
    </row>
    <row r="133" spans="1:19" x14ac:dyDescent="0.45">
      <c r="A133">
        <f t="shared" si="18"/>
        <v>15</v>
      </c>
      <c r="B133" t="s">
        <v>8</v>
      </c>
      <c r="C133">
        <f t="shared" si="19"/>
        <v>9</v>
      </c>
      <c r="D133" t="s">
        <v>3</v>
      </c>
      <c r="E133">
        <v>54</v>
      </c>
      <c r="F133">
        <v>80</v>
      </c>
      <c r="G133" s="2">
        <f t="shared" ref="G133:G196" si="20">E133/F133</f>
        <v>0.67500000000000004</v>
      </c>
      <c r="H133" s="2">
        <f t="shared" ref="H133:H196" si="21">F133/E133</f>
        <v>1.4814814814814814</v>
      </c>
      <c r="I133" s="2"/>
    </row>
    <row r="134" spans="1:19" x14ac:dyDescent="0.45">
      <c r="A134">
        <f t="shared" si="18"/>
        <v>5</v>
      </c>
      <c r="B134" t="s">
        <v>17</v>
      </c>
      <c r="C134">
        <f t="shared" si="19"/>
        <v>13</v>
      </c>
      <c r="D134" t="s">
        <v>9</v>
      </c>
      <c r="E134">
        <v>95</v>
      </c>
      <c r="F134">
        <v>82</v>
      </c>
      <c r="G134" s="2">
        <f t="shared" si="20"/>
        <v>1.1585365853658536</v>
      </c>
      <c r="H134" s="2">
        <f t="shared" si="21"/>
        <v>0.86315789473684212</v>
      </c>
      <c r="I134" s="2"/>
      <c r="L134" s="2">
        <v>1.62</v>
      </c>
      <c r="M134" s="2">
        <v>0.61728395061728403</v>
      </c>
      <c r="N134" s="2">
        <v>1.3763440860215099</v>
      </c>
      <c r="O134" s="2">
        <v>0.7265625</v>
      </c>
    </row>
    <row r="135" spans="1:19" x14ac:dyDescent="0.45">
      <c r="A135">
        <f t="shared" si="18"/>
        <v>6</v>
      </c>
      <c r="B135" t="s">
        <v>2</v>
      </c>
      <c r="C135">
        <f t="shared" si="19"/>
        <v>10</v>
      </c>
      <c r="D135" t="s">
        <v>13</v>
      </c>
      <c r="E135">
        <v>78</v>
      </c>
      <c r="F135">
        <v>57</v>
      </c>
      <c r="G135" s="2">
        <f t="shared" si="20"/>
        <v>1.368421052631579</v>
      </c>
      <c r="H135" s="2">
        <f t="shared" si="21"/>
        <v>0.73076923076923073</v>
      </c>
      <c r="I135" s="2"/>
      <c r="L135" s="2">
        <v>1.1046511627907001</v>
      </c>
      <c r="M135" s="2">
        <v>0.90526315789473699</v>
      </c>
    </row>
    <row r="136" spans="1:19" x14ac:dyDescent="0.45">
      <c r="A136">
        <f t="shared" si="18"/>
        <v>18</v>
      </c>
      <c r="B136" t="s">
        <v>10</v>
      </c>
      <c r="C136">
        <f t="shared" si="19"/>
        <v>16</v>
      </c>
      <c r="D136" t="s">
        <v>6</v>
      </c>
      <c r="E136">
        <v>53</v>
      </c>
      <c r="F136">
        <v>102</v>
      </c>
      <c r="G136" s="2">
        <f t="shared" si="20"/>
        <v>0.51960784313725494</v>
      </c>
      <c r="H136" s="2">
        <f t="shared" si="21"/>
        <v>1.9245283018867925</v>
      </c>
      <c r="I136" s="2"/>
      <c r="L136" s="2">
        <v>0.92537313432835799</v>
      </c>
      <c r="M136" s="2">
        <v>1.0806451612903201</v>
      </c>
      <c r="R136" s="2">
        <v>1.2272727272727273</v>
      </c>
      <c r="S136" s="2">
        <v>0.81481481481481499</v>
      </c>
    </row>
    <row r="137" spans="1:19" x14ac:dyDescent="0.45">
      <c r="A137">
        <f t="shared" si="18"/>
        <v>4</v>
      </c>
      <c r="B137" t="s">
        <v>7</v>
      </c>
      <c r="C137">
        <f t="shared" si="19"/>
        <v>2</v>
      </c>
      <c r="D137" t="s">
        <v>1</v>
      </c>
      <c r="E137">
        <v>82</v>
      </c>
      <c r="F137">
        <v>56</v>
      </c>
      <c r="G137" s="2">
        <f t="shared" si="20"/>
        <v>1.4642857142857142</v>
      </c>
      <c r="H137" s="2">
        <f t="shared" si="21"/>
        <v>0.68292682926829273</v>
      </c>
      <c r="I137" s="2"/>
      <c r="L137" s="2">
        <v>4.5</v>
      </c>
      <c r="M137" s="2">
        <v>0.22222222222222199</v>
      </c>
    </row>
    <row r="138" spans="1:19" x14ac:dyDescent="0.45">
      <c r="A138" t="e">
        <f t="shared" si="18"/>
        <v>#N/A</v>
      </c>
      <c r="C138" t="e">
        <f t="shared" si="19"/>
        <v>#N/A</v>
      </c>
      <c r="G138" s="2"/>
      <c r="H138" s="2"/>
      <c r="I138" s="2"/>
    </row>
    <row r="139" spans="1:19" x14ac:dyDescent="0.45">
      <c r="A139" t="e">
        <f t="shared" si="18"/>
        <v>#N/A</v>
      </c>
      <c r="B139" s="1" t="s">
        <v>33</v>
      </c>
      <c r="C139" t="e">
        <f t="shared" si="19"/>
        <v>#N/A</v>
      </c>
      <c r="G139" s="2"/>
      <c r="H139" s="2"/>
      <c r="I139" s="2"/>
    </row>
    <row r="140" spans="1:19" x14ac:dyDescent="0.45">
      <c r="A140">
        <f t="shared" si="18"/>
        <v>7</v>
      </c>
      <c r="B140" s="10" t="s">
        <v>5</v>
      </c>
      <c r="C140" s="10">
        <f t="shared" si="19"/>
        <v>9</v>
      </c>
      <c r="D140" s="10" t="s">
        <v>3</v>
      </c>
      <c r="E140" s="10">
        <v>81</v>
      </c>
      <c r="F140" s="10">
        <v>66</v>
      </c>
      <c r="G140" s="7">
        <f t="shared" si="20"/>
        <v>1.2272727272727273</v>
      </c>
      <c r="H140" s="7">
        <f t="shared" si="21"/>
        <v>0.81481481481481477</v>
      </c>
      <c r="I140" s="2"/>
    </row>
    <row r="141" spans="1:19" x14ac:dyDescent="0.45">
      <c r="A141">
        <f t="shared" si="18"/>
        <v>10</v>
      </c>
      <c r="B141" t="s">
        <v>13</v>
      </c>
      <c r="C141">
        <f t="shared" si="19"/>
        <v>15</v>
      </c>
      <c r="D141" t="s">
        <v>8</v>
      </c>
      <c r="E141">
        <v>72</v>
      </c>
      <c r="F141">
        <v>107</v>
      </c>
      <c r="G141" s="2">
        <f t="shared" si="20"/>
        <v>0.67289719626168221</v>
      </c>
      <c r="H141" s="2">
        <f t="shared" si="21"/>
        <v>1.4861111111111112</v>
      </c>
      <c r="I141" s="2"/>
    </row>
    <row r="142" spans="1:19" x14ac:dyDescent="0.45">
      <c r="A142">
        <f t="shared" si="18"/>
        <v>11</v>
      </c>
      <c r="B142" t="s">
        <v>15</v>
      </c>
      <c r="C142">
        <f t="shared" si="19"/>
        <v>3</v>
      </c>
      <c r="D142" t="s">
        <v>0</v>
      </c>
      <c r="E142">
        <v>82</v>
      </c>
      <c r="F142">
        <v>59</v>
      </c>
      <c r="G142" s="2">
        <f t="shared" si="20"/>
        <v>1.3898305084745763</v>
      </c>
      <c r="H142" s="2">
        <f t="shared" si="21"/>
        <v>0.71951219512195119</v>
      </c>
      <c r="I142" s="2"/>
    </row>
    <row r="143" spans="1:19" x14ac:dyDescent="0.45">
      <c r="A143">
        <f t="shared" si="18"/>
        <v>17</v>
      </c>
      <c r="B143" t="s">
        <v>16</v>
      </c>
      <c r="C143">
        <f t="shared" si="19"/>
        <v>1</v>
      </c>
      <c r="D143" t="s">
        <v>12</v>
      </c>
      <c r="E143">
        <v>63</v>
      </c>
      <c r="F143">
        <v>81</v>
      </c>
      <c r="G143" s="2">
        <f t="shared" si="20"/>
        <v>0.77777777777777779</v>
      </c>
      <c r="H143" s="2">
        <f t="shared" si="21"/>
        <v>1.2857142857142858</v>
      </c>
      <c r="I143" s="2"/>
    </row>
    <row r="144" spans="1:19" x14ac:dyDescent="0.45">
      <c r="A144">
        <f t="shared" si="18"/>
        <v>16</v>
      </c>
      <c r="B144" t="s">
        <v>6</v>
      </c>
      <c r="C144">
        <f t="shared" si="19"/>
        <v>8</v>
      </c>
      <c r="D144" t="s">
        <v>14</v>
      </c>
      <c r="E144">
        <v>105</v>
      </c>
      <c r="F144">
        <v>125</v>
      </c>
      <c r="G144" s="2">
        <f t="shared" si="20"/>
        <v>0.84</v>
      </c>
      <c r="H144" s="2">
        <f t="shared" si="21"/>
        <v>1.1904761904761905</v>
      </c>
      <c r="I144" s="2"/>
    </row>
    <row r="145" spans="1:9" x14ac:dyDescent="0.45">
      <c r="A145">
        <f t="shared" si="18"/>
        <v>12</v>
      </c>
      <c r="B145" t="s">
        <v>4</v>
      </c>
      <c r="C145">
        <f t="shared" si="19"/>
        <v>14</v>
      </c>
      <c r="D145" t="s">
        <v>11</v>
      </c>
      <c r="E145">
        <v>116</v>
      </c>
      <c r="F145">
        <v>73</v>
      </c>
      <c r="G145" s="2">
        <f t="shared" si="20"/>
        <v>1.5890410958904109</v>
      </c>
      <c r="H145" s="2">
        <f t="shared" si="21"/>
        <v>0.62931034482758619</v>
      </c>
      <c r="I145" s="2"/>
    </row>
    <row r="146" spans="1:9" x14ac:dyDescent="0.45">
      <c r="A146" t="e">
        <f t="shared" si="18"/>
        <v>#N/A</v>
      </c>
      <c r="C146" t="e">
        <f t="shared" si="19"/>
        <v>#N/A</v>
      </c>
      <c r="G146" s="2"/>
      <c r="H146" s="2"/>
      <c r="I146" s="2"/>
    </row>
    <row r="147" spans="1:9" x14ac:dyDescent="0.45">
      <c r="A147" t="e">
        <f t="shared" si="18"/>
        <v>#N/A</v>
      </c>
      <c r="B147" s="1" t="s">
        <v>34</v>
      </c>
      <c r="C147" t="e">
        <f t="shared" si="19"/>
        <v>#N/A</v>
      </c>
      <c r="G147" s="2"/>
      <c r="H147" s="2"/>
      <c r="I147" s="2"/>
    </row>
    <row r="148" spans="1:9" x14ac:dyDescent="0.45">
      <c r="A148">
        <f t="shared" si="18"/>
        <v>2</v>
      </c>
      <c r="B148" t="s">
        <v>1</v>
      </c>
      <c r="C148">
        <f t="shared" si="19"/>
        <v>6</v>
      </c>
      <c r="D148" t="s">
        <v>2</v>
      </c>
      <c r="E148">
        <v>117</v>
      </c>
      <c r="F148">
        <v>53</v>
      </c>
      <c r="G148" s="2">
        <f t="shared" si="20"/>
        <v>2.2075471698113209</v>
      </c>
      <c r="H148" s="2">
        <f t="shared" si="21"/>
        <v>0.45299145299145299</v>
      </c>
      <c r="I148" s="2"/>
    </row>
    <row r="149" spans="1:9" x14ac:dyDescent="0.45">
      <c r="A149">
        <f t="shared" si="18"/>
        <v>17</v>
      </c>
      <c r="B149" t="s">
        <v>16</v>
      </c>
      <c r="C149">
        <f t="shared" si="19"/>
        <v>15</v>
      </c>
      <c r="D149" t="s">
        <v>8</v>
      </c>
      <c r="E149">
        <v>107</v>
      </c>
      <c r="F149">
        <v>97</v>
      </c>
      <c r="G149" s="2">
        <f t="shared" si="20"/>
        <v>1.1030927835051547</v>
      </c>
      <c r="H149" s="2">
        <f t="shared" si="21"/>
        <v>0.90654205607476634</v>
      </c>
      <c r="I149" s="2"/>
    </row>
    <row r="150" spans="1:9" x14ac:dyDescent="0.45">
      <c r="A150">
        <f t="shared" si="18"/>
        <v>8</v>
      </c>
      <c r="B150" t="s">
        <v>14</v>
      </c>
      <c r="C150">
        <f t="shared" si="19"/>
        <v>13</v>
      </c>
      <c r="D150" t="s">
        <v>9</v>
      </c>
      <c r="E150">
        <v>125</v>
      </c>
      <c r="F150">
        <v>83</v>
      </c>
      <c r="G150" s="2">
        <f t="shared" si="20"/>
        <v>1.5060240963855422</v>
      </c>
      <c r="H150" s="2">
        <f t="shared" si="21"/>
        <v>0.66400000000000003</v>
      </c>
      <c r="I150" s="2"/>
    </row>
    <row r="151" spans="1:9" x14ac:dyDescent="0.45">
      <c r="A151">
        <f t="shared" si="18"/>
        <v>9</v>
      </c>
      <c r="B151" s="10" t="s">
        <v>3</v>
      </c>
      <c r="C151" s="10">
        <f t="shared" si="19"/>
        <v>5</v>
      </c>
      <c r="D151" s="10" t="s">
        <v>17</v>
      </c>
      <c r="E151" s="10">
        <v>81</v>
      </c>
      <c r="F151" s="10">
        <v>50</v>
      </c>
      <c r="G151" s="7">
        <f t="shared" si="20"/>
        <v>1.62</v>
      </c>
      <c r="H151" s="7">
        <f t="shared" si="21"/>
        <v>0.61728395061728392</v>
      </c>
      <c r="I151" s="2"/>
    </row>
    <row r="152" spans="1:9" x14ac:dyDescent="0.45">
      <c r="A152">
        <f t="shared" si="18"/>
        <v>1</v>
      </c>
      <c r="B152" t="s">
        <v>12</v>
      </c>
      <c r="C152">
        <f t="shared" si="19"/>
        <v>7</v>
      </c>
      <c r="D152" t="s">
        <v>5</v>
      </c>
      <c r="E152">
        <v>89</v>
      </c>
      <c r="F152">
        <v>86</v>
      </c>
      <c r="G152" s="2">
        <f t="shared" si="20"/>
        <v>1.0348837209302326</v>
      </c>
      <c r="H152" s="2">
        <f t="shared" si="21"/>
        <v>0.9662921348314607</v>
      </c>
      <c r="I152" s="2"/>
    </row>
    <row r="153" spans="1:9" x14ac:dyDescent="0.45">
      <c r="A153">
        <f t="shared" si="18"/>
        <v>3</v>
      </c>
      <c r="B153" t="s">
        <v>0</v>
      </c>
      <c r="C153">
        <f t="shared" si="19"/>
        <v>10</v>
      </c>
      <c r="D153" t="s">
        <v>13</v>
      </c>
      <c r="E153">
        <v>83</v>
      </c>
      <c r="F153">
        <v>32</v>
      </c>
      <c r="G153" s="2">
        <f t="shared" si="20"/>
        <v>2.59375</v>
      </c>
      <c r="H153" s="2">
        <f t="shared" si="21"/>
        <v>0.38554216867469882</v>
      </c>
      <c r="I153" s="2"/>
    </row>
    <row r="154" spans="1:9" x14ac:dyDescent="0.45">
      <c r="A154">
        <f t="shared" si="18"/>
        <v>18</v>
      </c>
      <c r="B154" t="s">
        <v>10</v>
      </c>
      <c r="C154">
        <f t="shared" si="19"/>
        <v>14</v>
      </c>
      <c r="D154" t="s">
        <v>11</v>
      </c>
      <c r="E154">
        <v>58</v>
      </c>
      <c r="F154">
        <v>115</v>
      </c>
      <c r="G154" s="2">
        <f t="shared" si="20"/>
        <v>0.5043478260869565</v>
      </c>
      <c r="H154" s="2">
        <f t="shared" si="21"/>
        <v>1.9827586206896552</v>
      </c>
      <c r="I154" s="2"/>
    </row>
    <row r="155" spans="1:9" x14ac:dyDescent="0.45">
      <c r="A155">
        <f t="shared" si="18"/>
        <v>4</v>
      </c>
      <c r="B155" t="s">
        <v>7</v>
      </c>
      <c r="C155">
        <f t="shared" si="19"/>
        <v>16</v>
      </c>
      <c r="D155" t="s">
        <v>6</v>
      </c>
      <c r="E155">
        <v>88</v>
      </c>
      <c r="F155">
        <v>77</v>
      </c>
      <c r="G155" s="2">
        <f t="shared" si="20"/>
        <v>1.1428571428571428</v>
      </c>
      <c r="H155" s="2">
        <f t="shared" si="21"/>
        <v>0.875</v>
      </c>
      <c r="I155" s="2"/>
    </row>
    <row r="156" spans="1:9" x14ac:dyDescent="0.45">
      <c r="A156">
        <f t="shared" si="18"/>
        <v>11</v>
      </c>
      <c r="B156" t="s">
        <v>15</v>
      </c>
      <c r="C156">
        <f t="shared" si="19"/>
        <v>12</v>
      </c>
      <c r="D156" t="s">
        <v>4</v>
      </c>
      <c r="E156">
        <v>93</v>
      </c>
      <c r="F156">
        <v>91</v>
      </c>
      <c r="G156" s="2">
        <f t="shared" si="20"/>
        <v>1.0219780219780219</v>
      </c>
      <c r="H156" s="2">
        <f t="shared" si="21"/>
        <v>0.978494623655914</v>
      </c>
      <c r="I156" s="2"/>
    </row>
    <row r="157" spans="1:9" x14ac:dyDescent="0.45">
      <c r="A157" t="e">
        <f t="shared" si="18"/>
        <v>#N/A</v>
      </c>
      <c r="C157" t="e">
        <f t="shared" si="19"/>
        <v>#N/A</v>
      </c>
      <c r="G157" s="2"/>
      <c r="H157" s="2"/>
      <c r="I157" s="2"/>
    </row>
    <row r="158" spans="1:9" x14ac:dyDescent="0.45">
      <c r="A158" t="e">
        <f t="shared" si="18"/>
        <v>#N/A</v>
      </c>
      <c r="B158" s="1" t="s">
        <v>35</v>
      </c>
      <c r="C158" t="e">
        <f t="shared" si="19"/>
        <v>#N/A</v>
      </c>
      <c r="G158" s="2"/>
      <c r="H158" s="2"/>
      <c r="I158" s="2"/>
    </row>
    <row r="159" spans="1:9" x14ac:dyDescent="0.45">
      <c r="A159">
        <f t="shared" si="18"/>
        <v>6</v>
      </c>
      <c r="B159" t="s">
        <v>2</v>
      </c>
      <c r="C159">
        <f t="shared" si="19"/>
        <v>8</v>
      </c>
      <c r="D159" t="s">
        <v>14</v>
      </c>
      <c r="E159">
        <v>108</v>
      </c>
      <c r="F159">
        <v>67</v>
      </c>
      <c r="G159" s="2">
        <f t="shared" si="20"/>
        <v>1.6119402985074627</v>
      </c>
      <c r="H159" s="2">
        <f t="shared" si="21"/>
        <v>0.62037037037037035</v>
      </c>
      <c r="I159" s="2"/>
    </row>
    <row r="160" spans="1:9" x14ac:dyDescent="0.45">
      <c r="A160">
        <f t="shared" si="18"/>
        <v>9</v>
      </c>
      <c r="B160" t="s">
        <v>3</v>
      </c>
      <c r="C160">
        <f t="shared" si="19"/>
        <v>10</v>
      </c>
      <c r="D160" t="s">
        <v>13</v>
      </c>
      <c r="E160">
        <v>78</v>
      </c>
      <c r="F160">
        <v>93</v>
      </c>
      <c r="G160" s="2">
        <f t="shared" si="20"/>
        <v>0.83870967741935487</v>
      </c>
      <c r="H160" s="2">
        <f t="shared" si="21"/>
        <v>1.1923076923076923</v>
      </c>
      <c r="I160" s="2"/>
    </row>
    <row r="161" spans="1:11" x14ac:dyDescent="0.45">
      <c r="A161" s="10">
        <f t="shared" si="18"/>
        <v>15</v>
      </c>
      <c r="B161" s="10" t="s">
        <v>8</v>
      </c>
      <c r="C161" s="10">
        <f t="shared" si="19"/>
        <v>3</v>
      </c>
      <c r="D161" s="10" t="s">
        <v>0</v>
      </c>
      <c r="E161" s="10">
        <v>95</v>
      </c>
      <c r="F161" s="10">
        <v>86</v>
      </c>
      <c r="G161" s="7">
        <f t="shared" si="20"/>
        <v>1.1046511627906976</v>
      </c>
      <c r="H161" s="7">
        <f t="shared" si="21"/>
        <v>0.90526315789473688</v>
      </c>
      <c r="I161" s="2"/>
      <c r="J161" s="2">
        <v>1.7910447761193999</v>
      </c>
      <c r="K161" s="2">
        <v>0.55833333333333302</v>
      </c>
    </row>
    <row r="162" spans="1:11" x14ac:dyDescent="0.45">
      <c r="A162">
        <f t="shared" si="18"/>
        <v>14</v>
      </c>
      <c r="B162" t="s">
        <v>11</v>
      </c>
      <c r="C162">
        <f t="shared" si="19"/>
        <v>2</v>
      </c>
      <c r="D162" t="s">
        <v>1</v>
      </c>
      <c r="E162">
        <v>65</v>
      </c>
      <c r="F162">
        <v>94</v>
      </c>
      <c r="G162" s="2">
        <f t="shared" si="20"/>
        <v>0.69148936170212771</v>
      </c>
      <c r="H162" s="2">
        <f t="shared" si="21"/>
        <v>1.4461538461538461</v>
      </c>
      <c r="I162" s="2"/>
      <c r="J162" s="2">
        <v>0.63063063063063096</v>
      </c>
      <c r="K162" s="2">
        <v>1.5857142857142901</v>
      </c>
    </row>
    <row r="163" spans="1:11" x14ac:dyDescent="0.45">
      <c r="A163" s="10">
        <f t="shared" si="18"/>
        <v>12</v>
      </c>
      <c r="B163" s="10" t="s">
        <v>4</v>
      </c>
      <c r="C163" s="10">
        <f t="shared" si="19"/>
        <v>4</v>
      </c>
      <c r="D163" s="10" t="s">
        <v>7</v>
      </c>
      <c r="E163" s="10">
        <v>62</v>
      </c>
      <c r="F163" s="10">
        <v>67</v>
      </c>
      <c r="G163" s="7">
        <f t="shared" si="20"/>
        <v>0.92537313432835822</v>
      </c>
      <c r="H163" s="7">
        <f t="shared" si="21"/>
        <v>1.0806451612903225</v>
      </c>
      <c r="I163" s="2"/>
      <c r="J163" s="2">
        <v>0.9</v>
      </c>
      <c r="K163" s="2">
        <v>1.1111111111111101</v>
      </c>
    </row>
    <row r="164" spans="1:11" x14ac:dyDescent="0.45">
      <c r="A164" s="10">
        <f t="shared" si="18"/>
        <v>1</v>
      </c>
      <c r="B164" s="10" t="s">
        <v>12</v>
      </c>
      <c r="C164" s="10">
        <f t="shared" si="19"/>
        <v>18</v>
      </c>
      <c r="D164" s="10" t="s">
        <v>10</v>
      </c>
      <c r="E164" s="10">
        <v>144</v>
      </c>
      <c r="F164" s="10">
        <v>32</v>
      </c>
      <c r="G164" s="7">
        <f t="shared" si="20"/>
        <v>4.5</v>
      </c>
      <c r="H164" s="7">
        <f t="shared" si="21"/>
        <v>0.22222222222222221</v>
      </c>
      <c r="I164" s="2"/>
    </row>
    <row r="165" spans="1:11" x14ac:dyDescent="0.45">
      <c r="A165" s="10">
        <f t="shared" si="18"/>
        <v>7</v>
      </c>
      <c r="B165" s="10" t="s">
        <v>5</v>
      </c>
      <c r="C165" s="10">
        <f t="shared" si="19"/>
        <v>17</v>
      </c>
      <c r="D165" s="10" t="s">
        <v>16</v>
      </c>
      <c r="E165" s="10">
        <v>128</v>
      </c>
      <c r="F165" s="10">
        <v>93</v>
      </c>
      <c r="G165" s="7">
        <f t="shared" si="20"/>
        <v>1.3763440860215055</v>
      </c>
      <c r="H165" s="7">
        <f t="shared" si="21"/>
        <v>0.7265625</v>
      </c>
      <c r="I165" s="2"/>
    </row>
    <row r="166" spans="1:11" x14ac:dyDescent="0.45">
      <c r="A166">
        <f t="shared" si="18"/>
        <v>5</v>
      </c>
      <c r="B166" t="s">
        <v>17</v>
      </c>
      <c r="C166">
        <f t="shared" si="19"/>
        <v>11</v>
      </c>
      <c r="D166" t="s">
        <v>15</v>
      </c>
      <c r="E166">
        <v>99</v>
      </c>
      <c r="F166">
        <v>91</v>
      </c>
      <c r="G166" s="2">
        <f t="shared" si="20"/>
        <v>1.0879120879120878</v>
      </c>
      <c r="H166" s="2">
        <f t="shared" si="21"/>
        <v>0.91919191919191923</v>
      </c>
      <c r="I166" s="2"/>
    </row>
    <row r="167" spans="1:11" x14ac:dyDescent="0.45">
      <c r="A167">
        <f t="shared" si="18"/>
        <v>16</v>
      </c>
      <c r="B167" t="s">
        <v>6</v>
      </c>
      <c r="C167">
        <f t="shared" si="19"/>
        <v>13</v>
      </c>
      <c r="D167" t="s">
        <v>9</v>
      </c>
      <c r="E167">
        <v>72</v>
      </c>
      <c r="F167">
        <v>50</v>
      </c>
      <c r="G167" s="2">
        <f t="shared" si="20"/>
        <v>1.44</v>
      </c>
      <c r="H167" s="2">
        <f t="shared" si="21"/>
        <v>0.69444444444444442</v>
      </c>
      <c r="I167" s="2"/>
    </row>
    <row r="168" spans="1:11" x14ac:dyDescent="0.45">
      <c r="A168" t="e">
        <f t="shared" si="18"/>
        <v>#N/A</v>
      </c>
      <c r="C168" t="e">
        <f t="shared" si="19"/>
        <v>#N/A</v>
      </c>
      <c r="G168" s="2"/>
      <c r="H168" s="2"/>
      <c r="I168" s="2"/>
    </row>
    <row r="169" spans="1:11" x14ac:dyDescent="0.45">
      <c r="A169" t="e">
        <f t="shared" si="18"/>
        <v>#N/A</v>
      </c>
      <c r="B169" s="1" t="s">
        <v>36</v>
      </c>
      <c r="C169" t="e">
        <f t="shared" si="19"/>
        <v>#N/A</v>
      </c>
      <c r="G169" s="2"/>
      <c r="H169" s="2"/>
      <c r="I169" s="2"/>
    </row>
    <row r="170" spans="1:11" x14ac:dyDescent="0.45">
      <c r="A170">
        <f t="shared" si="18"/>
        <v>1</v>
      </c>
      <c r="B170" t="s">
        <v>12</v>
      </c>
      <c r="C170">
        <f t="shared" si="19"/>
        <v>2</v>
      </c>
      <c r="D170" t="s">
        <v>1</v>
      </c>
      <c r="E170">
        <v>91</v>
      </c>
      <c r="F170">
        <v>63</v>
      </c>
      <c r="G170" s="2">
        <f t="shared" si="20"/>
        <v>1.4444444444444444</v>
      </c>
      <c r="H170" s="2">
        <f t="shared" si="21"/>
        <v>0.69230769230769229</v>
      </c>
      <c r="I170" s="2"/>
    </row>
    <row r="171" spans="1:11" x14ac:dyDescent="0.45">
      <c r="A171">
        <f t="shared" si="18"/>
        <v>3</v>
      </c>
      <c r="B171" s="10" t="s">
        <v>0</v>
      </c>
      <c r="C171" s="10">
        <f t="shared" si="19"/>
        <v>8</v>
      </c>
      <c r="D171" s="10" t="s">
        <v>14</v>
      </c>
      <c r="E171" s="10">
        <v>120</v>
      </c>
      <c r="F171" s="10">
        <v>67</v>
      </c>
      <c r="G171" s="7">
        <f t="shared" si="20"/>
        <v>1.791044776119403</v>
      </c>
      <c r="H171" s="7">
        <f t="shared" si="21"/>
        <v>0.55833333333333335</v>
      </c>
      <c r="I171" s="2"/>
    </row>
    <row r="172" spans="1:11" x14ac:dyDescent="0.45">
      <c r="A172">
        <f t="shared" si="18"/>
        <v>4</v>
      </c>
      <c r="B172" t="s">
        <v>7</v>
      </c>
      <c r="C172">
        <f t="shared" si="19"/>
        <v>18</v>
      </c>
      <c r="D172" t="s">
        <v>10</v>
      </c>
      <c r="E172">
        <v>88</v>
      </c>
      <c r="F172">
        <v>81</v>
      </c>
      <c r="G172" s="2">
        <f t="shared" si="20"/>
        <v>1.0864197530864197</v>
      </c>
      <c r="H172" s="2">
        <f t="shared" si="21"/>
        <v>0.92045454545454541</v>
      </c>
      <c r="I172" s="2"/>
    </row>
    <row r="173" spans="1:11" x14ac:dyDescent="0.45">
      <c r="A173">
        <f t="shared" si="18"/>
        <v>12</v>
      </c>
      <c r="B173" t="s">
        <v>4</v>
      </c>
      <c r="C173">
        <f t="shared" si="19"/>
        <v>7</v>
      </c>
      <c r="D173" t="s">
        <v>5</v>
      </c>
      <c r="E173">
        <v>94</v>
      </c>
      <c r="F173">
        <v>92</v>
      </c>
      <c r="G173" s="2">
        <f t="shared" si="20"/>
        <v>1.0217391304347827</v>
      </c>
      <c r="H173" s="2">
        <f t="shared" si="21"/>
        <v>0.97872340425531912</v>
      </c>
      <c r="I173" s="2"/>
    </row>
    <row r="174" spans="1:11" x14ac:dyDescent="0.45">
      <c r="A174">
        <f t="shared" si="18"/>
        <v>11</v>
      </c>
      <c r="B174" t="s">
        <v>15</v>
      </c>
      <c r="C174">
        <f t="shared" si="19"/>
        <v>16</v>
      </c>
      <c r="D174" t="s">
        <v>6</v>
      </c>
      <c r="E174">
        <v>84</v>
      </c>
      <c r="F174">
        <v>29</v>
      </c>
      <c r="G174" s="2">
        <f t="shared" si="20"/>
        <v>2.896551724137931</v>
      </c>
      <c r="H174" s="2">
        <f t="shared" si="21"/>
        <v>0.34523809523809523</v>
      </c>
      <c r="I174" s="2"/>
    </row>
    <row r="175" spans="1:11" x14ac:dyDescent="0.45">
      <c r="A175" s="10">
        <f t="shared" si="18"/>
        <v>10</v>
      </c>
      <c r="B175" s="10" t="s">
        <v>13</v>
      </c>
      <c r="C175" s="10">
        <f t="shared" si="19"/>
        <v>5</v>
      </c>
      <c r="D175" s="10" t="s">
        <v>17</v>
      </c>
      <c r="E175" s="10">
        <v>70</v>
      </c>
      <c r="F175" s="10">
        <v>111</v>
      </c>
      <c r="G175" s="7">
        <f t="shared" si="20"/>
        <v>0.63063063063063063</v>
      </c>
      <c r="H175" s="7">
        <f t="shared" si="21"/>
        <v>1.5857142857142856</v>
      </c>
      <c r="I175" s="2"/>
    </row>
    <row r="176" spans="1:11" x14ac:dyDescent="0.45">
      <c r="A176">
        <f t="shared" si="18"/>
        <v>6</v>
      </c>
      <c r="B176" s="10" t="s">
        <v>2</v>
      </c>
      <c r="C176" s="10">
        <f t="shared" si="19"/>
        <v>15</v>
      </c>
      <c r="D176" s="10" t="s">
        <v>8</v>
      </c>
      <c r="E176" s="10">
        <v>90</v>
      </c>
      <c r="F176" s="10">
        <v>100</v>
      </c>
      <c r="G176" s="7">
        <f t="shared" si="20"/>
        <v>0.9</v>
      </c>
      <c r="H176" s="7">
        <f t="shared" si="21"/>
        <v>1.1111111111111112</v>
      </c>
      <c r="I176" s="2"/>
    </row>
    <row r="177" spans="1:13" x14ac:dyDescent="0.45">
      <c r="A177">
        <f t="shared" si="18"/>
        <v>17</v>
      </c>
      <c r="B177" t="s">
        <v>16</v>
      </c>
      <c r="C177">
        <f t="shared" si="19"/>
        <v>9</v>
      </c>
      <c r="D177" t="s">
        <v>3</v>
      </c>
      <c r="E177">
        <v>53</v>
      </c>
      <c r="F177">
        <v>116</v>
      </c>
      <c r="G177" s="2">
        <f t="shared" si="20"/>
        <v>0.45689655172413796</v>
      </c>
      <c r="H177" s="2">
        <f t="shared" si="21"/>
        <v>2.1886792452830188</v>
      </c>
      <c r="I177" s="2"/>
    </row>
    <row r="178" spans="1:13" x14ac:dyDescent="0.45">
      <c r="A178">
        <f t="shared" si="18"/>
        <v>13</v>
      </c>
      <c r="B178" t="s">
        <v>9</v>
      </c>
      <c r="C178">
        <f t="shared" si="19"/>
        <v>14</v>
      </c>
      <c r="D178" t="s">
        <v>11</v>
      </c>
      <c r="E178">
        <v>86</v>
      </c>
      <c r="F178">
        <v>54</v>
      </c>
      <c r="G178" s="2">
        <f t="shared" si="20"/>
        <v>1.5925925925925926</v>
      </c>
      <c r="H178" s="2">
        <f t="shared" si="21"/>
        <v>0.62790697674418605</v>
      </c>
      <c r="I178" s="2"/>
    </row>
    <row r="179" spans="1:13" x14ac:dyDescent="0.45">
      <c r="A179" t="e">
        <f t="shared" si="18"/>
        <v>#N/A</v>
      </c>
      <c r="C179" t="e">
        <f t="shared" si="19"/>
        <v>#N/A</v>
      </c>
      <c r="G179" s="2"/>
      <c r="H179" s="2"/>
      <c r="I179" s="2"/>
    </row>
    <row r="180" spans="1:13" x14ac:dyDescent="0.45">
      <c r="A180" t="e">
        <f t="shared" si="18"/>
        <v>#N/A</v>
      </c>
      <c r="B180" s="1" t="s">
        <v>37</v>
      </c>
      <c r="C180" t="e">
        <f t="shared" si="19"/>
        <v>#N/A</v>
      </c>
      <c r="G180" s="2"/>
      <c r="H180" s="2"/>
      <c r="I180" s="2"/>
      <c r="J180" s="2">
        <v>0.94505494505494503</v>
      </c>
      <c r="K180" s="2">
        <v>1.0581395348837199</v>
      </c>
      <c r="L180" s="2">
        <v>1.1827956989247299</v>
      </c>
      <c r="M180" s="2">
        <v>0.84545454545454501</v>
      </c>
    </row>
    <row r="181" spans="1:13" x14ac:dyDescent="0.45">
      <c r="A181">
        <f t="shared" si="18"/>
        <v>8</v>
      </c>
      <c r="B181" t="s">
        <v>14</v>
      </c>
      <c r="C181">
        <f t="shared" si="19"/>
        <v>10</v>
      </c>
      <c r="D181" t="s">
        <v>13</v>
      </c>
      <c r="E181">
        <v>84</v>
      </c>
      <c r="F181">
        <v>56</v>
      </c>
      <c r="G181" s="2">
        <f t="shared" si="20"/>
        <v>1.5</v>
      </c>
      <c r="H181" s="2">
        <f t="shared" si="21"/>
        <v>0.66666666666666663</v>
      </c>
      <c r="I181" s="2"/>
      <c r="J181" s="2">
        <v>0.59595959595959602</v>
      </c>
      <c r="K181" s="2">
        <v>1.6779661016949152</v>
      </c>
      <c r="L181" s="2">
        <v>1.1000000000000001</v>
      </c>
      <c r="M181" s="2">
        <v>0.90909090909090895</v>
      </c>
    </row>
    <row r="182" spans="1:13" x14ac:dyDescent="0.45">
      <c r="A182" s="10">
        <f t="shared" si="18"/>
        <v>14</v>
      </c>
      <c r="B182" s="10" t="s">
        <v>11</v>
      </c>
      <c r="C182" s="10">
        <f t="shared" si="19"/>
        <v>4</v>
      </c>
      <c r="D182" s="10" t="s">
        <v>7</v>
      </c>
      <c r="E182" s="10">
        <v>86</v>
      </c>
      <c r="F182" s="10">
        <v>91</v>
      </c>
      <c r="G182" s="7">
        <f t="shared" si="20"/>
        <v>0.94505494505494503</v>
      </c>
      <c r="H182" s="7">
        <f t="shared" si="21"/>
        <v>1.058139534883721</v>
      </c>
      <c r="I182" s="2"/>
      <c r="J182" s="2">
        <v>1.2028985507246399</v>
      </c>
      <c r="K182" s="2">
        <v>0.83132530120481896</v>
      </c>
      <c r="L182" s="2">
        <v>1.6666666666666701</v>
      </c>
      <c r="M182" s="2">
        <v>0.6</v>
      </c>
    </row>
    <row r="183" spans="1:13" x14ac:dyDescent="0.45">
      <c r="A183" s="10">
        <f t="shared" si="18"/>
        <v>16</v>
      </c>
      <c r="B183" s="10" t="s">
        <v>6</v>
      </c>
      <c r="C183" s="10">
        <f t="shared" si="19"/>
        <v>6</v>
      </c>
      <c r="D183" s="10" t="s">
        <v>2</v>
      </c>
      <c r="E183" s="10">
        <v>59</v>
      </c>
      <c r="F183" s="10">
        <v>99</v>
      </c>
      <c r="G183" s="7">
        <f t="shared" si="20"/>
        <v>0.59595959595959591</v>
      </c>
      <c r="H183" s="7">
        <f t="shared" si="21"/>
        <v>1.6779661016949152</v>
      </c>
      <c r="I183" s="2"/>
      <c r="J183" s="2">
        <v>0.61983471074380203</v>
      </c>
      <c r="K183" s="2">
        <v>1.61333333333333</v>
      </c>
      <c r="L183" s="2">
        <v>1.0526315789473699</v>
      </c>
      <c r="M183" s="2">
        <v>0.95</v>
      </c>
    </row>
    <row r="184" spans="1:13" x14ac:dyDescent="0.45">
      <c r="A184">
        <f t="shared" si="18"/>
        <v>18</v>
      </c>
      <c r="B184" t="s">
        <v>10</v>
      </c>
      <c r="C184">
        <f t="shared" si="19"/>
        <v>7</v>
      </c>
      <c r="D184" t="s">
        <v>5</v>
      </c>
      <c r="E184">
        <v>92</v>
      </c>
      <c r="F184">
        <v>88</v>
      </c>
      <c r="G184" s="2">
        <f t="shared" si="20"/>
        <v>1.0454545454545454</v>
      </c>
      <c r="H184" s="2">
        <f t="shared" si="21"/>
        <v>0.95652173913043481</v>
      </c>
      <c r="I184" s="2"/>
      <c r="J184" s="2">
        <v>0.88679245283018904</v>
      </c>
      <c r="K184" s="2">
        <v>1.12765957446809</v>
      </c>
    </row>
    <row r="185" spans="1:13" x14ac:dyDescent="0.45">
      <c r="A185">
        <f t="shared" si="18"/>
        <v>5</v>
      </c>
      <c r="B185" t="s">
        <v>17</v>
      </c>
      <c r="C185">
        <f t="shared" si="19"/>
        <v>3</v>
      </c>
      <c r="D185" t="s">
        <v>0</v>
      </c>
      <c r="E185">
        <v>65</v>
      </c>
      <c r="F185">
        <v>82</v>
      </c>
      <c r="G185" s="2">
        <f t="shared" si="20"/>
        <v>0.79268292682926833</v>
      </c>
      <c r="H185" s="2">
        <f t="shared" si="21"/>
        <v>1.2615384615384615</v>
      </c>
      <c r="I185" s="2"/>
    </row>
    <row r="186" spans="1:13" x14ac:dyDescent="0.45">
      <c r="A186">
        <f t="shared" si="18"/>
        <v>9</v>
      </c>
      <c r="B186" t="s">
        <v>3</v>
      </c>
      <c r="C186">
        <f t="shared" si="19"/>
        <v>1</v>
      </c>
      <c r="D186" t="s">
        <v>12</v>
      </c>
      <c r="E186">
        <v>55</v>
      </c>
      <c r="F186">
        <v>85</v>
      </c>
      <c r="G186" s="2">
        <f t="shared" si="20"/>
        <v>0.6470588235294118</v>
      </c>
      <c r="H186" s="2">
        <f t="shared" si="21"/>
        <v>1.5454545454545454</v>
      </c>
      <c r="I186" s="2"/>
    </row>
    <row r="187" spans="1:13" x14ac:dyDescent="0.45">
      <c r="A187">
        <f t="shared" si="18"/>
        <v>13</v>
      </c>
      <c r="B187" t="s">
        <v>9</v>
      </c>
      <c r="C187">
        <f t="shared" si="19"/>
        <v>17</v>
      </c>
      <c r="D187" t="s">
        <v>16</v>
      </c>
      <c r="E187">
        <v>102</v>
      </c>
      <c r="F187">
        <v>77</v>
      </c>
      <c r="G187" s="2">
        <f t="shared" si="20"/>
        <v>1.3246753246753247</v>
      </c>
      <c r="H187" s="2">
        <f t="shared" si="21"/>
        <v>0.75490196078431371</v>
      </c>
      <c r="I187" s="2"/>
    </row>
    <row r="188" spans="1:13" x14ac:dyDescent="0.45">
      <c r="A188" s="10">
        <f t="shared" si="18"/>
        <v>2</v>
      </c>
      <c r="B188" s="10" t="s">
        <v>1</v>
      </c>
      <c r="C188" s="10">
        <f t="shared" si="19"/>
        <v>11</v>
      </c>
      <c r="D188" s="10" t="s">
        <v>15</v>
      </c>
      <c r="E188" s="10">
        <v>83</v>
      </c>
      <c r="F188" s="10">
        <v>69</v>
      </c>
      <c r="G188" s="7">
        <f t="shared" si="20"/>
        <v>1.2028985507246377</v>
      </c>
      <c r="H188" s="7">
        <f t="shared" si="21"/>
        <v>0.83132530120481929</v>
      </c>
      <c r="I188" s="2"/>
    </row>
    <row r="189" spans="1:13" x14ac:dyDescent="0.45">
      <c r="A189">
        <f t="shared" si="18"/>
        <v>15</v>
      </c>
      <c r="B189" t="s">
        <v>8</v>
      </c>
      <c r="C189">
        <f t="shared" si="19"/>
        <v>12</v>
      </c>
      <c r="D189" t="s">
        <v>4</v>
      </c>
      <c r="E189">
        <v>103</v>
      </c>
      <c r="F189">
        <v>55</v>
      </c>
      <c r="G189" s="2">
        <f t="shared" si="20"/>
        <v>1.8727272727272728</v>
      </c>
      <c r="H189" s="2">
        <f t="shared" si="21"/>
        <v>0.53398058252427183</v>
      </c>
      <c r="I189" s="2"/>
    </row>
    <row r="190" spans="1:13" x14ac:dyDescent="0.45">
      <c r="A190" t="e">
        <f t="shared" si="18"/>
        <v>#N/A</v>
      </c>
      <c r="C190" t="e">
        <f t="shared" si="19"/>
        <v>#N/A</v>
      </c>
      <c r="G190" s="2"/>
      <c r="H190" s="2"/>
      <c r="I190" s="2"/>
    </row>
    <row r="191" spans="1:13" x14ac:dyDescent="0.45">
      <c r="A191" t="e">
        <f t="shared" si="18"/>
        <v>#N/A</v>
      </c>
      <c r="B191" s="1" t="s">
        <v>38</v>
      </c>
      <c r="C191" t="e">
        <f t="shared" si="19"/>
        <v>#N/A</v>
      </c>
      <c r="G191" s="2"/>
      <c r="H191" s="2"/>
      <c r="I191" s="2"/>
    </row>
    <row r="192" spans="1:13" x14ac:dyDescent="0.45">
      <c r="A192">
        <f t="shared" si="18"/>
        <v>7</v>
      </c>
      <c r="B192" t="s">
        <v>5</v>
      </c>
      <c r="C192">
        <f t="shared" si="19"/>
        <v>5</v>
      </c>
      <c r="D192" t="s">
        <v>17</v>
      </c>
      <c r="E192">
        <v>52</v>
      </c>
      <c r="F192">
        <v>55</v>
      </c>
      <c r="G192" s="2">
        <f t="shared" si="20"/>
        <v>0.94545454545454544</v>
      </c>
      <c r="H192" s="2">
        <f t="shared" si="21"/>
        <v>1.0576923076923077</v>
      </c>
      <c r="I192" s="2"/>
    </row>
    <row r="193" spans="1:11" x14ac:dyDescent="0.45">
      <c r="A193" s="10">
        <f t="shared" si="18"/>
        <v>18</v>
      </c>
      <c r="B193" s="10" t="s">
        <v>10</v>
      </c>
      <c r="C193" s="10">
        <f t="shared" si="19"/>
        <v>13</v>
      </c>
      <c r="D193" s="10" t="s">
        <v>9</v>
      </c>
      <c r="E193" s="10">
        <v>75</v>
      </c>
      <c r="F193" s="10">
        <v>121</v>
      </c>
      <c r="G193" s="7">
        <f t="shared" si="20"/>
        <v>0.6198347107438017</v>
      </c>
      <c r="H193" s="7">
        <f t="shared" si="21"/>
        <v>1.6133333333333333</v>
      </c>
      <c r="I193" s="2"/>
    </row>
    <row r="194" spans="1:11" x14ac:dyDescent="0.45">
      <c r="A194">
        <f t="shared" si="18"/>
        <v>3</v>
      </c>
      <c r="B194" t="s">
        <v>0</v>
      </c>
      <c r="C194">
        <f t="shared" si="19"/>
        <v>14</v>
      </c>
      <c r="D194" t="s">
        <v>11</v>
      </c>
      <c r="E194">
        <v>118</v>
      </c>
      <c r="F194">
        <v>85</v>
      </c>
      <c r="G194" s="2">
        <f t="shared" si="20"/>
        <v>1.388235294117647</v>
      </c>
      <c r="H194" s="2">
        <f t="shared" si="21"/>
        <v>0.72033898305084743</v>
      </c>
      <c r="I194" s="2"/>
    </row>
    <row r="195" spans="1:11" x14ac:dyDescent="0.45">
      <c r="A195" s="10">
        <f t="shared" si="18"/>
        <v>11</v>
      </c>
      <c r="B195" s="10" t="s">
        <v>15</v>
      </c>
      <c r="C195" s="10">
        <f t="shared" si="19"/>
        <v>1</v>
      </c>
      <c r="D195" s="10" t="s">
        <v>12</v>
      </c>
      <c r="E195" s="10">
        <v>94</v>
      </c>
      <c r="F195" s="10">
        <v>106</v>
      </c>
      <c r="G195" s="7">
        <f t="shared" si="20"/>
        <v>0.8867924528301887</v>
      </c>
      <c r="H195" s="7">
        <f t="shared" si="21"/>
        <v>1.1276595744680851</v>
      </c>
      <c r="I195" s="2"/>
    </row>
    <row r="196" spans="1:11" x14ac:dyDescent="0.45">
      <c r="A196" s="10">
        <f t="shared" ref="A196:A244" si="22">INDEX($J$3:$K$20,MATCH(B196,$J$3:$J$20,0),2)</f>
        <v>6</v>
      </c>
      <c r="B196" s="10" t="s">
        <v>2</v>
      </c>
      <c r="C196" s="10">
        <f t="shared" ref="C196:C244" si="23">INDEX($J$3:$K$20,MATCH(D196,$J$3:$J$20,0),2)</f>
        <v>12</v>
      </c>
      <c r="D196" s="10" t="s">
        <v>4</v>
      </c>
      <c r="E196" s="10">
        <v>110</v>
      </c>
      <c r="F196" s="10">
        <v>93</v>
      </c>
      <c r="G196" s="7">
        <f t="shared" si="20"/>
        <v>1.1827956989247312</v>
      </c>
      <c r="H196" s="7">
        <f t="shared" si="21"/>
        <v>0.84545454545454546</v>
      </c>
      <c r="I196" s="2"/>
    </row>
    <row r="197" spans="1:11" x14ac:dyDescent="0.45">
      <c r="A197" s="10">
        <f t="shared" si="22"/>
        <v>8</v>
      </c>
      <c r="B197" s="10" t="s">
        <v>14</v>
      </c>
      <c r="C197" s="10">
        <f t="shared" si="23"/>
        <v>2</v>
      </c>
      <c r="D197" s="10" t="s">
        <v>1</v>
      </c>
      <c r="E197" s="10">
        <v>110</v>
      </c>
      <c r="F197" s="10">
        <v>100</v>
      </c>
      <c r="G197" s="7">
        <f t="shared" ref="G197:G244" si="24">E197/F197</f>
        <v>1.1000000000000001</v>
      </c>
      <c r="H197" s="7">
        <f t="shared" ref="H197:H244" si="25">F197/E197</f>
        <v>0.90909090909090906</v>
      </c>
      <c r="I197" s="2"/>
    </row>
    <row r="198" spans="1:11" x14ac:dyDescent="0.45">
      <c r="A198" s="10">
        <f t="shared" si="22"/>
        <v>9</v>
      </c>
      <c r="B198" s="10" t="s">
        <v>3</v>
      </c>
      <c r="C198" s="10">
        <f t="shared" si="23"/>
        <v>16</v>
      </c>
      <c r="D198" s="10" t="s">
        <v>6</v>
      </c>
      <c r="E198" s="10">
        <v>90</v>
      </c>
      <c r="F198" s="10">
        <v>54</v>
      </c>
      <c r="G198" s="7">
        <f t="shared" si="24"/>
        <v>1.6666666666666667</v>
      </c>
      <c r="H198" s="7">
        <f t="shared" si="25"/>
        <v>0.6</v>
      </c>
      <c r="I198" s="2"/>
    </row>
    <row r="199" spans="1:11" x14ac:dyDescent="0.45">
      <c r="A199">
        <f t="shared" si="22"/>
        <v>17</v>
      </c>
      <c r="B199" t="s">
        <v>16</v>
      </c>
      <c r="C199">
        <f t="shared" si="23"/>
        <v>10</v>
      </c>
      <c r="D199" t="s">
        <v>13</v>
      </c>
      <c r="E199">
        <v>62</v>
      </c>
      <c r="F199">
        <v>90</v>
      </c>
      <c r="G199" s="2">
        <f t="shared" si="24"/>
        <v>0.68888888888888888</v>
      </c>
      <c r="H199" s="2">
        <f t="shared" si="25"/>
        <v>1.4516129032258065</v>
      </c>
      <c r="I199" s="2"/>
    </row>
    <row r="200" spans="1:11" x14ac:dyDescent="0.45">
      <c r="A200" s="10">
        <f t="shared" si="22"/>
        <v>4</v>
      </c>
      <c r="B200" s="10" t="s">
        <v>7</v>
      </c>
      <c r="C200" s="10">
        <f t="shared" si="23"/>
        <v>15</v>
      </c>
      <c r="D200" s="10" t="s">
        <v>8</v>
      </c>
      <c r="E200" s="10">
        <v>80</v>
      </c>
      <c r="F200" s="10">
        <v>76</v>
      </c>
      <c r="G200" s="7">
        <f t="shared" si="24"/>
        <v>1.0526315789473684</v>
      </c>
      <c r="H200" s="7">
        <f t="shared" si="25"/>
        <v>0.95</v>
      </c>
      <c r="I200" s="2"/>
      <c r="J200" s="2"/>
      <c r="K200" s="2"/>
    </row>
    <row r="201" spans="1:11" x14ac:dyDescent="0.45">
      <c r="A201" t="e">
        <f t="shared" si="22"/>
        <v>#N/A</v>
      </c>
      <c r="C201" t="e">
        <f t="shared" si="23"/>
        <v>#N/A</v>
      </c>
      <c r="G201" s="2" t="e">
        <f t="shared" si="24"/>
        <v>#DIV/0!</v>
      </c>
      <c r="H201" s="2" t="e">
        <f t="shared" si="25"/>
        <v>#DIV/0!</v>
      </c>
      <c r="I201" s="2"/>
      <c r="J201" s="2"/>
      <c r="K201" s="2"/>
    </row>
    <row r="202" spans="1:11" x14ac:dyDescent="0.45">
      <c r="A202" t="e">
        <f t="shared" si="22"/>
        <v>#N/A</v>
      </c>
      <c r="B202" s="1" t="s">
        <v>39</v>
      </c>
      <c r="C202" t="e">
        <f t="shared" si="23"/>
        <v>#N/A</v>
      </c>
      <c r="G202" s="2" t="e">
        <f t="shared" si="24"/>
        <v>#DIV/0!</v>
      </c>
      <c r="H202" s="2" t="e">
        <f t="shared" si="25"/>
        <v>#DIV/0!</v>
      </c>
      <c r="I202" s="2"/>
      <c r="J202" s="2">
        <v>0.92708333333333304</v>
      </c>
      <c r="K202" s="2">
        <v>1.07865168539326</v>
      </c>
    </row>
    <row r="203" spans="1:11" x14ac:dyDescent="0.45">
      <c r="A203" s="10">
        <f t="shared" si="22"/>
        <v>5</v>
      </c>
      <c r="B203" s="10" t="s">
        <v>17</v>
      </c>
      <c r="C203" s="10">
        <f t="shared" si="23"/>
        <v>2</v>
      </c>
      <c r="D203" s="10" t="s">
        <v>1</v>
      </c>
      <c r="E203" s="10">
        <v>39</v>
      </c>
      <c r="F203" s="10">
        <v>85</v>
      </c>
      <c r="G203" s="7">
        <f t="shared" si="24"/>
        <v>0.45882352941176469</v>
      </c>
      <c r="H203" s="7">
        <f t="shared" si="25"/>
        <v>2.1794871794871793</v>
      </c>
      <c r="I203" s="2"/>
      <c r="J203" s="2">
        <v>1.1111111111111101</v>
      </c>
      <c r="K203" s="2">
        <v>0.9</v>
      </c>
    </row>
    <row r="204" spans="1:11" x14ac:dyDescent="0.45">
      <c r="A204">
        <f t="shared" si="22"/>
        <v>4</v>
      </c>
      <c r="B204" t="s">
        <v>7</v>
      </c>
      <c r="C204">
        <f t="shared" si="23"/>
        <v>11</v>
      </c>
      <c r="D204" t="s">
        <v>15</v>
      </c>
      <c r="E204">
        <v>88</v>
      </c>
      <c r="F204">
        <v>82</v>
      </c>
      <c r="G204" s="2">
        <f t="shared" si="24"/>
        <v>1.0731707317073171</v>
      </c>
      <c r="H204" s="2">
        <f t="shared" si="25"/>
        <v>0.93181818181818177</v>
      </c>
      <c r="I204" s="2"/>
      <c r="J204" s="2">
        <v>0.65137614678899103</v>
      </c>
      <c r="K204" s="2">
        <v>1.53521126760563</v>
      </c>
    </row>
    <row r="205" spans="1:11" x14ac:dyDescent="0.45">
      <c r="A205" s="10">
        <f t="shared" si="22"/>
        <v>3</v>
      </c>
      <c r="B205" s="10" t="s">
        <v>0</v>
      </c>
      <c r="C205" s="10">
        <f t="shared" si="23"/>
        <v>16</v>
      </c>
      <c r="D205" s="10" t="s">
        <v>6</v>
      </c>
      <c r="E205" s="10">
        <v>112</v>
      </c>
      <c r="F205" s="10">
        <v>39</v>
      </c>
      <c r="G205" s="7">
        <f t="shared" si="24"/>
        <v>2.8717948717948718</v>
      </c>
      <c r="H205" s="7">
        <f t="shared" si="25"/>
        <v>0.3482142857142857</v>
      </c>
      <c r="I205" s="2"/>
      <c r="J205" s="2">
        <v>1.6923076923076901</v>
      </c>
      <c r="K205" s="2">
        <v>0.59090909090909105</v>
      </c>
    </row>
    <row r="206" spans="1:11" x14ac:dyDescent="0.45">
      <c r="A206" s="10">
        <f t="shared" si="22"/>
        <v>10</v>
      </c>
      <c r="B206" s="10" t="s">
        <v>13</v>
      </c>
      <c r="C206" s="10">
        <f t="shared" si="23"/>
        <v>13</v>
      </c>
      <c r="D206" s="10" t="s">
        <v>9</v>
      </c>
      <c r="E206" s="10">
        <v>75</v>
      </c>
      <c r="F206" s="10">
        <v>63</v>
      </c>
      <c r="G206" s="7">
        <f t="shared" si="24"/>
        <v>1.1904761904761905</v>
      </c>
      <c r="H206" s="7">
        <f t="shared" si="25"/>
        <v>0.84</v>
      </c>
      <c r="I206" s="2"/>
      <c r="J206" s="2">
        <v>0.69841269841269804</v>
      </c>
      <c r="K206" s="2">
        <v>1.4318181818181801</v>
      </c>
    </row>
    <row r="207" spans="1:11" x14ac:dyDescent="0.45">
      <c r="A207" s="10">
        <f t="shared" si="22"/>
        <v>14</v>
      </c>
      <c r="B207" s="10" t="s">
        <v>11</v>
      </c>
      <c r="C207" s="10">
        <f t="shared" si="23"/>
        <v>9</v>
      </c>
      <c r="D207" s="10" t="s">
        <v>3</v>
      </c>
      <c r="E207" s="10">
        <v>84</v>
      </c>
      <c r="F207" s="10">
        <v>55</v>
      </c>
      <c r="G207" s="7">
        <f t="shared" si="24"/>
        <v>1.5272727272727273</v>
      </c>
      <c r="H207" s="7">
        <f t="shared" si="25"/>
        <v>0.65476190476190477</v>
      </c>
      <c r="I207" s="2"/>
      <c r="J207" s="2">
        <v>0.84313725490196101</v>
      </c>
      <c r="K207" s="2">
        <v>1.18604651162791</v>
      </c>
    </row>
    <row r="208" spans="1:11" x14ac:dyDescent="0.45">
      <c r="A208" s="10">
        <f t="shared" si="22"/>
        <v>1</v>
      </c>
      <c r="B208" s="10" t="s">
        <v>12</v>
      </c>
      <c r="C208" s="10">
        <f t="shared" si="23"/>
        <v>8</v>
      </c>
      <c r="D208" s="10" t="s">
        <v>14</v>
      </c>
      <c r="E208" s="10">
        <v>94</v>
      </c>
      <c r="F208" s="10">
        <v>66</v>
      </c>
      <c r="G208" s="7">
        <f t="shared" si="24"/>
        <v>1.4242424242424243</v>
      </c>
      <c r="H208" s="7">
        <f t="shared" si="25"/>
        <v>0.7021276595744681</v>
      </c>
      <c r="I208" s="2"/>
    </row>
    <row r="209" spans="1:31" ht="23.25" x14ac:dyDescent="0.7">
      <c r="A209" s="10">
        <f t="shared" si="22"/>
        <v>12</v>
      </c>
      <c r="B209" s="10" t="s">
        <v>4</v>
      </c>
      <c r="C209" s="10">
        <f t="shared" si="23"/>
        <v>17</v>
      </c>
      <c r="D209" s="10" t="s">
        <v>16</v>
      </c>
      <c r="E209" s="10">
        <v>107</v>
      </c>
      <c r="F209" s="10">
        <v>104</v>
      </c>
      <c r="G209" s="7">
        <f t="shared" si="24"/>
        <v>1.0288461538461537</v>
      </c>
      <c r="H209" s="7">
        <f t="shared" si="25"/>
        <v>0.9719626168224299</v>
      </c>
      <c r="I209" s="2"/>
      <c r="J209" s="4" t="s">
        <v>94</v>
      </c>
      <c r="L209" t="s">
        <v>12</v>
      </c>
      <c r="M209" t="s">
        <v>1</v>
      </c>
      <c r="N209" t="s">
        <v>0</v>
      </c>
      <c r="O209" t="s">
        <v>7</v>
      </c>
      <c r="P209" t="s">
        <v>17</v>
      </c>
      <c r="Q209" t="s">
        <v>2</v>
      </c>
      <c r="R209" t="s">
        <v>5</v>
      </c>
      <c r="S209" t="s">
        <v>14</v>
      </c>
      <c r="T209" t="s">
        <v>3</v>
      </c>
      <c r="U209" t="s">
        <v>13</v>
      </c>
      <c r="V209" t="s">
        <v>15</v>
      </c>
      <c r="W209" t="s">
        <v>4</v>
      </c>
      <c r="X209" t="s">
        <v>9</v>
      </c>
      <c r="Y209" t="s">
        <v>11</v>
      </c>
      <c r="Z209" t="s">
        <v>8</v>
      </c>
      <c r="AA209" t="s">
        <v>6</v>
      </c>
      <c r="AB209" t="s">
        <v>16</v>
      </c>
      <c r="AC209" t="s">
        <v>10</v>
      </c>
    </row>
    <row r="210" spans="1:31" ht="23.25" x14ac:dyDescent="0.7">
      <c r="A210">
        <f t="shared" si="22"/>
        <v>7</v>
      </c>
      <c r="B210" t="s">
        <v>5</v>
      </c>
      <c r="C210">
        <f t="shared" si="23"/>
        <v>6</v>
      </c>
      <c r="D210" t="s">
        <v>2</v>
      </c>
      <c r="E210">
        <v>104</v>
      </c>
      <c r="F210">
        <v>97</v>
      </c>
      <c r="G210" s="2">
        <f t="shared" si="24"/>
        <v>1.0721649484536082</v>
      </c>
      <c r="H210" s="2">
        <f t="shared" si="25"/>
        <v>0.93269230769230771</v>
      </c>
      <c r="I210" s="2"/>
      <c r="J210" s="4" t="s">
        <v>95</v>
      </c>
      <c r="K210" t="s">
        <v>43</v>
      </c>
      <c r="L210">
        <v>1</v>
      </c>
      <c r="M210">
        <v>2</v>
      </c>
      <c r="N210">
        <v>3</v>
      </c>
      <c r="O210">
        <v>4</v>
      </c>
      <c r="P210">
        <v>5</v>
      </c>
      <c r="Q210">
        <v>6</v>
      </c>
      <c r="R210">
        <v>7</v>
      </c>
      <c r="S210">
        <v>8</v>
      </c>
      <c r="T210">
        <v>9</v>
      </c>
      <c r="U210">
        <v>10</v>
      </c>
      <c r="V210">
        <v>11</v>
      </c>
      <c r="W210">
        <v>12</v>
      </c>
      <c r="X210">
        <v>13</v>
      </c>
      <c r="Y210">
        <v>14</v>
      </c>
      <c r="Z210">
        <v>15</v>
      </c>
      <c r="AA210">
        <v>16</v>
      </c>
      <c r="AB210">
        <v>17</v>
      </c>
      <c r="AC210">
        <v>18</v>
      </c>
    </row>
    <row r="211" spans="1:31" x14ac:dyDescent="0.45">
      <c r="A211">
        <f t="shared" si="22"/>
        <v>15</v>
      </c>
      <c r="B211" t="s">
        <v>8</v>
      </c>
      <c r="C211">
        <f t="shared" si="23"/>
        <v>18</v>
      </c>
      <c r="D211" t="s">
        <v>10</v>
      </c>
      <c r="E211">
        <v>114</v>
      </c>
      <c r="F211">
        <v>66</v>
      </c>
      <c r="G211" s="2">
        <f t="shared" si="24"/>
        <v>1.7272727272727273</v>
      </c>
      <c r="H211" s="2">
        <f t="shared" si="25"/>
        <v>0.57894736842105265</v>
      </c>
      <c r="I211" s="2"/>
      <c r="J211" t="s">
        <v>12</v>
      </c>
      <c r="K211">
        <v>1</v>
      </c>
      <c r="L211">
        <v>0</v>
      </c>
      <c r="M211" s="2">
        <v>1.4444444444444444</v>
      </c>
      <c r="N211" s="2">
        <v>0.71962616822429903</v>
      </c>
      <c r="O211" s="2">
        <v>1.1428571428571428</v>
      </c>
      <c r="P211" s="2">
        <v>0.95652173913043481</v>
      </c>
      <c r="Q211" s="2">
        <v>1.1428571428571428</v>
      </c>
      <c r="R211" s="2">
        <v>1.0348837209302326</v>
      </c>
      <c r="S211" s="9">
        <f>1.18571428571429+1.42424242424242</f>
        <v>2.6099567099567098</v>
      </c>
      <c r="T211" s="2">
        <v>1.5454545454545454</v>
      </c>
      <c r="U211" s="9">
        <f>0.888888888888889+1.69230769230769</f>
        <v>2.5811965811965791</v>
      </c>
      <c r="V211" s="9">
        <f>1.74468085106383+1.12765957446809</f>
        <v>2.8723404255319203</v>
      </c>
      <c r="W211">
        <v>0</v>
      </c>
      <c r="X211" s="2">
        <v>0.86956521739130432</v>
      </c>
      <c r="Y211" s="2">
        <v>1.7636363636363637</v>
      </c>
      <c r="Z211" s="2">
        <v>1.9166666666666667</v>
      </c>
      <c r="AA211" s="2">
        <v>2.5142857142857142</v>
      </c>
      <c r="AB211" s="2">
        <v>1.2857142857142858</v>
      </c>
      <c r="AC211" s="9">
        <f>1.98360655737705+4.5</f>
        <v>6.4836065573770503</v>
      </c>
      <c r="AE211" s="2">
        <f>SUM(L211:AC228)</f>
        <v>406.20326393029183</v>
      </c>
    </row>
    <row r="212" spans="1:31" x14ac:dyDescent="0.45">
      <c r="A212" t="e">
        <f t="shared" si="22"/>
        <v>#N/A</v>
      </c>
      <c r="C212" t="e">
        <f t="shared" si="23"/>
        <v>#N/A</v>
      </c>
      <c r="G212" s="2" t="e">
        <f t="shared" si="24"/>
        <v>#DIV/0!</v>
      </c>
      <c r="H212" s="2" t="e">
        <f t="shared" si="25"/>
        <v>#DIV/0!</v>
      </c>
      <c r="I212" s="2"/>
      <c r="J212" t="s">
        <v>1</v>
      </c>
      <c r="K212">
        <v>2</v>
      </c>
      <c r="L212" s="2">
        <v>0.69230769230769229</v>
      </c>
      <c r="M212">
        <v>0</v>
      </c>
      <c r="N212" s="2">
        <v>0.83561643835616439</v>
      </c>
      <c r="O212" s="9">
        <f>0.682926829268293+0.927083333333333</f>
        <v>1.6100101626016259</v>
      </c>
      <c r="P212" s="9">
        <f>0.595744680851064+2.17948717948718</f>
        <v>2.775231860338244</v>
      </c>
      <c r="Q212" s="2">
        <v>2.2075471698113209</v>
      </c>
      <c r="R212" s="2">
        <v>1.4074074074074074</v>
      </c>
      <c r="S212" s="9">
        <f>1.36619718309859+0.909090909090909</f>
        <v>2.2752880921894989</v>
      </c>
      <c r="T212">
        <v>0</v>
      </c>
      <c r="U212" s="2">
        <v>1.6909090909090909</v>
      </c>
      <c r="V212" s="9">
        <f>1.88888888888889+1.20289855072464</f>
        <v>3.0917874396135296</v>
      </c>
      <c r="W212" s="2">
        <v>1.1884057971014492</v>
      </c>
      <c r="X212" s="2">
        <v>1.1234567901234569</v>
      </c>
      <c r="Y212" s="2">
        <v>1.4461538461538461</v>
      </c>
      <c r="Z212" s="2">
        <v>1.4142857142857144</v>
      </c>
      <c r="AA212" s="2">
        <v>2.2641509433962264</v>
      </c>
      <c r="AB212" s="2">
        <v>2.9473684210526314</v>
      </c>
      <c r="AC212" s="2">
        <v>1.8867924528301887</v>
      </c>
    </row>
    <row r="213" spans="1:31" x14ac:dyDescent="0.45">
      <c r="A213" t="e">
        <f t="shared" si="22"/>
        <v>#N/A</v>
      </c>
      <c r="B213" s="1" t="s">
        <v>40</v>
      </c>
      <c r="C213" t="e">
        <f t="shared" si="23"/>
        <v>#N/A</v>
      </c>
      <c r="G213" s="2" t="e">
        <f t="shared" si="24"/>
        <v>#DIV/0!</v>
      </c>
      <c r="H213" s="2" t="e">
        <f t="shared" si="25"/>
        <v>#DIV/0!</v>
      </c>
      <c r="I213" s="2"/>
      <c r="J213" t="s">
        <v>0</v>
      </c>
      <c r="K213">
        <v>3</v>
      </c>
      <c r="L213" s="2">
        <v>1.3896103896103895</v>
      </c>
      <c r="M213" s="2">
        <v>1.1967213114754098</v>
      </c>
      <c r="N213">
        <v>0</v>
      </c>
      <c r="O213">
        <v>0</v>
      </c>
      <c r="P213" s="2">
        <v>1.2615384615384615</v>
      </c>
      <c r="Q213" s="2">
        <v>0.78761061946902655</v>
      </c>
      <c r="R213" s="2">
        <v>1.06</v>
      </c>
      <c r="S213" s="9">
        <f>0.845070422535211+1.7910447761194</f>
        <v>2.6361151986546112</v>
      </c>
      <c r="T213" s="2">
        <v>0.8529411764705882</v>
      </c>
      <c r="U213" s="2">
        <v>2.59375</v>
      </c>
      <c r="V213" s="2">
        <v>0.71951219512195119</v>
      </c>
      <c r="W213" s="2">
        <v>0.81333333333333335</v>
      </c>
      <c r="X213" s="2">
        <v>1.6029411764705883</v>
      </c>
      <c r="Y213" s="2">
        <v>1.388235294117647</v>
      </c>
      <c r="Z213" s="9">
        <f>2.23404255319149+0.905263157894737</f>
        <v>3.139305711086227</v>
      </c>
      <c r="AA213" s="9">
        <f>1.21739130434783+2.87179487179487</f>
        <v>4.0891861761427002</v>
      </c>
      <c r="AB213" s="2">
        <v>2.0862068965517242</v>
      </c>
      <c r="AC213" s="9">
        <f>1.14666666666667+1.43181818181818</f>
        <v>2.5784848484848499</v>
      </c>
    </row>
    <row r="214" spans="1:31" x14ac:dyDescent="0.45">
      <c r="A214" s="10">
        <f t="shared" si="22"/>
        <v>2</v>
      </c>
      <c r="B214" s="10" t="s">
        <v>1</v>
      </c>
      <c r="C214" s="10">
        <f t="shared" si="23"/>
        <v>4</v>
      </c>
      <c r="D214" s="10" t="s">
        <v>7</v>
      </c>
      <c r="E214" s="10">
        <v>89</v>
      </c>
      <c r="F214" s="10">
        <v>96</v>
      </c>
      <c r="G214" s="7">
        <f t="shared" si="24"/>
        <v>0.92708333333333337</v>
      </c>
      <c r="H214" s="7">
        <f t="shared" si="25"/>
        <v>1.0786516853932584</v>
      </c>
      <c r="I214" s="2"/>
      <c r="J214" t="s">
        <v>7</v>
      </c>
      <c r="K214">
        <v>4</v>
      </c>
      <c r="L214" s="2">
        <v>0.875</v>
      </c>
      <c r="M214" s="9">
        <f>1.46428571428571+1.07865168539326</f>
        <v>2.5429373996789701</v>
      </c>
      <c r="N214">
        <v>0</v>
      </c>
      <c r="O214">
        <v>0</v>
      </c>
      <c r="P214" s="2">
        <v>1.8181818181818181</v>
      </c>
      <c r="Q214" s="2">
        <v>0.9285714285714286</v>
      </c>
      <c r="R214" s="2">
        <v>0.76106194690265483</v>
      </c>
      <c r="S214" s="2">
        <v>0.51515151515151514</v>
      </c>
      <c r="T214" s="2">
        <v>1.0533333333333332</v>
      </c>
      <c r="U214" s="2">
        <v>1.2</v>
      </c>
      <c r="V214" s="2">
        <v>1.0731707317073171</v>
      </c>
      <c r="W214" s="9">
        <f>1.27777777777778+1.08064516129032</f>
        <v>2.3584229390680997</v>
      </c>
      <c r="X214" s="2">
        <v>1.0588235294117647</v>
      </c>
      <c r="Y214" s="9">
        <f>1.72413793103448+1.05813953488372</f>
        <v>2.7822774659181997</v>
      </c>
      <c r="Z214" s="9">
        <f>1.13414634146341+1.05263157894737</f>
        <v>2.1867779204107798</v>
      </c>
      <c r="AA214" s="2">
        <v>1.1428571428571428</v>
      </c>
      <c r="AB214" s="2">
        <v>0.85057471264367812</v>
      </c>
      <c r="AC214" s="2">
        <v>1.0864197530864197</v>
      </c>
    </row>
    <row r="215" spans="1:31" x14ac:dyDescent="0.45">
      <c r="A215" s="10">
        <f t="shared" si="22"/>
        <v>13</v>
      </c>
      <c r="B215" s="10" t="s">
        <v>9</v>
      </c>
      <c r="C215" s="10">
        <f t="shared" si="23"/>
        <v>12</v>
      </c>
      <c r="D215" s="10" t="s">
        <v>4</v>
      </c>
      <c r="E215" s="10">
        <v>70</v>
      </c>
      <c r="F215" s="10">
        <v>63</v>
      </c>
      <c r="G215" s="7">
        <f t="shared" si="24"/>
        <v>1.1111111111111112</v>
      </c>
      <c r="H215" s="7">
        <f t="shared" si="25"/>
        <v>0.9</v>
      </c>
      <c r="I215" s="2"/>
      <c r="J215" t="s">
        <v>17</v>
      </c>
      <c r="K215">
        <v>5</v>
      </c>
      <c r="L215" s="2">
        <v>1.0454545454545454</v>
      </c>
      <c r="M215" s="9">
        <f>1.67857142857143+0.458823529411765</f>
        <v>2.137394957983195</v>
      </c>
      <c r="N215" s="2">
        <v>0.79268292682926833</v>
      </c>
      <c r="O215" s="2">
        <v>0.55000000000000004</v>
      </c>
      <c r="P215">
        <v>0</v>
      </c>
      <c r="Q215" s="2">
        <v>1.1647058823529413</v>
      </c>
      <c r="R215" s="2">
        <v>1.0576923076923077</v>
      </c>
      <c r="S215" s="2">
        <v>1.2179487179487178</v>
      </c>
      <c r="T215" s="9">
        <f>1.56451612903226+0.617283950617284</f>
        <v>2.1818000796495438</v>
      </c>
      <c r="U215" s="9">
        <f>0.846153846153846+1.58571428571429</f>
        <v>2.4318681318681361</v>
      </c>
      <c r="V215" s="2">
        <v>1.0879120879120878</v>
      </c>
      <c r="W215" s="2">
        <v>0.47826086956521741</v>
      </c>
      <c r="X215" s="2">
        <v>1.1585365853658536</v>
      </c>
      <c r="Y215" s="2">
        <v>1.01219512195122</v>
      </c>
      <c r="Z215" s="2">
        <v>1.8135593220338984</v>
      </c>
      <c r="AA215" s="2">
        <v>1.6296296296296295</v>
      </c>
      <c r="AB215" s="2">
        <v>2.1702127659574466</v>
      </c>
      <c r="AC215" s="2">
        <v>4.25</v>
      </c>
    </row>
    <row r="216" spans="1:31" x14ac:dyDescent="0.45">
      <c r="A216">
        <f t="shared" si="22"/>
        <v>16</v>
      </c>
      <c r="B216" t="s">
        <v>6</v>
      </c>
      <c r="C216">
        <f t="shared" si="23"/>
        <v>15</v>
      </c>
      <c r="D216" t="s">
        <v>8</v>
      </c>
      <c r="E216">
        <v>96</v>
      </c>
      <c r="F216">
        <v>69</v>
      </c>
      <c r="G216" s="2">
        <f t="shared" si="24"/>
        <v>1.3913043478260869</v>
      </c>
      <c r="H216" s="2">
        <f t="shared" si="25"/>
        <v>0.71875</v>
      </c>
      <c r="I216" s="2"/>
      <c r="J216" t="s">
        <v>2</v>
      </c>
      <c r="K216">
        <v>6</v>
      </c>
      <c r="L216" s="2">
        <v>0.875</v>
      </c>
      <c r="M216" s="2">
        <v>0.45299145299145299</v>
      </c>
      <c r="N216" s="2">
        <v>1.2696629213483146</v>
      </c>
      <c r="O216" s="2">
        <v>1.0769230769230769</v>
      </c>
      <c r="P216" s="2">
        <v>0.85858585858585856</v>
      </c>
      <c r="Q216">
        <v>0</v>
      </c>
      <c r="R216" s="2">
        <v>0.93269230769230771</v>
      </c>
      <c r="S216" s="2">
        <v>1.6119402985074627</v>
      </c>
      <c r="T216" s="2">
        <v>1.4074074074074074</v>
      </c>
      <c r="U216" s="2">
        <v>1.368421052631579</v>
      </c>
      <c r="V216" s="2">
        <v>1.1594202898550725</v>
      </c>
      <c r="W216" s="9">
        <f>1.65+1.18279569892473</f>
        <v>2.8327956989247296</v>
      </c>
      <c r="X216" s="2">
        <v>0.95726495726495731</v>
      </c>
      <c r="Y216" s="2">
        <v>1.5454545454545454</v>
      </c>
      <c r="Z216" s="9">
        <f>1.29333333333333+0.9</f>
        <v>2.1933333333333298</v>
      </c>
      <c r="AA216" s="9">
        <f>1.14583333333333+1.67796610169492</f>
        <v>2.82379943502825</v>
      </c>
      <c r="AB216" s="2">
        <v>3.5</v>
      </c>
      <c r="AC216" s="2">
        <v>3.25</v>
      </c>
    </row>
    <row r="217" spans="1:31" x14ac:dyDescent="0.45">
      <c r="A217">
        <f t="shared" si="22"/>
        <v>8</v>
      </c>
      <c r="B217" t="s">
        <v>14</v>
      </c>
      <c r="C217">
        <f t="shared" si="23"/>
        <v>5</v>
      </c>
      <c r="D217" t="s">
        <v>17</v>
      </c>
      <c r="E217">
        <v>78</v>
      </c>
      <c r="F217">
        <v>95</v>
      </c>
      <c r="G217" s="2">
        <f t="shared" si="24"/>
        <v>0.82105263157894737</v>
      </c>
      <c r="H217" s="2">
        <f t="shared" si="25"/>
        <v>1.2179487179487178</v>
      </c>
      <c r="I217" s="2"/>
      <c r="J217" t="s">
        <v>5</v>
      </c>
      <c r="K217">
        <v>7</v>
      </c>
      <c r="L217" s="2">
        <v>0.9662921348314607</v>
      </c>
      <c r="M217" s="2">
        <v>0.71052631578947367</v>
      </c>
      <c r="N217" s="2">
        <v>0.94339622641509435</v>
      </c>
      <c r="O217" s="2">
        <v>1.3139534883720929</v>
      </c>
      <c r="P217" s="2">
        <v>0.94545454545454544</v>
      </c>
      <c r="Q217" s="2">
        <v>1.0721649484536082</v>
      </c>
      <c r="R217">
        <v>0</v>
      </c>
      <c r="S217" s="2">
        <v>1.6229508196721312</v>
      </c>
      <c r="T217" s="8">
        <f>0.752475247524752+1.22727272727273</f>
        <v>1.979747974797482</v>
      </c>
      <c r="U217" s="2">
        <v>0.71794871794871795</v>
      </c>
      <c r="V217" s="9">
        <f>1.18461538461538+1.53521126760563</f>
        <v>2.7198266522210099</v>
      </c>
      <c r="W217" s="2">
        <v>0.97872340425531912</v>
      </c>
      <c r="X217" s="2">
        <v>1.2446808510638299</v>
      </c>
      <c r="Y217" s="2">
        <v>0.81188118811881194</v>
      </c>
      <c r="Z217" s="2">
        <v>1.6666666666666667</v>
      </c>
      <c r="AA217" s="2">
        <v>1.4931506849315068</v>
      </c>
      <c r="AB217" s="9">
        <f>2.94642857142857+1.37634408602151</f>
        <v>4.3227726574500798</v>
      </c>
      <c r="AC217" s="2">
        <v>0.95652173913043481</v>
      </c>
    </row>
    <row r="218" spans="1:31" x14ac:dyDescent="0.45">
      <c r="A218" s="10">
        <f t="shared" si="22"/>
        <v>11</v>
      </c>
      <c r="B218" s="10" t="s">
        <v>15</v>
      </c>
      <c r="C218" s="10">
        <f t="shared" si="23"/>
        <v>7</v>
      </c>
      <c r="D218" s="10" t="s">
        <v>5</v>
      </c>
      <c r="E218" s="10">
        <v>71</v>
      </c>
      <c r="F218" s="10">
        <v>109</v>
      </c>
      <c r="G218" s="7">
        <f t="shared" si="24"/>
        <v>0.65137614678899081</v>
      </c>
      <c r="H218" s="7">
        <f t="shared" si="25"/>
        <v>1.5352112676056338</v>
      </c>
      <c r="I218" s="2"/>
      <c r="J218" t="s">
        <v>14</v>
      </c>
      <c r="K218">
        <v>8</v>
      </c>
      <c r="L218" s="9">
        <f>0.843373493975904+0.702127659574468</f>
        <v>1.545501153550372</v>
      </c>
      <c r="M218" s="9">
        <f>0.731958762886598+1.1</f>
        <v>1.8319587628865981</v>
      </c>
      <c r="N218" s="9">
        <f>1.18333333333333+0.558333333333333</f>
        <v>1.7416666666666631</v>
      </c>
      <c r="O218" s="2">
        <v>1.9411764705882353</v>
      </c>
      <c r="P218" s="2">
        <v>0.82105263157894737</v>
      </c>
      <c r="Q218" s="2">
        <v>0.62037037037037035</v>
      </c>
      <c r="R218" s="2">
        <v>0.61616161616161613</v>
      </c>
      <c r="S218">
        <v>0</v>
      </c>
      <c r="T218" s="2">
        <v>0.88235294117647056</v>
      </c>
      <c r="U218" s="2">
        <v>1.5</v>
      </c>
      <c r="V218" s="2">
        <v>0.80232558139534882</v>
      </c>
      <c r="W218" s="2">
        <v>1.2183908045977012</v>
      </c>
      <c r="X218" s="2">
        <v>1.5060240963855422</v>
      </c>
      <c r="Y218" s="2">
        <v>0.98412698412698407</v>
      </c>
      <c r="Z218" s="2">
        <v>1.4507042253521127</v>
      </c>
      <c r="AA218" s="2">
        <v>1.1904761904761905</v>
      </c>
      <c r="AB218" s="2">
        <v>2.6833333333333331</v>
      </c>
      <c r="AC218" s="2">
        <v>1.9577464788732395</v>
      </c>
    </row>
    <row r="219" spans="1:31" x14ac:dyDescent="0.45">
      <c r="A219" s="10">
        <f t="shared" si="22"/>
        <v>1</v>
      </c>
      <c r="B219" s="10" t="s">
        <v>12</v>
      </c>
      <c r="C219" s="10">
        <f t="shared" si="23"/>
        <v>10</v>
      </c>
      <c r="D219" s="10" t="s">
        <v>13</v>
      </c>
      <c r="E219" s="10">
        <v>110</v>
      </c>
      <c r="F219" s="10">
        <v>65</v>
      </c>
      <c r="G219" s="7">
        <f t="shared" si="24"/>
        <v>1.6923076923076923</v>
      </c>
      <c r="H219" s="7">
        <f t="shared" si="25"/>
        <v>0.59090909090909094</v>
      </c>
      <c r="I219" s="2"/>
      <c r="J219" t="s">
        <v>3</v>
      </c>
      <c r="K219">
        <v>9</v>
      </c>
      <c r="L219" s="2">
        <v>0.6470588235294118</v>
      </c>
      <c r="M219">
        <v>0</v>
      </c>
      <c r="N219" s="2">
        <v>1.1724137931034482</v>
      </c>
      <c r="O219" s="2">
        <v>0.94936708860759489</v>
      </c>
      <c r="P219" s="9">
        <f>0.639175257731959+1.62</f>
        <v>2.2591752577319593</v>
      </c>
      <c r="Q219" s="2">
        <v>0.71052631578947367</v>
      </c>
      <c r="R219" s="9">
        <f>1.32894736842105+0.814814814814815</f>
        <v>2.1437621832358649</v>
      </c>
      <c r="S219" s="2">
        <v>1.1333333333333333</v>
      </c>
      <c r="T219">
        <v>0</v>
      </c>
      <c r="U219" s="2">
        <v>0.83870967741935487</v>
      </c>
      <c r="V219" s="2">
        <v>1.0329670329670331</v>
      </c>
      <c r="W219" s="2">
        <v>0.67391304347826086</v>
      </c>
      <c r="X219" s="2">
        <v>1.0136986301369864</v>
      </c>
      <c r="Y219" s="9">
        <f>1.70588235294118+0.654761904761905</f>
        <v>2.3606442577030848</v>
      </c>
      <c r="Z219" s="2">
        <v>1.4814814814814814</v>
      </c>
      <c r="AA219" s="9">
        <f>1.4+1.66666666666667</f>
        <v>3.06666666666667</v>
      </c>
      <c r="AB219" s="2">
        <v>2.1886792452830188</v>
      </c>
      <c r="AC219" s="2">
        <v>1.78125</v>
      </c>
    </row>
    <row r="220" spans="1:31" x14ac:dyDescent="0.45">
      <c r="A220" s="10">
        <f t="shared" si="22"/>
        <v>18</v>
      </c>
      <c r="B220" s="10" t="s">
        <v>10</v>
      </c>
      <c r="C220" s="10">
        <f t="shared" si="23"/>
        <v>3</v>
      </c>
      <c r="D220" s="10" t="s">
        <v>0</v>
      </c>
      <c r="E220" s="10">
        <v>88</v>
      </c>
      <c r="F220" s="10">
        <v>126</v>
      </c>
      <c r="G220" s="7">
        <f t="shared" si="24"/>
        <v>0.69841269841269837</v>
      </c>
      <c r="H220" s="7">
        <f t="shared" si="25"/>
        <v>1.4318181818181819</v>
      </c>
      <c r="I220" s="2"/>
      <c r="J220" t="s">
        <v>13</v>
      </c>
      <c r="K220">
        <v>10</v>
      </c>
      <c r="L220" s="9">
        <f>1.125+0.590909090909091</f>
        <v>1.7159090909090911</v>
      </c>
      <c r="M220" s="2">
        <v>0.59139784946236562</v>
      </c>
      <c r="N220" s="2">
        <v>0.38554216867469882</v>
      </c>
      <c r="O220" s="2">
        <v>0.83333333333333337</v>
      </c>
      <c r="P220" s="9">
        <f>1.18181818181818+0.630630630630631</f>
        <v>1.8124488124488112</v>
      </c>
      <c r="Q220" s="2">
        <v>0.73076923076923073</v>
      </c>
      <c r="R220" s="2">
        <v>1.3928571428571428</v>
      </c>
      <c r="S220" s="2">
        <v>0.66666666666666663</v>
      </c>
      <c r="T220" s="2">
        <v>1.1923076923076923</v>
      </c>
      <c r="U220" s="2">
        <v>0</v>
      </c>
      <c r="V220" s="2">
        <v>0.97674418604651159</v>
      </c>
      <c r="W220" s="2">
        <v>1.4262295081967213</v>
      </c>
      <c r="X220" s="9">
        <f>1.94520547945205+1.19047619047619</f>
        <v>3.1356816699282399</v>
      </c>
      <c r="Y220" s="2">
        <v>1.3043478260869565</v>
      </c>
      <c r="Z220" s="2">
        <v>0.67289719626168221</v>
      </c>
      <c r="AA220" s="2">
        <v>1.2833333333333334</v>
      </c>
      <c r="AB220" s="2">
        <v>1.4516129032258065</v>
      </c>
      <c r="AC220" s="2">
        <v>2.06</v>
      </c>
    </row>
    <row r="221" spans="1:31" x14ac:dyDescent="0.45">
      <c r="A221" s="10">
        <f t="shared" si="22"/>
        <v>17</v>
      </c>
      <c r="B221" s="10" t="s">
        <v>16</v>
      </c>
      <c r="C221" s="10">
        <f t="shared" si="23"/>
        <v>14</v>
      </c>
      <c r="D221" s="10" t="s">
        <v>11</v>
      </c>
      <c r="E221" s="10">
        <v>86</v>
      </c>
      <c r="F221" s="10">
        <v>102</v>
      </c>
      <c r="G221" s="7">
        <f t="shared" si="24"/>
        <v>0.84313725490196079</v>
      </c>
      <c r="H221" s="7">
        <f t="shared" si="25"/>
        <v>1.1860465116279071</v>
      </c>
      <c r="I221" s="2"/>
      <c r="J221" t="s">
        <v>15</v>
      </c>
      <c r="K221">
        <v>11</v>
      </c>
      <c r="L221" s="9">
        <f>0.573170731707317+0.886792452830189</f>
        <v>1.4599631845375061</v>
      </c>
      <c r="M221" s="9">
        <f>0.529411764705882+0.831325301204819</f>
        <v>1.360737065910701</v>
      </c>
      <c r="N221" s="2">
        <v>1.3898305084745763</v>
      </c>
      <c r="O221" s="2">
        <v>0.93181818181818177</v>
      </c>
      <c r="P221" s="2">
        <v>0.91919191919191923</v>
      </c>
      <c r="Q221" s="2">
        <v>0.86250000000000004</v>
      </c>
      <c r="R221" s="9">
        <f>0.844155844155844+0.651376146788991</f>
        <v>1.495531990944835</v>
      </c>
      <c r="S221" s="2">
        <v>1.2463768115942029</v>
      </c>
      <c r="T221" s="2">
        <v>0.96808510638297873</v>
      </c>
      <c r="U221" s="2">
        <v>1.0238095238095237</v>
      </c>
      <c r="V221" s="2">
        <v>0</v>
      </c>
      <c r="W221" s="2">
        <v>1.0219780219780219</v>
      </c>
      <c r="X221" s="2">
        <v>0.46666666666666667</v>
      </c>
      <c r="Y221" s="2">
        <v>0.95833333333333337</v>
      </c>
      <c r="Z221" s="2">
        <v>1.32</v>
      </c>
      <c r="AA221" s="2">
        <v>2.896551724137931</v>
      </c>
      <c r="AB221" s="2">
        <v>3.5454545454545454</v>
      </c>
      <c r="AC221" s="2">
        <v>2.5</v>
      </c>
    </row>
    <row r="222" spans="1:31" x14ac:dyDescent="0.45">
      <c r="A222">
        <f t="shared" si="22"/>
        <v>6</v>
      </c>
      <c r="B222" t="s">
        <v>2</v>
      </c>
      <c r="C222">
        <f t="shared" si="23"/>
        <v>9</v>
      </c>
      <c r="D222" t="s">
        <v>3</v>
      </c>
      <c r="E222">
        <v>114</v>
      </c>
      <c r="F222">
        <v>81</v>
      </c>
      <c r="G222" s="2">
        <f t="shared" si="24"/>
        <v>1.4074074074074074</v>
      </c>
      <c r="H222" s="2">
        <f t="shared" si="25"/>
        <v>0.71052631578947367</v>
      </c>
      <c r="I222" s="2"/>
      <c r="J222" t="s">
        <v>4</v>
      </c>
      <c r="K222">
        <v>12</v>
      </c>
      <c r="L222">
        <v>0</v>
      </c>
      <c r="M222" s="2">
        <v>0.84146341463414631</v>
      </c>
      <c r="N222" s="2">
        <v>1.2295081967213115</v>
      </c>
      <c r="O222" s="9">
        <f>0.782608695652174+0.925373134328358</f>
        <v>1.7079818299805321</v>
      </c>
      <c r="P222" s="2">
        <v>2.0909090909090908</v>
      </c>
      <c r="Q222" s="9">
        <f>0.606060606060606+0.845454545454545</f>
        <v>1.451515151515151</v>
      </c>
      <c r="R222" s="2">
        <v>1.0217391304347827</v>
      </c>
      <c r="S222" s="2">
        <v>0.82075471698113212</v>
      </c>
      <c r="T222" s="2">
        <v>1.4838709677419355</v>
      </c>
      <c r="U222" s="2">
        <v>0.70114942528735635</v>
      </c>
      <c r="V222" s="2">
        <v>0.978494623655914</v>
      </c>
      <c r="W222" s="2">
        <v>0</v>
      </c>
      <c r="X222" s="9">
        <f>2.24074074074074+0.9</f>
        <v>3.1407407407407399</v>
      </c>
      <c r="Y222" s="2">
        <v>1.5890410958904109</v>
      </c>
      <c r="Z222" s="2">
        <v>0.53398058252427183</v>
      </c>
      <c r="AA222" s="2">
        <v>0.68674698795180722</v>
      </c>
      <c r="AB222" s="9">
        <f>1.3375+1.02884615384615</f>
        <v>2.3663461538461501</v>
      </c>
      <c r="AC222" s="2">
        <v>2.3191489361702127</v>
      </c>
    </row>
    <row r="223" spans="1:31" x14ac:dyDescent="0.45">
      <c r="A223" t="e">
        <f t="shared" si="22"/>
        <v>#N/A</v>
      </c>
      <c r="C223" t="e">
        <f t="shared" si="23"/>
        <v>#N/A</v>
      </c>
      <c r="G223" s="2" t="e">
        <f t="shared" si="24"/>
        <v>#DIV/0!</v>
      </c>
      <c r="H223" s="2" t="e">
        <f t="shared" si="25"/>
        <v>#DIV/0!</v>
      </c>
      <c r="I223" s="2"/>
      <c r="J223" t="s">
        <v>9</v>
      </c>
      <c r="K223">
        <v>13</v>
      </c>
      <c r="L223" s="2">
        <v>1.1499999999999999</v>
      </c>
      <c r="M223" s="2">
        <v>0.89010989010989006</v>
      </c>
      <c r="N223" s="2">
        <v>0.62385321100917435</v>
      </c>
      <c r="O223" s="2">
        <v>0.94444444444444442</v>
      </c>
      <c r="P223" s="2">
        <v>0.86315789473684212</v>
      </c>
      <c r="Q223" s="2">
        <v>1.0446428571428572</v>
      </c>
      <c r="R223" s="2">
        <v>0.80341880341880345</v>
      </c>
      <c r="S223" s="2">
        <v>0.66400000000000003</v>
      </c>
      <c r="T223" s="2">
        <v>0.98648648648648651</v>
      </c>
      <c r="U223" s="9">
        <f>0.514084507042254+0.84</f>
        <v>1.3540845070422538</v>
      </c>
      <c r="V223" s="2">
        <v>2.1428571428571428</v>
      </c>
      <c r="W223" s="9">
        <f>0.446280991735537+1.11111111111111</f>
        <v>1.5573921028466471</v>
      </c>
      <c r="X223" s="2">
        <v>0</v>
      </c>
      <c r="Y223" s="2">
        <v>1.5925925925925926</v>
      </c>
      <c r="Z223" s="2">
        <v>0.75</v>
      </c>
      <c r="AA223" s="2">
        <v>0.69444444444444442</v>
      </c>
      <c r="AB223" s="2">
        <v>1.3246753246753247</v>
      </c>
      <c r="AC223" s="9">
        <f>1.3448275862069+1.61333333333333</f>
        <v>2.9581609195402301</v>
      </c>
    </row>
    <row r="224" spans="1:31" x14ac:dyDescent="0.45">
      <c r="A224" t="e">
        <f t="shared" si="22"/>
        <v>#N/A</v>
      </c>
      <c r="B224" s="1" t="s">
        <v>41</v>
      </c>
      <c r="C224" t="e">
        <f t="shared" si="23"/>
        <v>#N/A</v>
      </c>
      <c r="G224" s="2" t="e">
        <f t="shared" si="24"/>
        <v>#DIV/0!</v>
      </c>
      <c r="H224" s="2" t="e">
        <f t="shared" si="25"/>
        <v>#DIV/0!</v>
      </c>
      <c r="I224" s="2"/>
      <c r="J224" t="s">
        <v>11</v>
      </c>
      <c r="K224">
        <v>14</v>
      </c>
      <c r="L224" s="2">
        <v>0.5670103092783505</v>
      </c>
      <c r="M224" s="2">
        <v>0.69148936170212771</v>
      </c>
      <c r="N224" s="2">
        <v>0.72033898305084743</v>
      </c>
      <c r="O224" s="9">
        <f>0.58+0.945054945054945</f>
        <v>1.5250549450549449</v>
      </c>
      <c r="P224" s="2">
        <v>0.98795180722891562</v>
      </c>
      <c r="Q224" s="2">
        <v>0.6470588235294118</v>
      </c>
      <c r="R224" s="2">
        <v>1.2317073170731707</v>
      </c>
      <c r="S224" s="2">
        <v>1.0161290322580645</v>
      </c>
      <c r="T224" s="2">
        <v>0.58620689655172409</v>
      </c>
      <c r="U224" s="9">
        <f>0.766666666666667+1.52727272727273</f>
        <v>2.2939393939393971</v>
      </c>
      <c r="V224" s="2">
        <v>1.0434782608695652</v>
      </c>
      <c r="W224" s="2">
        <v>0.62931034482758619</v>
      </c>
      <c r="X224" s="2">
        <v>0.62790697674418605</v>
      </c>
      <c r="Y224" s="2">
        <v>0</v>
      </c>
      <c r="Z224" s="2">
        <v>0.96116504854368934</v>
      </c>
      <c r="AA224" s="2">
        <v>0.47787610619469029</v>
      </c>
      <c r="AB224" s="9">
        <f>1.54385964912281+1.18604651162791</f>
        <v>2.72990616075072</v>
      </c>
      <c r="AC224" s="2">
        <v>1.9827586206896552</v>
      </c>
    </row>
    <row r="225" spans="1:29" x14ac:dyDescent="0.45">
      <c r="A225">
        <f t="shared" si="22"/>
        <v>10</v>
      </c>
      <c r="B225" t="s">
        <v>13</v>
      </c>
      <c r="C225">
        <f t="shared" si="23"/>
        <v>6</v>
      </c>
      <c r="D225" t="s">
        <v>2</v>
      </c>
      <c r="E225">
        <v>66</v>
      </c>
      <c r="F225">
        <v>81</v>
      </c>
      <c r="G225" s="2">
        <f t="shared" si="24"/>
        <v>0.81481481481481477</v>
      </c>
      <c r="H225" s="2">
        <f t="shared" si="25"/>
        <v>1.2272727272727273</v>
      </c>
      <c r="I225" s="2"/>
      <c r="J225" t="s">
        <v>8</v>
      </c>
      <c r="K225">
        <v>15</v>
      </c>
      <c r="L225" s="2">
        <v>0.52173913043478259</v>
      </c>
      <c r="M225" s="2">
        <v>0.70707070707070707</v>
      </c>
      <c r="N225" s="9">
        <f>0.447619047619048+1.1046511627907</f>
        <v>1.5522702104097481</v>
      </c>
      <c r="O225" s="2">
        <f>0.881720430107527+0.95</f>
        <v>1.8317204301075269</v>
      </c>
      <c r="P225" s="2">
        <v>0.55140186915887845</v>
      </c>
      <c r="Q225" s="9">
        <f>0.77319587628866+1.11111111111111</f>
        <v>1.88430698739977</v>
      </c>
      <c r="R225" s="2">
        <v>0.6</v>
      </c>
      <c r="S225" s="2">
        <v>0.68932038834951459</v>
      </c>
      <c r="T225" s="2">
        <v>0.67500000000000004</v>
      </c>
      <c r="U225" s="2">
        <v>1.4861111111111112</v>
      </c>
      <c r="V225" s="2">
        <v>0.75757575757575757</v>
      </c>
      <c r="W225" s="2">
        <v>1.8727272727272728</v>
      </c>
      <c r="X225" s="2">
        <v>1.3333333333333333</v>
      </c>
      <c r="Y225" s="2">
        <v>1.0404040404040404</v>
      </c>
      <c r="Z225" s="2">
        <v>0</v>
      </c>
      <c r="AA225" s="2">
        <v>0.71875</v>
      </c>
      <c r="AB225" s="2">
        <v>0.90654205607476634</v>
      </c>
      <c r="AC225" s="2">
        <v>1.7272727272727273</v>
      </c>
    </row>
    <row r="226" spans="1:29" x14ac:dyDescent="0.45">
      <c r="A226">
        <f t="shared" si="22"/>
        <v>14</v>
      </c>
      <c r="B226" t="s">
        <v>11</v>
      </c>
      <c r="C226">
        <f t="shared" si="23"/>
        <v>18</v>
      </c>
      <c r="D226" t="s">
        <v>10</v>
      </c>
      <c r="E226">
        <v>103</v>
      </c>
      <c r="F226">
        <v>74</v>
      </c>
      <c r="G226" s="2">
        <f t="shared" si="24"/>
        <v>1.3918918918918919</v>
      </c>
      <c r="H226" s="2">
        <f t="shared" si="25"/>
        <v>0.71844660194174759</v>
      </c>
      <c r="I226" s="2"/>
      <c r="J226" t="s">
        <v>6</v>
      </c>
      <c r="K226">
        <v>16</v>
      </c>
      <c r="L226" s="2">
        <v>0.39772727272727271</v>
      </c>
      <c r="M226" s="2">
        <v>0.44166666666666665</v>
      </c>
      <c r="N226" s="9">
        <f>0.821428571428571+0.348214285714286</f>
        <v>1.169642857142857</v>
      </c>
      <c r="O226" s="2">
        <v>0.875</v>
      </c>
      <c r="P226" s="2">
        <v>0.61363636363636365</v>
      </c>
      <c r="Q226" s="9">
        <f>0.872727272727273+0.595959595959596</f>
        <v>1.468686868686869</v>
      </c>
      <c r="R226" s="2">
        <v>0.66972477064220182</v>
      </c>
      <c r="S226" s="2">
        <v>0.84</v>
      </c>
      <c r="T226" s="9">
        <f>0.714285714285714+0.6</f>
        <v>1.3142857142857141</v>
      </c>
      <c r="U226" s="2">
        <v>0.77922077922077926</v>
      </c>
      <c r="V226" s="2">
        <v>0.34523809523809523</v>
      </c>
      <c r="W226" s="2">
        <v>1.4561403508771931</v>
      </c>
      <c r="X226" s="2">
        <v>1.44</v>
      </c>
      <c r="Y226" s="2">
        <v>2.0925925925925926</v>
      </c>
      <c r="Z226" s="2">
        <v>1.3913043478260869</v>
      </c>
      <c r="AA226" s="2">
        <v>0</v>
      </c>
      <c r="AB226" s="2">
        <v>1.6046511627906976</v>
      </c>
      <c r="AC226" s="2">
        <v>1.9245283018867925</v>
      </c>
    </row>
    <row r="227" spans="1:29" x14ac:dyDescent="0.45">
      <c r="A227">
        <f t="shared" si="22"/>
        <v>8</v>
      </c>
      <c r="B227" t="s">
        <v>14</v>
      </c>
      <c r="C227">
        <f t="shared" si="23"/>
        <v>16</v>
      </c>
      <c r="D227" t="s">
        <v>6</v>
      </c>
      <c r="E227">
        <v>62</v>
      </c>
      <c r="F227">
        <v>57</v>
      </c>
      <c r="G227" s="2">
        <f t="shared" si="24"/>
        <v>1.0877192982456141</v>
      </c>
      <c r="H227" s="2">
        <f t="shared" si="25"/>
        <v>0.91935483870967738</v>
      </c>
      <c r="I227" s="2"/>
      <c r="J227" t="s">
        <v>16</v>
      </c>
      <c r="K227">
        <v>17</v>
      </c>
      <c r="L227" s="2">
        <v>0.77777777777777779</v>
      </c>
      <c r="M227" s="2">
        <v>0.3392857142857143</v>
      </c>
      <c r="N227" s="2">
        <v>0.47933884297520662</v>
      </c>
      <c r="O227" s="2">
        <v>1.1756756756756757</v>
      </c>
      <c r="P227" s="2">
        <v>0.46078431372549017</v>
      </c>
      <c r="Q227" s="2">
        <v>0.2857142857142857</v>
      </c>
      <c r="R227" s="9">
        <f>0.339393939393939+0.7265625</f>
        <v>1.0659564393939389</v>
      </c>
      <c r="S227" s="2">
        <v>0.37267080745341613</v>
      </c>
      <c r="T227" s="2">
        <v>0.45689655172413796</v>
      </c>
      <c r="U227" s="2">
        <v>0.68888888888888888</v>
      </c>
      <c r="V227" s="2">
        <v>0.28205128205128205</v>
      </c>
      <c r="W227" s="9">
        <f>0.747663551401869+0.97196261682243</f>
        <v>1.719626168224299</v>
      </c>
      <c r="X227" s="2">
        <v>0.75490196078431371</v>
      </c>
      <c r="Y227" s="9">
        <f>0.647727272727273+0.843137254901961</f>
        <v>1.490864527629234</v>
      </c>
      <c r="Z227" s="2">
        <v>1.1030927835051547</v>
      </c>
      <c r="AA227" s="2">
        <v>0.62318840579710144</v>
      </c>
      <c r="AB227" s="2">
        <v>0</v>
      </c>
      <c r="AC227" s="2">
        <v>0.79729729729729726</v>
      </c>
    </row>
    <row r="228" spans="1:29" x14ac:dyDescent="0.45">
      <c r="A228">
        <f t="shared" si="22"/>
        <v>12</v>
      </c>
      <c r="B228" t="s">
        <v>4</v>
      </c>
      <c r="C228">
        <f t="shared" si="23"/>
        <v>1</v>
      </c>
      <c r="D228" t="s">
        <v>12</v>
      </c>
      <c r="E228">
        <v>59</v>
      </c>
      <c r="F228">
        <v>119</v>
      </c>
      <c r="G228" s="2">
        <f t="shared" si="24"/>
        <v>0.49579831932773111</v>
      </c>
      <c r="H228" s="2">
        <f t="shared" si="25"/>
        <v>2.0169491525423728</v>
      </c>
      <c r="I228" s="2"/>
      <c r="J228" t="s">
        <v>10</v>
      </c>
      <c r="K228">
        <v>18</v>
      </c>
      <c r="L228" s="9">
        <f>0.504132231404959+0.222222222222222</f>
        <v>0.72635445362718098</v>
      </c>
      <c r="M228" s="2">
        <v>0.53</v>
      </c>
      <c r="N228" s="9">
        <f>0.872093023255814+0.698412698412698</f>
        <v>1.5705057216685119</v>
      </c>
      <c r="O228" s="2">
        <v>0.92045454545454541</v>
      </c>
      <c r="P228" s="2">
        <v>0.23529411764705882</v>
      </c>
      <c r="Q228" s="2">
        <v>0.30769230769230771</v>
      </c>
      <c r="R228" s="2">
        <v>1.0454545454545454</v>
      </c>
      <c r="S228" s="2">
        <v>0.51079136690647486</v>
      </c>
      <c r="T228" s="2">
        <v>0.56140350877192979</v>
      </c>
      <c r="U228" s="2">
        <v>0.4854368932038835</v>
      </c>
      <c r="V228" s="2">
        <v>0.4</v>
      </c>
      <c r="W228" s="2">
        <v>0.43119266055045874</v>
      </c>
      <c r="X228" s="9">
        <f>0.743589743589744+0.619834710743802</f>
        <v>1.3634244543335461</v>
      </c>
      <c r="Y228" s="2">
        <v>0.5043478260869565</v>
      </c>
      <c r="Z228" s="2">
        <v>0.57894736842105265</v>
      </c>
      <c r="AA228" s="2">
        <v>0.51960784313725494</v>
      </c>
      <c r="AB228" s="2">
        <v>1.2542372881355932</v>
      </c>
      <c r="AC228" s="2">
        <v>0</v>
      </c>
    </row>
    <row r="229" spans="1:29" x14ac:dyDescent="0.45">
      <c r="A229">
        <f t="shared" si="22"/>
        <v>5</v>
      </c>
      <c r="B229" t="s">
        <v>17</v>
      </c>
      <c r="C229">
        <f t="shared" si="23"/>
        <v>17</v>
      </c>
      <c r="D229" t="s">
        <v>16</v>
      </c>
      <c r="E229">
        <v>71</v>
      </c>
      <c r="F229">
        <v>47</v>
      </c>
      <c r="G229" s="2">
        <f t="shared" si="24"/>
        <v>1.5106382978723405</v>
      </c>
      <c r="H229" s="2">
        <f t="shared" si="25"/>
        <v>0.6619718309859155</v>
      </c>
      <c r="I229" s="2"/>
    </row>
    <row r="230" spans="1:29" x14ac:dyDescent="0.45">
      <c r="A230">
        <f t="shared" si="22"/>
        <v>2</v>
      </c>
      <c r="B230" t="s">
        <v>1</v>
      </c>
      <c r="C230">
        <f t="shared" si="23"/>
        <v>9</v>
      </c>
      <c r="D230" t="s">
        <v>3</v>
      </c>
      <c r="E230">
        <v>79</v>
      </c>
      <c r="F230">
        <v>74</v>
      </c>
      <c r="G230" s="2">
        <f t="shared" si="24"/>
        <v>1.0675675675675675</v>
      </c>
      <c r="H230" s="2">
        <f t="shared" si="25"/>
        <v>0.93670886075949367</v>
      </c>
      <c r="I230" s="2"/>
    </row>
    <row r="231" spans="1:29" x14ac:dyDescent="0.45">
      <c r="A231">
        <f t="shared" si="22"/>
        <v>7</v>
      </c>
      <c r="B231" t="s">
        <v>5</v>
      </c>
      <c r="C231">
        <f t="shared" si="23"/>
        <v>13</v>
      </c>
      <c r="D231" t="s">
        <v>9</v>
      </c>
      <c r="E231">
        <v>128</v>
      </c>
      <c r="F231">
        <v>67</v>
      </c>
      <c r="G231" s="2">
        <f t="shared" si="24"/>
        <v>1.9104477611940298</v>
      </c>
      <c r="H231" s="2">
        <f t="shared" si="25"/>
        <v>0.5234375</v>
      </c>
      <c r="I231" s="2"/>
    </row>
    <row r="232" spans="1:29" x14ac:dyDescent="0.45">
      <c r="A232">
        <f t="shared" si="22"/>
        <v>3</v>
      </c>
      <c r="B232" t="s">
        <v>0</v>
      </c>
      <c r="C232">
        <f t="shared" si="23"/>
        <v>4</v>
      </c>
      <c r="D232" t="s">
        <v>7</v>
      </c>
      <c r="E232">
        <v>77</v>
      </c>
      <c r="F232">
        <v>50</v>
      </c>
      <c r="G232" s="2">
        <f t="shared" si="24"/>
        <v>1.54</v>
      </c>
      <c r="H232" s="2">
        <f t="shared" si="25"/>
        <v>0.64935064935064934</v>
      </c>
      <c r="I232" s="2"/>
    </row>
    <row r="233" spans="1:29" x14ac:dyDescent="0.45">
      <c r="A233">
        <f t="shared" si="22"/>
        <v>15</v>
      </c>
      <c r="B233" t="s">
        <v>8</v>
      </c>
      <c r="C233">
        <f t="shared" si="23"/>
        <v>11</v>
      </c>
      <c r="D233" t="s">
        <v>15</v>
      </c>
      <c r="E233">
        <v>62</v>
      </c>
      <c r="F233">
        <v>146</v>
      </c>
      <c r="G233" s="2">
        <f t="shared" si="24"/>
        <v>0.42465753424657532</v>
      </c>
      <c r="H233" s="2">
        <f t="shared" si="25"/>
        <v>2.3548387096774195</v>
      </c>
      <c r="I233" s="2"/>
    </row>
    <row r="234" spans="1:29" x14ac:dyDescent="0.45">
      <c r="A234" t="e">
        <f t="shared" si="22"/>
        <v>#N/A</v>
      </c>
      <c r="C234" t="e">
        <f t="shared" si="23"/>
        <v>#N/A</v>
      </c>
      <c r="G234" s="2" t="e">
        <f t="shared" si="24"/>
        <v>#DIV/0!</v>
      </c>
      <c r="H234" s="2" t="e">
        <f t="shared" si="25"/>
        <v>#DIV/0!</v>
      </c>
      <c r="I234" s="2"/>
    </row>
    <row r="235" spans="1:29" x14ac:dyDescent="0.45">
      <c r="A235" t="e">
        <f t="shared" si="22"/>
        <v>#N/A</v>
      </c>
      <c r="B235" s="1" t="s">
        <v>42</v>
      </c>
      <c r="C235" t="e">
        <f t="shared" si="23"/>
        <v>#N/A</v>
      </c>
      <c r="G235" s="2" t="e">
        <f t="shared" si="24"/>
        <v>#DIV/0!</v>
      </c>
      <c r="H235" s="2" t="e">
        <f t="shared" si="25"/>
        <v>#DIV/0!</v>
      </c>
      <c r="I235" s="2"/>
    </row>
    <row r="236" spans="1:29" x14ac:dyDescent="0.45">
      <c r="A236">
        <f t="shared" si="22"/>
        <v>6</v>
      </c>
      <c r="B236" t="s">
        <v>2</v>
      </c>
      <c r="C236">
        <f t="shared" si="23"/>
        <v>2</v>
      </c>
      <c r="D236" t="s">
        <v>1</v>
      </c>
      <c r="E236">
        <v>57</v>
      </c>
      <c r="F236">
        <v>115</v>
      </c>
      <c r="G236" s="2">
        <f t="shared" si="24"/>
        <v>0.4956521739130435</v>
      </c>
      <c r="H236" s="2">
        <f t="shared" si="25"/>
        <v>2.0175438596491229</v>
      </c>
      <c r="I236" s="2"/>
    </row>
    <row r="237" spans="1:29" x14ac:dyDescent="0.45">
      <c r="A237">
        <f t="shared" si="22"/>
        <v>16</v>
      </c>
      <c r="B237" t="s">
        <v>6</v>
      </c>
      <c r="C237">
        <f t="shared" si="23"/>
        <v>5</v>
      </c>
      <c r="D237" t="s">
        <v>17</v>
      </c>
      <c r="E237">
        <v>69</v>
      </c>
      <c r="F237">
        <v>89</v>
      </c>
      <c r="G237" s="2">
        <f t="shared" si="24"/>
        <v>0.7752808988764045</v>
      </c>
      <c r="H237" s="2">
        <f t="shared" si="25"/>
        <v>1.2898550724637681</v>
      </c>
      <c r="I237" s="2"/>
    </row>
    <row r="238" spans="1:29" x14ac:dyDescent="0.45">
      <c r="A238">
        <f t="shared" si="22"/>
        <v>18</v>
      </c>
      <c r="B238" t="s">
        <v>10</v>
      </c>
      <c r="C238">
        <f t="shared" si="23"/>
        <v>12</v>
      </c>
      <c r="D238" t="s">
        <v>4</v>
      </c>
      <c r="E238">
        <v>47</v>
      </c>
      <c r="F238">
        <v>114</v>
      </c>
      <c r="G238" s="2">
        <f t="shared" si="24"/>
        <v>0.41228070175438597</v>
      </c>
      <c r="H238" s="2">
        <f t="shared" si="25"/>
        <v>2.4255319148936172</v>
      </c>
      <c r="I238" s="2"/>
    </row>
    <row r="239" spans="1:29" x14ac:dyDescent="0.45">
      <c r="A239">
        <f t="shared" si="22"/>
        <v>1</v>
      </c>
      <c r="B239" t="s">
        <v>12</v>
      </c>
      <c r="C239">
        <f t="shared" si="23"/>
        <v>17</v>
      </c>
      <c r="D239" t="s">
        <v>16</v>
      </c>
      <c r="E239">
        <v>131</v>
      </c>
      <c r="F239">
        <v>46</v>
      </c>
      <c r="G239" s="2">
        <f t="shared" si="24"/>
        <v>2.847826086956522</v>
      </c>
      <c r="H239" s="2">
        <f t="shared" si="25"/>
        <v>0.35114503816793891</v>
      </c>
      <c r="I239" s="2"/>
    </row>
    <row r="240" spans="1:29" x14ac:dyDescent="0.45">
      <c r="A240">
        <f t="shared" si="22"/>
        <v>11</v>
      </c>
      <c r="B240" t="s">
        <v>15</v>
      </c>
      <c r="C240">
        <f t="shared" si="23"/>
        <v>14</v>
      </c>
      <c r="D240" t="s">
        <v>11</v>
      </c>
      <c r="E240">
        <v>111</v>
      </c>
      <c r="F240">
        <v>55</v>
      </c>
      <c r="G240" s="2">
        <f t="shared" si="24"/>
        <v>2.0181818181818181</v>
      </c>
      <c r="H240" s="2">
        <f t="shared" si="25"/>
        <v>0.49549549549549549</v>
      </c>
      <c r="I240" s="2"/>
    </row>
    <row r="241" spans="1:9" x14ac:dyDescent="0.45">
      <c r="A241">
        <f t="shared" si="22"/>
        <v>15</v>
      </c>
      <c r="B241" t="s">
        <v>8</v>
      </c>
      <c r="C241">
        <f t="shared" si="23"/>
        <v>7</v>
      </c>
      <c r="D241" t="s">
        <v>5</v>
      </c>
      <c r="E241">
        <v>75</v>
      </c>
      <c r="F241">
        <v>141</v>
      </c>
      <c r="G241" s="2">
        <f t="shared" si="24"/>
        <v>0.53191489361702127</v>
      </c>
      <c r="H241" s="2">
        <f t="shared" si="25"/>
        <v>1.88</v>
      </c>
      <c r="I241" s="2"/>
    </row>
    <row r="242" spans="1:9" x14ac:dyDescent="0.45">
      <c r="A242">
        <f t="shared" si="22"/>
        <v>13</v>
      </c>
      <c r="B242" t="s">
        <v>9</v>
      </c>
      <c r="C242">
        <f t="shared" si="23"/>
        <v>8</v>
      </c>
      <c r="D242" t="s">
        <v>14</v>
      </c>
      <c r="E242">
        <v>64</v>
      </c>
      <c r="F242">
        <v>87</v>
      </c>
      <c r="G242" s="2">
        <f t="shared" si="24"/>
        <v>0.73563218390804597</v>
      </c>
      <c r="H242" s="2">
        <f t="shared" si="25"/>
        <v>1.359375</v>
      </c>
      <c r="I242" s="2"/>
    </row>
    <row r="243" spans="1:9" x14ac:dyDescent="0.45">
      <c r="A243">
        <f t="shared" si="22"/>
        <v>9</v>
      </c>
      <c r="B243" t="s">
        <v>3</v>
      </c>
      <c r="C243">
        <f t="shared" si="23"/>
        <v>4</v>
      </c>
      <c r="D243" t="s">
        <v>7</v>
      </c>
      <c r="E243">
        <v>74</v>
      </c>
      <c r="F243">
        <v>75</v>
      </c>
      <c r="G243" s="2">
        <f t="shared" si="24"/>
        <v>0.98666666666666669</v>
      </c>
      <c r="H243" s="2">
        <f t="shared" si="25"/>
        <v>1.0135135135135136</v>
      </c>
      <c r="I243" s="2"/>
    </row>
    <row r="244" spans="1:9" x14ac:dyDescent="0.45">
      <c r="A244">
        <f t="shared" si="22"/>
        <v>10</v>
      </c>
      <c r="B244" t="s">
        <v>13</v>
      </c>
      <c r="C244">
        <f t="shared" si="23"/>
        <v>3</v>
      </c>
      <c r="D244" t="s">
        <v>0</v>
      </c>
      <c r="E244">
        <v>74</v>
      </c>
      <c r="F244">
        <v>88</v>
      </c>
      <c r="G244" s="2">
        <f t="shared" si="24"/>
        <v>0.84090909090909094</v>
      </c>
      <c r="H244" s="2">
        <f t="shared" si="25"/>
        <v>1.1891891891891893</v>
      </c>
      <c r="I244" s="2"/>
    </row>
  </sheetData>
  <conditionalFormatting sqref="L3:AC20 L211:AC228">
    <cfRule type="cellIs" dxfId="23" priority="3" operator="notEqual">
      <formula>0</formula>
    </cfRule>
  </conditionalFormatting>
  <conditionalFormatting sqref="X26:X43">
    <cfRule type="top10" dxfId="22" priority="7" rank="3"/>
    <cfRule type="top10" dxfId="21" priority="9" rank="10"/>
  </conditionalFormatting>
  <conditionalFormatting sqref="AB26:AB43">
    <cfRule type="top10" dxfId="20" priority="6" rank="3"/>
    <cfRule type="top10" dxfId="19" priority="8" rank="10"/>
  </conditionalFormatting>
  <conditionalFormatting sqref="AF26:AF43">
    <cfRule type="top10" dxfId="18" priority="4" rank="3"/>
    <cfRule type="top10" dxfId="17" priority="5" rank="10"/>
  </conditionalFormatting>
  <conditionalFormatting sqref="AJ26:AJ43">
    <cfRule type="top10" dxfId="16" priority="2" rank="3"/>
  </conditionalFormatting>
  <conditionalFormatting sqref="AP26:AP43">
    <cfRule type="top10" dxfId="15" priority="1" rank="3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747F-A92A-427B-A1A9-6939CD381699}">
  <dimension ref="A1:AY244"/>
  <sheetViews>
    <sheetView topLeftCell="O1" zoomScale="55" zoomScaleNormal="55" workbookViewId="0">
      <selection activeCell="AT36" sqref="AT36"/>
    </sheetView>
  </sheetViews>
  <sheetFormatPr defaultRowHeight="14.25" x14ac:dyDescent="0.45"/>
  <cols>
    <col min="2" max="3" width="15.33203125" customWidth="1"/>
    <col min="4" max="4" width="16.33203125" customWidth="1"/>
    <col min="7" max="7" width="13.53125" customWidth="1"/>
    <col min="8" max="9" width="12.06640625" customWidth="1"/>
    <col min="10" max="10" width="11.86328125" customWidth="1"/>
    <col min="12" max="12" width="13.3984375" customWidth="1"/>
    <col min="15" max="15" width="12.46484375" customWidth="1"/>
    <col min="18" max="18" width="12.9296875" customWidth="1"/>
    <col min="19" max="19" width="12" customWidth="1"/>
    <col min="21" max="21" width="13.06640625" customWidth="1"/>
    <col min="24" max="24" width="12.46484375" customWidth="1"/>
    <col min="25" max="25" width="12.59765625" customWidth="1"/>
    <col min="28" max="28" width="14.33203125" customWidth="1"/>
    <col min="31" max="31" width="13.86328125" customWidth="1"/>
    <col min="32" max="32" width="14" customWidth="1"/>
    <col min="46" max="46" width="17.73046875" customWidth="1"/>
  </cols>
  <sheetData>
    <row r="1" spans="1:51" ht="23.25" x14ac:dyDescent="0.7">
      <c r="J1" s="4" t="s">
        <v>89</v>
      </c>
      <c r="L1" t="s">
        <v>12</v>
      </c>
      <c r="M1" t="s">
        <v>1</v>
      </c>
      <c r="N1" t="s">
        <v>0</v>
      </c>
      <c r="O1" t="s">
        <v>7</v>
      </c>
      <c r="P1" t="s">
        <v>17</v>
      </c>
      <c r="Q1" t="s">
        <v>2</v>
      </c>
      <c r="R1" t="s">
        <v>5</v>
      </c>
      <c r="S1" t="s">
        <v>14</v>
      </c>
      <c r="T1" t="s">
        <v>3</v>
      </c>
      <c r="U1" t="s">
        <v>13</v>
      </c>
      <c r="V1" t="s">
        <v>15</v>
      </c>
      <c r="W1" t="s">
        <v>4</v>
      </c>
      <c r="X1" t="s">
        <v>9</v>
      </c>
      <c r="Y1" t="s">
        <v>11</v>
      </c>
      <c r="Z1" t="s">
        <v>8</v>
      </c>
      <c r="AA1" t="s">
        <v>6</v>
      </c>
      <c r="AB1" t="s">
        <v>16</v>
      </c>
      <c r="AC1" t="s">
        <v>10</v>
      </c>
      <c r="AF1">
        <v>1</v>
      </c>
    </row>
    <row r="2" spans="1:51" ht="23.25" x14ac:dyDescent="0.7">
      <c r="B2" s="1" t="s">
        <v>18</v>
      </c>
      <c r="C2" s="1"/>
      <c r="G2" t="s">
        <v>44</v>
      </c>
      <c r="H2" t="s">
        <v>45</v>
      </c>
      <c r="J2" s="4" t="s">
        <v>96</v>
      </c>
      <c r="K2" t="s">
        <v>43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H2" s="4" t="s">
        <v>69</v>
      </c>
    </row>
    <row r="3" spans="1:51" x14ac:dyDescent="0.45">
      <c r="A3">
        <f>INDEX($J$3:$K$20,MATCH(B3,$J$3:$J$20,0),2)</f>
        <v>2</v>
      </c>
      <c r="B3" t="s">
        <v>1</v>
      </c>
      <c r="C3">
        <f>INDEX($J$3:$K$20,MATCH(D3,$J$3:$J$20,0),2)</f>
        <v>8</v>
      </c>
      <c r="D3" t="s">
        <v>14</v>
      </c>
      <c r="E3">
        <v>97</v>
      </c>
      <c r="F3">
        <v>71</v>
      </c>
      <c r="G3" s="2">
        <f>E3/F3</f>
        <v>1.3661971830985915</v>
      </c>
      <c r="H3" s="2">
        <f>F3/E3</f>
        <v>0.73195876288659789</v>
      </c>
      <c r="I3" s="2"/>
      <c r="J3" t="s">
        <v>12</v>
      </c>
      <c r="K3">
        <v>1</v>
      </c>
      <c r="L3">
        <v>0</v>
      </c>
      <c r="M3" s="2">
        <v>1.4444444444444444</v>
      </c>
      <c r="N3" s="2">
        <v>0.71962616822429903</v>
      </c>
      <c r="O3" s="2">
        <v>1.1428571428571428</v>
      </c>
      <c r="P3" s="2">
        <v>0.95652173913043481</v>
      </c>
      <c r="Q3" s="2">
        <v>1.1428571428571428</v>
      </c>
      <c r="R3" s="2">
        <v>1.0348837209302326</v>
      </c>
      <c r="S3" s="9">
        <f>1.18571428571429+1.42424242424242</f>
        <v>2.6099567099567098</v>
      </c>
      <c r="T3" s="2">
        <v>1.5454545454545454</v>
      </c>
      <c r="U3" s="9">
        <f>0.888888888888889+1.69230769230769</f>
        <v>2.5811965811965791</v>
      </c>
      <c r="V3" s="9">
        <f>1.74468085106383+1.12765957446809</f>
        <v>2.8723404255319203</v>
      </c>
      <c r="W3" s="2">
        <v>2.0169491525423728</v>
      </c>
      <c r="X3" s="2">
        <v>0.86956521739130432</v>
      </c>
      <c r="Y3" s="2">
        <v>1.7636363636363637</v>
      </c>
      <c r="Z3" s="2">
        <v>1.9166666666666667</v>
      </c>
      <c r="AA3" s="2">
        <v>2.5142857142857142</v>
      </c>
      <c r="AB3" s="2">
        <v>1.2857142857142858</v>
      </c>
      <c r="AC3" s="9">
        <f>1.98360655737705+4.5</f>
        <v>6.4836065573770503</v>
      </c>
      <c r="AE3" s="2">
        <f>SUM(L3:AC20)</f>
        <v>426.45513028669239</v>
      </c>
      <c r="AF3">
        <v>1</v>
      </c>
      <c r="AH3" s="2" cm="1">
        <f t="array" ref="AH3:AY20">TRANSPOSE(L3:AC20)</f>
        <v>0</v>
      </c>
      <c r="AI3" s="2">
        <v>0.69230769230769229</v>
      </c>
      <c r="AJ3" s="2">
        <v>1.3896103896103895</v>
      </c>
      <c r="AK3" s="2">
        <v>0.875</v>
      </c>
      <c r="AL3" s="2">
        <v>1.0454545454545454</v>
      </c>
      <c r="AM3" s="2">
        <v>0.875</v>
      </c>
      <c r="AN3" s="2">
        <v>0.9662921348314607</v>
      </c>
      <c r="AO3" s="2">
        <v>1.545501153550372</v>
      </c>
      <c r="AP3" s="2">
        <v>0.6470588235294118</v>
      </c>
      <c r="AQ3" s="2">
        <v>1.7159090909090911</v>
      </c>
      <c r="AR3" s="2">
        <v>1.4599631845375061</v>
      </c>
      <c r="AS3" s="2">
        <v>0.49579831932773111</v>
      </c>
      <c r="AT3" s="2">
        <v>1.1499999999999999</v>
      </c>
      <c r="AU3" s="2">
        <v>0.5670103092783505</v>
      </c>
      <c r="AV3" s="2">
        <v>0.52173913043478259</v>
      </c>
      <c r="AW3" s="2">
        <v>0.39772727272727271</v>
      </c>
      <c r="AX3" s="2">
        <v>0.77777777777777779</v>
      </c>
      <c r="AY3" s="2">
        <v>0.72635445362718098</v>
      </c>
    </row>
    <row r="4" spans="1:51" x14ac:dyDescent="0.45">
      <c r="A4">
        <f t="shared" ref="A4:A67" si="0">INDEX($J$3:$K$20,MATCH(B4,$J$3:$J$20,0),2)</f>
        <v>9</v>
      </c>
      <c r="B4" t="s">
        <v>3</v>
      </c>
      <c r="C4">
        <f t="shared" ref="C4:C67" si="1">INDEX($J$3:$K$20,MATCH(D4,$J$3:$J$20,0),2)</f>
        <v>7</v>
      </c>
      <c r="D4" t="s">
        <v>5</v>
      </c>
      <c r="E4">
        <v>101</v>
      </c>
      <c r="F4">
        <v>76</v>
      </c>
      <c r="G4" s="2">
        <f t="shared" ref="G4:G66" si="2">E4/F4</f>
        <v>1.3289473684210527</v>
      </c>
      <c r="H4" s="2">
        <f t="shared" ref="H4:H66" si="3">F4/E4</f>
        <v>0.75247524752475248</v>
      </c>
      <c r="I4" s="2"/>
      <c r="J4" t="s">
        <v>1</v>
      </c>
      <c r="K4">
        <v>2</v>
      </c>
      <c r="L4" s="2">
        <v>0.69230769230769229</v>
      </c>
      <c r="M4">
        <v>0</v>
      </c>
      <c r="N4" s="2">
        <v>0.83561643835616439</v>
      </c>
      <c r="O4" s="9">
        <f>0.682926829268293+0.927083333333333</f>
        <v>1.6100101626016259</v>
      </c>
      <c r="P4" s="9">
        <f>0.595744680851064+2.17948717948718</f>
        <v>2.775231860338244</v>
      </c>
      <c r="Q4" s="2">
        <v>2.2075471698113209</v>
      </c>
      <c r="R4" s="2">
        <v>1.4074074074074074</v>
      </c>
      <c r="S4" s="9">
        <f>1.36619718309859+0.909090909090909</f>
        <v>2.2752880921894989</v>
      </c>
      <c r="T4" s="2">
        <v>1.0675675675675675</v>
      </c>
      <c r="U4" s="2">
        <v>1.6909090909090909</v>
      </c>
      <c r="V4" s="9">
        <f>1.88888888888889+1.20289855072464</f>
        <v>3.0917874396135296</v>
      </c>
      <c r="W4" s="2">
        <v>1.1884057971014492</v>
      </c>
      <c r="X4" s="2">
        <v>1.1234567901234569</v>
      </c>
      <c r="Y4" s="2">
        <v>1.4461538461538461</v>
      </c>
      <c r="Z4" s="2">
        <v>1.4142857142857144</v>
      </c>
      <c r="AA4" s="2">
        <v>2.2641509433962264</v>
      </c>
      <c r="AB4" s="2">
        <v>2.9473684210526314</v>
      </c>
      <c r="AC4" s="2">
        <v>1.8867924528301887</v>
      </c>
      <c r="AF4">
        <v>1</v>
      </c>
      <c r="AH4" s="2">
        <v>1.4444444444444444</v>
      </c>
      <c r="AI4" s="2">
        <v>0</v>
      </c>
      <c r="AJ4" s="2">
        <v>1.1967213114754098</v>
      </c>
      <c r="AK4" s="2">
        <v>2.5429373996789701</v>
      </c>
      <c r="AL4" s="2">
        <v>2.137394957983195</v>
      </c>
      <c r="AM4" s="2">
        <v>0.45299145299145299</v>
      </c>
      <c r="AN4" s="2">
        <v>0.71052631578947367</v>
      </c>
      <c r="AO4" s="2">
        <v>1.8319587628865981</v>
      </c>
      <c r="AP4" s="2">
        <v>0.93670886075949367</v>
      </c>
      <c r="AQ4" s="2">
        <v>0.59139784946236562</v>
      </c>
      <c r="AR4" s="2">
        <v>1.360737065910701</v>
      </c>
      <c r="AS4" s="2">
        <v>0.84146341463414631</v>
      </c>
      <c r="AT4" s="2">
        <v>0.89010989010989006</v>
      </c>
      <c r="AU4" s="2">
        <v>0.69148936170212771</v>
      </c>
      <c r="AV4" s="2">
        <v>0.70707070707070707</v>
      </c>
      <c r="AW4" s="2">
        <v>0.44166666666666665</v>
      </c>
      <c r="AX4" s="2">
        <v>0.3392857142857143</v>
      </c>
      <c r="AY4" s="2">
        <v>0.53</v>
      </c>
    </row>
    <row r="5" spans="1:51" x14ac:dyDescent="0.45">
      <c r="A5">
        <f t="shared" si="0"/>
        <v>10</v>
      </c>
      <c r="B5" t="s">
        <v>13</v>
      </c>
      <c r="C5">
        <f t="shared" si="1"/>
        <v>4</v>
      </c>
      <c r="D5" t="s">
        <v>7</v>
      </c>
      <c r="E5">
        <v>85</v>
      </c>
      <c r="F5">
        <v>102</v>
      </c>
      <c r="G5" s="2">
        <f t="shared" si="2"/>
        <v>0.83333333333333337</v>
      </c>
      <c r="H5" s="2">
        <f t="shared" si="3"/>
        <v>1.2</v>
      </c>
      <c r="I5" s="2"/>
      <c r="J5" t="s">
        <v>0</v>
      </c>
      <c r="K5">
        <v>3</v>
      </c>
      <c r="L5" s="2">
        <v>1.3896103896103895</v>
      </c>
      <c r="M5" s="2">
        <v>1.1967213114754098</v>
      </c>
      <c r="N5">
        <v>0</v>
      </c>
      <c r="O5" s="2">
        <v>1.54</v>
      </c>
      <c r="P5" s="2">
        <v>1.2615384615384615</v>
      </c>
      <c r="Q5" s="2">
        <v>0.78761061946902655</v>
      </c>
      <c r="R5" s="2">
        <v>1.06</v>
      </c>
      <c r="S5" s="9">
        <f>0.845070422535211+1.7910447761194</f>
        <v>2.6361151986546112</v>
      </c>
      <c r="T5" s="2">
        <v>0.8529411764705882</v>
      </c>
      <c r="U5" s="2">
        <v>2.59375</v>
      </c>
      <c r="V5" s="2">
        <v>0.71951219512195119</v>
      </c>
      <c r="W5" s="2">
        <v>0.81333333333333335</v>
      </c>
      <c r="X5" s="2">
        <v>1.6029411764705883</v>
      </c>
      <c r="Y5" s="2">
        <v>1.388235294117647</v>
      </c>
      <c r="Z5" s="9">
        <f>2.23404255319149+0.905263157894737</f>
        <v>3.139305711086227</v>
      </c>
      <c r="AA5" s="9">
        <f>1.21739130434783+2.87179487179487</f>
        <v>4.0891861761427002</v>
      </c>
      <c r="AB5" s="2">
        <v>2.0862068965517242</v>
      </c>
      <c r="AC5" s="9">
        <f>1.14666666666667+1.43181818181818</f>
        <v>2.5784848484848499</v>
      </c>
      <c r="AF5">
        <v>1</v>
      </c>
      <c r="AH5" s="2">
        <v>0.71962616822429903</v>
      </c>
      <c r="AI5" s="2">
        <v>0.83561643835616439</v>
      </c>
      <c r="AJ5" s="2">
        <v>0</v>
      </c>
      <c r="AK5" s="2">
        <v>0.64935064935064934</v>
      </c>
      <c r="AL5" s="2">
        <v>0.79268292682926833</v>
      </c>
      <c r="AM5" s="2">
        <v>1.2696629213483146</v>
      </c>
      <c r="AN5" s="2">
        <v>0.94339622641509435</v>
      </c>
      <c r="AO5" s="2">
        <v>1.7416666666666631</v>
      </c>
      <c r="AP5" s="2">
        <v>1.1724137931034482</v>
      </c>
      <c r="AQ5" s="2">
        <v>0.38554216867469882</v>
      </c>
      <c r="AR5" s="2">
        <v>1.3898305084745763</v>
      </c>
      <c r="AS5" s="2">
        <v>1.2295081967213115</v>
      </c>
      <c r="AT5" s="2">
        <v>0.62385321100917435</v>
      </c>
      <c r="AU5" s="2">
        <v>0.72033898305084743</v>
      </c>
      <c r="AV5" s="2">
        <v>1.5522702104097481</v>
      </c>
      <c r="AW5" s="2">
        <v>1.169642857142857</v>
      </c>
      <c r="AX5" s="2">
        <v>0.47933884297520662</v>
      </c>
      <c r="AY5" s="2">
        <v>1.5705057216685119</v>
      </c>
    </row>
    <row r="6" spans="1:51" x14ac:dyDescent="0.45">
      <c r="A6">
        <f t="shared" si="0"/>
        <v>1</v>
      </c>
      <c r="B6" t="s">
        <v>12</v>
      </c>
      <c r="C6">
        <f t="shared" si="1"/>
        <v>15</v>
      </c>
      <c r="D6" t="s">
        <v>8</v>
      </c>
      <c r="E6">
        <v>138</v>
      </c>
      <c r="F6">
        <v>72</v>
      </c>
      <c r="G6" s="2">
        <f t="shared" si="2"/>
        <v>1.9166666666666667</v>
      </c>
      <c r="H6" s="2">
        <f>F6/E6</f>
        <v>0.52173913043478259</v>
      </c>
      <c r="I6" s="2"/>
      <c r="J6" t="s">
        <v>7</v>
      </c>
      <c r="K6">
        <v>4</v>
      </c>
      <c r="L6" s="2">
        <v>0.875</v>
      </c>
      <c r="M6" s="9">
        <f>1.46428571428571+1.07865168539326</f>
        <v>2.5429373996789701</v>
      </c>
      <c r="N6" s="2">
        <v>0.64935064935064934</v>
      </c>
      <c r="O6">
        <v>0</v>
      </c>
      <c r="P6" s="2">
        <v>1.8181818181818181</v>
      </c>
      <c r="Q6" s="2">
        <v>0.9285714285714286</v>
      </c>
      <c r="R6" s="2">
        <v>0.76106194690265483</v>
      </c>
      <c r="S6" s="2">
        <v>0.51515151515151514</v>
      </c>
      <c r="T6" s="2">
        <v>1.0533333333333332</v>
      </c>
      <c r="U6" s="2">
        <v>1.2</v>
      </c>
      <c r="V6" s="2">
        <v>1.0731707317073171</v>
      </c>
      <c r="W6" s="9">
        <f>1.27777777777778+1.08064516129032</f>
        <v>2.3584229390680997</v>
      </c>
      <c r="X6" s="2">
        <v>1.0588235294117647</v>
      </c>
      <c r="Y6" s="9">
        <f>1.72413793103448+1.05813953488372</f>
        <v>2.7822774659181997</v>
      </c>
      <c r="Z6" s="9">
        <f>1.13414634146341+1.05263157894737</f>
        <v>2.1867779204107798</v>
      </c>
      <c r="AA6" s="2">
        <v>1.1428571428571428</v>
      </c>
      <c r="AB6" s="2">
        <v>0.85057471264367812</v>
      </c>
      <c r="AC6" s="2">
        <v>1.0864197530864197</v>
      </c>
      <c r="AF6">
        <v>1</v>
      </c>
      <c r="AH6" s="2">
        <v>1.1428571428571428</v>
      </c>
      <c r="AI6" s="2">
        <v>1.6100101626016259</v>
      </c>
      <c r="AJ6" s="2">
        <v>1.54</v>
      </c>
      <c r="AK6" s="2">
        <v>0</v>
      </c>
      <c r="AL6" s="2">
        <v>0.55000000000000004</v>
      </c>
      <c r="AM6" s="2">
        <v>1.0769230769230769</v>
      </c>
      <c r="AN6" s="2">
        <v>1.3139534883720929</v>
      </c>
      <c r="AO6" s="2">
        <v>1.9411764705882353</v>
      </c>
      <c r="AP6" s="2">
        <v>0.94936708860759489</v>
      </c>
      <c r="AQ6" s="2">
        <v>0.83333333333333337</v>
      </c>
      <c r="AR6" s="2">
        <v>0.93181818181818177</v>
      </c>
      <c r="AS6" s="2">
        <v>1.7079818299805321</v>
      </c>
      <c r="AT6" s="2">
        <v>0.94444444444444442</v>
      </c>
      <c r="AU6" s="2">
        <v>1.5250549450549449</v>
      </c>
      <c r="AV6" s="2">
        <v>1.8317204301075269</v>
      </c>
      <c r="AW6" s="2">
        <v>0.875</v>
      </c>
      <c r="AX6" s="2">
        <v>1.1756756756756757</v>
      </c>
      <c r="AY6" s="2">
        <v>0.92045454545454541</v>
      </c>
    </row>
    <row r="7" spans="1:51" x14ac:dyDescent="0.45">
      <c r="A7">
        <f t="shared" si="0"/>
        <v>16</v>
      </c>
      <c r="B7" t="s">
        <v>6</v>
      </c>
      <c r="C7">
        <f t="shared" si="1"/>
        <v>3</v>
      </c>
      <c r="D7" t="s">
        <v>0</v>
      </c>
      <c r="E7">
        <v>92</v>
      </c>
      <c r="F7">
        <v>112</v>
      </c>
      <c r="G7" s="2">
        <f t="shared" si="2"/>
        <v>0.8214285714285714</v>
      </c>
      <c r="H7" s="2">
        <f t="shared" si="3"/>
        <v>1.2173913043478262</v>
      </c>
      <c r="I7" s="2"/>
      <c r="J7" t="s">
        <v>17</v>
      </c>
      <c r="K7">
        <v>5</v>
      </c>
      <c r="L7" s="2">
        <v>1.0454545454545454</v>
      </c>
      <c r="M7" s="9">
        <f>1.67857142857143+0.458823529411765</f>
        <v>2.137394957983195</v>
      </c>
      <c r="N7" s="2">
        <v>0.79268292682926833</v>
      </c>
      <c r="O7" s="2">
        <v>0.55000000000000004</v>
      </c>
      <c r="P7">
        <v>0</v>
      </c>
      <c r="Q7" s="2">
        <v>1.1647058823529413</v>
      </c>
      <c r="R7" s="2">
        <v>1.0576923076923077</v>
      </c>
      <c r="S7" s="2">
        <v>1.2179487179487178</v>
      </c>
      <c r="T7" s="9">
        <f>1.56451612903226+0.617283950617284</f>
        <v>2.1818000796495438</v>
      </c>
      <c r="U7" s="9">
        <f>0.846153846153846+1.58571428571429</f>
        <v>2.4318681318681361</v>
      </c>
      <c r="V7" s="2">
        <v>1.0879120879120878</v>
      </c>
      <c r="W7" s="2">
        <v>0.47826086956521741</v>
      </c>
      <c r="X7" s="2">
        <v>1.1585365853658536</v>
      </c>
      <c r="Y7" s="2">
        <v>1.01219512195122</v>
      </c>
      <c r="Z7" s="2">
        <v>1.8135593220338984</v>
      </c>
      <c r="AA7" s="2">
        <v>1.6296296296296295</v>
      </c>
      <c r="AB7" s="9">
        <f>2.17021276595745+1.51063829787234</f>
        <v>3.68085106382979</v>
      </c>
      <c r="AC7" s="2">
        <v>4.25</v>
      </c>
      <c r="AF7">
        <v>1</v>
      </c>
      <c r="AH7" s="2">
        <v>0.95652173913043481</v>
      </c>
      <c r="AI7" s="2">
        <v>2.775231860338244</v>
      </c>
      <c r="AJ7" s="2">
        <v>1.2615384615384615</v>
      </c>
      <c r="AK7" s="2">
        <v>1.8181818181818181</v>
      </c>
      <c r="AL7" s="2">
        <v>0</v>
      </c>
      <c r="AM7" s="2">
        <v>0.85858585858585856</v>
      </c>
      <c r="AN7" s="2">
        <v>0.94545454545454544</v>
      </c>
      <c r="AO7" s="2">
        <v>0.82105263157894737</v>
      </c>
      <c r="AP7" s="2">
        <v>2.2591752577319593</v>
      </c>
      <c r="AQ7" s="2">
        <v>1.8124488124488112</v>
      </c>
      <c r="AR7" s="2">
        <v>0.91919191919191923</v>
      </c>
      <c r="AS7" s="2">
        <v>2.0909090909090908</v>
      </c>
      <c r="AT7" s="2">
        <v>0.86315789473684212</v>
      </c>
      <c r="AU7" s="2">
        <v>0.98795180722891562</v>
      </c>
      <c r="AV7" s="2">
        <v>0.55140186915887845</v>
      </c>
      <c r="AW7" s="2">
        <v>0.61363636363636365</v>
      </c>
      <c r="AX7" s="2">
        <v>1.1227561447114049</v>
      </c>
      <c r="AY7" s="2">
        <v>0.23529411764705882</v>
      </c>
    </row>
    <row r="8" spans="1:51" x14ac:dyDescent="0.45">
      <c r="A8">
        <f t="shared" si="0"/>
        <v>6</v>
      </c>
      <c r="B8" t="s">
        <v>2</v>
      </c>
      <c r="C8">
        <f t="shared" si="1"/>
        <v>11</v>
      </c>
      <c r="D8" t="s">
        <v>15</v>
      </c>
      <c r="E8">
        <v>80</v>
      </c>
      <c r="F8">
        <v>69</v>
      </c>
      <c r="G8" s="2">
        <f t="shared" si="2"/>
        <v>1.1594202898550725</v>
      </c>
      <c r="H8" s="2">
        <f t="shared" si="3"/>
        <v>0.86250000000000004</v>
      </c>
      <c r="I8" s="2"/>
      <c r="J8" t="s">
        <v>2</v>
      </c>
      <c r="K8">
        <v>6</v>
      </c>
      <c r="L8" s="2">
        <v>0.875</v>
      </c>
      <c r="M8" s="2">
        <v>0.45299145299145299</v>
      </c>
      <c r="N8" s="2">
        <v>1.2696629213483146</v>
      </c>
      <c r="O8" s="2">
        <v>1.0769230769230769</v>
      </c>
      <c r="P8" s="2">
        <v>0.85858585858585856</v>
      </c>
      <c r="Q8">
        <v>0</v>
      </c>
      <c r="R8" s="2">
        <v>0.93269230769230771</v>
      </c>
      <c r="S8" s="2">
        <v>1.6119402985074627</v>
      </c>
      <c r="T8" s="2">
        <v>1.4074074074074074</v>
      </c>
      <c r="U8" s="9">
        <f>1.36842105263158+1.22727272727273</f>
        <v>2.5956937799043098</v>
      </c>
      <c r="V8" s="2">
        <v>1.1594202898550725</v>
      </c>
      <c r="W8" s="9">
        <f>1.65+1.18279569892473</f>
        <v>2.8327956989247296</v>
      </c>
      <c r="X8" s="2">
        <v>0.95726495726495731</v>
      </c>
      <c r="Y8" s="2">
        <v>1.5454545454545454</v>
      </c>
      <c r="Z8" s="9">
        <f>1.29333333333333+0.9</f>
        <v>2.1933333333333298</v>
      </c>
      <c r="AA8" s="9">
        <f>1.14583333333333+1.67796610169492</f>
        <v>2.82379943502825</v>
      </c>
      <c r="AB8" s="2">
        <v>3.5</v>
      </c>
      <c r="AC8" s="2">
        <v>3.25</v>
      </c>
      <c r="AF8">
        <v>1</v>
      </c>
      <c r="AH8" s="2">
        <v>1.1428571428571428</v>
      </c>
      <c r="AI8" s="2">
        <v>2.2075471698113209</v>
      </c>
      <c r="AJ8" s="2">
        <v>0.78761061946902655</v>
      </c>
      <c r="AK8" s="2">
        <v>0.9285714285714286</v>
      </c>
      <c r="AL8" s="2">
        <v>1.1647058823529413</v>
      </c>
      <c r="AM8" s="2">
        <v>0</v>
      </c>
      <c r="AN8" s="2">
        <v>1.0721649484536082</v>
      </c>
      <c r="AO8" s="2">
        <v>0.62037037037037035</v>
      </c>
      <c r="AP8" s="2">
        <v>0.71052631578947367</v>
      </c>
      <c r="AQ8" s="2">
        <v>1.5455840455840459</v>
      </c>
      <c r="AR8" s="2">
        <v>0.86250000000000004</v>
      </c>
      <c r="AS8" s="2">
        <v>1.451515151515151</v>
      </c>
      <c r="AT8" s="2">
        <v>1.0446428571428572</v>
      </c>
      <c r="AU8" s="2">
        <v>0.6470588235294118</v>
      </c>
      <c r="AV8" s="2">
        <v>1.88430698739977</v>
      </c>
      <c r="AW8" s="2">
        <v>1.468686868686869</v>
      </c>
      <c r="AX8" s="2">
        <v>0.2857142857142857</v>
      </c>
      <c r="AY8" s="2">
        <v>0.30769230769230771</v>
      </c>
    </row>
    <row r="9" spans="1:51" x14ac:dyDescent="0.45">
      <c r="A9">
        <f t="shared" si="0"/>
        <v>13</v>
      </c>
      <c r="B9" t="s">
        <v>9</v>
      </c>
      <c r="C9">
        <f t="shared" si="1"/>
        <v>18</v>
      </c>
      <c r="D9" t="s">
        <v>10</v>
      </c>
      <c r="E9">
        <v>78</v>
      </c>
      <c r="F9">
        <v>58</v>
      </c>
      <c r="G9" s="2">
        <f t="shared" si="2"/>
        <v>1.3448275862068966</v>
      </c>
      <c r="H9" s="2">
        <f t="shared" si="3"/>
        <v>0.74358974358974361</v>
      </c>
      <c r="I9" s="2"/>
      <c r="J9" t="s">
        <v>5</v>
      </c>
      <c r="K9">
        <v>7</v>
      </c>
      <c r="L9" s="2">
        <v>0.9662921348314607</v>
      </c>
      <c r="M9" s="2">
        <v>0.71052631578947367</v>
      </c>
      <c r="N9" s="2">
        <v>0.94339622641509435</v>
      </c>
      <c r="O9" s="2">
        <v>1.3139534883720929</v>
      </c>
      <c r="P9" s="2">
        <v>0.94545454545454544</v>
      </c>
      <c r="Q9" s="2">
        <v>1.0721649484536082</v>
      </c>
      <c r="R9">
        <v>0</v>
      </c>
      <c r="S9" s="2">
        <v>1.6229508196721312</v>
      </c>
      <c r="T9" s="8">
        <f>0.752475247524752+1.22727272727273</f>
        <v>1.979747974797482</v>
      </c>
      <c r="U9" s="2">
        <v>0.71794871794871795</v>
      </c>
      <c r="V9" s="9">
        <f>1.18461538461538+1.53521126760563</f>
        <v>2.7198266522210099</v>
      </c>
      <c r="W9" s="2">
        <v>0.97872340425531912</v>
      </c>
      <c r="X9" s="9">
        <f>1.24468085106383+1.91044776119403</f>
        <v>3.1551286122578599</v>
      </c>
      <c r="Y9" s="2">
        <v>0.81188118811881194</v>
      </c>
      <c r="Z9" s="2">
        <v>1.6666666666666667</v>
      </c>
      <c r="AA9" s="2">
        <v>1.4931506849315068</v>
      </c>
      <c r="AB9" s="9">
        <f>2.94642857142857+1.37634408602151</f>
        <v>4.3227726574500798</v>
      </c>
      <c r="AC9" s="2">
        <v>0.95652173913043481</v>
      </c>
      <c r="AF9">
        <v>1</v>
      </c>
      <c r="AH9" s="2">
        <v>1.0348837209302326</v>
      </c>
      <c r="AI9" s="2">
        <v>1.4074074074074074</v>
      </c>
      <c r="AJ9" s="2">
        <v>1.06</v>
      </c>
      <c r="AK9" s="2">
        <v>0.76106194690265483</v>
      </c>
      <c r="AL9" s="2">
        <v>1.0576923076923077</v>
      </c>
      <c r="AM9" s="2">
        <v>0.93269230769230771</v>
      </c>
      <c r="AN9" s="2">
        <v>0</v>
      </c>
      <c r="AO9" s="2">
        <v>0.61616161616161613</v>
      </c>
      <c r="AP9" s="2">
        <v>2.1437621832358649</v>
      </c>
      <c r="AQ9" s="2">
        <v>1.3928571428571428</v>
      </c>
      <c r="AR9" s="2">
        <v>1.495531990944835</v>
      </c>
      <c r="AS9" s="2">
        <v>1.0217391304347827</v>
      </c>
      <c r="AT9" s="2">
        <v>1.326856303418803</v>
      </c>
      <c r="AU9" s="2">
        <v>1.2317073170731707</v>
      </c>
      <c r="AV9" s="2">
        <v>0.6</v>
      </c>
      <c r="AW9" s="2">
        <v>0.66972477064220182</v>
      </c>
      <c r="AX9" s="2">
        <v>1.0659564393939389</v>
      </c>
      <c r="AY9" s="2">
        <v>1.0454545454545454</v>
      </c>
    </row>
    <row r="10" spans="1:51" x14ac:dyDescent="0.45">
      <c r="A10">
        <f t="shared" si="0"/>
        <v>14</v>
      </c>
      <c r="B10" t="s">
        <v>11</v>
      </c>
      <c r="C10">
        <f t="shared" si="1"/>
        <v>5</v>
      </c>
      <c r="D10" t="s">
        <v>17</v>
      </c>
      <c r="E10">
        <v>82</v>
      </c>
      <c r="F10">
        <v>83</v>
      </c>
      <c r="G10" s="2">
        <f t="shared" si="2"/>
        <v>0.98795180722891562</v>
      </c>
      <c r="H10" s="2">
        <f t="shared" si="3"/>
        <v>1.0121951219512195</v>
      </c>
      <c r="I10" s="2"/>
      <c r="J10" t="s">
        <v>14</v>
      </c>
      <c r="K10">
        <v>8</v>
      </c>
      <c r="L10" s="9">
        <f>0.843373493975904+0.702127659574468</f>
        <v>1.545501153550372</v>
      </c>
      <c r="M10" s="9">
        <f>0.731958762886598+1.1</f>
        <v>1.8319587628865981</v>
      </c>
      <c r="N10" s="9">
        <f>1.18333333333333+0.558333333333333</f>
        <v>1.7416666666666631</v>
      </c>
      <c r="O10" s="2">
        <v>1.9411764705882353</v>
      </c>
      <c r="P10" s="2">
        <v>0.82105263157894737</v>
      </c>
      <c r="Q10" s="2">
        <v>0.62037037037037035</v>
      </c>
      <c r="R10" s="2">
        <v>0.61616161616161613</v>
      </c>
      <c r="S10">
        <v>0</v>
      </c>
      <c r="T10" s="2">
        <v>0.88235294117647056</v>
      </c>
      <c r="U10" s="2">
        <v>1.5</v>
      </c>
      <c r="V10" s="2">
        <v>0.80232558139534882</v>
      </c>
      <c r="W10" s="2">
        <v>1.2183908045977012</v>
      </c>
      <c r="X10" s="2">
        <v>1.5060240963855422</v>
      </c>
      <c r="Y10" s="2">
        <v>0.98412698412698407</v>
      </c>
      <c r="Z10" s="2">
        <v>1.4507042253521127</v>
      </c>
      <c r="AA10" s="9">
        <f>1.19047619047619+1.08771929824561</f>
        <v>2.2781954887218001</v>
      </c>
      <c r="AB10" s="2">
        <v>2.6833333333333331</v>
      </c>
      <c r="AC10" s="2">
        <v>1.9577464788732395</v>
      </c>
      <c r="AF10">
        <v>1</v>
      </c>
      <c r="AH10" s="2">
        <v>2.6099567099567098</v>
      </c>
      <c r="AI10" s="2">
        <v>2.2752880921894989</v>
      </c>
      <c r="AJ10" s="2">
        <v>2.6361151986546112</v>
      </c>
      <c r="AK10" s="2">
        <v>0.51515151515151514</v>
      </c>
      <c r="AL10" s="2">
        <v>1.2179487179487178</v>
      </c>
      <c r="AM10" s="2">
        <v>1.6119402985074627</v>
      </c>
      <c r="AN10" s="2">
        <v>1.6229508196721312</v>
      </c>
      <c r="AO10" s="2">
        <v>0</v>
      </c>
      <c r="AP10" s="2">
        <v>1.1333333333333333</v>
      </c>
      <c r="AQ10" s="2">
        <v>0.66666666666666663</v>
      </c>
      <c r="AR10" s="2">
        <v>1.2463768115942029</v>
      </c>
      <c r="AS10" s="2">
        <v>0.82075471698113212</v>
      </c>
      <c r="AT10" s="2">
        <v>0.66400000000000003</v>
      </c>
      <c r="AU10" s="2">
        <v>1.0161290322580645</v>
      </c>
      <c r="AV10" s="2">
        <v>0.68932038834951459</v>
      </c>
      <c r="AW10" s="2">
        <v>1.7593548387096769</v>
      </c>
      <c r="AX10" s="2">
        <v>0.37267080745341613</v>
      </c>
      <c r="AY10" s="2">
        <v>0.51079136690647486</v>
      </c>
    </row>
    <row r="11" spans="1:51" x14ac:dyDescent="0.45">
      <c r="A11">
        <f t="shared" si="0"/>
        <v>17</v>
      </c>
      <c r="B11" t="s">
        <v>16</v>
      </c>
      <c r="C11">
        <f t="shared" si="1"/>
        <v>12</v>
      </c>
      <c r="D11" t="s">
        <v>4</v>
      </c>
      <c r="E11">
        <v>80</v>
      </c>
      <c r="F11">
        <v>107</v>
      </c>
      <c r="G11" s="2">
        <f t="shared" si="2"/>
        <v>0.74766355140186913</v>
      </c>
      <c r="H11" s="2">
        <f t="shared" si="3"/>
        <v>1.3374999999999999</v>
      </c>
      <c r="I11" s="2"/>
      <c r="J11" t="s">
        <v>3</v>
      </c>
      <c r="K11">
        <v>9</v>
      </c>
      <c r="L11" s="2">
        <v>0.6470588235294118</v>
      </c>
      <c r="M11" s="2">
        <v>0.93670886075949367</v>
      </c>
      <c r="N11" s="2">
        <v>1.1724137931034482</v>
      </c>
      <c r="O11" s="2">
        <v>0.94936708860759489</v>
      </c>
      <c r="P11" s="9">
        <f>0.639175257731959+1.62</f>
        <v>2.2591752577319593</v>
      </c>
      <c r="Q11" s="2">
        <v>0.71052631578947367</v>
      </c>
      <c r="R11" s="9">
        <f>1.32894736842105+0.814814814814815</f>
        <v>2.1437621832358649</v>
      </c>
      <c r="S11" s="2">
        <v>1.1333333333333333</v>
      </c>
      <c r="T11">
        <v>0</v>
      </c>
      <c r="U11" s="2">
        <v>0.83870967741935487</v>
      </c>
      <c r="V11" s="2">
        <v>1.0329670329670331</v>
      </c>
      <c r="W11" s="2">
        <v>0.67391304347826086</v>
      </c>
      <c r="X11" s="2">
        <v>1.0136986301369864</v>
      </c>
      <c r="Y11" s="9">
        <f>1.70588235294118+0.654761904761905</f>
        <v>2.3606442577030848</v>
      </c>
      <c r="Z11" s="2">
        <v>1.4814814814814814</v>
      </c>
      <c r="AA11" s="9">
        <f>1.4+1.66666666666667</f>
        <v>3.06666666666667</v>
      </c>
      <c r="AB11" s="2">
        <v>2.1886792452830188</v>
      </c>
      <c r="AC11" s="2">
        <v>1.78125</v>
      </c>
      <c r="AF11">
        <v>1</v>
      </c>
      <c r="AH11" s="2">
        <v>1.5454545454545454</v>
      </c>
      <c r="AI11" s="2">
        <v>1.0675675675675675</v>
      </c>
      <c r="AJ11" s="2">
        <v>0.8529411764705882</v>
      </c>
      <c r="AK11" s="2">
        <v>1.0533333333333332</v>
      </c>
      <c r="AL11" s="2">
        <v>2.1818000796495438</v>
      </c>
      <c r="AM11" s="2">
        <v>1.4074074074074074</v>
      </c>
      <c r="AN11" s="2">
        <v>1.979747974797482</v>
      </c>
      <c r="AO11" s="2">
        <v>0.88235294117647056</v>
      </c>
      <c r="AP11" s="2">
        <v>0</v>
      </c>
      <c r="AQ11" s="2">
        <v>1.1923076923076923</v>
      </c>
      <c r="AR11" s="2">
        <v>0.96808510638297873</v>
      </c>
      <c r="AS11" s="2">
        <v>1.4838709677419355</v>
      </c>
      <c r="AT11" s="2">
        <v>0.98648648648648651</v>
      </c>
      <c r="AU11" s="2">
        <v>0.58620689655172409</v>
      </c>
      <c r="AV11" s="2">
        <v>0.67500000000000004</v>
      </c>
      <c r="AW11" s="2">
        <v>1.3142857142857141</v>
      </c>
      <c r="AX11" s="2">
        <v>0.45689655172413796</v>
      </c>
      <c r="AY11" s="2">
        <v>0.56140350877192979</v>
      </c>
    </row>
    <row r="12" spans="1:51" x14ac:dyDescent="0.45">
      <c r="A12" t="e">
        <f t="shared" si="0"/>
        <v>#N/A</v>
      </c>
      <c r="C12" t="e">
        <f t="shared" si="1"/>
        <v>#N/A</v>
      </c>
      <c r="G12" s="2"/>
      <c r="H12" s="2"/>
      <c r="I12" s="2"/>
      <c r="J12" t="s">
        <v>13</v>
      </c>
      <c r="K12">
        <v>10</v>
      </c>
      <c r="L12" s="9">
        <f>1.125+0.590909090909091</f>
        <v>1.7159090909090911</v>
      </c>
      <c r="M12" s="2">
        <v>0.59139784946236562</v>
      </c>
      <c r="N12" s="2">
        <v>0.38554216867469882</v>
      </c>
      <c r="O12" s="2">
        <v>0.83333333333333337</v>
      </c>
      <c r="P12" s="9">
        <f>1.18181818181818+0.630630630630631</f>
        <v>1.8124488124488112</v>
      </c>
      <c r="Q12" s="9">
        <f>0.730769230769231+0.814814814814815</f>
        <v>1.5455840455840459</v>
      </c>
      <c r="R12" s="2">
        <v>1.3928571428571428</v>
      </c>
      <c r="S12" s="2">
        <v>0.66666666666666663</v>
      </c>
      <c r="T12" s="2">
        <v>1.1923076923076923</v>
      </c>
      <c r="U12" s="2">
        <v>0</v>
      </c>
      <c r="V12" s="2">
        <v>0.97674418604651159</v>
      </c>
      <c r="W12" s="2">
        <v>1.4262295081967213</v>
      </c>
      <c r="X12" s="9">
        <f>1.94520547945205+1.19047619047619</f>
        <v>3.1356816699282399</v>
      </c>
      <c r="Y12" s="2">
        <v>1.3043478260869565</v>
      </c>
      <c r="Z12" s="2">
        <v>0.67289719626168221</v>
      </c>
      <c r="AA12" s="2">
        <v>1.2833333333333334</v>
      </c>
      <c r="AB12" s="2">
        <v>1.4516129032258065</v>
      </c>
      <c r="AC12" s="2">
        <v>2.06</v>
      </c>
      <c r="AF12">
        <v>1</v>
      </c>
      <c r="AH12" s="2">
        <v>2.5811965811965791</v>
      </c>
      <c r="AI12" s="2">
        <v>1.6909090909090909</v>
      </c>
      <c r="AJ12" s="2">
        <v>2.59375</v>
      </c>
      <c r="AK12" s="2">
        <v>1.2</v>
      </c>
      <c r="AL12" s="2">
        <v>2.4318681318681361</v>
      </c>
      <c r="AM12" s="2">
        <v>2.5956937799043098</v>
      </c>
      <c r="AN12" s="2">
        <v>0.71794871794871795</v>
      </c>
      <c r="AO12" s="2">
        <v>1.5</v>
      </c>
      <c r="AP12" s="2">
        <v>0.83870967741935487</v>
      </c>
      <c r="AQ12" s="2">
        <v>0</v>
      </c>
      <c r="AR12" s="2">
        <v>1.0238095238095237</v>
      </c>
      <c r="AS12" s="2">
        <v>0.70114942528735635</v>
      </c>
      <c r="AT12" s="2">
        <v>1.3540845070422538</v>
      </c>
      <c r="AU12" s="2">
        <v>2.2939393939393971</v>
      </c>
      <c r="AV12" s="2">
        <v>1.4861111111111112</v>
      </c>
      <c r="AW12" s="2">
        <v>0.77922077922077926</v>
      </c>
      <c r="AX12" s="2">
        <v>0.68888888888888888</v>
      </c>
      <c r="AY12" s="2">
        <v>0.4854368932038835</v>
      </c>
    </row>
    <row r="13" spans="1:51" x14ac:dyDescent="0.45">
      <c r="A13" t="e">
        <f t="shared" si="0"/>
        <v>#N/A</v>
      </c>
      <c r="B13" s="1" t="s">
        <v>19</v>
      </c>
      <c r="C13" t="e">
        <f t="shared" si="1"/>
        <v>#N/A</v>
      </c>
      <c r="G13" s="2"/>
      <c r="H13" s="2"/>
      <c r="I13" s="2"/>
      <c r="J13" t="s">
        <v>15</v>
      </c>
      <c r="K13">
        <v>11</v>
      </c>
      <c r="L13" s="9">
        <f>0.573170731707317+0.886792452830189</f>
        <v>1.4599631845375061</v>
      </c>
      <c r="M13" s="9">
        <f>0.529411764705882+0.831325301204819</f>
        <v>1.360737065910701</v>
      </c>
      <c r="N13" s="2">
        <v>1.3898305084745763</v>
      </c>
      <c r="O13" s="2">
        <v>0.93181818181818177</v>
      </c>
      <c r="P13" s="2">
        <v>0.91919191919191923</v>
      </c>
      <c r="Q13" s="2">
        <v>0.86250000000000004</v>
      </c>
      <c r="R13" s="9">
        <f>0.844155844155844+0.651376146788991</f>
        <v>1.495531990944835</v>
      </c>
      <c r="S13" s="2">
        <v>1.2463768115942029</v>
      </c>
      <c r="T13" s="2">
        <v>0.96808510638297873</v>
      </c>
      <c r="U13" s="2">
        <v>1.0238095238095237</v>
      </c>
      <c r="V13" s="2">
        <v>0</v>
      </c>
      <c r="W13" s="2">
        <v>1.0219780219780219</v>
      </c>
      <c r="X13" s="2">
        <v>0.46666666666666667</v>
      </c>
      <c r="Y13" s="2">
        <v>0.95833333333333337</v>
      </c>
      <c r="Z13" s="9">
        <f>1.32+2.35483870967742</f>
        <v>3.6748387096774202</v>
      </c>
      <c r="AA13" s="2">
        <v>2.896551724137931</v>
      </c>
      <c r="AB13" s="2">
        <v>3.5454545454545454</v>
      </c>
      <c r="AC13" s="2">
        <v>2.5</v>
      </c>
      <c r="AF13">
        <v>1</v>
      </c>
      <c r="AH13" s="2">
        <v>2.8723404255319203</v>
      </c>
      <c r="AI13" s="2">
        <v>3.0917874396135296</v>
      </c>
      <c r="AJ13" s="2">
        <v>0.71951219512195119</v>
      </c>
      <c r="AK13" s="2">
        <v>1.0731707317073171</v>
      </c>
      <c r="AL13" s="2">
        <v>1.0879120879120878</v>
      </c>
      <c r="AM13" s="2">
        <v>1.1594202898550725</v>
      </c>
      <c r="AN13" s="2">
        <v>2.7198266522210099</v>
      </c>
      <c r="AO13" s="2">
        <v>0.80232558139534882</v>
      </c>
      <c r="AP13" s="2">
        <v>1.0329670329670331</v>
      </c>
      <c r="AQ13" s="2">
        <v>0.97674418604651159</v>
      </c>
      <c r="AR13" s="2">
        <v>0</v>
      </c>
      <c r="AS13" s="2">
        <v>0.978494623655914</v>
      </c>
      <c r="AT13" s="2">
        <v>2.1428571428571428</v>
      </c>
      <c r="AU13" s="2">
        <v>1.0434782608695652</v>
      </c>
      <c r="AV13" s="2">
        <v>1.1822332918223331</v>
      </c>
      <c r="AW13" s="2">
        <v>0.34523809523809523</v>
      </c>
      <c r="AX13" s="2">
        <v>0.28205128205128205</v>
      </c>
      <c r="AY13" s="2">
        <v>0.4</v>
      </c>
    </row>
    <row r="14" spans="1:51" x14ac:dyDescent="0.45">
      <c r="A14">
        <f t="shared" si="0"/>
        <v>8</v>
      </c>
      <c r="B14" t="s">
        <v>14</v>
      </c>
      <c r="C14">
        <f t="shared" si="1"/>
        <v>9</v>
      </c>
      <c r="D14" t="s">
        <v>3</v>
      </c>
      <c r="E14">
        <v>90</v>
      </c>
      <c r="F14">
        <v>102</v>
      </c>
      <c r="G14" s="2">
        <f t="shared" si="2"/>
        <v>0.88235294117647056</v>
      </c>
      <c r="H14" s="2">
        <f t="shared" si="3"/>
        <v>1.1333333333333333</v>
      </c>
      <c r="I14" s="2"/>
      <c r="J14" t="s">
        <v>4</v>
      </c>
      <c r="K14">
        <v>12</v>
      </c>
      <c r="L14" s="2">
        <v>0.49579831932773111</v>
      </c>
      <c r="M14" s="2">
        <v>0.84146341463414631</v>
      </c>
      <c r="N14" s="2">
        <v>1.2295081967213115</v>
      </c>
      <c r="O14" s="9">
        <f>0.782608695652174+0.925373134328358</f>
        <v>1.7079818299805321</v>
      </c>
      <c r="P14" s="2">
        <v>2.0909090909090908</v>
      </c>
      <c r="Q14" s="9">
        <f>0.606060606060606+0.845454545454545</f>
        <v>1.451515151515151</v>
      </c>
      <c r="R14" s="2">
        <v>1.0217391304347827</v>
      </c>
      <c r="S14" s="2">
        <v>0.82075471698113212</v>
      </c>
      <c r="T14" s="2">
        <v>1.4838709677419355</v>
      </c>
      <c r="U14" s="2">
        <v>0.70114942528735635</v>
      </c>
      <c r="V14" s="2">
        <v>0.978494623655914</v>
      </c>
      <c r="W14" s="2">
        <v>0</v>
      </c>
      <c r="X14" s="9">
        <f>2.24074074074074+0.9</f>
        <v>3.1407407407407399</v>
      </c>
      <c r="Y14" s="2">
        <v>1.5890410958904109</v>
      </c>
      <c r="Z14" s="2">
        <v>0.53398058252427183</v>
      </c>
      <c r="AA14" s="2">
        <v>0.68674698795180722</v>
      </c>
      <c r="AB14" s="9">
        <f>1.3375+1.02884615384615</f>
        <v>2.3663461538461501</v>
      </c>
      <c r="AC14" s="2">
        <v>2.3191489361702127</v>
      </c>
      <c r="AF14">
        <v>1</v>
      </c>
      <c r="AH14" s="2">
        <v>2.0169491525423728</v>
      </c>
      <c r="AI14" s="2">
        <v>1.1884057971014492</v>
      </c>
      <c r="AJ14" s="2">
        <v>0.81333333333333335</v>
      </c>
      <c r="AK14" s="2">
        <v>2.3584229390680997</v>
      </c>
      <c r="AL14" s="2">
        <v>0.47826086956521741</v>
      </c>
      <c r="AM14" s="2">
        <v>2.8327956989247296</v>
      </c>
      <c r="AN14" s="2">
        <v>0.97872340425531912</v>
      </c>
      <c r="AO14" s="2">
        <v>1.2183908045977012</v>
      </c>
      <c r="AP14" s="2">
        <v>0.67391304347826086</v>
      </c>
      <c r="AQ14" s="2">
        <v>1.4262295081967213</v>
      </c>
      <c r="AR14" s="2">
        <v>1.0219780219780219</v>
      </c>
      <c r="AS14" s="2">
        <v>0</v>
      </c>
      <c r="AT14" s="2">
        <v>1.5573921028466471</v>
      </c>
      <c r="AU14" s="2">
        <v>0.62931034482758619</v>
      </c>
      <c r="AV14" s="2">
        <v>1.8727272727272728</v>
      </c>
      <c r="AW14" s="2">
        <v>1.4561403508771931</v>
      </c>
      <c r="AX14" s="2">
        <v>1.719626168224299</v>
      </c>
      <c r="AY14" s="2">
        <v>0.43119266055045874</v>
      </c>
    </row>
    <row r="15" spans="1:51" x14ac:dyDescent="0.45">
      <c r="A15">
        <f t="shared" si="0"/>
        <v>3</v>
      </c>
      <c r="B15" t="s">
        <v>0</v>
      </c>
      <c r="C15">
        <f t="shared" si="1"/>
        <v>1</v>
      </c>
      <c r="D15" t="s">
        <v>12</v>
      </c>
      <c r="E15">
        <v>107</v>
      </c>
      <c r="F15">
        <v>77</v>
      </c>
      <c r="G15" s="2">
        <f t="shared" si="2"/>
        <v>1.3896103896103895</v>
      </c>
      <c r="H15" s="2">
        <f t="shared" si="3"/>
        <v>0.71962616822429903</v>
      </c>
      <c r="I15" s="2"/>
      <c r="J15" t="s">
        <v>9</v>
      </c>
      <c r="K15">
        <v>13</v>
      </c>
      <c r="L15" s="2">
        <v>1.1499999999999999</v>
      </c>
      <c r="M15" s="2">
        <v>0.89010989010989006</v>
      </c>
      <c r="N15" s="2">
        <v>0.62385321100917435</v>
      </c>
      <c r="O15" s="2">
        <v>0.94444444444444442</v>
      </c>
      <c r="P15" s="2">
        <v>0.86315789473684212</v>
      </c>
      <c r="Q15" s="2">
        <v>1.0446428571428572</v>
      </c>
      <c r="R15" s="9">
        <f>0.803418803418803+0.5234375</f>
        <v>1.326856303418803</v>
      </c>
      <c r="S15" s="2">
        <v>0.66400000000000003</v>
      </c>
      <c r="T15" s="2">
        <v>0.98648648648648651</v>
      </c>
      <c r="U15" s="9">
        <f>0.514084507042254+0.84</f>
        <v>1.3540845070422538</v>
      </c>
      <c r="V15" s="2">
        <v>2.1428571428571428</v>
      </c>
      <c r="W15" s="9">
        <f>0.446280991735537+1.11111111111111</f>
        <v>1.5573921028466471</v>
      </c>
      <c r="X15" s="2">
        <v>0</v>
      </c>
      <c r="Y15" s="2">
        <v>1.5925925925925926</v>
      </c>
      <c r="Z15" s="2">
        <v>0.75</v>
      </c>
      <c r="AA15" s="2">
        <v>0.69444444444444442</v>
      </c>
      <c r="AB15" s="2">
        <v>1.3246753246753247</v>
      </c>
      <c r="AC15" s="9">
        <f>1.3448275862069+1.61333333333333</f>
        <v>2.9581609195402301</v>
      </c>
      <c r="AF15">
        <v>1</v>
      </c>
      <c r="AH15" s="2">
        <v>0.86956521739130432</v>
      </c>
      <c r="AI15" s="2">
        <v>1.1234567901234569</v>
      </c>
      <c r="AJ15" s="2">
        <v>1.6029411764705883</v>
      </c>
      <c r="AK15" s="2">
        <v>1.0588235294117647</v>
      </c>
      <c r="AL15" s="2">
        <v>1.1585365853658536</v>
      </c>
      <c r="AM15" s="2">
        <v>0.95726495726495731</v>
      </c>
      <c r="AN15" s="2">
        <v>3.1551286122578599</v>
      </c>
      <c r="AO15" s="2">
        <v>1.5060240963855422</v>
      </c>
      <c r="AP15" s="2">
        <v>1.0136986301369864</v>
      </c>
      <c r="AQ15" s="2">
        <v>3.1356816699282399</v>
      </c>
      <c r="AR15" s="2">
        <v>0.46666666666666667</v>
      </c>
      <c r="AS15" s="2">
        <v>3.1407407407407399</v>
      </c>
      <c r="AT15" s="2">
        <v>0</v>
      </c>
      <c r="AU15" s="2">
        <v>0.62790697674418605</v>
      </c>
      <c r="AV15" s="2">
        <v>1.3333333333333333</v>
      </c>
      <c r="AW15" s="2">
        <v>1.44</v>
      </c>
      <c r="AX15" s="2">
        <v>0.75490196078431371</v>
      </c>
      <c r="AY15" s="2">
        <v>1.3634244543335461</v>
      </c>
    </row>
    <row r="16" spans="1:51" x14ac:dyDescent="0.45">
      <c r="A16">
        <f t="shared" si="0"/>
        <v>4</v>
      </c>
      <c r="B16" t="s">
        <v>7</v>
      </c>
      <c r="C16">
        <f t="shared" si="1"/>
        <v>14</v>
      </c>
      <c r="D16" t="s">
        <v>11</v>
      </c>
      <c r="E16">
        <v>100</v>
      </c>
      <c r="F16">
        <v>58</v>
      </c>
      <c r="G16" s="2">
        <f t="shared" si="2"/>
        <v>1.7241379310344827</v>
      </c>
      <c r="H16" s="2">
        <f t="shared" si="3"/>
        <v>0.57999999999999996</v>
      </c>
      <c r="I16" s="2"/>
      <c r="J16" t="s">
        <v>11</v>
      </c>
      <c r="K16">
        <v>14</v>
      </c>
      <c r="L16" s="2">
        <v>0.5670103092783505</v>
      </c>
      <c r="M16" s="2">
        <v>0.69148936170212771</v>
      </c>
      <c r="N16" s="2">
        <v>0.72033898305084743</v>
      </c>
      <c r="O16" s="9">
        <f>0.58+0.945054945054945</f>
        <v>1.5250549450549449</v>
      </c>
      <c r="P16" s="2">
        <v>0.98795180722891562</v>
      </c>
      <c r="Q16" s="2">
        <v>0.6470588235294118</v>
      </c>
      <c r="R16" s="2">
        <v>1.2317073170731707</v>
      </c>
      <c r="S16" s="2">
        <v>1.0161290322580645</v>
      </c>
      <c r="T16" s="2">
        <v>0.58620689655172409</v>
      </c>
      <c r="U16" s="9">
        <f>0.766666666666667+1.52727272727273</f>
        <v>2.2939393939393971</v>
      </c>
      <c r="V16" s="2">
        <v>1.0434782608695652</v>
      </c>
      <c r="W16" s="2">
        <v>0.62931034482758619</v>
      </c>
      <c r="X16" s="2">
        <v>0.62790697674418605</v>
      </c>
      <c r="Y16" s="2">
        <v>0</v>
      </c>
      <c r="Z16" s="2">
        <v>0.96116504854368934</v>
      </c>
      <c r="AA16" s="2">
        <v>0.47787610619469029</v>
      </c>
      <c r="AB16" s="9">
        <f>1.54385964912281+1.18604651162791</f>
        <v>2.72990616075072</v>
      </c>
      <c r="AC16" s="9">
        <f>1.98275862068966+1.39189189189189</f>
        <v>3.37465051258155</v>
      </c>
      <c r="AF16">
        <v>1</v>
      </c>
      <c r="AH16" s="2">
        <v>1.7636363636363637</v>
      </c>
      <c r="AI16" s="2">
        <v>1.4461538461538461</v>
      </c>
      <c r="AJ16" s="2">
        <v>1.388235294117647</v>
      </c>
      <c r="AK16" s="2">
        <v>2.7822774659181997</v>
      </c>
      <c r="AL16" s="2">
        <v>1.01219512195122</v>
      </c>
      <c r="AM16" s="2">
        <v>1.5454545454545454</v>
      </c>
      <c r="AN16" s="2">
        <v>0.81188118811881194</v>
      </c>
      <c r="AO16" s="2">
        <v>0.98412698412698407</v>
      </c>
      <c r="AP16" s="2">
        <v>2.3606442577030848</v>
      </c>
      <c r="AQ16" s="2">
        <v>1.3043478260869565</v>
      </c>
      <c r="AR16" s="2">
        <v>0.95833333333333337</v>
      </c>
      <c r="AS16" s="2">
        <v>1.5890410958904109</v>
      </c>
      <c r="AT16" s="2">
        <v>1.5925925925925926</v>
      </c>
      <c r="AU16" s="2">
        <v>0</v>
      </c>
      <c r="AV16" s="2">
        <v>1.0404040404040404</v>
      </c>
      <c r="AW16" s="2">
        <v>2.0925925925925926</v>
      </c>
      <c r="AX16" s="2">
        <v>1.490864527629234</v>
      </c>
      <c r="AY16" s="2">
        <v>1.222794428028704</v>
      </c>
    </row>
    <row r="17" spans="1:51" x14ac:dyDescent="0.45">
      <c r="A17">
        <f t="shared" si="0"/>
        <v>15</v>
      </c>
      <c r="B17" t="s">
        <v>8</v>
      </c>
      <c r="C17">
        <f t="shared" si="1"/>
        <v>6</v>
      </c>
      <c r="D17" t="s">
        <v>2</v>
      </c>
      <c r="E17">
        <v>75</v>
      </c>
      <c r="F17">
        <v>97</v>
      </c>
      <c r="G17" s="2">
        <f t="shared" si="2"/>
        <v>0.77319587628865982</v>
      </c>
      <c r="H17" s="2">
        <f t="shared" si="3"/>
        <v>1.2933333333333332</v>
      </c>
      <c r="I17" s="2"/>
      <c r="J17" t="s">
        <v>8</v>
      </c>
      <c r="K17">
        <v>15</v>
      </c>
      <c r="L17" s="2">
        <v>0.52173913043478259</v>
      </c>
      <c r="M17" s="2">
        <v>0.70707070707070707</v>
      </c>
      <c r="N17" s="9">
        <f>0.447619047619048+1.1046511627907</f>
        <v>1.5522702104097481</v>
      </c>
      <c r="O17" s="2">
        <f>0.881720430107527+0.95</f>
        <v>1.8317204301075269</v>
      </c>
      <c r="P17" s="2">
        <v>0.55140186915887845</v>
      </c>
      <c r="Q17" s="9">
        <f>0.77319587628866+1.11111111111111</f>
        <v>1.88430698739977</v>
      </c>
      <c r="R17" s="2">
        <v>0.6</v>
      </c>
      <c r="S17" s="2">
        <v>0.68932038834951459</v>
      </c>
      <c r="T17" s="2">
        <v>0.67500000000000004</v>
      </c>
      <c r="U17" s="2">
        <v>1.4861111111111112</v>
      </c>
      <c r="V17" s="9">
        <f>0.757575757575758+0.424657534246575</f>
        <v>1.1822332918223331</v>
      </c>
      <c r="W17" s="2">
        <v>1.8727272727272728</v>
      </c>
      <c r="X17" s="2">
        <v>1.3333333333333333</v>
      </c>
      <c r="Y17" s="2">
        <v>1.0404040404040404</v>
      </c>
      <c r="Z17" s="2">
        <v>0</v>
      </c>
      <c r="AA17" s="2">
        <v>0.71875</v>
      </c>
      <c r="AB17" s="2">
        <v>0.90654205607476634</v>
      </c>
      <c r="AC17" s="2">
        <v>1.7272727272727273</v>
      </c>
      <c r="AF17">
        <v>1</v>
      </c>
      <c r="AH17" s="2">
        <v>1.9166666666666667</v>
      </c>
      <c r="AI17" s="2">
        <v>1.4142857142857144</v>
      </c>
      <c r="AJ17" s="2">
        <v>3.139305711086227</v>
      </c>
      <c r="AK17" s="2">
        <v>2.1867779204107798</v>
      </c>
      <c r="AL17" s="2">
        <v>1.8135593220338984</v>
      </c>
      <c r="AM17" s="2">
        <v>2.1933333333333298</v>
      </c>
      <c r="AN17" s="2">
        <v>1.6666666666666667</v>
      </c>
      <c r="AO17" s="2">
        <v>1.4507042253521127</v>
      </c>
      <c r="AP17" s="2">
        <v>1.4814814814814814</v>
      </c>
      <c r="AQ17" s="2">
        <v>0.67289719626168221</v>
      </c>
      <c r="AR17" s="2">
        <v>3.6748387096774202</v>
      </c>
      <c r="AS17" s="2">
        <v>0.53398058252427183</v>
      </c>
      <c r="AT17" s="2">
        <v>0.75</v>
      </c>
      <c r="AU17" s="2">
        <v>0.96116504854368934</v>
      </c>
      <c r="AV17" s="2">
        <v>0</v>
      </c>
      <c r="AW17" s="2">
        <v>1.3913043478260869</v>
      </c>
      <c r="AX17" s="2">
        <v>1.1030927835051547</v>
      </c>
      <c r="AY17" s="2">
        <v>0.57894736842105265</v>
      </c>
    </row>
    <row r="18" spans="1:51" x14ac:dyDescent="0.45">
      <c r="A18">
        <f t="shared" si="0"/>
        <v>12</v>
      </c>
      <c r="B18" t="s">
        <v>4</v>
      </c>
      <c r="C18">
        <f t="shared" si="1"/>
        <v>2</v>
      </c>
      <c r="D18" t="s">
        <v>1</v>
      </c>
      <c r="E18">
        <v>69</v>
      </c>
      <c r="F18">
        <v>82</v>
      </c>
      <c r="G18" s="2">
        <f t="shared" si="2"/>
        <v>0.84146341463414631</v>
      </c>
      <c r="H18" s="2">
        <f t="shared" si="3"/>
        <v>1.1884057971014492</v>
      </c>
      <c r="I18" s="2"/>
      <c r="J18" t="s">
        <v>6</v>
      </c>
      <c r="K18">
        <v>16</v>
      </c>
      <c r="L18" s="2">
        <v>0.39772727272727271</v>
      </c>
      <c r="M18" s="2">
        <v>0.44166666666666665</v>
      </c>
      <c r="N18" s="9">
        <f>0.821428571428571+0.348214285714286</f>
        <v>1.169642857142857</v>
      </c>
      <c r="O18" s="2">
        <v>0.875</v>
      </c>
      <c r="P18" s="2">
        <v>0.61363636363636365</v>
      </c>
      <c r="Q18" s="9">
        <f>0.872727272727273+0.595959595959596</f>
        <v>1.468686868686869</v>
      </c>
      <c r="R18" s="2">
        <v>0.66972477064220182</v>
      </c>
      <c r="S18" s="9">
        <f>0.84+0.919354838709677</f>
        <v>1.7593548387096769</v>
      </c>
      <c r="T18" s="9">
        <f>0.714285714285714+0.6</f>
        <v>1.3142857142857141</v>
      </c>
      <c r="U18" s="2">
        <v>0.77922077922077926</v>
      </c>
      <c r="V18" s="2">
        <v>0.34523809523809523</v>
      </c>
      <c r="W18" s="2">
        <v>1.4561403508771931</v>
      </c>
      <c r="X18" s="2">
        <v>1.44</v>
      </c>
      <c r="Y18" s="2">
        <v>2.0925925925925926</v>
      </c>
      <c r="Z18" s="2">
        <v>1.3913043478260869</v>
      </c>
      <c r="AA18" s="2">
        <v>0</v>
      </c>
      <c r="AB18" s="2">
        <v>1.6046511627906976</v>
      </c>
      <c r="AC18" s="2">
        <v>1.9245283018867925</v>
      </c>
      <c r="AF18">
        <v>1</v>
      </c>
      <c r="AH18" s="2">
        <v>2.5142857142857142</v>
      </c>
      <c r="AI18" s="2">
        <v>2.2641509433962264</v>
      </c>
      <c r="AJ18" s="2">
        <v>4.0891861761427002</v>
      </c>
      <c r="AK18" s="2">
        <v>1.1428571428571428</v>
      </c>
      <c r="AL18" s="2">
        <v>1.6296296296296295</v>
      </c>
      <c r="AM18" s="2">
        <v>2.82379943502825</v>
      </c>
      <c r="AN18" s="2">
        <v>1.4931506849315068</v>
      </c>
      <c r="AO18" s="2">
        <v>2.2781954887218001</v>
      </c>
      <c r="AP18" s="2">
        <v>3.06666666666667</v>
      </c>
      <c r="AQ18" s="2">
        <v>1.2833333333333334</v>
      </c>
      <c r="AR18" s="2">
        <v>2.896551724137931</v>
      </c>
      <c r="AS18" s="2">
        <v>0.68674698795180722</v>
      </c>
      <c r="AT18" s="2">
        <v>0.69444444444444442</v>
      </c>
      <c r="AU18" s="2">
        <v>0.47787610619469029</v>
      </c>
      <c r="AV18" s="2">
        <v>0.71875</v>
      </c>
      <c r="AW18" s="2">
        <v>0</v>
      </c>
      <c r="AX18" s="2">
        <v>0.62318840579710144</v>
      </c>
      <c r="AY18" s="2">
        <v>0.51960784313725494</v>
      </c>
    </row>
    <row r="19" spans="1:51" x14ac:dyDescent="0.45">
      <c r="A19">
        <f t="shared" si="0"/>
        <v>11</v>
      </c>
      <c r="B19" t="s">
        <v>15</v>
      </c>
      <c r="C19">
        <f t="shared" si="1"/>
        <v>13</v>
      </c>
      <c r="D19" t="s">
        <v>9</v>
      </c>
      <c r="E19">
        <v>56</v>
      </c>
      <c r="F19">
        <v>120</v>
      </c>
      <c r="G19" s="2">
        <f t="shared" si="2"/>
        <v>0.46666666666666667</v>
      </c>
      <c r="H19" s="2">
        <f t="shared" si="3"/>
        <v>2.1428571428571428</v>
      </c>
      <c r="I19" s="2"/>
      <c r="J19" t="s">
        <v>16</v>
      </c>
      <c r="K19">
        <v>17</v>
      </c>
      <c r="L19" s="2">
        <v>0.77777777777777779</v>
      </c>
      <c r="M19" s="2">
        <v>0.3392857142857143</v>
      </c>
      <c r="N19" s="2">
        <v>0.47933884297520662</v>
      </c>
      <c r="O19" s="2">
        <v>1.1756756756756757</v>
      </c>
      <c r="P19" s="9">
        <f>0.46078431372549+0.661971830985915</f>
        <v>1.1227561447114049</v>
      </c>
      <c r="Q19" s="2">
        <v>0.2857142857142857</v>
      </c>
      <c r="R19" s="9">
        <f>0.339393939393939+0.7265625</f>
        <v>1.0659564393939389</v>
      </c>
      <c r="S19" s="2">
        <v>0.37267080745341613</v>
      </c>
      <c r="T19" s="2">
        <v>0.45689655172413796</v>
      </c>
      <c r="U19" s="2">
        <v>0.68888888888888888</v>
      </c>
      <c r="V19" s="2">
        <v>0.28205128205128205</v>
      </c>
      <c r="W19" s="9">
        <f>0.747663551401869+0.97196261682243</f>
        <v>1.719626168224299</v>
      </c>
      <c r="X19" s="2">
        <v>0.75490196078431371</v>
      </c>
      <c r="Y19" s="9">
        <f>0.647727272727273+0.843137254901961</f>
        <v>1.490864527629234</v>
      </c>
      <c r="Z19" s="2">
        <v>1.1030927835051547</v>
      </c>
      <c r="AA19" s="2">
        <v>0.62318840579710144</v>
      </c>
      <c r="AB19" s="2">
        <v>0</v>
      </c>
      <c r="AC19" s="2">
        <v>0.79729729729729726</v>
      </c>
      <c r="AF19">
        <v>1</v>
      </c>
      <c r="AH19" s="2">
        <v>1.2857142857142858</v>
      </c>
      <c r="AI19" s="2">
        <v>2.9473684210526314</v>
      </c>
      <c r="AJ19" s="2">
        <v>2.0862068965517242</v>
      </c>
      <c r="AK19" s="2">
        <v>0.85057471264367812</v>
      </c>
      <c r="AL19" s="2">
        <v>3.68085106382979</v>
      </c>
      <c r="AM19" s="2">
        <v>3.5</v>
      </c>
      <c r="AN19" s="2">
        <v>4.3227726574500798</v>
      </c>
      <c r="AO19" s="2">
        <v>2.6833333333333331</v>
      </c>
      <c r="AP19" s="2">
        <v>2.1886792452830188</v>
      </c>
      <c r="AQ19" s="2">
        <v>1.4516129032258065</v>
      </c>
      <c r="AR19" s="2">
        <v>3.5454545454545454</v>
      </c>
      <c r="AS19" s="2">
        <v>2.3663461538461501</v>
      </c>
      <c r="AT19" s="2">
        <v>1.3246753246753247</v>
      </c>
      <c r="AU19" s="2">
        <v>2.72990616075072</v>
      </c>
      <c r="AV19" s="2">
        <v>0.90654205607476634</v>
      </c>
      <c r="AW19" s="2">
        <v>1.6046511627906976</v>
      </c>
      <c r="AX19" s="2">
        <v>0</v>
      </c>
      <c r="AY19" s="2">
        <v>1.2542372881355932</v>
      </c>
    </row>
    <row r="20" spans="1:51" x14ac:dyDescent="0.45">
      <c r="A20" t="e">
        <f t="shared" si="0"/>
        <v>#N/A</v>
      </c>
      <c r="B20" t="s">
        <v>20</v>
      </c>
      <c r="C20">
        <f t="shared" si="1"/>
        <v>17</v>
      </c>
      <c r="D20" t="s">
        <v>16</v>
      </c>
      <c r="E20">
        <v>74</v>
      </c>
      <c r="F20">
        <v>59</v>
      </c>
      <c r="G20" s="2">
        <f t="shared" si="2"/>
        <v>1.2542372881355932</v>
      </c>
      <c r="H20" s="2">
        <f t="shared" si="3"/>
        <v>0.79729729729729726</v>
      </c>
      <c r="I20" s="2"/>
      <c r="J20" t="s">
        <v>10</v>
      </c>
      <c r="K20">
        <v>18</v>
      </c>
      <c r="L20" s="9">
        <f>0.504132231404959+0.222222222222222</f>
        <v>0.72635445362718098</v>
      </c>
      <c r="M20" s="2">
        <v>0.53</v>
      </c>
      <c r="N20" s="9">
        <f>0.872093023255814+0.698412698412698</f>
        <v>1.5705057216685119</v>
      </c>
      <c r="O20" s="2">
        <v>0.92045454545454541</v>
      </c>
      <c r="P20" s="2">
        <v>0.23529411764705882</v>
      </c>
      <c r="Q20" s="2">
        <v>0.30769230769230771</v>
      </c>
      <c r="R20" s="2">
        <v>1.0454545454545454</v>
      </c>
      <c r="S20" s="2">
        <v>0.51079136690647486</v>
      </c>
      <c r="T20" s="2">
        <v>0.56140350877192979</v>
      </c>
      <c r="U20" s="2">
        <v>0.4854368932038835</v>
      </c>
      <c r="V20" s="2">
        <v>0.4</v>
      </c>
      <c r="W20" s="2">
        <v>0.43119266055045874</v>
      </c>
      <c r="X20" s="9">
        <f>0.743589743589744+0.619834710743802</f>
        <v>1.3634244543335461</v>
      </c>
      <c r="Y20" s="9">
        <f>0.504347826086956+0.718446601941748</f>
        <v>1.222794428028704</v>
      </c>
      <c r="Z20" s="2">
        <v>0.57894736842105265</v>
      </c>
      <c r="AA20" s="2">
        <v>0.51960784313725494</v>
      </c>
      <c r="AB20" s="2">
        <v>1.2542372881355932</v>
      </c>
      <c r="AC20" s="2">
        <v>0</v>
      </c>
      <c r="AF20">
        <v>1</v>
      </c>
      <c r="AH20" s="2">
        <v>6.4836065573770503</v>
      </c>
      <c r="AI20" s="2">
        <v>1.8867924528301887</v>
      </c>
      <c r="AJ20" s="2">
        <v>2.5784848484848499</v>
      </c>
      <c r="AK20" s="2">
        <v>1.0864197530864197</v>
      </c>
      <c r="AL20" s="2">
        <v>4.25</v>
      </c>
      <c r="AM20" s="2">
        <v>3.25</v>
      </c>
      <c r="AN20" s="2">
        <v>0.95652173913043481</v>
      </c>
      <c r="AO20" s="2">
        <v>1.9577464788732395</v>
      </c>
      <c r="AP20" s="2">
        <v>1.78125</v>
      </c>
      <c r="AQ20" s="2">
        <v>2.06</v>
      </c>
      <c r="AR20" s="2">
        <v>2.5</v>
      </c>
      <c r="AS20" s="2">
        <v>2.3191489361702127</v>
      </c>
      <c r="AT20" s="2">
        <v>2.9581609195402301</v>
      </c>
      <c r="AU20" s="2">
        <v>3.37465051258155</v>
      </c>
      <c r="AV20" s="2">
        <v>1.7272727272727273</v>
      </c>
      <c r="AW20" s="2">
        <v>1.9245283018867925</v>
      </c>
      <c r="AX20" s="2">
        <v>0.79729729729729726</v>
      </c>
      <c r="AY20" s="2">
        <v>0</v>
      </c>
    </row>
    <row r="21" spans="1:51" x14ac:dyDescent="0.45">
      <c r="A21" t="e">
        <f t="shared" si="0"/>
        <v>#N/A</v>
      </c>
      <c r="B21" t="s">
        <v>21</v>
      </c>
      <c r="C21">
        <f t="shared" si="1"/>
        <v>10</v>
      </c>
      <c r="D21" t="s">
        <v>13</v>
      </c>
      <c r="E21">
        <v>55</v>
      </c>
      <c r="F21">
        <v>65</v>
      </c>
      <c r="G21" s="2">
        <f t="shared" si="2"/>
        <v>0.84615384615384615</v>
      </c>
      <c r="H21" s="2">
        <f t="shared" si="3"/>
        <v>1.1818181818181819</v>
      </c>
      <c r="I21" s="2"/>
    </row>
    <row r="22" spans="1:51" x14ac:dyDescent="0.45">
      <c r="A22">
        <f t="shared" si="0"/>
        <v>7</v>
      </c>
      <c r="B22" t="s">
        <v>5</v>
      </c>
      <c r="C22">
        <f t="shared" si="1"/>
        <v>16</v>
      </c>
      <c r="D22" t="s">
        <v>6</v>
      </c>
      <c r="E22">
        <v>109</v>
      </c>
      <c r="F22">
        <v>73</v>
      </c>
      <c r="G22" s="2">
        <f t="shared" si="2"/>
        <v>1.4931506849315068</v>
      </c>
      <c r="H22" s="2">
        <f t="shared" si="3"/>
        <v>0.66972477064220182</v>
      </c>
      <c r="I22" s="2"/>
    </row>
    <row r="23" spans="1:51" x14ac:dyDescent="0.45">
      <c r="A23" t="e">
        <f t="shared" si="0"/>
        <v>#N/A</v>
      </c>
      <c r="C23" t="e">
        <f t="shared" si="1"/>
        <v>#N/A</v>
      </c>
      <c r="G23" s="2"/>
      <c r="H23" s="2"/>
      <c r="I23" s="2"/>
    </row>
    <row r="24" spans="1:51" x14ac:dyDescent="0.45">
      <c r="A24" t="e">
        <f t="shared" si="0"/>
        <v>#N/A</v>
      </c>
      <c r="B24" s="1" t="s">
        <v>22</v>
      </c>
      <c r="C24" t="e">
        <f t="shared" si="1"/>
        <v>#N/A</v>
      </c>
      <c r="G24" s="2"/>
      <c r="H24" s="2"/>
      <c r="I24" s="2"/>
    </row>
    <row r="25" spans="1:51" x14ac:dyDescent="0.45">
      <c r="A25">
        <f t="shared" si="0"/>
        <v>8</v>
      </c>
      <c r="B25" t="s">
        <v>14</v>
      </c>
      <c r="C25">
        <f t="shared" si="1"/>
        <v>3</v>
      </c>
      <c r="D25" t="s">
        <v>0</v>
      </c>
      <c r="E25">
        <v>71</v>
      </c>
      <c r="F25">
        <v>60</v>
      </c>
      <c r="G25" s="2">
        <f t="shared" si="2"/>
        <v>1.1833333333333333</v>
      </c>
      <c r="H25" s="2">
        <f t="shared" si="3"/>
        <v>0.84507042253521125</v>
      </c>
      <c r="I25" s="2"/>
      <c r="W25" t="s">
        <v>57</v>
      </c>
      <c r="X25">
        <f>analysis!B1</f>
        <v>1</v>
      </c>
      <c r="AA25" t="s">
        <v>57</v>
      </c>
      <c r="AB25">
        <f>analysis!B1</f>
        <v>1</v>
      </c>
      <c r="AE25" t="s">
        <v>57</v>
      </c>
      <c r="AF25">
        <f>analysis!B2</f>
        <v>0.1</v>
      </c>
      <c r="AO25" t="s">
        <v>57</v>
      </c>
      <c r="AP25">
        <f>analysis!B1</f>
        <v>1</v>
      </c>
      <c r="AS25" t="s">
        <v>57</v>
      </c>
      <c r="AT25">
        <f>analysis!$B$3</f>
        <v>0.1</v>
      </c>
    </row>
    <row r="26" spans="1:51" x14ac:dyDescent="0.45">
      <c r="A26">
        <f t="shared" si="0"/>
        <v>2</v>
      </c>
      <c r="B26" t="s">
        <v>1</v>
      </c>
      <c r="C26">
        <f t="shared" si="1"/>
        <v>15</v>
      </c>
      <c r="D26" t="s">
        <v>8</v>
      </c>
      <c r="E26">
        <v>99</v>
      </c>
      <c r="F26">
        <v>70</v>
      </c>
      <c r="G26" s="2">
        <f t="shared" si="2"/>
        <v>1.4142857142857144</v>
      </c>
      <c r="H26" s="2">
        <f t="shared" si="3"/>
        <v>0.70707070707070707</v>
      </c>
      <c r="I26" s="2"/>
      <c r="K26" t="s">
        <v>49</v>
      </c>
      <c r="L26" s="2" cm="1">
        <f t="array" ref="L26:L43">MMULT(L3:AC20,AF3:AF20)</f>
        <v>32.90056257819721</v>
      </c>
      <c r="M26">
        <f>_xlfn.RANK.AVG(L26,_xlfn.ANCHORARRAY($L$26),0)</f>
        <v>1</v>
      </c>
      <c r="N26" t="s">
        <v>51</v>
      </c>
      <c r="O26" s="2" cm="1">
        <f t="array" ref="O26:O43">MMULT(_xlfn.ANCHORARRAY(AH3),AF3:AF20)</f>
        <v>15.848504277903567</v>
      </c>
      <c r="Q26" t="s">
        <v>54</v>
      </c>
      <c r="R26" s="2" cm="1">
        <f t="array" ref="R26:R43">MMULT(_xlfn.ANCHORARRAY(L47),AF3:AF20)</f>
        <v>701.14836567715474</v>
      </c>
      <c r="T26" t="s">
        <v>55</v>
      </c>
      <c r="U26" s="2" cm="1">
        <f t="array" ref="U26:U43">MMULT(_xlfn.ANCHORARRAY(AH47),AF3:AF20)</f>
        <v>370.91072417080011</v>
      </c>
      <c r="W26" t="s">
        <v>56</v>
      </c>
      <c r="X26" s="2">
        <f>L26-O26*$X$25</f>
        <v>17.052058300293645</v>
      </c>
      <c r="Y26">
        <f>_xlfn.RANK.AVG(X26,$X$26:$X$43,0)</f>
        <v>1</v>
      </c>
      <c r="Z26">
        <v>1</v>
      </c>
      <c r="AA26" t="s">
        <v>58</v>
      </c>
      <c r="AB26" s="2">
        <f>R26-U26*$AB$25</f>
        <v>330.23764150635463</v>
      </c>
      <c r="AC26">
        <f>_xlfn.RANK.AVG(AB26,$AB$26:$AB$43,0)</f>
        <v>1</v>
      </c>
      <c r="AD26">
        <v>1</v>
      </c>
      <c r="AE26" t="s">
        <v>59</v>
      </c>
      <c r="AF26" s="2">
        <f t="shared" ref="AF26:AF43" si="4">X26+AB26*$AF$25</f>
        <v>50.07582245092911</v>
      </c>
      <c r="AG26">
        <f>_xlfn.RANK.AVG(AF26,$AF$26:$AF$43,0)</f>
        <v>1</v>
      </c>
      <c r="AI26" t="s">
        <v>78</v>
      </c>
      <c r="AJ26" cm="1">
        <f t="array" ref="AJ26:AJ43">MMULT(_xlfn.ANCHORARRAY(L68),AF3:AF20)</f>
        <v>15772.527476504858</v>
      </c>
      <c r="AL26" t="s">
        <v>79</v>
      </c>
      <c r="AM26" cm="1">
        <f t="array" ref="AM26:AM43">MMULT(_xlfn.ANCHORARRAY(AH68),AF3:AF20)</f>
        <v>8245.0456974105491</v>
      </c>
      <c r="AO26" t="s">
        <v>80</v>
      </c>
      <c r="AP26">
        <f>AJ26-AM26*$AP$25</f>
        <v>7527.4817790943089</v>
      </c>
      <c r="AQ26">
        <f>_xlfn.RANK.AVG(AP26,$AP$26:$AP$43,0)</f>
        <v>1</v>
      </c>
      <c r="AS26" t="s">
        <v>151</v>
      </c>
      <c r="AT26" s="2">
        <f>AF26+$AT$25*AP26</f>
        <v>802.82400036036006</v>
      </c>
      <c r="AU26">
        <f>_xlfn.RANK.AVG(AT26,$AT$26:$AT$43,0)</f>
        <v>1</v>
      </c>
    </row>
    <row r="27" spans="1:51" x14ac:dyDescent="0.45">
      <c r="A27">
        <f t="shared" si="0"/>
        <v>14</v>
      </c>
      <c r="B27" t="s">
        <v>11</v>
      </c>
      <c r="C27">
        <f t="shared" si="1"/>
        <v>11</v>
      </c>
      <c r="D27" t="s">
        <v>15</v>
      </c>
      <c r="E27">
        <v>96</v>
      </c>
      <c r="F27">
        <v>92</v>
      </c>
      <c r="G27" s="2">
        <f t="shared" si="2"/>
        <v>1.0434782608695652</v>
      </c>
      <c r="H27" s="2">
        <f t="shared" si="3"/>
        <v>0.95833333333333337</v>
      </c>
      <c r="I27" s="2"/>
      <c r="L27" s="2">
        <v>29.924286886045653</v>
      </c>
      <c r="M27">
        <f t="shared" ref="M27:M43" si="5">_xlfn.RANK.AVG(L27,_xlfn.ANCHORARRAY($L$26),0)</f>
        <v>2</v>
      </c>
      <c r="O27" s="2">
        <v>17.646904175851361</v>
      </c>
      <c r="R27" s="2">
        <v>681.46485246560087</v>
      </c>
      <c r="U27" s="2">
        <v>390.48405842685457</v>
      </c>
      <c r="X27" s="2">
        <f t="shared" ref="X27:X43" si="6">L27-O27*$X$25</f>
        <v>12.277382710194292</v>
      </c>
      <c r="Y27">
        <f t="shared" ref="Y27:Y43" si="7">_xlfn.RANK.AVG(X27,$X$26:$X$43,0)</f>
        <v>3</v>
      </c>
      <c r="Z27">
        <v>2</v>
      </c>
      <c r="AB27" s="2">
        <f t="shared" ref="AB27:AB43" si="8">R27-U27*$AB$25</f>
        <v>290.9807940387463</v>
      </c>
      <c r="AC27">
        <f t="shared" ref="AC27:AC43" si="9">_xlfn.RANK.AVG(AB27,$AB$26:$AB$43,0)</f>
        <v>2</v>
      </c>
      <c r="AD27">
        <v>2</v>
      </c>
      <c r="AF27" s="2">
        <f t="shared" si="4"/>
        <v>41.375462114068924</v>
      </c>
      <c r="AG27">
        <f t="shared" ref="AG27:AG43" si="10">_xlfn.RANK.AVG(AF27,$AF$26:$AF$43,0)</f>
        <v>2</v>
      </c>
      <c r="AJ27">
        <v>15132.789592306221</v>
      </c>
      <c r="AM27">
        <v>8762.1543784027817</v>
      </c>
      <c r="AP27">
        <f t="shared" ref="AP27:AP43" si="11">AJ27-AM27*$AP$25</f>
        <v>6370.6352139034389</v>
      </c>
      <c r="AQ27">
        <f t="shared" ref="AQ27:AQ43" si="12">_xlfn.RANK.AVG(AP27,$AP$26:$AP$43,0)</f>
        <v>2</v>
      </c>
      <c r="AT27" s="2">
        <f t="shared" ref="AT27:AT43" si="13">AF27+$AT$25*AP27</f>
        <v>678.43898350441282</v>
      </c>
      <c r="AU27">
        <f t="shared" ref="AU27:AU43" si="14">_xlfn.RANK.AVG(AT27,$AT$26:$AT$43,0)</f>
        <v>2</v>
      </c>
    </row>
    <row r="28" spans="1:51" x14ac:dyDescent="0.45">
      <c r="A28">
        <f t="shared" si="0"/>
        <v>16</v>
      </c>
      <c r="B28" t="s">
        <v>6</v>
      </c>
      <c r="C28">
        <f t="shared" si="1"/>
        <v>12</v>
      </c>
      <c r="D28" t="s">
        <v>4</v>
      </c>
      <c r="E28">
        <v>83</v>
      </c>
      <c r="F28">
        <v>57</v>
      </c>
      <c r="G28" s="2">
        <f t="shared" si="2"/>
        <v>1.4561403508771931</v>
      </c>
      <c r="H28" s="2">
        <f t="shared" si="3"/>
        <v>0.68674698795180722</v>
      </c>
      <c r="I28" s="2"/>
      <c r="L28" s="2">
        <v>29.735492788527502</v>
      </c>
      <c r="M28">
        <f t="shared" si="5"/>
        <v>3</v>
      </c>
      <c r="O28" s="2">
        <v>17.245246490420836</v>
      </c>
      <c r="R28" s="2">
        <v>647.8975714870985</v>
      </c>
      <c r="U28" s="2">
        <v>418.77033585924892</v>
      </c>
      <c r="X28" s="2">
        <f t="shared" si="6"/>
        <v>12.490246298106666</v>
      </c>
      <c r="Y28">
        <f t="shared" si="7"/>
        <v>2</v>
      </c>
      <c r="Z28">
        <v>3</v>
      </c>
      <c r="AB28" s="2">
        <f t="shared" si="8"/>
        <v>229.12723562784959</v>
      </c>
      <c r="AC28">
        <f t="shared" si="9"/>
        <v>3</v>
      </c>
      <c r="AD28">
        <v>3</v>
      </c>
      <c r="AF28" s="2">
        <f t="shared" si="4"/>
        <v>35.402969860891631</v>
      </c>
      <c r="AG28">
        <f t="shared" si="10"/>
        <v>3</v>
      </c>
      <c r="AJ28">
        <v>14578.650318215112</v>
      </c>
      <c r="AM28">
        <v>9218.4748930285896</v>
      </c>
      <c r="AP28">
        <f t="shared" si="11"/>
        <v>5360.1754251865223</v>
      </c>
      <c r="AQ28">
        <f t="shared" si="12"/>
        <v>3</v>
      </c>
      <c r="AT28" s="2">
        <f t="shared" si="13"/>
        <v>571.42051237954388</v>
      </c>
      <c r="AU28">
        <f t="shared" si="14"/>
        <v>3</v>
      </c>
    </row>
    <row r="29" spans="1:51" x14ac:dyDescent="0.45">
      <c r="A29">
        <f t="shared" si="0"/>
        <v>6</v>
      </c>
      <c r="B29" t="s">
        <v>2</v>
      </c>
      <c r="C29" t="e">
        <f t="shared" si="1"/>
        <v>#N/A</v>
      </c>
      <c r="D29" t="s">
        <v>20</v>
      </c>
      <c r="E29">
        <v>156</v>
      </c>
      <c r="F29">
        <v>48</v>
      </c>
      <c r="G29" s="2">
        <f t="shared" si="2"/>
        <v>3.25</v>
      </c>
      <c r="H29" s="2">
        <f t="shared" si="3"/>
        <v>0.30769230769230771</v>
      </c>
      <c r="I29" s="2"/>
      <c r="L29" s="2">
        <v>22.882912286273768</v>
      </c>
      <c r="M29">
        <f t="shared" si="5"/>
        <v>11</v>
      </c>
      <c r="O29" s="2">
        <v>20.869770815818956</v>
      </c>
      <c r="R29" s="2">
        <v>539.09825422569747</v>
      </c>
      <c r="U29" s="2">
        <v>489.55489028201049</v>
      </c>
      <c r="X29" s="2">
        <f t="shared" si="6"/>
        <v>2.0131414704548121</v>
      </c>
      <c r="Y29">
        <f t="shared" si="7"/>
        <v>10</v>
      </c>
      <c r="Z29">
        <v>4</v>
      </c>
      <c r="AB29" s="2">
        <f t="shared" si="8"/>
        <v>49.543363943686984</v>
      </c>
      <c r="AC29">
        <f t="shared" si="9"/>
        <v>10</v>
      </c>
      <c r="AD29">
        <v>4</v>
      </c>
      <c r="AF29" s="2">
        <f t="shared" si="4"/>
        <v>6.9674778648235112</v>
      </c>
      <c r="AG29">
        <f t="shared" si="10"/>
        <v>10</v>
      </c>
      <c r="AJ29">
        <v>11979.529622023005</v>
      </c>
      <c r="AM29">
        <v>10905.126751004438</v>
      </c>
      <c r="AP29">
        <f t="shared" si="11"/>
        <v>1074.4028710185667</v>
      </c>
      <c r="AQ29">
        <f t="shared" si="12"/>
        <v>10</v>
      </c>
      <c r="AT29" s="2">
        <f t="shared" si="13"/>
        <v>114.40776496668018</v>
      </c>
      <c r="AU29">
        <f t="shared" si="14"/>
        <v>10</v>
      </c>
    </row>
    <row r="30" spans="1:51" x14ac:dyDescent="0.45">
      <c r="A30">
        <f t="shared" si="0"/>
        <v>4</v>
      </c>
      <c r="B30" t="s">
        <v>7</v>
      </c>
      <c r="C30">
        <f t="shared" si="1"/>
        <v>1</v>
      </c>
      <c r="D30" t="s">
        <v>12</v>
      </c>
      <c r="E30">
        <v>91</v>
      </c>
      <c r="F30">
        <v>104</v>
      </c>
      <c r="G30" s="2">
        <f t="shared" si="2"/>
        <v>0.875</v>
      </c>
      <c r="H30" s="2">
        <f t="shared" si="3"/>
        <v>1.1428571428571428</v>
      </c>
      <c r="I30" s="2"/>
      <c r="L30" s="2">
        <v>27.690492230066354</v>
      </c>
      <c r="M30">
        <f t="shared" si="5"/>
        <v>5</v>
      </c>
      <c r="O30" s="2">
        <v>20.892490192209557</v>
      </c>
      <c r="R30" s="2">
        <v>589.69231273180549</v>
      </c>
      <c r="U30" s="2">
        <v>463.45428373388336</v>
      </c>
      <c r="X30" s="2">
        <f t="shared" si="6"/>
        <v>6.7980020378567971</v>
      </c>
      <c r="Y30">
        <f t="shared" si="7"/>
        <v>6</v>
      </c>
      <c r="Z30">
        <v>5</v>
      </c>
      <c r="AB30" s="2">
        <f t="shared" si="8"/>
        <v>126.23802899792213</v>
      </c>
      <c r="AC30">
        <f t="shared" si="9"/>
        <v>6</v>
      </c>
      <c r="AD30">
        <v>5</v>
      </c>
      <c r="AF30" s="2">
        <f t="shared" si="4"/>
        <v>19.421804937649011</v>
      </c>
      <c r="AG30">
        <f t="shared" si="10"/>
        <v>6</v>
      </c>
      <c r="AJ30">
        <v>13300.998990477725</v>
      </c>
      <c r="AM30">
        <v>10403.515386688583</v>
      </c>
      <c r="AP30">
        <f t="shared" si="11"/>
        <v>2897.4836037891419</v>
      </c>
      <c r="AQ30">
        <f t="shared" si="12"/>
        <v>6</v>
      </c>
      <c r="AT30" s="2">
        <f t="shared" si="13"/>
        <v>309.17016531656321</v>
      </c>
      <c r="AU30">
        <f t="shared" si="14"/>
        <v>6</v>
      </c>
    </row>
    <row r="31" spans="1:51" x14ac:dyDescent="0.45">
      <c r="A31">
        <f t="shared" si="0"/>
        <v>9</v>
      </c>
      <c r="B31" t="s">
        <v>3</v>
      </c>
      <c r="C31">
        <f t="shared" si="1"/>
        <v>13</v>
      </c>
      <c r="D31" t="s">
        <v>9</v>
      </c>
      <c r="E31">
        <v>74</v>
      </c>
      <c r="F31">
        <v>73</v>
      </c>
      <c r="G31" s="2">
        <f t="shared" si="2"/>
        <v>1.0136986301369864</v>
      </c>
      <c r="H31" s="2">
        <f t="shared" si="3"/>
        <v>0.98648648648648651</v>
      </c>
      <c r="I31" s="2"/>
      <c r="L31" s="2">
        <v>29.342965363221076</v>
      </c>
      <c r="M31">
        <f t="shared" si="5"/>
        <v>4</v>
      </c>
      <c r="O31" s="2">
        <v>18.132055204940013</v>
      </c>
      <c r="R31" s="2">
        <v>620.07585861478219</v>
      </c>
      <c r="U31" s="2">
        <v>411.69919067900361</v>
      </c>
      <c r="X31" s="2">
        <f t="shared" si="6"/>
        <v>11.210910158281063</v>
      </c>
      <c r="Y31">
        <f t="shared" si="7"/>
        <v>4</v>
      </c>
      <c r="Z31">
        <v>6</v>
      </c>
      <c r="AB31" s="2">
        <f t="shared" si="8"/>
        <v>208.37666793577858</v>
      </c>
      <c r="AC31">
        <f t="shared" si="9"/>
        <v>4</v>
      </c>
      <c r="AD31">
        <v>6</v>
      </c>
      <c r="AF31" s="2">
        <f t="shared" si="4"/>
        <v>32.048576951858919</v>
      </c>
      <c r="AG31">
        <f t="shared" si="10"/>
        <v>4</v>
      </c>
      <c r="AJ31">
        <v>13967.739315639712</v>
      </c>
      <c r="AM31">
        <v>9152.8112555260504</v>
      </c>
      <c r="AP31">
        <f t="shared" si="11"/>
        <v>4814.9280601136616</v>
      </c>
      <c r="AQ31">
        <f t="shared" si="12"/>
        <v>4</v>
      </c>
      <c r="AT31" s="2">
        <f t="shared" si="13"/>
        <v>513.54138296322503</v>
      </c>
      <c r="AU31">
        <f t="shared" si="14"/>
        <v>4</v>
      </c>
    </row>
    <row r="32" spans="1:51" x14ac:dyDescent="0.45">
      <c r="A32">
        <f t="shared" si="0"/>
        <v>10</v>
      </c>
      <c r="B32" t="s">
        <v>13</v>
      </c>
      <c r="C32">
        <f t="shared" si="1"/>
        <v>7</v>
      </c>
      <c r="D32" t="s">
        <v>5</v>
      </c>
      <c r="E32">
        <v>117</v>
      </c>
      <c r="F32">
        <v>84</v>
      </c>
      <c r="G32" s="2">
        <f t="shared" si="2"/>
        <v>1.3928571428571428</v>
      </c>
      <c r="H32" s="2">
        <f t="shared" si="3"/>
        <v>0.71794871794871795</v>
      </c>
      <c r="I32" s="2"/>
      <c r="L32" s="2">
        <v>26.377106776766297</v>
      </c>
      <c r="M32">
        <f t="shared" si="5"/>
        <v>7</v>
      </c>
      <c r="O32" s="2">
        <v>18.863489130241813</v>
      </c>
      <c r="R32" s="2">
        <v>582.83160041675569</v>
      </c>
      <c r="U32" s="2">
        <v>444.2767088379747</v>
      </c>
      <c r="X32" s="2">
        <f t="shared" si="6"/>
        <v>7.5136176465244837</v>
      </c>
      <c r="Y32">
        <f t="shared" si="7"/>
        <v>5</v>
      </c>
      <c r="Z32">
        <v>7</v>
      </c>
      <c r="AB32" s="2">
        <f t="shared" si="8"/>
        <v>138.554891578781</v>
      </c>
      <c r="AC32">
        <f t="shared" si="9"/>
        <v>5</v>
      </c>
      <c r="AD32">
        <v>7</v>
      </c>
      <c r="AF32" s="2">
        <f t="shared" si="4"/>
        <v>21.369106804402584</v>
      </c>
      <c r="AG32">
        <f t="shared" si="10"/>
        <v>5</v>
      </c>
      <c r="AJ32">
        <v>13050.392690468903</v>
      </c>
      <c r="AM32">
        <v>9885.1174402763663</v>
      </c>
      <c r="AP32">
        <f t="shared" si="11"/>
        <v>3165.275250192537</v>
      </c>
      <c r="AQ32">
        <f t="shared" si="12"/>
        <v>5</v>
      </c>
      <c r="AT32" s="2">
        <f t="shared" si="13"/>
        <v>337.89663182365632</v>
      </c>
      <c r="AU32">
        <f t="shared" si="14"/>
        <v>5</v>
      </c>
    </row>
    <row r="33" spans="1:51" x14ac:dyDescent="0.45">
      <c r="A33">
        <f t="shared" si="0"/>
        <v>17</v>
      </c>
      <c r="B33" t="s">
        <v>16</v>
      </c>
      <c r="C33" t="e">
        <f t="shared" si="1"/>
        <v>#N/A</v>
      </c>
      <c r="D33" t="s">
        <v>21</v>
      </c>
      <c r="E33">
        <v>47</v>
      </c>
      <c r="F33">
        <v>102</v>
      </c>
      <c r="G33" s="2">
        <f t="shared" si="2"/>
        <v>0.46078431372549017</v>
      </c>
      <c r="H33" s="2">
        <f t="shared" si="3"/>
        <v>2.1702127659574466</v>
      </c>
      <c r="I33" s="2"/>
      <c r="L33" s="2">
        <v>24.381087605765334</v>
      </c>
      <c r="M33">
        <f t="shared" si="5"/>
        <v>9</v>
      </c>
      <c r="O33" s="2">
        <v>21.36874931433313</v>
      </c>
      <c r="R33" s="2">
        <v>549.56376225815154</v>
      </c>
      <c r="U33" s="2">
        <v>455.30251638233011</v>
      </c>
      <c r="X33" s="2">
        <f t="shared" si="6"/>
        <v>3.0123382914322043</v>
      </c>
      <c r="Y33">
        <f t="shared" si="7"/>
        <v>9</v>
      </c>
      <c r="Z33">
        <v>8</v>
      </c>
      <c r="AB33" s="2">
        <f t="shared" si="8"/>
        <v>94.26124587582143</v>
      </c>
      <c r="AC33">
        <f t="shared" si="9"/>
        <v>9</v>
      </c>
      <c r="AD33">
        <v>8</v>
      </c>
      <c r="AF33" s="2">
        <f t="shared" si="4"/>
        <v>12.438462879014347</v>
      </c>
      <c r="AG33">
        <f t="shared" si="10"/>
        <v>9</v>
      </c>
      <c r="AJ33">
        <v>12330.090704042406</v>
      </c>
      <c r="AM33">
        <v>10230.96651770827</v>
      </c>
      <c r="AP33">
        <f t="shared" si="11"/>
        <v>2099.1241863341365</v>
      </c>
      <c r="AQ33">
        <f t="shared" si="12"/>
        <v>9</v>
      </c>
      <c r="AT33" s="2">
        <f t="shared" si="13"/>
        <v>222.350881512428</v>
      </c>
      <c r="AU33">
        <f t="shared" si="14"/>
        <v>9</v>
      </c>
    </row>
    <row r="34" spans="1:51" x14ac:dyDescent="0.45">
      <c r="A34" t="e">
        <f t="shared" si="0"/>
        <v>#N/A</v>
      </c>
      <c r="C34" t="e">
        <f t="shared" si="1"/>
        <v>#N/A</v>
      </c>
      <c r="G34" s="2"/>
      <c r="H34" s="2"/>
      <c r="I34" s="2"/>
      <c r="L34" s="2">
        <v>24.390355691226468</v>
      </c>
      <c r="M34">
        <f t="shared" si="5"/>
        <v>8</v>
      </c>
      <c r="O34" s="2">
        <v>19.195147950109536</v>
      </c>
      <c r="R34" s="2">
        <v>545.65038172528205</v>
      </c>
      <c r="U34" s="2">
        <v>428.97205011045287</v>
      </c>
      <c r="X34" s="2">
        <f t="shared" si="6"/>
        <v>5.1952077411169313</v>
      </c>
      <c r="Y34">
        <f t="shared" si="7"/>
        <v>7</v>
      </c>
      <c r="Z34">
        <v>9</v>
      </c>
      <c r="AB34" s="2">
        <f t="shared" si="8"/>
        <v>116.67833161482918</v>
      </c>
      <c r="AC34">
        <f t="shared" si="9"/>
        <v>8</v>
      </c>
      <c r="AD34">
        <v>9</v>
      </c>
      <c r="AF34" s="2">
        <f t="shared" si="4"/>
        <v>16.863040902599849</v>
      </c>
      <c r="AG34">
        <f t="shared" si="10"/>
        <v>7</v>
      </c>
      <c r="AJ34">
        <v>12134.476046719805</v>
      </c>
      <c r="AM34">
        <v>9592.1971256796824</v>
      </c>
      <c r="AP34">
        <f t="shared" si="11"/>
        <v>2542.2789210401224</v>
      </c>
      <c r="AQ34">
        <f t="shared" si="12"/>
        <v>7</v>
      </c>
      <c r="AT34" s="2">
        <f t="shared" si="13"/>
        <v>271.09093300661209</v>
      </c>
      <c r="AU34">
        <f t="shared" si="14"/>
        <v>7</v>
      </c>
    </row>
    <row r="35" spans="1:51" x14ac:dyDescent="0.45">
      <c r="A35" t="e">
        <f t="shared" si="0"/>
        <v>#N/A</v>
      </c>
      <c r="B35" s="1" t="s">
        <v>23</v>
      </c>
      <c r="C35" t="e">
        <f t="shared" si="1"/>
        <v>#N/A</v>
      </c>
      <c r="G35" s="2"/>
      <c r="H35" s="2"/>
      <c r="I35" s="2"/>
      <c r="L35" s="2">
        <v>22.446893425323101</v>
      </c>
      <c r="M35">
        <f t="shared" si="5"/>
        <v>12</v>
      </c>
      <c r="O35" s="2">
        <v>24.962716501749373</v>
      </c>
      <c r="R35" s="2">
        <v>517.57094943612265</v>
      </c>
      <c r="U35" s="2">
        <v>539.89933318435772</v>
      </c>
      <c r="X35" s="2">
        <f t="shared" si="6"/>
        <v>-2.5158230764262726</v>
      </c>
      <c r="Y35">
        <f t="shared" si="7"/>
        <v>12</v>
      </c>
      <c r="Z35">
        <v>10</v>
      </c>
      <c r="AB35" s="2">
        <f t="shared" si="8"/>
        <v>-22.328383748235069</v>
      </c>
      <c r="AC35">
        <f t="shared" si="9"/>
        <v>12</v>
      </c>
      <c r="AD35">
        <v>10</v>
      </c>
      <c r="AF35" s="2">
        <f t="shared" si="4"/>
        <v>-4.7486614512497791</v>
      </c>
      <c r="AG35">
        <f t="shared" si="10"/>
        <v>12</v>
      </c>
      <c r="AJ35">
        <v>11469.294937672536</v>
      </c>
      <c r="AM35">
        <v>12181.085934736695</v>
      </c>
      <c r="AP35">
        <f t="shared" si="11"/>
        <v>-711.79099706415946</v>
      </c>
      <c r="AQ35">
        <f t="shared" si="12"/>
        <v>12</v>
      </c>
      <c r="AT35" s="2">
        <f t="shared" si="13"/>
        <v>-75.927761157665728</v>
      </c>
      <c r="AU35">
        <f t="shared" si="14"/>
        <v>12</v>
      </c>
    </row>
    <row r="36" spans="1:51" x14ac:dyDescent="0.45">
      <c r="A36">
        <f t="shared" si="0"/>
        <v>11</v>
      </c>
      <c r="B36" t="s">
        <v>15</v>
      </c>
      <c r="C36">
        <f t="shared" si="1"/>
        <v>2</v>
      </c>
      <c r="D36" t="s">
        <v>1</v>
      </c>
      <c r="E36">
        <v>36</v>
      </c>
      <c r="F36">
        <v>68</v>
      </c>
      <c r="G36" s="2">
        <f t="shared" si="2"/>
        <v>0.52941176470588236</v>
      </c>
      <c r="H36" s="2">
        <f t="shared" si="3"/>
        <v>1.8888888888888888</v>
      </c>
      <c r="I36" s="2"/>
      <c r="L36" s="2">
        <v>26.721667293912347</v>
      </c>
      <c r="M36">
        <f t="shared" si="5"/>
        <v>6</v>
      </c>
      <c r="O36" s="2">
        <v>21.910359318866114</v>
      </c>
      <c r="R36" s="2">
        <v>579.26889334873317</v>
      </c>
      <c r="U36" s="2">
        <v>462.51974207960347</v>
      </c>
      <c r="X36" s="2">
        <f t="shared" si="6"/>
        <v>4.8113079750462333</v>
      </c>
      <c r="Y36">
        <f t="shared" si="7"/>
        <v>8</v>
      </c>
      <c r="Z36">
        <v>11</v>
      </c>
      <c r="AB36" s="2">
        <f t="shared" si="8"/>
        <v>116.7491512691297</v>
      </c>
      <c r="AC36">
        <f t="shared" si="9"/>
        <v>7</v>
      </c>
      <c r="AD36">
        <v>11</v>
      </c>
      <c r="AF36" s="2">
        <f t="shared" si="4"/>
        <v>16.486223101959204</v>
      </c>
      <c r="AG36">
        <f t="shared" si="10"/>
        <v>8</v>
      </c>
      <c r="AJ36">
        <v>13024.41024386121</v>
      </c>
      <c r="AM36">
        <v>10485.178631134362</v>
      </c>
      <c r="AP36">
        <f t="shared" si="11"/>
        <v>2539.2316127268477</v>
      </c>
      <c r="AQ36">
        <f t="shared" si="12"/>
        <v>8</v>
      </c>
      <c r="AT36" s="2">
        <f t="shared" si="13"/>
        <v>270.40938437464399</v>
      </c>
      <c r="AU36">
        <f t="shared" si="14"/>
        <v>8</v>
      </c>
    </row>
    <row r="37" spans="1:51" x14ac:dyDescent="0.45">
      <c r="A37">
        <f t="shared" si="0"/>
        <v>1</v>
      </c>
      <c r="B37" t="s">
        <v>12</v>
      </c>
      <c r="C37">
        <f t="shared" si="1"/>
        <v>6</v>
      </c>
      <c r="D37" t="s">
        <v>2</v>
      </c>
      <c r="E37">
        <v>80</v>
      </c>
      <c r="F37">
        <v>70</v>
      </c>
      <c r="G37" s="2">
        <f t="shared" si="2"/>
        <v>1.1428571428571428</v>
      </c>
      <c r="H37" s="2">
        <f t="shared" si="3"/>
        <v>0.875</v>
      </c>
      <c r="I37" s="2"/>
      <c r="L37" s="2">
        <v>23.459189364312675</v>
      </c>
      <c r="M37">
        <f t="shared" si="5"/>
        <v>10</v>
      </c>
      <c r="O37" s="2">
        <v>22.673791473094685</v>
      </c>
      <c r="R37" s="2">
        <v>525.41638015170327</v>
      </c>
      <c r="U37" s="2">
        <v>525.03946762351029</v>
      </c>
      <c r="X37" s="2">
        <f t="shared" si="6"/>
        <v>0.78539789121798975</v>
      </c>
      <c r="Y37">
        <f t="shared" si="7"/>
        <v>11</v>
      </c>
      <c r="Z37">
        <v>12</v>
      </c>
      <c r="AB37" s="2">
        <f t="shared" si="8"/>
        <v>0.37691252819297461</v>
      </c>
      <c r="AC37">
        <f t="shared" si="9"/>
        <v>11</v>
      </c>
      <c r="AD37">
        <v>12</v>
      </c>
      <c r="AF37" s="2">
        <f t="shared" si="4"/>
        <v>0.82308914403728717</v>
      </c>
      <c r="AG37">
        <f t="shared" si="10"/>
        <v>11</v>
      </c>
      <c r="AJ37">
        <v>11717.814678767872</v>
      </c>
      <c r="AM37">
        <v>11687.054410209654</v>
      </c>
      <c r="AP37">
        <f t="shared" si="11"/>
        <v>30.760268558218741</v>
      </c>
      <c r="AQ37">
        <f t="shared" si="12"/>
        <v>11</v>
      </c>
      <c r="AT37" s="2">
        <f t="shared" si="13"/>
        <v>3.8991159998591618</v>
      </c>
      <c r="AU37">
        <f t="shared" si="14"/>
        <v>11</v>
      </c>
    </row>
    <row r="38" spans="1:51" x14ac:dyDescent="0.45">
      <c r="A38">
        <f t="shared" si="0"/>
        <v>3</v>
      </c>
      <c r="B38" t="s">
        <v>0</v>
      </c>
      <c r="C38">
        <f t="shared" si="1"/>
        <v>18</v>
      </c>
      <c r="D38" t="s">
        <v>10</v>
      </c>
      <c r="E38">
        <v>86</v>
      </c>
      <c r="F38">
        <v>75</v>
      </c>
      <c r="G38" s="2">
        <f t="shared" si="2"/>
        <v>1.1466666666666667</v>
      </c>
      <c r="H38" s="2">
        <f t="shared" si="3"/>
        <v>0.87209302325581395</v>
      </c>
      <c r="I38" s="2"/>
      <c r="L38" s="2">
        <v>20.867758121347133</v>
      </c>
      <c r="M38">
        <f t="shared" si="5"/>
        <v>13</v>
      </c>
      <c r="O38" s="2">
        <v>24.708095397339335</v>
      </c>
      <c r="R38" s="2">
        <v>474.2187396538373</v>
      </c>
      <c r="U38" s="2">
        <v>576.02797142592556</v>
      </c>
      <c r="X38" s="2">
        <f t="shared" si="6"/>
        <v>-3.8403372759922014</v>
      </c>
      <c r="Y38">
        <f t="shared" si="7"/>
        <v>13</v>
      </c>
      <c r="Z38">
        <v>13</v>
      </c>
      <c r="AB38" s="2">
        <f t="shared" si="8"/>
        <v>-101.80923177208825</v>
      </c>
      <c r="AC38">
        <f t="shared" si="9"/>
        <v>13</v>
      </c>
      <c r="AD38">
        <v>13</v>
      </c>
      <c r="AF38" s="2">
        <f t="shared" si="4"/>
        <v>-14.021260453201027</v>
      </c>
      <c r="AG38">
        <f t="shared" si="10"/>
        <v>13</v>
      </c>
      <c r="AJ38">
        <v>10554.450060182457</v>
      </c>
      <c r="AM38">
        <v>12834.258374397352</v>
      </c>
      <c r="AP38">
        <f t="shared" si="11"/>
        <v>-2279.8083142148953</v>
      </c>
      <c r="AQ38">
        <f t="shared" si="12"/>
        <v>13</v>
      </c>
      <c r="AT38" s="2">
        <f t="shared" si="13"/>
        <v>-242.00209187469056</v>
      </c>
      <c r="AU38">
        <f t="shared" si="14"/>
        <v>13</v>
      </c>
    </row>
    <row r="39" spans="1:51" x14ac:dyDescent="0.45">
      <c r="A39">
        <f t="shared" si="0"/>
        <v>4</v>
      </c>
      <c r="B39" t="s">
        <v>7</v>
      </c>
      <c r="C39">
        <f t="shared" si="1"/>
        <v>17</v>
      </c>
      <c r="D39" t="s">
        <v>16</v>
      </c>
      <c r="E39">
        <v>74</v>
      </c>
      <c r="F39">
        <v>87</v>
      </c>
      <c r="G39" s="2">
        <f t="shared" si="2"/>
        <v>0.85057471264367812</v>
      </c>
      <c r="H39" s="2">
        <f t="shared" si="3"/>
        <v>1.1756756756756757</v>
      </c>
      <c r="I39" s="2"/>
      <c r="L39" s="2">
        <v>20.111180280178939</v>
      </c>
      <c r="M39">
        <f t="shared" si="5"/>
        <v>14</v>
      </c>
      <c r="O39" s="2">
        <v>25.385575503738568</v>
      </c>
      <c r="R39" s="2">
        <v>428.46404625549337</v>
      </c>
      <c r="U39" s="2">
        <v>593.33159032784988</v>
      </c>
      <c r="X39" s="2">
        <f t="shared" si="6"/>
        <v>-5.2743952235596296</v>
      </c>
      <c r="Y39">
        <f t="shared" si="7"/>
        <v>14</v>
      </c>
      <c r="Z39">
        <v>14</v>
      </c>
      <c r="AB39" s="2">
        <f t="shared" si="8"/>
        <v>-164.86754407235651</v>
      </c>
      <c r="AC39">
        <f t="shared" si="9"/>
        <v>16</v>
      </c>
      <c r="AD39">
        <v>14</v>
      </c>
      <c r="AF39" s="2">
        <f t="shared" si="4"/>
        <v>-21.761149630795281</v>
      </c>
      <c r="AG39">
        <f t="shared" si="10"/>
        <v>15</v>
      </c>
      <c r="AJ39">
        <v>9681.1790189091971</v>
      </c>
      <c r="AM39">
        <v>13201.81611344165</v>
      </c>
      <c r="AP39">
        <f t="shared" si="11"/>
        <v>-3520.6370945324525</v>
      </c>
      <c r="AQ39">
        <f t="shared" si="12"/>
        <v>15</v>
      </c>
      <c r="AT39" s="2">
        <f t="shared" si="13"/>
        <v>-373.82485908404055</v>
      </c>
      <c r="AU39">
        <f t="shared" si="14"/>
        <v>15</v>
      </c>
    </row>
    <row r="40" spans="1:51" x14ac:dyDescent="0.45">
      <c r="A40" t="e">
        <f t="shared" si="0"/>
        <v>#N/A</v>
      </c>
      <c r="B40" t="s">
        <v>21</v>
      </c>
      <c r="C40">
        <f t="shared" si="1"/>
        <v>16</v>
      </c>
      <c r="D40" t="s">
        <v>6</v>
      </c>
      <c r="E40">
        <v>88</v>
      </c>
      <c r="F40">
        <v>54</v>
      </c>
      <c r="G40" s="2">
        <f t="shared" si="2"/>
        <v>1.6296296296296295</v>
      </c>
      <c r="H40" s="2">
        <f t="shared" si="3"/>
        <v>0.61363636363636365</v>
      </c>
      <c r="I40" s="2"/>
      <c r="L40" s="2">
        <v>19.280203555676511</v>
      </c>
      <c r="M40">
        <f t="shared" si="5"/>
        <v>16</v>
      </c>
      <c r="O40" s="2">
        <v>26.929007078076236</v>
      </c>
      <c r="R40" s="2">
        <v>452.01749485567609</v>
      </c>
      <c r="U40" s="2">
        <v>583.60206056798552</v>
      </c>
      <c r="X40" s="2">
        <f t="shared" si="6"/>
        <v>-7.6488035223997244</v>
      </c>
      <c r="Y40">
        <f t="shared" si="7"/>
        <v>15</v>
      </c>
      <c r="Z40">
        <v>15</v>
      </c>
      <c r="AB40" s="2">
        <f t="shared" si="8"/>
        <v>-131.58456571230943</v>
      </c>
      <c r="AC40">
        <f t="shared" si="9"/>
        <v>14</v>
      </c>
      <c r="AD40">
        <v>15</v>
      </c>
      <c r="AF40" s="2">
        <f t="shared" si="4"/>
        <v>-20.807260093630667</v>
      </c>
      <c r="AG40">
        <f t="shared" si="10"/>
        <v>14</v>
      </c>
      <c r="AJ40">
        <v>10069.200361306674</v>
      </c>
      <c r="AM40">
        <v>13056.105620562626</v>
      </c>
      <c r="AP40">
        <f t="shared" si="11"/>
        <v>-2986.9052592559528</v>
      </c>
      <c r="AQ40">
        <f t="shared" si="12"/>
        <v>14</v>
      </c>
      <c r="AT40" s="2">
        <f t="shared" si="13"/>
        <v>-319.49778601922594</v>
      </c>
      <c r="AU40">
        <f t="shared" si="14"/>
        <v>14</v>
      </c>
    </row>
    <row r="41" spans="1:51" x14ac:dyDescent="0.45">
      <c r="A41">
        <f t="shared" si="0"/>
        <v>7</v>
      </c>
      <c r="B41" t="s">
        <v>5</v>
      </c>
      <c r="C41">
        <f t="shared" si="1"/>
        <v>8</v>
      </c>
      <c r="D41" t="s">
        <v>14</v>
      </c>
      <c r="E41">
        <v>99</v>
      </c>
      <c r="F41">
        <v>61</v>
      </c>
      <c r="G41" s="2">
        <f t="shared" si="2"/>
        <v>1.6229508196721312</v>
      </c>
      <c r="H41" s="2">
        <f t="shared" si="3"/>
        <v>0.61616161616161613</v>
      </c>
      <c r="I41" s="2"/>
      <c r="L41" s="2">
        <v>19.743400982929856</v>
      </c>
      <c r="M41">
        <f t="shared" si="5"/>
        <v>15</v>
      </c>
      <c r="O41" s="2">
        <v>29.2024207266562</v>
      </c>
      <c r="R41" s="2">
        <v>439.73524637548644</v>
      </c>
      <c r="U41" s="2">
        <v>600.75344561677434</v>
      </c>
      <c r="X41" s="2">
        <f t="shared" si="6"/>
        <v>-9.4590197437263441</v>
      </c>
      <c r="Y41">
        <f t="shared" si="7"/>
        <v>16</v>
      </c>
      <c r="Z41">
        <v>16</v>
      </c>
      <c r="AB41" s="2">
        <f t="shared" si="8"/>
        <v>-161.0181992412879</v>
      </c>
      <c r="AC41">
        <f t="shared" si="9"/>
        <v>15</v>
      </c>
      <c r="AD41">
        <v>16</v>
      </c>
      <c r="AF41" s="2">
        <f t="shared" si="4"/>
        <v>-25.560839667855134</v>
      </c>
      <c r="AG41">
        <f t="shared" si="10"/>
        <v>16</v>
      </c>
      <c r="AJ41">
        <v>9819.6533628641664</v>
      </c>
      <c r="AM41">
        <v>13508.357340688624</v>
      </c>
      <c r="AP41">
        <f t="shared" si="11"/>
        <v>-3688.703977824458</v>
      </c>
      <c r="AQ41">
        <f t="shared" si="12"/>
        <v>16</v>
      </c>
      <c r="AT41" s="2">
        <f t="shared" si="13"/>
        <v>-394.43123745030096</v>
      </c>
      <c r="AU41">
        <f t="shared" si="14"/>
        <v>16</v>
      </c>
    </row>
    <row r="42" spans="1:51" x14ac:dyDescent="0.45">
      <c r="A42">
        <f t="shared" si="0"/>
        <v>15</v>
      </c>
      <c r="B42" t="s">
        <v>8</v>
      </c>
      <c r="C42">
        <f t="shared" si="1"/>
        <v>14</v>
      </c>
      <c r="D42" t="s">
        <v>11</v>
      </c>
      <c r="E42">
        <v>103</v>
      </c>
      <c r="F42">
        <v>99</v>
      </c>
      <c r="G42" s="2">
        <f t="shared" si="2"/>
        <v>1.0404040404040404</v>
      </c>
      <c r="H42" s="2">
        <f t="shared" si="3"/>
        <v>0.96116504854368934</v>
      </c>
      <c r="I42" s="2"/>
      <c r="L42" s="2">
        <v>13.53598355388913</v>
      </c>
      <c r="M42">
        <f t="shared" si="5"/>
        <v>17</v>
      </c>
      <c r="O42" s="2">
        <v>38.728926210812155</v>
      </c>
      <c r="R42" s="2">
        <v>317.46452808692709</v>
      </c>
      <c r="U42" s="2">
        <v>840.7926415461551</v>
      </c>
      <c r="X42" s="2">
        <f t="shared" si="6"/>
        <v>-25.192942656923023</v>
      </c>
      <c r="Y42">
        <f t="shared" si="7"/>
        <v>17</v>
      </c>
      <c r="Z42">
        <v>17</v>
      </c>
      <c r="AB42" s="2">
        <f t="shared" si="8"/>
        <v>-523.32811345922801</v>
      </c>
      <c r="AC42">
        <f t="shared" si="9"/>
        <v>17</v>
      </c>
      <c r="AD42">
        <v>17</v>
      </c>
      <c r="AF42" s="2">
        <f t="shared" si="4"/>
        <v>-77.525754002845829</v>
      </c>
      <c r="AG42">
        <f t="shared" si="10"/>
        <v>17</v>
      </c>
      <c r="AJ42">
        <v>7067.5567877193125</v>
      </c>
      <c r="AM42">
        <v>18811.58662550147</v>
      </c>
      <c r="AP42">
        <f t="shared" si="11"/>
        <v>-11744.029837782156</v>
      </c>
      <c r="AQ42">
        <f t="shared" si="12"/>
        <v>17</v>
      </c>
      <c r="AT42" s="2">
        <f t="shared" si="13"/>
        <v>-1251.9287377810615</v>
      </c>
      <c r="AU42">
        <f t="shared" si="14"/>
        <v>17</v>
      </c>
    </row>
    <row r="43" spans="1:51" x14ac:dyDescent="0.45">
      <c r="A43">
        <f t="shared" si="0"/>
        <v>13</v>
      </c>
      <c r="B43" t="s">
        <v>9</v>
      </c>
      <c r="C43">
        <f t="shared" si="1"/>
        <v>10</v>
      </c>
      <c r="D43" t="s">
        <v>13</v>
      </c>
      <c r="E43">
        <v>73</v>
      </c>
      <c r="F43">
        <v>142</v>
      </c>
      <c r="G43" s="2">
        <f t="shared" si="2"/>
        <v>0.5140845070422535</v>
      </c>
      <c r="H43" s="2">
        <f t="shared" si="3"/>
        <v>1.9452054794520548</v>
      </c>
      <c r="I43" s="2"/>
      <c r="L43" s="2">
        <v>12.66359150303305</v>
      </c>
      <c r="M43">
        <f t="shared" si="5"/>
        <v>18</v>
      </c>
      <c r="O43" s="2">
        <v>41.891880524530997</v>
      </c>
      <c r="R43" s="2">
        <v>299.92882829750414</v>
      </c>
      <c r="U43" s="2">
        <v>896.11705520909175</v>
      </c>
      <c r="X43" s="2">
        <f t="shared" si="6"/>
        <v>-29.228289021497947</v>
      </c>
      <c r="Y43">
        <f t="shared" si="7"/>
        <v>18</v>
      </c>
      <c r="Z43">
        <v>18</v>
      </c>
      <c r="AB43" s="2">
        <f t="shared" si="8"/>
        <v>-596.18822691158766</v>
      </c>
      <c r="AC43">
        <f t="shared" si="9"/>
        <v>18</v>
      </c>
      <c r="AD43">
        <v>18</v>
      </c>
      <c r="AF43" s="2">
        <f t="shared" si="4"/>
        <v>-88.847111712656712</v>
      </c>
      <c r="AG43">
        <f t="shared" si="10"/>
        <v>18</v>
      </c>
      <c r="AJ43">
        <v>6678.4672293171243</v>
      </c>
      <c r="AM43">
        <v>20168.368940600543</v>
      </c>
      <c r="AP43">
        <f t="shared" si="11"/>
        <v>-13489.901711283419</v>
      </c>
      <c r="AQ43">
        <f t="shared" si="12"/>
        <v>18</v>
      </c>
      <c r="AT43" s="2">
        <f t="shared" si="13"/>
        <v>-1437.8372828409986</v>
      </c>
      <c r="AU43">
        <f t="shared" si="14"/>
        <v>18</v>
      </c>
    </row>
    <row r="44" spans="1:51" x14ac:dyDescent="0.45">
      <c r="A44">
        <f t="shared" si="0"/>
        <v>12</v>
      </c>
      <c r="B44" t="s">
        <v>4</v>
      </c>
      <c r="C44">
        <f t="shared" si="1"/>
        <v>9</v>
      </c>
      <c r="D44" t="s">
        <v>3</v>
      </c>
      <c r="E44">
        <v>92</v>
      </c>
      <c r="F44">
        <v>62</v>
      </c>
      <c r="G44" s="2">
        <f t="shared" si="2"/>
        <v>1.4838709677419355</v>
      </c>
      <c r="H44" s="2">
        <f t="shared" si="3"/>
        <v>0.67391304347826086</v>
      </c>
      <c r="I44" s="2"/>
    </row>
    <row r="45" spans="1:51" x14ac:dyDescent="0.45">
      <c r="A45" t="e">
        <f t="shared" si="0"/>
        <v>#N/A</v>
      </c>
      <c r="C45" t="e">
        <f t="shared" si="1"/>
        <v>#N/A</v>
      </c>
      <c r="G45" s="2"/>
      <c r="H45" s="2"/>
      <c r="I45" s="2"/>
    </row>
    <row r="46" spans="1:51" ht="23.25" x14ac:dyDescent="0.7">
      <c r="A46" t="e">
        <f t="shared" si="0"/>
        <v>#N/A</v>
      </c>
      <c r="B46" s="1" t="s">
        <v>24</v>
      </c>
      <c r="C46" t="e">
        <f t="shared" si="1"/>
        <v>#N/A</v>
      </c>
      <c r="G46" s="2"/>
      <c r="H46" s="2"/>
      <c r="I46" s="2"/>
      <c r="J46" s="4" t="s">
        <v>83</v>
      </c>
      <c r="AH46" s="4" t="s">
        <v>84</v>
      </c>
    </row>
    <row r="47" spans="1:51" x14ac:dyDescent="0.45">
      <c r="A47">
        <f t="shared" si="0"/>
        <v>6</v>
      </c>
      <c r="B47" t="s">
        <v>2</v>
      </c>
      <c r="C47">
        <f t="shared" si="1"/>
        <v>4</v>
      </c>
      <c r="D47" t="s">
        <v>7</v>
      </c>
      <c r="E47">
        <v>98</v>
      </c>
      <c r="F47">
        <v>91</v>
      </c>
      <c r="G47" s="2">
        <f t="shared" si="2"/>
        <v>1.0769230769230769</v>
      </c>
      <c r="H47" s="2">
        <f t="shared" si="3"/>
        <v>0.9285714285714286</v>
      </c>
      <c r="I47" s="2"/>
      <c r="L47" s="2" cm="1">
        <f t="array" ref="L47:AC64">MMULT(L3:AC20,L3:AC20)</f>
        <v>30.365697558305918</v>
      </c>
      <c r="M47" s="2">
        <v>28.757840058183501</v>
      </c>
      <c r="N47" s="2">
        <v>37.487084531263591</v>
      </c>
      <c r="O47" s="2">
        <v>38.057582747421492</v>
      </c>
      <c r="P47" s="2">
        <v>34.186012149860638</v>
      </c>
      <c r="Q47" s="2">
        <v>30.868180727639015</v>
      </c>
      <c r="R47" s="2">
        <v>34.924886196906044</v>
      </c>
      <c r="S47" s="2">
        <v>31.071928511059426</v>
      </c>
      <c r="T47" s="2">
        <v>30.975177743746436</v>
      </c>
      <c r="U47" s="2">
        <v>35.345852643502063</v>
      </c>
      <c r="V47" s="2">
        <v>29.369449347822776</v>
      </c>
      <c r="W47" s="2">
        <v>35.264638912582328</v>
      </c>
      <c r="X47" s="2">
        <v>47.814003225181771</v>
      </c>
      <c r="Y47" s="2">
        <v>43.868808401170895</v>
      </c>
      <c r="Z47" s="2">
        <v>43.229842453988091</v>
      </c>
      <c r="AA47" s="2">
        <v>44.547842093942826</v>
      </c>
      <c r="AB47" s="2">
        <v>67.684929095790665</v>
      </c>
      <c r="AC47" s="2">
        <v>57.328609278787297</v>
      </c>
      <c r="AH47" s="2" cm="1">
        <f t="array" ref="AH47:AY64">TRANSPOSE(_xlfn.ANCHORARRAY(L47))</f>
        <v>30.365697558305918</v>
      </c>
      <c r="AI47" s="2">
        <v>28.387920509997858</v>
      </c>
      <c r="AJ47" s="2">
        <v>25.128986348973395</v>
      </c>
      <c r="AK47" s="2">
        <v>18.225876903780087</v>
      </c>
      <c r="AL47" s="2">
        <v>23.846539857891795</v>
      </c>
      <c r="AM47" s="2">
        <v>25.099698918838232</v>
      </c>
      <c r="AN47" s="2">
        <v>23.965561318183855</v>
      </c>
      <c r="AO47" s="2">
        <v>19.765858277354251</v>
      </c>
      <c r="AP47" s="2">
        <v>20.689429607753031</v>
      </c>
      <c r="AQ47" s="2">
        <v>18.034863684099438</v>
      </c>
      <c r="AR47" s="2">
        <v>20.388496305211895</v>
      </c>
      <c r="AS47" s="2">
        <v>21.678808398776006</v>
      </c>
      <c r="AT47" s="2">
        <v>18.046272413221203</v>
      </c>
      <c r="AU47" s="2">
        <v>19.312830116349616</v>
      </c>
      <c r="AV47" s="2">
        <v>18.129800137201329</v>
      </c>
      <c r="AW47" s="2">
        <v>17.617456991023406</v>
      </c>
      <c r="AX47" s="2">
        <v>10.817540417224956</v>
      </c>
      <c r="AY47" s="2">
        <v>11.409086406613714</v>
      </c>
    </row>
    <row r="48" spans="1:51" x14ac:dyDescent="0.45">
      <c r="A48">
        <f t="shared" si="0"/>
        <v>18</v>
      </c>
      <c r="B48" t="s">
        <v>10</v>
      </c>
      <c r="C48">
        <f t="shared" si="1"/>
        <v>8</v>
      </c>
      <c r="D48" t="s">
        <v>14</v>
      </c>
      <c r="E48">
        <v>71</v>
      </c>
      <c r="F48">
        <v>139</v>
      </c>
      <c r="G48" s="2">
        <f t="shared" si="2"/>
        <v>0.51079136690647486</v>
      </c>
      <c r="H48" s="2">
        <f t="shared" si="3"/>
        <v>1.9577464788732395</v>
      </c>
      <c r="I48" s="2"/>
      <c r="L48" s="2">
        <v>28.387920509997858</v>
      </c>
      <c r="M48" s="2">
        <v>31.401265369441536</v>
      </c>
      <c r="N48" s="2">
        <v>30.460883910300602</v>
      </c>
      <c r="O48" s="2">
        <v>32.621232142320871</v>
      </c>
      <c r="P48" s="2">
        <v>28.861886763224241</v>
      </c>
      <c r="Q48" s="2">
        <v>26.383106056899795</v>
      </c>
      <c r="R48" s="2">
        <v>30.456846703847077</v>
      </c>
      <c r="S48" s="2">
        <v>30.463805860424454</v>
      </c>
      <c r="T48" s="2">
        <v>32.499314463843213</v>
      </c>
      <c r="U48" s="2">
        <v>39.333930069100809</v>
      </c>
      <c r="V48" s="2">
        <v>27.423051414281318</v>
      </c>
      <c r="W48" s="2">
        <v>38.381525774636842</v>
      </c>
      <c r="X48" s="2">
        <v>39.253040560983742</v>
      </c>
      <c r="Y48" s="2">
        <v>40.740005025030342</v>
      </c>
      <c r="Z48" s="2">
        <v>47.434374564416053</v>
      </c>
      <c r="AA48" s="2">
        <v>45.559421815901757</v>
      </c>
      <c r="AB48" s="2">
        <v>65.416628383321907</v>
      </c>
      <c r="AC48" s="2">
        <v>66.386613077628496</v>
      </c>
      <c r="AH48" s="2">
        <v>28.757840058183501</v>
      </c>
      <c r="AI48" s="2">
        <v>31.401265369441536</v>
      </c>
      <c r="AJ48" s="2">
        <v>27.042219783688711</v>
      </c>
      <c r="AK48" s="2">
        <v>18.755196390501307</v>
      </c>
      <c r="AL48" s="2">
        <v>19.966978336535615</v>
      </c>
      <c r="AM48" s="2">
        <v>25.41625223493649</v>
      </c>
      <c r="AN48" s="2">
        <v>25.330635110180822</v>
      </c>
      <c r="AO48" s="2">
        <v>21.55831178277732</v>
      </c>
      <c r="AP48" s="2">
        <v>22.593856772394091</v>
      </c>
      <c r="AQ48" s="2">
        <v>21.810063229912419</v>
      </c>
      <c r="AR48" s="2">
        <v>21.698852775044173</v>
      </c>
      <c r="AS48" s="2">
        <v>23.630394825213749</v>
      </c>
      <c r="AT48" s="2">
        <v>19.193415646974191</v>
      </c>
      <c r="AU48" s="2">
        <v>18.720141373251607</v>
      </c>
      <c r="AV48" s="2">
        <v>19.132891554542692</v>
      </c>
      <c r="AW48" s="2">
        <v>18.539059358804472</v>
      </c>
      <c r="AX48" s="2">
        <v>14.502891516788207</v>
      </c>
      <c r="AY48" s="2">
        <v>12.433792307683648</v>
      </c>
    </row>
    <row r="49" spans="1:51" x14ac:dyDescent="0.45">
      <c r="A49">
        <f t="shared" si="0"/>
        <v>17</v>
      </c>
      <c r="B49" t="s">
        <v>16</v>
      </c>
      <c r="C49">
        <f t="shared" si="1"/>
        <v>3</v>
      </c>
      <c r="D49" t="s">
        <v>0</v>
      </c>
      <c r="E49">
        <v>58</v>
      </c>
      <c r="F49">
        <v>121</v>
      </c>
      <c r="G49" s="2">
        <f t="shared" si="2"/>
        <v>0.47933884297520662</v>
      </c>
      <c r="H49" s="2">
        <f t="shared" si="3"/>
        <v>2.0862068965517242</v>
      </c>
      <c r="I49" s="2"/>
      <c r="L49" s="2">
        <v>25.128986348973395</v>
      </c>
      <c r="M49" s="2">
        <v>27.042219783688711</v>
      </c>
      <c r="N49" s="2">
        <v>31.296697317912091</v>
      </c>
      <c r="O49" s="2">
        <v>34.383156151208844</v>
      </c>
      <c r="P49" s="2">
        <v>30.227529903660756</v>
      </c>
      <c r="Q49" s="2">
        <v>32.200529213802199</v>
      </c>
      <c r="R49" s="2">
        <v>28.714359407358852</v>
      </c>
      <c r="S49" s="2">
        <v>29.857436433564541</v>
      </c>
      <c r="T49" s="2">
        <v>30.617917731668253</v>
      </c>
      <c r="U49" s="2">
        <v>35.203813598423842</v>
      </c>
      <c r="V49" s="2">
        <v>32.464524312668033</v>
      </c>
      <c r="W49" s="2">
        <v>39.852952662954287</v>
      </c>
      <c r="X49" s="2">
        <v>41.637733395367583</v>
      </c>
      <c r="Y49" s="2">
        <v>42.432907020400165</v>
      </c>
      <c r="Z49" s="2">
        <v>35.437078908476217</v>
      </c>
      <c r="AA49" s="2">
        <v>35.091481161039574</v>
      </c>
      <c r="AB49" s="2">
        <v>54.341944907101322</v>
      </c>
      <c r="AC49" s="2">
        <v>61.966303228829702</v>
      </c>
      <c r="AH49" s="2">
        <v>37.487084531263591</v>
      </c>
      <c r="AI49" s="2">
        <v>30.460883910300602</v>
      </c>
      <c r="AJ49" s="2">
        <v>31.296697317912091</v>
      </c>
      <c r="AK49" s="2">
        <v>22.588711901267462</v>
      </c>
      <c r="AL49" s="2">
        <v>27.701111794151295</v>
      </c>
      <c r="AM49" s="2">
        <v>29.020360983803076</v>
      </c>
      <c r="AN49" s="2">
        <v>25.122048617092659</v>
      </c>
      <c r="AO49" s="2">
        <v>21.075077373273331</v>
      </c>
      <c r="AP49" s="2">
        <v>23.207685046908445</v>
      </c>
      <c r="AQ49" s="2">
        <v>22.025657221206274</v>
      </c>
      <c r="AR49" s="2">
        <v>26.6838397715653</v>
      </c>
      <c r="AS49" s="2">
        <v>20.945391838970803</v>
      </c>
      <c r="AT49" s="2">
        <v>21.579508674225124</v>
      </c>
      <c r="AU49" s="2">
        <v>19.359375576626171</v>
      </c>
      <c r="AV49" s="2">
        <v>17.630987963448757</v>
      </c>
      <c r="AW49" s="2">
        <v>19.73916990724889</v>
      </c>
      <c r="AX49" s="2">
        <v>13.059893025733274</v>
      </c>
      <c r="AY49" s="2">
        <v>9.7868504042516999</v>
      </c>
    </row>
    <row r="50" spans="1:51" x14ac:dyDescent="0.45">
      <c r="A50">
        <f t="shared" si="0"/>
        <v>10</v>
      </c>
      <c r="B50" t="s">
        <v>13</v>
      </c>
      <c r="C50">
        <f t="shared" si="1"/>
        <v>12</v>
      </c>
      <c r="D50" t="s">
        <v>4</v>
      </c>
      <c r="E50">
        <v>87</v>
      </c>
      <c r="F50">
        <v>61</v>
      </c>
      <c r="G50" s="2">
        <f t="shared" si="2"/>
        <v>1.4262295081967213</v>
      </c>
      <c r="H50" s="2">
        <f t="shared" si="3"/>
        <v>0.70114942528735635</v>
      </c>
      <c r="I50" s="2"/>
      <c r="L50" s="2">
        <v>18.225876903780087</v>
      </c>
      <c r="M50" s="2">
        <v>18.755196390501307</v>
      </c>
      <c r="N50" s="2">
        <v>22.588711901267462</v>
      </c>
      <c r="O50" s="2">
        <v>29.370990384518464</v>
      </c>
      <c r="P50" s="2">
        <v>27.905849756229152</v>
      </c>
      <c r="Q50" s="2">
        <v>26.613077920214764</v>
      </c>
      <c r="R50" s="2">
        <v>25.17533045903922</v>
      </c>
      <c r="S50" s="2">
        <v>27.915061874877789</v>
      </c>
      <c r="T50" s="2">
        <v>24.477382904387458</v>
      </c>
      <c r="U50" s="2">
        <v>33.099227728678322</v>
      </c>
      <c r="V50" s="2">
        <v>29.774960318269056</v>
      </c>
      <c r="W50" s="2">
        <v>24.796086547092763</v>
      </c>
      <c r="X50" s="2">
        <v>32.001388677969253</v>
      </c>
      <c r="Y50" s="2">
        <v>28.299748201110578</v>
      </c>
      <c r="Z50" s="2">
        <v>28.858552045445165</v>
      </c>
      <c r="AA50" s="2">
        <v>32.737530073440468</v>
      </c>
      <c r="AB50" s="2">
        <v>52.199273224833568</v>
      </c>
      <c r="AC50" s="2">
        <v>56.304008914042541</v>
      </c>
      <c r="AH50" s="2">
        <v>38.057582747421492</v>
      </c>
      <c r="AI50" s="2">
        <v>32.621232142320871</v>
      </c>
      <c r="AJ50" s="2">
        <v>34.383156151208844</v>
      </c>
      <c r="AK50" s="2">
        <v>29.370990384518464</v>
      </c>
      <c r="AL50" s="2">
        <v>32.418663229371674</v>
      </c>
      <c r="AM50" s="2">
        <v>34.785082553351721</v>
      </c>
      <c r="AN50" s="2">
        <v>29.750010442249604</v>
      </c>
      <c r="AO50" s="2">
        <v>26.774147318909876</v>
      </c>
      <c r="AP50" s="2">
        <v>28.057373706493507</v>
      </c>
      <c r="AQ50" s="2">
        <v>24.679497117482285</v>
      </c>
      <c r="AR50" s="2">
        <v>32.973782664085391</v>
      </c>
      <c r="AS50" s="2">
        <v>24.253923729710628</v>
      </c>
      <c r="AT50" s="2">
        <v>23.752364977462019</v>
      </c>
      <c r="AU50" s="2">
        <v>21.304508208252951</v>
      </c>
      <c r="AV50" s="2">
        <v>20.894123413206504</v>
      </c>
      <c r="AW50" s="2">
        <v>24.644891562991226</v>
      </c>
      <c r="AX50" s="2">
        <v>15.716653360293705</v>
      </c>
      <c r="AY50" s="2">
        <v>15.116906572679726</v>
      </c>
    </row>
    <row r="51" spans="1:51" x14ac:dyDescent="0.45">
      <c r="A51">
        <f t="shared" si="0"/>
        <v>14</v>
      </c>
      <c r="B51" t="s">
        <v>11</v>
      </c>
      <c r="C51">
        <f t="shared" si="1"/>
        <v>7</v>
      </c>
      <c r="D51" t="s">
        <v>5</v>
      </c>
      <c r="E51">
        <v>101</v>
      </c>
      <c r="F51">
        <v>82</v>
      </c>
      <c r="G51" s="2">
        <f t="shared" si="2"/>
        <v>1.2317073170731707</v>
      </c>
      <c r="H51" s="2">
        <f t="shared" si="3"/>
        <v>0.81188118811881194</v>
      </c>
      <c r="I51" s="2"/>
      <c r="L51" s="2">
        <v>23.846539857891795</v>
      </c>
      <c r="M51" s="2">
        <v>19.966978336535615</v>
      </c>
      <c r="N51" s="2">
        <v>27.701111794151295</v>
      </c>
      <c r="O51" s="2">
        <v>32.418663229371674</v>
      </c>
      <c r="P51" s="2">
        <v>32.40117000010207</v>
      </c>
      <c r="Q51" s="2">
        <v>25.914544044047332</v>
      </c>
      <c r="R51" s="2">
        <v>30.696160747583122</v>
      </c>
      <c r="S51" s="2">
        <v>28.858790014371895</v>
      </c>
      <c r="T51" s="2">
        <v>23.79312677160155</v>
      </c>
      <c r="U51" s="2">
        <v>30.371708094563406</v>
      </c>
      <c r="V51" s="2">
        <v>30.056823451182098</v>
      </c>
      <c r="W51" s="2">
        <v>34.83244536766712</v>
      </c>
      <c r="X51" s="2">
        <v>37.270269879505733</v>
      </c>
      <c r="Y51" s="2">
        <v>39.374426358556427</v>
      </c>
      <c r="Z51" s="2">
        <v>34.554092524736213</v>
      </c>
      <c r="AA51" s="2">
        <v>39.366195635631442</v>
      </c>
      <c r="AB51" s="2">
        <v>48.863870511578817</v>
      </c>
      <c r="AC51" s="2">
        <v>49.4053961127279</v>
      </c>
      <c r="AH51" s="2">
        <v>34.186012149860638</v>
      </c>
      <c r="AI51" s="2">
        <v>28.861886763224241</v>
      </c>
      <c r="AJ51" s="2">
        <v>30.227529903660756</v>
      </c>
      <c r="AK51" s="2">
        <v>27.905849756229152</v>
      </c>
      <c r="AL51" s="2">
        <v>32.40117000010207</v>
      </c>
      <c r="AM51" s="2">
        <v>32.721831470964219</v>
      </c>
      <c r="AN51" s="2">
        <v>29.487884491067465</v>
      </c>
      <c r="AO51" s="2">
        <v>29.344786265485528</v>
      </c>
      <c r="AP51" s="2">
        <v>22.652150552617865</v>
      </c>
      <c r="AQ51" s="2">
        <v>22.317201221187709</v>
      </c>
      <c r="AR51" s="2">
        <v>27.700007833135118</v>
      </c>
      <c r="AS51" s="2">
        <v>24.073892605742252</v>
      </c>
      <c r="AT51" s="2">
        <v>23.276359432700637</v>
      </c>
      <c r="AU51" s="2">
        <v>21.67858466218421</v>
      </c>
      <c r="AV51" s="2">
        <v>23.765955250839692</v>
      </c>
      <c r="AW51" s="2">
        <v>22.08678642372163</v>
      </c>
      <c r="AX51" s="2">
        <v>15.425346580669917</v>
      </c>
      <c r="AY51" s="2">
        <v>15.341048370490348</v>
      </c>
    </row>
    <row r="52" spans="1:51" x14ac:dyDescent="0.45">
      <c r="A52">
        <f t="shared" si="0"/>
        <v>2</v>
      </c>
      <c r="B52" t="s">
        <v>1</v>
      </c>
      <c r="C52">
        <f t="shared" si="1"/>
        <v>16</v>
      </c>
      <c r="D52" t="s">
        <v>6</v>
      </c>
      <c r="E52">
        <v>120</v>
      </c>
      <c r="F52">
        <v>53</v>
      </c>
      <c r="G52" s="2">
        <f t="shared" si="2"/>
        <v>2.2641509433962264</v>
      </c>
      <c r="H52" s="2">
        <f t="shared" si="3"/>
        <v>0.44166666666666665</v>
      </c>
      <c r="I52" s="2"/>
      <c r="L52" s="2">
        <v>25.099698918838232</v>
      </c>
      <c r="M52" s="2">
        <v>25.41625223493649</v>
      </c>
      <c r="N52" s="2">
        <v>29.020360983803076</v>
      </c>
      <c r="O52" s="2">
        <v>34.785082553351721</v>
      </c>
      <c r="P52" s="2">
        <v>32.721831470964219</v>
      </c>
      <c r="Q52" s="2">
        <v>29.403899247306256</v>
      </c>
      <c r="R52" s="2">
        <v>30.380199751029483</v>
      </c>
      <c r="S52" s="2">
        <v>28.521610511104072</v>
      </c>
      <c r="T52" s="2">
        <v>28.081787256058433</v>
      </c>
      <c r="U52" s="2">
        <v>31.429236333434336</v>
      </c>
      <c r="V52" s="2">
        <v>27.027273915250401</v>
      </c>
      <c r="W52" s="2">
        <v>33.101382420456112</v>
      </c>
      <c r="X52" s="2">
        <v>44.848840298410565</v>
      </c>
      <c r="Y52" s="2">
        <v>41.398083647076334</v>
      </c>
      <c r="Z52" s="2">
        <v>35.588203779271311</v>
      </c>
      <c r="AA52" s="2">
        <v>35.913011414319762</v>
      </c>
      <c r="AB52" s="2">
        <v>51.287629799248684</v>
      </c>
      <c r="AC52" s="2">
        <v>56.051474079922684</v>
      </c>
      <c r="AH52" s="2">
        <v>30.868180727639015</v>
      </c>
      <c r="AI52" s="2">
        <v>26.383106056899795</v>
      </c>
      <c r="AJ52" s="2">
        <v>32.200529213802199</v>
      </c>
      <c r="AK52" s="2">
        <v>26.613077920214764</v>
      </c>
      <c r="AL52" s="2">
        <v>25.914544044047332</v>
      </c>
      <c r="AM52" s="2">
        <v>29.403899247306256</v>
      </c>
      <c r="AN52" s="2">
        <v>23.710977495903911</v>
      </c>
      <c r="AO52" s="2">
        <v>25.666063352061283</v>
      </c>
      <c r="AP52" s="2">
        <v>24.465920209383324</v>
      </c>
      <c r="AQ52" s="2">
        <v>20.442778109770089</v>
      </c>
      <c r="AR52" s="2">
        <v>27.901703834469995</v>
      </c>
      <c r="AS52" s="2">
        <v>19.714097186222325</v>
      </c>
      <c r="AT52" s="2">
        <v>19.142345977106004</v>
      </c>
      <c r="AU52" s="2">
        <v>18.022310450361996</v>
      </c>
      <c r="AV52" s="2">
        <v>17.220429006221863</v>
      </c>
      <c r="AW52" s="2">
        <v>16.767639974065649</v>
      </c>
      <c r="AX52" s="2">
        <v>14.910006726042168</v>
      </c>
      <c r="AY52" s="2">
        <v>12.351581147485609</v>
      </c>
    </row>
    <row r="53" spans="1:51" x14ac:dyDescent="0.45">
      <c r="A53">
        <f t="shared" si="0"/>
        <v>9</v>
      </c>
      <c r="B53" t="s">
        <v>3</v>
      </c>
      <c r="C53">
        <f t="shared" si="1"/>
        <v>11</v>
      </c>
      <c r="D53" t="s">
        <v>15</v>
      </c>
      <c r="E53">
        <v>94</v>
      </c>
      <c r="F53">
        <v>91</v>
      </c>
      <c r="G53" s="2">
        <f t="shared" si="2"/>
        <v>1.0329670329670331</v>
      </c>
      <c r="H53" s="2">
        <f t="shared" si="3"/>
        <v>0.96808510638297873</v>
      </c>
      <c r="I53" s="2"/>
      <c r="L53" s="2">
        <v>23.965561318183855</v>
      </c>
      <c r="M53" s="2">
        <v>25.330635110180822</v>
      </c>
      <c r="N53" s="2">
        <v>25.122048617092659</v>
      </c>
      <c r="O53" s="2">
        <v>29.750010442249604</v>
      </c>
      <c r="P53" s="2">
        <v>29.487884491067465</v>
      </c>
      <c r="Q53" s="2">
        <v>23.710977495903911</v>
      </c>
      <c r="R53" s="2">
        <v>30.10598624644587</v>
      </c>
      <c r="S53" s="2">
        <v>25.893152442154783</v>
      </c>
      <c r="T53" s="2">
        <v>23.573611024729768</v>
      </c>
      <c r="U53" s="2">
        <v>33.584515872214432</v>
      </c>
      <c r="V53" s="2">
        <v>26.034840054746503</v>
      </c>
      <c r="W53" s="2">
        <v>35.830181387849663</v>
      </c>
      <c r="X53" s="2">
        <v>27.158700935808906</v>
      </c>
      <c r="Y53" s="2">
        <v>39.177676711476145</v>
      </c>
      <c r="Z53" s="2">
        <v>39.592485006060528</v>
      </c>
      <c r="AA53" s="2">
        <v>40.174099423589396</v>
      </c>
      <c r="AB53" s="2">
        <v>46.846578648011409</v>
      </c>
      <c r="AC53" s="2">
        <v>57.492655188990092</v>
      </c>
      <c r="AH53" s="2">
        <v>34.924886196906044</v>
      </c>
      <c r="AI53" s="2">
        <v>30.456846703847077</v>
      </c>
      <c r="AJ53" s="2">
        <v>28.714359407358852</v>
      </c>
      <c r="AK53" s="2">
        <v>25.17533045903922</v>
      </c>
      <c r="AL53" s="2">
        <v>30.696160747583122</v>
      </c>
      <c r="AM53" s="2">
        <v>30.380199751029483</v>
      </c>
      <c r="AN53" s="2">
        <v>30.10598624644587</v>
      </c>
      <c r="AO53" s="2">
        <v>25.887577830220849</v>
      </c>
      <c r="AP53" s="2">
        <v>22.495999357953853</v>
      </c>
      <c r="AQ53" s="2">
        <v>23.625734507047675</v>
      </c>
      <c r="AR53" s="2">
        <v>25.035911649568128</v>
      </c>
      <c r="AS53" s="2">
        <v>25.844496341872123</v>
      </c>
      <c r="AT53" s="2">
        <v>22.297507930378607</v>
      </c>
      <c r="AU53" s="2">
        <v>20.582028882559637</v>
      </c>
      <c r="AV53" s="2">
        <v>20.842545481601519</v>
      </c>
      <c r="AW53" s="2">
        <v>20.994257204351047</v>
      </c>
      <c r="AX53" s="2">
        <v>13.237464539928219</v>
      </c>
      <c r="AY53" s="2">
        <v>12.9794156002833</v>
      </c>
    </row>
    <row r="54" spans="1:51" x14ac:dyDescent="0.45">
      <c r="A54">
        <f t="shared" si="0"/>
        <v>15</v>
      </c>
      <c r="B54" t="s">
        <v>8</v>
      </c>
      <c r="C54" t="e">
        <f t="shared" si="1"/>
        <v>#N/A</v>
      </c>
      <c r="D54" t="s">
        <v>21</v>
      </c>
      <c r="E54">
        <v>59</v>
      </c>
      <c r="F54">
        <v>107</v>
      </c>
      <c r="G54" s="2">
        <f t="shared" si="2"/>
        <v>0.55140186915887845</v>
      </c>
      <c r="H54" s="2">
        <f t="shared" si="3"/>
        <v>1.8135593220338984</v>
      </c>
      <c r="I54" s="2"/>
      <c r="L54" s="2">
        <v>19.765858277354251</v>
      </c>
      <c r="M54" s="2">
        <v>21.55831178277732</v>
      </c>
      <c r="N54" s="2">
        <v>21.075077373273331</v>
      </c>
      <c r="O54" s="2">
        <v>26.774147318909876</v>
      </c>
      <c r="P54" s="2">
        <v>29.344786265485528</v>
      </c>
      <c r="Q54" s="2">
        <v>25.666063352061283</v>
      </c>
      <c r="R54" s="2">
        <v>25.887577830220849</v>
      </c>
      <c r="S54" s="2">
        <v>29.801313292132072</v>
      </c>
      <c r="T54" s="2">
        <v>24.493024702606082</v>
      </c>
      <c r="U54" s="2">
        <v>31.425691292052392</v>
      </c>
      <c r="V54" s="2">
        <v>28.59233571487637</v>
      </c>
      <c r="W54" s="2">
        <v>32.05345571722021</v>
      </c>
      <c r="X54" s="2">
        <v>32.065078307117133</v>
      </c>
      <c r="Y54" s="2">
        <v>37.297756517785423</v>
      </c>
      <c r="Z54" s="2">
        <v>34.396349405825298</v>
      </c>
      <c r="AA54" s="2">
        <v>34.423887883101635</v>
      </c>
      <c r="AB54" s="2">
        <v>42.472347823468944</v>
      </c>
      <c r="AC54" s="2">
        <v>52.47069940188355</v>
      </c>
      <c r="AH54" s="2">
        <v>31.071928511059426</v>
      </c>
      <c r="AI54" s="2">
        <v>30.463805860424454</v>
      </c>
      <c r="AJ54" s="2">
        <v>29.857436433564541</v>
      </c>
      <c r="AK54" s="2">
        <v>27.915061874877789</v>
      </c>
      <c r="AL54" s="2">
        <v>28.858790014371895</v>
      </c>
      <c r="AM54" s="2">
        <v>28.521610511104072</v>
      </c>
      <c r="AN54" s="2">
        <v>25.893152442154783</v>
      </c>
      <c r="AO54" s="2">
        <v>29.801313292132072</v>
      </c>
      <c r="AP54" s="2">
        <v>28.389482470496478</v>
      </c>
      <c r="AQ54" s="2">
        <v>25.690693696911804</v>
      </c>
      <c r="AR54" s="2">
        <v>30.116914863100696</v>
      </c>
      <c r="AS54" s="2">
        <v>24.585820440033707</v>
      </c>
      <c r="AT54" s="2">
        <v>23.377894391353575</v>
      </c>
      <c r="AU54" s="2">
        <v>18.655106514187306</v>
      </c>
      <c r="AV54" s="2">
        <v>21.882293588685506</v>
      </c>
      <c r="AW54" s="2">
        <v>19.035817070235538</v>
      </c>
      <c r="AX54" s="2">
        <v>15.249412154426601</v>
      </c>
      <c r="AY54" s="2">
        <v>15.935982253209902</v>
      </c>
    </row>
    <row r="55" spans="1:51" x14ac:dyDescent="0.45">
      <c r="A55">
        <f t="shared" si="0"/>
        <v>13</v>
      </c>
      <c r="B55" t="s">
        <v>9</v>
      </c>
      <c r="C55">
        <f t="shared" si="1"/>
        <v>1</v>
      </c>
      <c r="D55" t="s">
        <v>12</v>
      </c>
      <c r="E55">
        <v>92</v>
      </c>
      <c r="F55">
        <v>80</v>
      </c>
      <c r="G55" s="2">
        <f t="shared" si="2"/>
        <v>1.1499999999999999</v>
      </c>
      <c r="H55" s="2">
        <f t="shared" si="3"/>
        <v>0.86956521739130432</v>
      </c>
      <c r="I55" s="2"/>
      <c r="L55" s="2">
        <v>20.689429607753031</v>
      </c>
      <c r="M55" s="2">
        <v>22.593856772394091</v>
      </c>
      <c r="N55" s="2">
        <v>23.207685046908445</v>
      </c>
      <c r="O55" s="2">
        <v>28.057373706493507</v>
      </c>
      <c r="P55" s="2">
        <v>22.652150552617865</v>
      </c>
      <c r="Q55" s="2">
        <v>24.465920209383324</v>
      </c>
      <c r="R55" s="2">
        <v>22.495999357953853</v>
      </c>
      <c r="S55" s="2">
        <v>28.389482470496478</v>
      </c>
      <c r="T55" s="2">
        <v>27.587479732617467</v>
      </c>
      <c r="U55" s="2">
        <v>33.293282153032948</v>
      </c>
      <c r="V55" s="2">
        <v>26.892747528364726</v>
      </c>
      <c r="W55" s="2">
        <v>29.27093754223278</v>
      </c>
      <c r="X55" s="2">
        <v>33.450681875794508</v>
      </c>
      <c r="Y55" s="2">
        <v>31.174357289159538</v>
      </c>
      <c r="Z55" s="2">
        <v>34.655912952890908</v>
      </c>
      <c r="AA55" s="2">
        <v>30.815440810220863</v>
      </c>
      <c r="AB55" s="2">
        <v>52.716557210699051</v>
      </c>
      <c r="AC55" s="2">
        <v>53.241086906268563</v>
      </c>
      <c r="AH55" s="2">
        <v>30.975177743746436</v>
      </c>
      <c r="AI55" s="2">
        <v>32.499314463843213</v>
      </c>
      <c r="AJ55" s="2">
        <v>30.617917731668253</v>
      </c>
      <c r="AK55" s="2">
        <v>24.477382904387458</v>
      </c>
      <c r="AL55" s="2">
        <v>23.79312677160155</v>
      </c>
      <c r="AM55" s="2">
        <v>28.081787256058433</v>
      </c>
      <c r="AN55" s="2">
        <v>23.573611024729768</v>
      </c>
      <c r="AO55" s="2">
        <v>24.493024702606082</v>
      </c>
      <c r="AP55" s="2">
        <v>27.587479732617467</v>
      </c>
      <c r="AQ55" s="2">
        <v>24.845685812617567</v>
      </c>
      <c r="AR55" s="2">
        <v>26.22599575257281</v>
      </c>
      <c r="AS55" s="2">
        <v>23.323354758568012</v>
      </c>
      <c r="AT55" s="2">
        <v>21.439070642595713</v>
      </c>
      <c r="AU55" s="2">
        <v>19.953713427168147</v>
      </c>
      <c r="AV55" s="2">
        <v>20.414719029499373</v>
      </c>
      <c r="AW55" s="2">
        <v>18.113587359888328</v>
      </c>
      <c r="AX55" s="2">
        <v>15.778371887160784</v>
      </c>
      <c r="AY55" s="2">
        <v>12.778729109123427</v>
      </c>
    </row>
    <row r="56" spans="1:51" x14ac:dyDescent="0.45">
      <c r="A56" t="e">
        <f t="shared" si="0"/>
        <v>#N/A</v>
      </c>
      <c r="C56" t="e">
        <f t="shared" si="1"/>
        <v>#N/A</v>
      </c>
      <c r="G56" s="2"/>
      <c r="H56" s="2"/>
      <c r="I56" s="2"/>
      <c r="L56" s="2">
        <v>18.034863684099438</v>
      </c>
      <c r="M56" s="2">
        <v>21.810063229912419</v>
      </c>
      <c r="N56" s="2">
        <v>22.025657221206274</v>
      </c>
      <c r="O56" s="2">
        <v>24.679497117482285</v>
      </c>
      <c r="P56" s="2">
        <v>22.317201221187709</v>
      </c>
      <c r="Q56" s="2">
        <v>20.442778109770089</v>
      </c>
      <c r="R56" s="2">
        <v>23.625734507047675</v>
      </c>
      <c r="S56" s="2">
        <v>25.690693696911804</v>
      </c>
      <c r="T56" s="2">
        <v>24.845685812617567</v>
      </c>
      <c r="U56" s="2">
        <v>32.086670910103322</v>
      </c>
      <c r="V56" s="2">
        <v>29.195398114833605</v>
      </c>
      <c r="W56" s="2">
        <v>27.882681412137291</v>
      </c>
      <c r="X56" s="2">
        <v>26.247397256635459</v>
      </c>
      <c r="Y56" s="2">
        <v>31.82493566414605</v>
      </c>
      <c r="Z56" s="2">
        <v>31.425605432685654</v>
      </c>
      <c r="AA56" s="2">
        <v>31.823414457507223</v>
      </c>
      <c r="AB56" s="2">
        <v>47.76824310232611</v>
      </c>
      <c r="AC56" s="2">
        <v>55.844428485512758</v>
      </c>
      <c r="AH56" s="2">
        <v>35.345852643502063</v>
      </c>
      <c r="AI56" s="2">
        <v>39.333930069100809</v>
      </c>
      <c r="AJ56" s="2">
        <v>35.203813598423842</v>
      </c>
      <c r="AK56" s="2">
        <v>33.099227728678322</v>
      </c>
      <c r="AL56" s="2">
        <v>30.371708094563406</v>
      </c>
      <c r="AM56" s="2">
        <v>31.429236333434336</v>
      </c>
      <c r="AN56" s="2">
        <v>33.584515872214432</v>
      </c>
      <c r="AO56" s="2">
        <v>31.425691292052392</v>
      </c>
      <c r="AP56" s="2">
        <v>33.293282153032948</v>
      </c>
      <c r="AQ56" s="2">
        <v>32.086670910103322</v>
      </c>
      <c r="AR56" s="2">
        <v>33.942864012849604</v>
      </c>
      <c r="AS56" s="2">
        <v>32.98735198328648</v>
      </c>
      <c r="AT56" s="2">
        <v>25.75498971006315</v>
      </c>
      <c r="AU56" s="2">
        <v>20.992898214562548</v>
      </c>
      <c r="AV56" s="2">
        <v>25.768035095330504</v>
      </c>
      <c r="AW56" s="2">
        <v>27.615788692474354</v>
      </c>
      <c r="AX56" s="2">
        <v>18.863521015589335</v>
      </c>
      <c r="AY56" s="2">
        <v>18.799955765095834</v>
      </c>
    </row>
    <row r="57" spans="1:51" x14ac:dyDescent="0.45">
      <c r="A57" t="e">
        <f t="shared" si="0"/>
        <v>#N/A</v>
      </c>
      <c r="B57" s="1" t="s">
        <v>25</v>
      </c>
      <c r="C57" t="e">
        <f t="shared" si="1"/>
        <v>#N/A</v>
      </c>
      <c r="G57" s="2"/>
      <c r="H57" s="2"/>
      <c r="I57" s="2"/>
      <c r="L57" s="2">
        <v>20.388496305211895</v>
      </c>
      <c r="M57" s="2">
        <v>21.698852775044173</v>
      </c>
      <c r="N57" s="2">
        <v>26.6838397715653</v>
      </c>
      <c r="O57" s="2">
        <v>32.973782664085391</v>
      </c>
      <c r="P57" s="2">
        <v>27.700007833135118</v>
      </c>
      <c r="Q57" s="2">
        <v>27.901703834469995</v>
      </c>
      <c r="R57" s="2">
        <v>25.035911649568128</v>
      </c>
      <c r="S57" s="2">
        <v>30.116914863100696</v>
      </c>
      <c r="T57" s="2">
        <v>26.22599575257281</v>
      </c>
      <c r="U57" s="2">
        <v>33.942864012849604</v>
      </c>
      <c r="V57" s="2">
        <v>29.812725476613657</v>
      </c>
      <c r="W57" s="2">
        <v>35.472041385278104</v>
      </c>
      <c r="X57" s="2">
        <v>37.65798849860181</v>
      </c>
      <c r="Y57" s="2">
        <v>37.98409269836629</v>
      </c>
      <c r="Z57" s="2">
        <v>32.31122293302866</v>
      </c>
      <c r="AA57" s="2">
        <v>34.422261818465167</v>
      </c>
      <c r="AB57" s="2">
        <v>46.163834449229661</v>
      </c>
      <c r="AC57" s="2">
        <v>52.776356627546718</v>
      </c>
      <c r="AH57" s="2">
        <v>29.369449347822776</v>
      </c>
      <c r="AI57" s="2">
        <v>27.423051414281318</v>
      </c>
      <c r="AJ57" s="2">
        <v>32.464524312668033</v>
      </c>
      <c r="AK57" s="2">
        <v>29.774960318269056</v>
      </c>
      <c r="AL57" s="2">
        <v>30.056823451182098</v>
      </c>
      <c r="AM57" s="2">
        <v>27.027273915250401</v>
      </c>
      <c r="AN57" s="2">
        <v>26.034840054746503</v>
      </c>
      <c r="AO57" s="2">
        <v>28.59233571487637</v>
      </c>
      <c r="AP57" s="2">
        <v>26.892747528364726</v>
      </c>
      <c r="AQ57" s="2">
        <v>29.195398114833605</v>
      </c>
      <c r="AR57" s="2">
        <v>29.812725476613657</v>
      </c>
      <c r="AS57" s="2">
        <v>27.207830409742559</v>
      </c>
      <c r="AT57" s="2">
        <v>22.020077676291656</v>
      </c>
      <c r="AU57" s="2">
        <v>20.140388515294006</v>
      </c>
      <c r="AV57" s="2">
        <v>20.855665592313855</v>
      </c>
      <c r="AW57" s="2">
        <v>21.572142121050341</v>
      </c>
      <c r="AX57" s="2">
        <v>17.479560054901974</v>
      </c>
      <c r="AY57" s="2">
        <v>16.599948061100605</v>
      </c>
    </row>
    <row r="58" spans="1:51" x14ac:dyDescent="0.45">
      <c r="A58">
        <f t="shared" si="0"/>
        <v>16</v>
      </c>
      <c r="B58" t="s">
        <v>6</v>
      </c>
      <c r="C58">
        <f t="shared" si="1"/>
        <v>10</v>
      </c>
      <c r="D58" t="s">
        <v>13</v>
      </c>
      <c r="E58">
        <v>60</v>
      </c>
      <c r="F58">
        <v>77</v>
      </c>
      <c r="G58" s="2">
        <f t="shared" si="2"/>
        <v>0.77922077922077926</v>
      </c>
      <c r="H58" s="2">
        <f t="shared" si="3"/>
        <v>1.2833333333333334</v>
      </c>
      <c r="I58" s="2"/>
      <c r="L58" s="2">
        <v>21.678808398776006</v>
      </c>
      <c r="M58" s="2">
        <v>23.630394825213749</v>
      </c>
      <c r="N58" s="2">
        <v>20.945391838970803</v>
      </c>
      <c r="O58" s="2">
        <v>24.253923729710628</v>
      </c>
      <c r="P58" s="2">
        <v>24.073892605742252</v>
      </c>
      <c r="Q58" s="2">
        <v>19.714097186222325</v>
      </c>
      <c r="R58" s="2">
        <v>25.844496341872123</v>
      </c>
      <c r="S58" s="2">
        <v>24.585820440033707</v>
      </c>
      <c r="T58" s="2">
        <v>23.323354758568012</v>
      </c>
      <c r="U58" s="2">
        <v>32.98735198328648</v>
      </c>
      <c r="V58" s="2">
        <v>27.207830409742559</v>
      </c>
      <c r="W58" s="2">
        <v>30.100585001422914</v>
      </c>
      <c r="X58" s="2">
        <v>25.233845118336102</v>
      </c>
      <c r="Y58" s="2">
        <v>33.26059565818742</v>
      </c>
      <c r="Z58" s="2">
        <v>34.661607671391664</v>
      </c>
      <c r="AA58" s="2">
        <v>35.32165831005377</v>
      </c>
      <c r="AB58" s="2">
        <v>47.259011231967406</v>
      </c>
      <c r="AC58" s="2">
        <v>51.333714642205393</v>
      </c>
      <c r="AH58" s="2">
        <v>35.264638912582328</v>
      </c>
      <c r="AI58" s="2">
        <v>38.381525774636842</v>
      </c>
      <c r="AJ58" s="2">
        <v>39.852952662954287</v>
      </c>
      <c r="AK58" s="2">
        <v>24.796086547092763</v>
      </c>
      <c r="AL58" s="2">
        <v>34.83244536766712</v>
      </c>
      <c r="AM58" s="2">
        <v>33.101382420456112</v>
      </c>
      <c r="AN58" s="2">
        <v>35.830181387849663</v>
      </c>
      <c r="AO58" s="2">
        <v>32.05345571722021</v>
      </c>
      <c r="AP58" s="2">
        <v>29.27093754223278</v>
      </c>
      <c r="AQ58" s="2">
        <v>27.882681412137291</v>
      </c>
      <c r="AR58" s="2">
        <v>35.472041385278104</v>
      </c>
      <c r="AS58" s="2">
        <v>30.100585001422914</v>
      </c>
      <c r="AT58" s="2">
        <v>23.3492815337259</v>
      </c>
      <c r="AU58" s="2">
        <v>25.253471419153815</v>
      </c>
      <c r="AV58" s="2">
        <v>24.367963876910462</v>
      </c>
      <c r="AW58" s="2">
        <v>23.699228379004623</v>
      </c>
      <c r="AX58" s="2">
        <v>14.987823517873013</v>
      </c>
      <c r="AY58" s="2">
        <v>16.542784765312092</v>
      </c>
    </row>
    <row r="59" spans="1:51" x14ac:dyDescent="0.45">
      <c r="A59">
        <f t="shared" si="0"/>
        <v>8</v>
      </c>
      <c r="B59" t="s">
        <v>14</v>
      </c>
      <c r="C59">
        <f t="shared" si="1"/>
        <v>14</v>
      </c>
      <c r="D59" t="s">
        <v>11</v>
      </c>
      <c r="E59">
        <v>62</v>
      </c>
      <c r="F59">
        <v>63</v>
      </c>
      <c r="G59" s="2">
        <f t="shared" si="2"/>
        <v>0.98412698412698407</v>
      </c>
      <c r="H59" s="2">
        <f t="shared" si="3"/>
        <v>1.0161290322580645</v>
      </c>
      <c r="I59" s="2"/>
      <c r="L59" s="2">
        <v>18.046272413221203</v>
      </c>
      <c r="M59" s="2">
        <v>19.193415646974191</v>
      </c>
      <c r="N59" s="2">
        <v>21.579508674225124</v>
      </c>
      <c r="O59" s="2">
        <v>23.752364977462019</v>
      </c>
      <c r="P59" s="2">
        <v>23.276359432700637</v>
      </c>
      <c r="Q59" s="2">
        <v>19.142345977106004</v>
      </c>
      <c r="R59" s="2">
        <v>22.297507930378607</v>
      </c>
      <c r="S59" s="2">
        <v>23.377894391353575</v>
      </c>
      <c r="T59" s="2">
        <v>21.439070642595713</v>
      </c>
      <c r="U59" s="2">
        <v>25.75498971006315</v>
      </c>
      <c r="V59" s="2">
        <v>22.020077676291656</v>
      </c>
      <c r="W59" s="2">
        <v>23.3492815337259</v>
      </c>
      <c r="X59" s="2">
        <v>30.356974019810892</v>
      </c>
      <c r="Y59" s="2">
        <v>27.476920250401403</v>
      </c>
      <c r="Z59" s="2">
        <v>31.267805231393297</v>
      </c>
      <c r="AA59" s="2">
        <v>32.089724779915997</v>
      </c>
      <c r="AB59" s="2">
        <v>45.81724991855976</v>
      </c>
      <c r="AC59" s="2">
        <v>43.980976447658229</v>
      </c>
      <c r="AH59" s="2">
        <v>47.814003225181771</v>
      </c>
      <c r="AI59" s="2">
        <v>39.253040560983742</v>
      </c>
      <c r="AJ59" s="2">
        <v>41.637733395367583</v>
      </c>
      <c r="AK59" s="2">
        <v>32.001388677969253</v>
      </c>
      <c r="AL59" s="2">
        <v>37.270269879505733</v>
      </c>
      <c r="AM59" s="2">
        <v>44.848840298410565</v>
      </c>
      <c r="AN59" s="2">
        <v>27.158700935808906</v>
      </c>
      <c r="AO59" s="2">
        <v>32.065078307117133</v>
      </c>
      <c r="AP59" s="2">
        <v>33.450681875794508</v>
      </c>
      <c r="AQ59" s="2">
        <v>26.247397256635459</v>
      </c>
      <c r="AR59" s="2">
        <v>37.65798849860181</v>
      </c>
      <c r="AS59" s="2">
        <v>25.233845118336102</v>
      </c>
      <c r="AT59" s="2">
        <v>30.356974019810892</v>
      </c>
      <c r="AU59" s="2">
        <v>30.102176329913082</v>
      </c>
      <c r="AV59" s="2">
        <v>27.554837548208539</v>
      </c>
      <c r="AW59" s="2">
        <v>26.037401309989402</v>
      </c>
      <c r="AX59" s="2">
        <v>21.116601720419993</v>
      </c>
      <c r="AY59" s="2">
        <v>16.22101246787112</v>
      </c>
    </row>
    <row r="60" spans="1:51" x14ac:dyDescent="0.45">
      <c r="A60">
        <f t="shared" si="0"/>
        <v>11</v>
      </c>
      <c r="B60" t="s">
        <v>15</v>
      </c>
      <c r="C60">
        <f t="shared" si="1"/>
        <v>17</v>
      </c>
      <c r="D60" t="s">
        <v>16</v>
      </c>
      <c r="E60">
        <v>117</v>
      </c>
      <c r="F60">
        <v>33</v>
      </c>
      <c r="G60" s="2">
        <f t="shared" si="2"/>
        <v>3.5454545454545454</v>
      </c>
      <c r="H60" s="2">
        <f t="shared" si="3"/>
        <v>0.28205128205128205</v>
      </c>
      <c r="I60" s="2"/>
      <c r="L60" s="2">
        <v>19.312830116349616</v>
      </c>
      <c r="M60" s="2">
        <v>18.720141373251607</v>
      </c>
      <c r="N60" s="2">
        <v>19.359375576626171</v>
      </c>
      <c r="O60" s="2">
        <v>21.304508208252951</v>
      </c>
      <c r="P60" s="2">
        <v>21.67858466218421</v>
      </c>
      <c r="Q60" s="2">
        <v>18.022310450361996</v>
      </c>
      <c r="R60" s="2">
        <v>20.582028882559637</v>
      </c>
      <c r="S60" s="2">
        <v>18.655106514187306</v>
      </c>
      <c r="T60" s="2">
        <v>19.953713427168147</v>
      </c>
      <c r="U60" s="2">
        <v>20.992898214562548</v>
      </c>
      <c r="V60" s="2">
        <v>20.140388515294006</v>
      </c>
      <c r="W60" s="2">
        <v>25.253471419153815</v>
      </c>
      <c r="X60" s="2">
        <v>30.102176329913082</v>
      </c>
      <c r="Y60" s="2">
        <v>28.815470915893034</v>
      </c>
      <c r="Z60" s="2">
        <v>27.082507169408125</v>
      </c>
      <c r="AA60" s="2">
        <v>28.048887849823551</v>
      </c>
      <c r="AB60" s="2">
        <v>36.023497570293451</v>
      </c>
      <c r="AC60" s="2">
        <v>34.416149060210095</v>
      </c>
      <c r="AH60" s="2">
        <v>43.868808401170895</v>
      </c>
      <c r="AI60" s="2">
        <v>40.740005025030342</v>
      </c>
      <c r="AJ60" s="2">
        <v>42.432907020400165</v>
      </c>
      <c r="AK60" s="2">
        <v>28.299748201110578</v>
      </c>
      <c r="AL60" s="2">
        <v>39.374426358556427</v>
      </c>
      <c r="AM60" s="2">
        <v>41.398083647076334</v>
      </c>
      <c r="AN60" s="2">
        <v>39.177676711476145</v>
      </c>
      <c r="AO60" s="2">
        <v>37.297756517785423</v>
      </c>
      <c r="AP60" s="2">
        <v>31.174357289159538</v>
      </c>
      <c r="AQ60" s="2">
        <v>31.82493566414605</v>
      </c>
      <c r="AR60" s="2">
        <v>37.98409269836629</v>
      </c>
      <c r="AS60" s="2">
        <v>33.26059565818742</v>
      </c>
      <c r="AT60" s="2">
        <v>27.476920250401403</v>
      </c>
      <c r="AU60" s="2">
        <v>28.815470915893034</v>
      </c>
      <c r="AV60" s="2">
        <v>28.561499899598829</v>
      </c>
      <c r="AW60" s="2">
        <v>25.814598520659885</v>
      </c>
      <c r="AX60" s="2">
        <v>18.217960000544053</v>
      </c>
      <c r="AY60" s="2">
        <v>17.611747548287092</v>
      </c>
    </row>
    <row r="61" spans="1:51" x14ac:dyDescent="0.45">
      <c r="A61">
        <f t="shared" si="0"/>
        <v>5</v>
      </c>
      <c r="B61" t="s">
        <v>17</v>
      </c>
      <c r="C61">
        <f t="shared" si="1"/>
        <v>9</v>
      </c>
      <c r="D61" t="s">
        <v>3</v>
      </c>
      <c r="E61">
        <v>97</v>
      </c>
      <c r="F61">
        <v>62</v>
      </c>
      <c r="G61" s="2">
        <f t="shared" si="2"/>
        <v>1.564516129032258</v>
      </c>
      <c r="H61" s="2">
        <f t="shared" si="3"/>
        <v>0.63917525773195871</v>
      </c>
      <c r="I61" s="2"/>
      <c r="L61" s="2">
        <v>18.129800137201329</v>
      </c>
      <c r="M61" s="2">
        <v>19.132891554542692</v>
      </c>
      <c r="N61" s="2">
        <v>17.630987963448757</v>
      </c>
      <c r="O61" s="2">
        <v>20.894123413206504</v>
      </c>
      <c r="P61" s="2">
        <v>23.765955250839692</v>
      </c>
      <c r="Q61" s="2">
        <v>17.220429006221863</v>
      </c>
      <c r="R61" s="2">
        <v>20.842545481601519</v>
      </c>
      <c r="S61" s="2">
        <v>21.882293588685506</v>
      </c>
      <c r="T61" s="2">
        <v>20.414719029499373</v>
      </c>
      <c r="U61" s="2">
        <v>25.768035095330504</v>
      </c>
      <c r="V61" s="2">
        <v>20.855665592313855</v>
      </c>
      <c r="W61" s="2">
        <v>24.367963876910462</v>
      </c>
      <c r="X61" s="2">
        <v>27.554837548208539</v>
      </c>
      <c r="Y61" s="2">
        <v>28.561499899598829</v>
      </c>
      <c r="Z61" s="2">
        <v>30.356046519967713</v>
      </c>
      <c r="AA61" s="2">
        <v>31.612642286396369</v>
      </c>
      <c r="AB61" s="2">
        <v>40.803103788869493</v>
      </c>
      <c r="AC61" s="2">
        <v>42.223954822833086</v>
      </c>
      <c r="AH61" s="2">
        <v>43.229842453988091</v>
      </c>
      <c r="AI61" s="2">
        <v>47.434374564416053</v>
      </c>
      <c r="AJ61" s="2">
        <v>35.437078908476217</v>
      </c>
      <c r="AK61" s="2">
        <v>28.858552045445165</v>
      </c>
      <c r="AL61" s="2">
        <v>34.554092524736213</v>
      </c>
      <c r="AM61" s="2">
        <v>35.588203779271311</v>
      </c>
      <c r="AN61" s="2">
        <v>39.592485006060528</v>
      </c>
      <c r="AO61" s="2">
        <v>34.396349405825298</v>
      </c>
      <c r="AP61" s="2">
        <v>34.655912952890908</v>
      </c>
      <c r="AQ61" s="2">
        <v>31.425605432685654</v>
      </c>
      <c r="AR61" s="2">
        <v>32.31122293302866</v>
      </c>
      <c r="AS61" s="2">
        <v>34.661607671391664</v>
      </c>
      <c r="AT61" s="2">
        <v>31.267805231393297</v>
      </c>
      <c r="AU61" s="2">
        <v>27.082507169408125</v>
      </c>
      <c r="AV61" s="2">
        <v>30.356046519967713</v>
      </c>
      <c r="AW61" s="2">
        <v>25.468224895653805</v>
      </c>
      <c r="AX61" s="2">
        <v>17.44935756782753</v>
      </c>
      <c r="AY61" s="2">
        <v>19.832791505519303</v>
      </c>
    </row>
    <row r="62" spans="1:51" x14ac:dyDescent="0.45">
      <c r="A62">
        <f t="shared" si="0"/>
        <v>18</v>
      </c>
      <c r="B62" t="s">
        <v>10</v>
      </c>
      <c r="C62">
        <f t="shared" si="1"/>
        <v>1</v>
      </c>
      <c r="D62" t="s">
        <v>12</v>
      </c>
      <c r="E62">
        <v>61</v>
      </c>
      <c r="F62">
        <v>121</v>
      </c>
      <c r="G62" s="2">
        <f t="shared" si="2"/>
        <v>0.50413223140495866</v>
      </c>
      <c r="H62" s="2">
        <f t="shared" si="3"/>
        <v>1.9836065573770492</v>
      </c>
      <c r="I62" s="2"/>
      <c r="L62" s="2">
        <v>17.617456991023406</v>
      </c>
      <c r="M62" s="2">
        <v>18.539059358804472</v>
      </c>
      <c r="N62" s="2">
        <v>19.73916990724889</v>
      </c>
      <c r="O62" s="2">
        <v>24.644891562991226</v>
      </c>
      <c r="P62" s="2">
        <v>22.08678642372163</v>
      </c>
      <c r="Q62" s="2">
        <v>16.767639974065649</v>
      </c>
      <c r="R62" s="2">
        <v>20.994257204351047</v>
      </c>
      <c r="S62" s="2">
        <v>19.035817070235538</v>
      </c>
      <c r="T62" s="2">
        <v>18.113587359888328</v>
      </c>
      <c r="U62" s="2">
        <v>27.615788692474354</v>
      </c>
      <c r="V62" s="2">
        <v>21.572142121050341</v>
      </c>
      <c r="W62" s="2">
        <v>23.699228379004623</v>
      </c>
      <c r="X62" s="2">
        <v>26.037401309989402</v>
      </c>
      <c r="Y62" s="2">
        <v>25.814598520659885</v>
      </c>
      <c r="Z62" s="2">
        <v>25.468224895653805</v>
      </c>
      <c r="AA62" s="2">
        <v>29.968794999569461</v>
      </c>
      <c r="AB62" s="2">
        <v>39.985239239672431</v>
      </c>
      <c r="AC62" s="2">
        <v>42.035162365081987</v>
      </c>
      <c r="AH62" s="2">
        <v>44.547842093942826</v>
      </c>
      <c r="AI62" s="2">
        <v>45.559421815901757</v>
      </c>
      <c r="AJ62" s="2">
        <v>35.091481161039574</v>
      </c>
      <c r="AK62" s="2">
        <v>32.737530073440468</v>
      </c>
      <c r="AL62" s="2">
        <v>39.366195635631442</v>
      </c>
      <c r="AM62" s="2">
        <v>35.913011414319762</v>
      </c>
      <c r="AN62" s="2">
        <v>40.174099423589396</v>
      </c>
      <c r="AO62" s="2">
        <v>34.423887883101635</v>
      </c>
      <c r="AP62" s="2">
        <v>30.815440810220863</v>
      </c>
      <c r="AQ62" s="2">
        <v>31.823414457507223</v>
      </c>
      <c r="AR62" s="2">
        <v>34.422261818465167</v>
      </c>
      <c r="AS62" s="2">
        <v>35.32165831005377</v>
      </c>
      <c r="AT62" s="2">
        <v>32.089724779915997</v>
      </c>
      <c r="AU62" s="2">
        <v>28.048887849823551</v>
      </c>
      <c r="AV62" s="2">
        <v>31.612642286396369</v>
      </c>
      <c r="AW62" s="2">
        <v>29.968794999569461</v>
      </c>
      <c r="AX62" s="2">
        <v>17.831575391744849</v>
      </c>
      <c r="AY62" s="2">
        <v>21.005575412110158</v>
      </c>
    </row>
    <row r="63" spans="1:51" x14ac:dyDescent="0.45">
      <c r="A63">
        <f t="shared" si="0"/>
        <v>12</v>
      </c>
      <c r="B63" t="s">
        <v>4</v>
      </c>
      <c r="C63">
        <f t="shared" si="1"/>
        <v>6</v>
      </c>
      <c r="D63" t="s">
        <v>2</v>
      </c>
      <c r="E63">
        <v>80</v>
      </c>
      <c r="F63">
        <v>132</v>
      </c>
      <c r="G63" s="2">
        <f t="shared" si="2"/>
        <v>0.60606060606060608</v>
      </c>
      <c r="H63" s="2">
        <f t="shared" si="3"/>
        <v>1.65</v>
      </c>
      <c r="I63" s="2"/>
      <c r="L63" s="2">
        <v>10.817540417224956</v>
      </c>
      <c r="M63" s="2">
        <v>14.502891516788207</v>
      </c>
      <c r="N63" s="2">
        <v>13.059893025733274</v>
      </c>
      <c r="O63" s="2">
        <v>15.716653360293705</v>
      </c>
      <c r="P63" s="2">
        <v>15.425346580669917</v>
      </c>
      <c r="Q63" s="2">
        <v>14.910006726042168</v>
      </c>
      <c r="R63" s="2">
        <v>13.237464539928219</v>
      </c>
      <c r="S63" s="2">
        <v>15.249412154426601</v>
      </c>
      <c r="T63" s="2">
        <v>15.778371887160784</v>
      </c>
      <c r="U63" s="2">
        <v>18.863521015589335</v>
      </c>
      <c r="V63" s="2">
        <v>17.479560054901974</v>
      </c>
      <c r="W63" s="2">
        <v>14.987823517873013</v>
      </c>
      <c r="X63" s="2">
        <v>21.116601720419993</v>
      </c>
      <c r="Y63" s="2">
        <v>18.217960000544053</v>
      </c>
      <c r="Z63" s="2">
        <v>17.44935756782753</v>
      </c>
      <c r="AA63" s="2">
        <v>17.831575391744849</v>
      </c>
      <c r="AB63" s="2">
        <v>29.87973652797789</v>
      </c>
      <c r="AC63" s="2">
        <v>32.940812081780606</v>
      </c>
      <c r="AH63" s="2">
        <v>67.684929095790665</v>
      </c>
      <c r="AI63" s="2">
        <v>65.416628383321907</v>
      </c>
      <c r="AJ63" s="2">
        <v>54.341944907101322</v>
      </c>
      <c r="AK63" s="2">
        <v>52.199273224833568</v>
      </c>
      <c r="AL63" s="2">
        <v>48.863870511578817</v>
      </c>
      <c r="AM63" s="2">
        <v>51.287629799248684</v>
      </c>
      <c r="AN63" s="2">
        <v>46.846578648011409</v>
      </c>
      <c r="AO63" s="2">
        <v>42.472347823468944</v>
      </c>
      <c r="AP63" s="2">
        <v>52.716557210699051</v>
      </c>
      <c r="AQ63" s="2">
        <v>47.76824310232611</v>
      </c>
      <c r="AR63" s="2">
        <v>46.163834449229661</v>
      </c>
      <c r="AS63" s="2">
        <v>47.259011231967406</v>
      </c>
      <c r="AT63" s="2">
        <v>45.81724991855976</v>
      </c>
      <c r="AU63" s="2">
        <v>36.023497570293451</v>
      </c>
      <c r="AV63" s="2">
        <v>40.803103788869493</v>
      </c>
      <c r="AW63" s="2">
        <v>39.985239239672431</v>
      </c>
      <c r="AX63" s="2">
        <v>29.87973652797789</v>
      </c>
      <c r="AY63" s="2">
        <v>25.262966113204428</v>
      </c>
    </row>
    <row r="64" spans="1:51" x14ac:dyDescent="0.45">
      <c r="A64">
        <f t="shared" si="0"/>
        <v>7</v>
      </c>
      <c r="B64" t="s">
        <v>5</v>
      </c>
      <c r="C64">
        <f t="shared" si="1"/>
        <v>2</v>
      </c>
      <c r="D64" t="s">
        <v>1</v>
      </c>
      <c r="E64">
        <v>54</v>
      </c>
      <c r="F64">
        <v>76</v>
      </c>
      <c r="G64" s="2">
        <f t="shared" si="2"/>
        <v>0.71052631578947367</v>
      </c>
      <c r="H64" s="2">
        <f t="shared" si="3"/>
        <v>1.4074074074074074</v>
      </c>
      <c r="I64" s="2"/>
      <c r="L64" s="2">
        <v>11.409086406613714</v>
      </c>
      <c r="M64" s="2">
        <v>12.433792307683648</v>
      </c>
      <c r="N64" s="2">
        <v>9.7868504042516999</v>
      </c>
      <c r="O64" s="2">
        <v>15.116906572679726</v>
      </c>
      <c r="P64" s="2">
        <v>15.341048370490348</v>
      </c>
      <c r="Q64" s="2">
        <v>12.351581147485609</v>
      </c>
      <c r="R64" s="2">
        <v>12.9794156002833</v>
      </c>
      <c r="S64" s="2">
        <v>15.935982253209902</v>
      </c>
      <c r="T64" s="2">
        <v>12.778729109123427</v>
      </c>
      <c r="U64" s="2">
        <v>18.799955765095834</v>
      </c>
      <c r="V64" s="2">
        <v>16.599948061100605</v>
      </c>
      <c r="W64" s="2">
        <v>16.542784765312092</v>
      </c>
      <c r="X64" s="2">
        <v>16.22101246787112</v>
      </c>
      <c r="Y64" s="2">
        <v>17.611747548287092</v>
      </c>
      <c r="Z64" s="2">
        <v>19.832791505519303</v>
      </c>
      <c r="AA64" s="2">
        <v>21.005575412110158</v>
      </c>
      <c r="AB64" s="2">
        <v>25.262966113204428</v>
      </c>
      <c r="AC64" s="2">
        <v>29.918654487182128</v>
      </c>
      <c r="AH64" s="2">
        <v>57.328609278787297</v>
      </c>
      <c r="AI64" s="2">
        <v>66.386613077628496</v>
      </c>
      <c r="AJ64" s="2">
        <v>61.966303228829702</v>
      </c>
      <c r="AK64" s="2">
        <v>56.304008914042541</v>
      </c>
      <c r="AL64" s="2">
        <v>49.4053961127279</v>
      </c>
      <c r="AM64" s="2">
        <v>56.051474079922684</v>
      </c>
      <c r="AN64" s="2">
        <v>57.492655188990092</v>
      </c>
      <c r="AO64" s="2">
        <v>52.47069940188355</v>
      </c>
      <c r="AP64" s="2">
        <v>53.241086906268563</v>
      </c>
      <c r="AQ64" s="2">
        <v>55.844428485512758</v>
      </c>
      <c r="AR64" s="2">
        <v>52.776356627546718</v>
      </c>
      <c r="AS64" s="2">
        <v>51.333714642205393</v>
      </c>
      <c r="AT64" s="2">
        <v>43.980976447658229</v>
      </c>
      <c r="AU64" s="2">
        <v>34.416149060210095</v>
      </c>
      <c r="AV64" s="2">
        <v>42.223954822833086</v>
      </c>
      <c r="AW64" s="2">
        <v>42.035162365081987</v>
      </c>
      <c r="AX64" s="2">
        <v>32.940812081780606</v>
      </c>
      <c r="AY64" s="2">
        <v>29.918654487182128</v>
      </c>
    </row>
    <row r="65" spans="1:51" x14ac:dyDescent="0.45">
      <c r="A65">
        <f t="shared" si="0"/>
        <v>13</v>
      </c>
      <c r="B65" t="s">
        <v>9</v>
      </c>
      <c r="C65">
        <f t="shared" si="1"/>
        <v>3</v>
      </c>
      <c r="D65" t="s">
        <v>0</v>
      </c>
      <c r="E65">
        <v>68</v>
      </c>
      <c r="F65">
        <v>109</v>
      </c>
      <c r="G65" s="2">
        <f t="shared" si="2"/>
        <v>0.62385321100917435</v>
      </c>
      <c r="H65" s="2">
        <f t="shared" si="3"/>
        <v>1.6029411764705883</v>
      </c>
      <c r="I65" s="2"/>
    </row>
    <row r="66" spans="1:51" x14ac:dyDescent="0.45">
      <c r="A66">
        <f t="shared" si="0"/>
        <v>15</v>
      </c>
      <c r="B66" t="s">
        <v>8</v>
      </c>
      <c r="C66">
        <f t="shared" si="1"/>
        <v>4</v>
      </c>
      <c r="D66" t="s">
        <v>7</v>
      </c>
      <c r="E66">
        <v>82</v>
      </c>
      <c r="F66">
        <v>93</v>
      </c>
      <c r="G66" s="2">
        <f t="shared" si="2"/>
        <v>0.88172043010752688</v>
      </c>
      <c r="H66" s="2">
        <f t="shared" si="3"/>
        <v>1.1341463414634145</v>
      </c>
      <c r="I66" s="2"/>
    </row>
    <row r="67" spans="1:51" ht="23.25" x14ac:dyDescent="0.7">
      <c r="A67" t="e">
        <f t="shared" si="0"/>
        <v>#N/A</v>
      </c>
      <c r="C67" t="e">
        <f t="shared" si="1"/>
        <v>#N/A</v>
      </c>
      <c r="G67" s="2"/>
      <c r="H67" s="2"/>
      <c r="I67" s="2"/>
      <c r="J67" s="4" t="s">
        <v>85</v>
      </c>
      <c r="AH67" s="4" t="s">
        <v>86</v>
      </c>
    </row>
    <row r="68" spans="1:51" x14ac:dyDescent="0.45">
      <c r="A68" t="e">
        <f t="shared" ref="A68:A131" si="15">INDEX($J$3:$K$20,MATCH(B68,$J$3:$J$20,0),2)</f>
        <v>#N/A</v>
      </c>
      <c r="B68" s="1" t="s">
        <v>26</v>
      </c>
      <c r="C68" t="e">
        <f t="shared" ref="C68:C131" si="16">INDEX($J$3:$K$20,MATCH(D68,$J$3:$J$20,0),2)</f>
        <v>#N/A</v>
      </c>
      <c r="G68" s="2"/>
      <c r="H68" s="2"/>
      <c r="I68" s="2"/>
      <c r="L68" cm="1">
        <f t="array" ref="L68:AC85">MMULT(_xlfn.ANCHORARRAY(L47),L3:AC20)</f>
        <v>605.29400740068138</v>
      </c>
      <c r="M68">
        <v>650.33204369866985</v>
      </c>
      <c r="N68">
        <v>661.18847156393099</v>
      </c>
      <c r="O68">
        <v>806.01321969963692</v>
      </c>
      <c r="P68">
        <v>770.41615993671417</v>
      </c>
      <c r="Q68">
        <v>674.94482195051637</v>
      </c>
      <c r="R68">
        <v>725.61511169808273</v>
      </c>
      <c r="S68">
        <v>774.4118883901217</v>
      </c>
      <c r="T68">
        <v>710.90709929393438</v>
      </c>
      <c r="U68">
        <v>924.41438530873177</v>
      </c>
      <c r="V68">
        <v>794.61907322311242</v>
      </c>
      <c r="W68">
        <v>881.81117862167321</v>
      </c>
      <c r="X68">
        <v>930.52995039728717</v>
      </c>
      <c r="Y68">
        <v>983.07454709976741</v>
      </c>
      <c r="Z68">
        <v>977.05669290682749</v>
      </c>
      <c r="AA68">
        <v>1010.9057143906379</v>
      </c>
      <c r="AB68">
        <v>1374.9516005820803</v>
      </c>
      <c r="AC68">
        <v>1516.0415103424498</v>
      </c>
      <c r="AH68" cm="1">
        <f t="array" ref="AH68:AY85">TRANSPOSE(_xlfn.ANCHORARRAY(L68))</f>
        <v>605.29400740068138</v>
      </c>
      <c r="AI68">
        <v>580.18070662989442</v>
      </c>
      <c r="AJ68">
        <v>565.00381917006507</v>
      </c>
      <c r="AK68">
        <v>480.82268585247976</v>
      </c>
      <c r="AL68">
        <v>512.92048038366545</v>
      </c>
      <c r="AM68">
        <v>538.20871954057964</v>
      </c>
      <c r="AN68">
        <v>496.096286487209</v>
      </c>
      <c r="AO68">
        <v>480.06241459103592</v>
      </c>
      <c r="AP68">
        <v>478.05439339835743</v>
      </c>
      <c r="AQ68">
        <v>453.63565730890781</v>
      </c>
      <c r="AR68">
        <v>511.02270249775233</v>
      </c>
      <c r="AS68">
        <v>452.47170157766209</v>
      </c>
      <c r="AT68">
        <v>411.75740431890341</v>
      </c>
      <c r="AU68">
        <v>365.77333774285631</v>
      </c>
      <c r="AV68">
        <v>388.55601877177332</v>
      </c>
      <c r="AW68">
        <v>383.0683480258233</v>
      </c>
      <c r="AX68">
        <v>280.97724867795762</v>
      </c>
      <c r="AY68">
        <v>261.13976503494484</v>
      </c>
    </row>
    <row r="69" spans="1:51" x14ac:dyDescent="0.45">
      <c r="A69">
        <f t="shared" si="15"/>
        <v>17</v>
      </c>
      <c r="B69" t="s">
        <v>16</v>
      </c>
      <c r="C69">
        <f t="shared" si="16"/>
        <v>7</v>
      </c>
      <c r="D69" t="s">
        <v>5</v>
      </c>
      <c r="E69">
        <v>56</v>
      </c>
      <c r="F69">
        <v>165</v>
      </c>
      <c r="G69" s="2">
        <f t="shared" ref="G69:G132" si="17">E69/F69</f>
        <v>0.33939393939393941</v>
      </c>
      <c r="H69" s="2">
        <f t="shared" ref="H69:H132" si="18">F69/E69</f>
        <v>2.9464285714285716</v>
      </c>
      <c r="I69" s="2"/>
      <c r="L69">
        <v>580.18070662989442</v>
      </c>
      <c r="M69">
        <v>608.96989079692776</v>
      </c>
      <c r="N69">
        <v>660.9599500954771</v>
      </c>
      <c r="O69">
        <v>792.05954086498753</v>
      </c>
      <c r="P69">
        <v>755.98054249195604</v>
      </c>
      <c r="Q69">
        <v>667.24119986615949</v>
      </c>
      <c r="R69">
        <v>709.64940076762309</v>
      </c>
      <c r="S69">
        <v>737.09051738934079</v>
      </c>
      <c r="T69">
        <v>677.07544397498918</v>
      </c>
      <c r="U69">
        <v>862.89440534044786</v>
      </c>
      <c r="V69">
        <v>757.80230309529168</v>
      </c>
      <c r="W69">
        <v>840.83834969008126</v>
      </c>
      <c r="X69">
        <v>927.95356116934249</v>
      </c>
      <c r="Y69">
        <v>954.42209810447696</v>
      </c>
      <c r="Z69">
        <v>909.41177258947869</v>
      </c>
      <c r="AA69">
        <v>952.74500241835653</v>
      </c>
      <c r="AB69">
        <v>1311.1902006104297</v>
      </c>
      <c r="AC69">
        <v>1426.3247064109603</v>
      </c>
      <c r="AH69">
        <v>650.33204369866985</v>
      </c>
      <c r="AI69">
        <v>608.96989079692776</v>
      </c>
      <c r="AJ69">
        <v>600.92862194537224</v>
      </c>
      <c r="AK69">
        <v>503.12886364143998</v>
      </c>
      <c r="AL69">
        <v>561.14873829698581</v>
      </c>
      <c r="AM69">
        <v>582.73861683187044</v>
      </c>
      <c r="AN69">
        <v>533.81651935016839</v>
      </c>
      <c r="AO69">
        <v>512.67623930060392</v>
      </c>
      <c r="AP69">
        <v>498.80281124753407</v>
      </c>
      <c r="AQ69">
        <v>468.86787019911162</v>
      </c>
      <c r="AR69">
        <v>546.56473819600603</v>
      </c>
      <c r="AS69">
        <v>474.36209134391487</v>
      </c>
      <c r="AT69">
        <v>435.46699283239934</v>
      </c>
      <c r="AU69">
        <v>397.02100770951324</v>
      </c>
      <c r="AV69">
        <v>413.08506330156467</v>
      </c>
      <c r="AW69">
        <v>407.04462888500308</v>
      </c>
      <c r="AX69">
        <v>289.82281756403557</v>
      </c>
      <c r="AY69">
        <v>277.37682326166032</v>
      </c>
    </row>
    <row r="70" spans="1:51" x14ac:dyDescent="0.45">
      <c r="A70">
        <f t="shared" si="15"/>
        <v>14</v>
      </c>
      <c r="B70" t="s">
        <v>11</v>
      </c>
      <c r="C70">
        <f t="shared" si="16"/>
        <v>16</v>
      </c>
      <c r="D70" t="s">
        <v>6</v>
      </c>
      <c r="E70">
        <v>54</v>
      </c>
      <c r="F70">
        <v>113</v>
      </c>
      <c r="G70" s="2">
        <f t="shared" si="17"/>
        <v>0.47787610619469029</v>
      </c>
      <c r="H70" s="2">
        <f t="shared" si="18"/>
        <v>2.0925925925925926</v>
      </c>
      <c r="I70" s="2"/>
      <c r="L70">
        <v>565.00381917006507</v>
      </c>
      <c r="M70">
        <v>600.92862194537224</v>
      </c>
      <c r="N70">
        <v>626.49262303261935</v>
      </c>
      <c r="O70">
        <v>744.74640847468618</v>
      </c>
      <c r="P70">
        <v>721.06576267792684</v>
      </c>
      <c r="Q70">
        <v>615.37983657790858</v>
      </c>
      <c r="R70">
        <v>682.73649364029666</v>
      </c>
      <c r="S70">
        <v>702.82773287755265</v>
      </c>
      <c r="T70">
        <v>653.22332317327869</v>
      </c>
      <c r="U70">
        <v>843.62123163929539</v>
      </c>
      <c r="V70">
        <v>720.1108555280216</v>
      </c>
      <c r="W70">
        <v>792.7209550169855</v>
      </c>
      <c r="X70">
        <v>871.88967205044116</v>
      </c>
      <c r="Y70">
        <v>901.63040680720371</v>
      </c>
      <c r="Z70">
        <v>902.75174259457765</v>
      </c>
      <c r="AA70">
        <v>943.96949032672728</v>
      </c>
      <c r="AB70">
        <v>1299.4289568290362</v>
      </c>
      <c r="AC70">
        <v>1390.1223858531141</v>
      </c>
      <c r="AH70">
        <v>661.18847156393099</v>
      </c>
      <c r="AI70">
        <v>660.9599500954771</v>
      </c>
      <c r="AJ70">
        <v>626.49262303261935</v>
      </c>
      <c r="AK70">
        <v>526.35109992882269</v>
      </c>
      <c r="AL70">
        <v>569.21926398092273</v>
      </c>
      <c r="AM70">
        <v>594.45862387471539</v>
      </c>
      <c r="AN70">
        <v>571.89328789692729</v>
      </c>
      <c r="AO70">
        <v>545.07044482579931</v>
      </c>
      <c r="AP70">
        <v>532.26709921173915</v>
      </c>
      <c r="AQ70">
        <v>510.17013411835165</v>
      </c>
      <c r="AR70">
        <v>562.83864999322475</v>
      </c>
      <c r="AS70">
        <v>515.38883589385898</v>
      </c>
      <c r="AT70">
        <v>459.1678617038238</v>
      </c>
      <c r="AU70">
        <v>411.57921120007347</v>
      </c>
      <c r="AV70">
        <v>441.62700994651914</v>
      </c>
      <c r="AW70">
        <v>421.54148323800206</v>
      </c>
      <c r="AX70">
        <v>309.10317010929879</v>
      </c>
      <c r="AY70">
        <v>299.15767241448259</v>
      </c>
    </row>
    <row r="71" spans="1:51" x14ac:dyDescent="0.45">
      <c r="A71">
        <f t="shared" si="15"/>
        <v>1</v>
      </c>
      <c r="B71" t="s">
        <v>12</v>
      </c>
      <c r="C71">
        <f t="shared" si="16"/>
        <v>5</v>
      </c>
      <c r="D71" t="s">
        <v>17</v>
      </c>
      <c r="E71">
        <v>66</v>
      </c>
      <c r="F71">
        <v>69</v>
      </c>
      <c r="G71" s="2">
        <f t="shared" si="17"/>
        <v>0.95652173913043481</v>
      </c>
      <c r="H71" s="2">
        <f t="shared" si="18"/>
        <v>1.0454545454545454</v>
      </c>
      <c r="I71" s="2"/>
      <c r="L71">
        <v>480.82268585247976</v>
      </c>
      <c r="M71">
        <v>503.12886364143998</v>
      </c>
      <c r="N71">
        <v>526.35109992882269</v>
      </c>
      <c r="O71">
        <v>606.08784221511701</v>
      </c>
      <c r="P71">
        <v>578.89558707453375</v>
      </c>
      <c r="Q71">
        <v>500.77044347508706</v>
      </c>
      <c r="R71">
        <v>562.59752060896847</v>
      </c>
      <c r="S71">
        <v>565.64118753503737</v>
      </c>
      <c r="T71">
        <v>542.41288833660224</v>
      </c>
      <c r="U71">
        <v>677.82038034303434</v>
      </c>
      <c r="V71">
        <v>572.84078194314509</v>
      </c>
      <c r="W71">
        <v>671.61350921946894</v>
      </c>
      <c r="X71">
        <v>723.43989983752078</v>
      </c>
      <c r="Y71">
        <v>754.6881720450242</v>
      </c>
      <c r="Z71">
        <v>756.15579998965131</v>
      </c>
      <c r="AA71">
        <v>775.12837380008057</v>
      </c>
      <c r="AB71">
        <v>1065.2361873884986</v>
      </c>
      <c r="AC71">
        <v>1115.8983987884917</v>
      </c>
      <c r="AH71">
        <v>806.01321969963692</v>
      </c>
      <c r="AI71">
        <v>792.05954086498753</v>
      </c>
      <c r="AJ71">
        <v>744.74640847468618</v>
      </c>
      <c r="AK71">
        <v>606.08784221511701</v>
      </c>
      <c r="AL71">
        <v>675.45093761934288</v>
      </c>
      <c r="AM71">
        <v>707.80913205441936</v>
      </c>
      <c r="AN71">
        <v>675.32662340079128</v>
      </c>
      <c r="AO71">
        <v>634.75029901051857</v>
      </c>
      <c r="AP71">
        <v>628.78590052967877</v>
      </c>
      <c r="AQ71">
        <v>596.29735445754568</v>
      </c>
      <c r="AR71">
        <v>663.17059471418258</v>
      </c>
      <c r="AS71">
        <v>609.39248597803885</v>
      </c>
      <c r="AT71">
        <v>545.34397578873188</v>
      </c>
      <c r="AU71">
        <v>495.5063582027301</v>
      </c>
      <c r="AV71">
        <v>521.74684757648595</v>
      </c>
      <c r="AW71">
        <v>498.4460005433354</v>
      </c>
      <c r="AX71">
        <v>360.68801500124243</v>
      </c>
      <c r="AY71">
        <v>343.50521487296584</v>
      </c>
    </row>
    <row r="72" spans="1:51" x14ac:dyDescent="0.45">
      <c r="A72">
        <f t="shared" si="15"/>
        <v>2</v>
      </c>
      <c r="B72" t="s">
        <v>1</v>
      </c>
      <c r="C72">
        <f t="shared" si="16"/>
        <v>13</v>
      </c>
      <c r="D72" t="s">
        <v>9</v>
      </c>
      <c r="E72">
        <v>91</v>
      </c>
      <c r="F72">
        <v>81</v>
      </c>
      <c r="G72" s="2">
        <f t="shared" si="17"/>
        <v>1.1234567901234569</v>
      </c>
      <c r="H72" s="2">
        <f t="shared" si="18"/>
        <v>0.89010989010989006</v>
      </c>
      <c r="I72" s="2"/>
      <c r="L72">
        <v>512.92048038366545</v>
      </c>
      <c r="M72">
        <v>561.14873829698581</v>
      </c>
      <c r="N72">
        <v>569.21926398092273</v>
      </c>
      <c r="O72">
        <v>675.45093761934288</v>
      </c>
      <c r="P72">
        <v>637.1044106128179</v>
      </c>
      <c r="Q72">
        <v>568.63738093966867</v>
      </c>
      <c r="R72">
        <v>605.67405762440694</v>
      </c>
      <c r="S72">
        <v>642.9921934139586</v>
      </c>
      <c r="T72">
        <v>611.31397052414695</v>
      </c>
      <c r="U72">
        <v>773.06669227542147</v>
      </c>
      <c r="V72">
        <v>654.15240790958467</v>
      </c>
      <c r="W72">
        <v>725.18047129846377</v>
      </c>
      <c r="X72">
        <v>799.066594362449</v>
      </c>
      <c r="Y72">
        <v>816.63678954699128</v>
      </c>
      <c r="Z72">
        <v>828.23890206685371</v>
      </c>
      <c r="AA72">
        <v>841.63115892303949</v>
      </c>
      <c r="AB72">
        <v>1193.4432330228331</v>
      </c>
      <c r="AC72">
        <v>1285.1213076761705</v>
      </c>
      <c r="AH72">
        <v>770.41615993671417</v>
      </c>
      <c r="AI72">
        <v>755.98054249195604</v>
      </c>
      <c r="AJ72">
        <v>721.06576267792684</v>
      </c>
      <c r="AK72">
        <v>578.89558707453375</v>
      </c>
      <c r="AL72">
        <v>637.1044106128179</v>
      </c>
      <c r="AM72">
        <v>678.29167204072473</v>
      </c>
      <c r="AN72">
        <v>636.81904812067455</v>
      </c>
      <c r="AO72">
        <v>595.22547601147198</v>
      </c>
      <c r="AP72">
        <v>606.36390467843421</v>
      </c>
      <c r="AQ72">
        <v>568.56687819455612</v>
      </c>
      <c r="AR72">
        <v>641.25071968735097</v>
      </c>
      <c r="AS72">
        <v>579.37772220087982</v>
      </c>
      <c r="AT72">
        <v>513.89590623988124</v>
      </c>
      <c r="AU72">
        <v>473.41683438429482</v>
      </c>
      <c r="AV72">
        <v>489.95947539873259</v>
      </c>
      <c r="AW72">
        <v>483.43854579320009</v>
      </c>
      <c r="AX72">
        <v>348.8129988326159</v>
      </c>
      <c r="AY72">
        <v>324.63374231181609</v>
      </c>
    </row>
    <row r="73" spans="1:51" x14ac:dyDescent="0.45">
      <c r="A73">
        <f t="shared" si="15"/>
        <v>10</v>
      </c>
      <c r="B73" t="s">
        <v>13</v>
      </c>
      <c r="C73">
        <f t="shared" si="16"/>
        <v>11</v>
      </c>
      <c r="D73" t="s">
        <v>15</v>
      </c>
      <c r="E73">
        <v>42</v>
      </c>
      <c r="F73">
        <v>43</v>
      </c>
      <c r="G73" s="2">
        <f t="shared" si="17"/>
        <v>0.97674418604651159</v>
      </c>
      <c r="H73" s="2">
        <f t="shared" si="18"/>
        <v>1.0238095238095237</v>
      </c>
      <c r="I73" s="2"/>
      <c r="L73">
        <v>538.20871954057964</v>
      </c>
      <c r="M73">
        <v>582.73861683187044</v>
      </c>
      <c r="N73">
        <v>594.45862387471539</v>
      </c>
      <c r="O73">
        <v>707.80913205441936</v>
      </c>
      <c r="P73">
        <v>678.29167204072473</v>
      </c>
      <c r="Q73">
        <v>593.55783932028487</v>
      </c>
      <c r="R73">
        <v>645.98075101356199</v>
      </c>
      <c r="S73">
        <v>675.25341320391817</v>
      </c>
      <c r="T73">
        <v>632.79343393513773</v>
      </c>
      <c r="U73">
        <v>818.80922683478366</v>
      </c>
      <c r="V73">
        <v>706.84631102434639</v>
      </c>
      <c r="W73">
        <v>768.47655123845402</v>
      </c>
      <c r="X73">
        <v>822.48655402035843</v>
      </c>
      <c r="Y73">
        <v>863.78070259529181</v>
      </c>
      <c r="Z73">
        <v>859.23673477041689</v>
      </c>
      <c r="AA73">
        <v>890.83697091985835</v>
      </c>
      <c r="AB73">
        <v>1242.3827636121741</v>
      </c>
      <c r="AC73">
        <v>1345.7912988088167</v>
      </c>
      <c r="AH73">
        <v>674.94482195051637</v>
      </c>
      <c r="AI73">
        <v>667.24119986615949</v>
      </c>
      <c r="AJ73">
        <v>615.37983657790858</v>
      </c>
      <c r="AK73">
        <v>500.77044347508706</v>
      </c>
      <c r="AL73">
        <v>568.63738093966867</v>
      </c>
      <c r="AM73">
        <v>593.55783932028487</v>
      </c>
      <c r="AN73">
        <v>574.93004793550449</v>
      </c>
      <c r="AO73">
        <v>530.50518602187458</v>
      </c>
      <c r="AP73">
        <v>519.82988807372794</v>
      </c>
      <c r="AQ73">
        <v>493.97991518540545</v>
      </c>
      <c r="AR73">
        <v>553.70891284613799</v>
      </c>
      <c r="AS73">
        <v>516.04402601528443</v>
      </c>
      <c r="AT73">
        <v>457.65258159380312</v>
      </c>
      <c r="AU73">
        <v>421.168328406787</v>
      </c>
      <c r="AV73">
        <v>443.08216578622842</v>
      </c>
      <c r="AW73">
        <v>428.35937382613213</v>
      </c>
      <c r="AX73">
        <v>299.66421405263918</v>
      </c>
      <c r="AY73">
        <v>293.35509365290176</v>
      </c>
    </row>
    <row r="74" spans="1:51" x14ac:dyDescent="0.45">
      <c r="A74">
        <f t="shared" si="15"/>
        <v>9</v>
      </c>
      <c r="B74" t="s">
        <v>3</v>
      </c>
      <c r="C74">
        <f t="shared" si="16"/>
        <v>18</v>
      </c>
      <c r="D74" t="s">
        <v>10</v>
      </c>
      <c r="E74">
        <v>114</v>
      </c>
      <c r="F74">
        <v>64</v>
      </c>
      <c r="G74" s="2">
        <f t="shared" si="17"/>
        <v>1.78125</v>
      </c>
      <c r="H74" s="2">
        <f t="shared" si="18"/>
        <v>0.56140350877192979</v>
      </c>
      <c r="I74" s="2"/>
      <c r="L74">
        <v>496.096286487209</v>
      </c>
      <c r="M74">
        <v>533.81651935016839</v>
      </c>
      <c r="N74">
        <v>571.89328789692729</v>
      </c>
      <c r="O74">
        <v>675.32662340079128</v>
      </c>
      <c r="P74">
        <v>636.81904812067455</v>
      </c>
      <c r="Q74">
        <v>574.93004793550449</v>
      </c>
      <c r="R74">
        <v>596.83584494445518</v>
      </c>
      <c r="S74">
        <v>638.33380089934076</v>
      </c>
      <c r="T74">
        <v>598.37908628799426</v>
      </c>
      <c r="U74">
        <v>747.78262301815585</v>
      </c>
      <c r="V74">
        <v>647.56520448994127</v>
      </c>
      <c r="W74">
        <v>706.65932397281586</v>
      </c>
      <c r="X74">
        <v>814.79299705533549</v>
      </c>
      <c r="Y74">
        <v>802.96003016867144</v>
      </c>
      <c r="Z74">
        <v>790.11549569239446</v>
      </c>
      <c r="AA74">
        <v>813.8065361405645</v>
      </c>
      <c r="AB74">
        <v>1167.169887436954</v>
      </c>
      <c r="AC74">
        <v>1237.1100471710042</v>
      </c>
      <c r="AH74">
        <v>725.61511169808273</v>
      </c>
      <c r="AI74">
        <v>709.64940076762309</v>
      </c>
      <c r="AJ74">
        <v>682.73649364029666</v>
      </c>
      <c r="AK74">
        <v>562.59752060896847</v>
      </c>
      <c r="AL74">
        <v>605.67405762440694</v>
      </c>
      <c r="AM74">
        <v>645.98075101356199</v>
      </c>
      <c r="AN74">
        <v>596.83584494445518</v>
      </c>
      <c r="AO74">
        <v>570.94893550162385</v>
      </c>
      <c r="AP74">
        <v>575.14219323449004</v>
      </c>
      <c r="AQ74">
        <v>543.59299718128614</v>
      </c>
      <c r="AR74">
        <v>606.80252103849614</v>
      </c>
      <c r="AS74">
        <v>545.68868240072379</v>
      </c>
      <c r="AT74">
        <v>491.333788160062</v>
      </c>
      <c r="AU74">
        <v>447.08869736998867</v>
      </c>
      <c r="AV74">
        <v>469.46922114783501</v>
      </c>
      <c r="AW74">
        <v>456.76945471952945</v>
      </c>
      <c r="AX74">
        <v>337.74155454622138</v>
      </c>
      <c r="AY74">
        <v>311.45021467871652</v>
      </c>
    </row>
    <row r="75" spans="1:51" x14ac:dyDescent="0.45">
      <c r="A75">
        <f t="shared" si="15"/>
        <v>4</v>
      </c>
      <c r="B75" t="s">
        <v>7</v>
      </c>
      <c r="C75">
        <f t="shared" si="16"/>
        <v>12</v>
      </c>
      <c r="D75" t="s">
        <v>4</v>
      </c>
      <c r="E75">
        <v>115</v>
      </c>
      <c r="F75">
        <v>90</v>
      </c>
      <c r="G75" s="2">
        <f t="shared" si="17"/>
        <v>1.2777777777777777</v>
      </c>
      <c r="H75" s="2">
        <f t="shared" si="18"/>
        <v>0.78260869565217395</v>
      </c>
      <c r="I75" s="2"/>
      <c r="L75">
        <v>480.06241459103592</v>
      </c>
      <c r="M75">
        <v>512.67623930060392</v>
      </c>
      <c r="N75">
        <v>545.07044482579931</v>
      </c>
      <c r="O75">
        <v>634.75029901051857</v>
      </c>
      <c r="P75">
        <v>595.22547601147198</v>
      </c>
      <c r="Q75">
        <v>530.50518602187458</v>
      </c>
      <c r="R75">
        <v>570.94893550162385</v>
      </c>
      <c r="S75">
        <v>585.86369084639944</v>
      </c>
      <c r="T75">
        <v>560.96444668510981</v>
      </c>
      <c r="U75">
        <v>709.47505553849203</v>
      </c>
      <c r="V75">
        <v>603.83374966375879</v>
      </c>
      <c r="W75">
        <v>668.31963570961602</v>
      </c>
      <c r="X75">
        <v>748.50331267475303</v>
      </c>
      <c r="Y75">
        <v>753.01486526378744</v>
      </c>
      <c r="Z75">
        <v>753.61729057575963</v>
      </c>
      <c r="AA75">
        <v>780.95078107092536</v>
      </c>
      <c r="AB75">
        <v>1118.3855807067132</v>
      </c>
      <c r="AC75">
        <v>1177.9233000441632</v>
      </c>
      <c r="AH75">
        <v>774.4118883901217</v>
      </c>
      <c r="AI75">
        <v>737.09051738934079</v>
      </c>
      <c r="AJ75">
        <v>702.82773287755265</v>
      </c>
      <c r="AK75">
        <v>565.64118753503737</v>
      </c>
      <c r="AL75">
        <v>642.9921934139586</v>
      </c>
      <c r="AM75">
        <v>675.25341320391817</v>
      </c>
      <c r="AN75">
        <v>638.33380089934076</v>
      </c>
      <c r="AO75">
        <v>585.86369084639944</v>
      </c>
      <c r="AP75">
        <v>574.41248261758062</v>
      </c>
      <c r="AQ75">
        <v>548.51444104758571</v>
      </c>
      <c r="AR75">
        <v>618.47765527558909</v>
      </c>
      <c r="AS75">
        <v>568.56127451534053</v>
      </c>
      <c r="AT75">
        <v>508.99085087623024</v>
      </c>
      <c r="AU75">
        <v>474.59369606987707</v>
      </c>
      <c r="AV75">
        <v>485.56697946560485</v>
      </c>
      <c r="AW75">
        <v>476.3461022685932</v>
      </c>
      <c r="AX75">
        <v>336.50044118709269</v>
      </c>
      <c r="AY75">
        <v>316.58816982910923</v>
      </c>
    </row>
    <row r="76" spans="1:51" x14ac:dyDescent="0.45">
      <c r="A76">
        <f t="shared" si="15"/>
        <v>8</v>
      </c>
      <c r="B76" t="s">
        <v>14</v>
      </c>
      <c r="C76">
        <f t="shared" si="16"/>
        <v>15</v>
      </c>
      <c r="D76" t="s">
        <v>8</v>
      </c>
      <c r="E76">
        <v>103</v>
      </c>
      <c r="F76">
        <v>71</v>
      </c>
      <c r="G76" s="2">
        <f t="shared" si="17"/>
        <v>1.4507042253521127</v>
      </c>
      <c r="H76" s="2">
        <f t="shared" si="18"/>
        <v>0.68932038834951459</v>
      </c>
      <c r="I76" s="2"/>
      <c r="L76">
        <v>478.05439339835743</v>
      </c>
      <c r="M76">
        <v>498.80281124753407</v>
      </c>
      <c r="N76">
        <v>532.26709921173915</v>
      </c>
      <c r="O76">
        <v>628.78590052967877</v>
      </c>
      <c r="P76">
        <v>606.36390467843421</v>
      </c>
      <c r="Q76">
        <v>519.82988807372794</v>
      </c>
      <c r="R76">
        <v>575.14219323449004</v>
      </c>
      <c r="S76">
        <v>574.41248261758062</v>
      </c>
      <c r="T76">
        <v>537.19218178568929</v>
      </c>
      <c r="U76">
        <v>688.47668397655741</v>
      </c>
      <c r="V76">
        <v>594.70618570877275</v>
      </c>
      <c r="W76">
        <v>679.03038314394769</v>
      </c>
      <c r="X76">
        <v>733.06676802976244</v>
      </c>
      <c r="Y76">
        <v>764.73120535297755</v>
      </c>
      <c r="Z76">
        <v>743.87151432020949</v>
      </c>
      <c r="AA76">
        <v>783.28816674103859</v>
      </c>
      <c r="AB76">
        <v>1058.2851706817387</v>
      </c>
      <c r="AC76">
        <v>1138.1691139875697</v>
      </c>
      <c r="AH76">
        <v>710.90709929393438</v>
      </c>
      <c r="AI76">
        <v>677.07544397498918</v>
      </c>
      <c r="AJ76">
        <v>653.22332317327869</v>
      </c>
      <c r="AK76">
        <v>542.41288833660224</v>
      </c>
      <c r="AL76">
        <v>611.31397052414695</v>
      </c>
      <c r="AM76">
        <v>632.79343393513773</v>
      </c>
      <c r="AN76">
        <v>598.37908628799426</v>
      </c>
      <c r="AO76">
        <v>560.96444668510981</v>
      </c>
      <c r="AP76">
        <v>537.19218178568929</v>
      </c>
      <c r="AQ76">
        <v>511.49991495945562</v>
      </c>
      <c r="AR76">
        <v>587.16495422794833</v>
      </c>
      <c r="AS76">
        <v>530.22959084206559</v>
      </c>
      <c r="AT76">
        <v>475.93367424696851</v>
      </c>
      <c r="AU76">
        <v>438.16898197500109</v>
      </c>
      <c r="AV76">
        <v>457.53439682161144</v>
      </c>
      <c r="AW76">
        <v>448.20325499452815</v>
      </c>
      <c r="AX76">
        <v>314.71940502615217</v>
      </c>
      <c r="AY76">
        <v>304.48107858906963</v>
      </c>
    </row>
    <row r="77" spans="1:51" x14ac:dyDescent="0.45">
      <c r="A77">
        <f t="shared" si="15"/>
        <v>3</v>
      </c>
      <c r="B77" t="s">
        <v>0</v>
      </c>
      <c r="C77">
        <f t="shared" si="16"/>
        <v>6</v>
      </c>
      <c r="D77" t="s">
        <v>2</v>
      </c>
      <c r="E77">
        <v>89</v>
      </c>
      <c r="F77">
        <v>113</v>
      </c>
      <c r="G77" s="2">
        <f t="shared" si="17"/>
        <v>0.78761061946902655</v>
      </c>
      <c r="H77" s="2">
        <f t="shared" si="18"/>
        <v>1.2696629213483146</v>
      </c>
      <c r="I77" s="2"/>
      <c r="L77">
        <v>453.63565730890781</v>
      </c>
      <c r="M77">
        <v>468.86787019911162</v>
      </c>
      <c r="N77">
        <v>510.17013411835165</v>
      </c>
      <c r="O77">
        <v>596.29735445754568</v>
      </c>
      <c r="P77">
        <v>568.56687819455612</v>
      </c>
      <c r="Q77">
        <v>493.97991518540545</v>
      </c>
      <c r="R77">
        <v>543.59299718128614</v>
      </c>
      <c r="S77">
        <v>548.51444104758571</v>
      </c>
      <c r="T77">
        <v>511.49991495945562</v>
      </c>
      <c r="U77">
        <v>643.34839882881374</v>
      </c>
      <c r="V77">
        <v>552.10978461768445</v>
      </c>
      <c r="W77">
        <v>626.08479323959796</v>
      </c>
      <c r="X77">
        <v>707.18574193432369</v>
      </c>
      <c r="Y77">
        <v>714.61866119797071</v>
      </c>
      <c r="Z77">
        <v>710.63460260094553</v>
      </c>
      <c r="AA77">
        <v>736.79287652864218</v>
      </c>
      <c r="AB77">
        <v>1020.8655379961982</v>
      </c>
      <c r="AC77">
        <v>1062.5293780761526</v>
      </c>
      <c r="AH77">
        <v>924.41438530873177</v>
      </c>
      <c r="AI77">
        <v>862.89440534044786</v>
      </c>
      <c r="AJ77">
        <v>843.62123163929539</v>
      </c>
      <c r="AK77">
        <v>677.82038034303434</v>
      </c>
      <c r="AL77">
        <v>773.06669227542147</v>
      </c>
      <c r="AM77">
        <v>818.80922683478366</v>
      </c>
      <c r="AN77">
        <v>747.78262301815585</v>
      </c>
      <c r="AO77">
        <v>709.47505553849203</v>
      </c>
      <c r="AP77">
        <v>688.47668397655741</v>
      </c>
      <c r="AQ77">
        <v>643.34839882881374</v>
      </c>
      <c r="AR77">
        <v>748.81117916877315</v>
      </c>
      <c r="AS77">
        <v>659.99455304985736</v>
      </c>
      <c r="AT77">
        <v>606.29655084718092</v>
      </c>
      <c r="AU77">
        <v>565.09295023550533</v>
      </c>
      <c r="AV77">
        <v>576.97515015471402</v>
      </c>
      <c r="AW77">
        <v>555.97685962658204</v>
      </c>
      <c r="AX77">
        <v>402.19490909624767</v>
      </c>
      <c r="AY77">
        <v>376.03469945410069</v>
      </c>
    </row>
    <row r="78" spans="1:51" x14ac:dyDescent="0.45">
      <c r="G78" s="2"/>
      <c r="H78" s="2"/>
      <c r="I78" s="2"/>
      <c r="L78">
        <v>511.02270249775233</v>
      </c>
      <c r="M78">
        <v>546.56473819600603</v>
      </c>
      <c r="N78">
        <v>562.83864999322475</v>
      </c>
      <c r="O78">
        <v>663.17059471418258</v>
      </c>
      <c r="P78">
        <v>641.25071968735097</v>
      </c>
      <c r="Q78">
        <v>553.70891284613799</v>
      </c>
      <c r="R78">
        <v>606.80252103849614</v>
      </c>
      <c r="S78">
        <v>618.47765527558909</v>
      </c>
      <c r="T78">
        <v>587.16495422794833</v>
      </c>
      <c r="U78">
        <v>748.81117916877315</v>
      </c>
      <c r="V78">
        <v>634.47761652618044</v>
      </c>
      <c r="W78">
        <v>711.74305542552781</v>
      </c>
      <c r="X78">
        <v>784.58828167799004</v>
      </c>
      <c r="Y78">
        <v>807.34871146419516</v>
      </c>
      <c r="Z78">
        <v>806.80576442758183</v>
      </c>
      <c r="AA78">
        <v>835.53502465703582</v>
      </c>
      <c r="AB78">
        <v>1163.1466931485202</v>
      </c>
      <c r="AC78">
        <v>1240.9524688887168</v>
      </c>
      <c r="AH78">
        <v>794.61907322311242</v>
      </c>
      <c r="AI78">
        <v>757.80230309529168</v>
      </c>
      <c r="AJ78">
        <v>720.1108555280216</v>
      </c>
      <c r="AK78">
        <v>572.84078194314509</v>
      </c>
      <c r="AL78">
        <v>654.15240790958467</v>
      </c>
      <c r="AM78">
        <v>706.84631102434639</v>
      </c>
      <c r="AN78">
        <v>647.56520448994127</v>
      </c>
      <c r="AO78">
        <v>603.83374966375879</v>
      </c>
      <c r="AP78">
        <v>594.70618570877275</v>
      </c>
      <c r="AQ78">
        <v>552.10978461768445</v>
      </c>
      <c r="AR78">
        <v>634.47761652618044</v>
      </c>
      <c r="AS78">
        <v>577.07412159760429</v>
      </c>
      <c r="AT78">
        <v>521.5436620241436</v>
      </c>
      <c r="AU78">
        <v>491.59915472365037</v>
      </c>
      <c r="AV78">
        <v>500.55406704432335</v>
      </c>
      <c r="AW78">
        <v>484.5687787139268</v>
      </c>
      <c r="AX78">
        <v>346.51998546458987</v>
      </c>
      <c r="AY78">
        <v>324.25458783628386</v>
      </c>
    </row>
    <row r="79" spans="1:51" x14ac:dyDescent="0.45">
      <c r="B79" s="1" t="s">
        <v>27</v>
      </c>
      <c r="G79" s="2"/>
      <c r="H79" s="2"/>
      <c r="I79" s="2"/>
      <c r="L79">
        <v>452.47170157766209</v>
      </c>
      <c r="M79">
        <v>474.36209134391487</v>
      </c>
      <c r="N79">
        <v>515.38883589385898</v>
      </c>
      <c r="O79">
        <v>609.39248597803885</v>
      </c>
      <c r="P79">
        <v>579.37772220087982</v>
      </c>
      <c r="Q79">
        <v>516.04402601528443</v>
      </c>
      <c r="R79">
        <v>545.68868240072379</v>
      </c>
      <c r="S79">
        <v>568.56127451534053</v>
      </c>
      <c r="T79">
        <v>530.22959084206559</v>
      </c>
      <c r="U79">
        <v>659.99455304985736</v>
      </c>
      <c r="V79">
        <v>577.07412159760429</v>
      </c>
      <c r="W79">
        <v>639.20257323611099</v>
      </c>
      <c r="X79">
        <v>727.92996497134379</v>
      </c>
      <c r="Y79">
        <v>724.35882374543644</v>
      </c>
      <c r="Z79">
        <v>714.09885242472888</v>
      </c>
      <c r="AA79">
        <v>738.67383731562734</v>
      </c>
      <c r="AB79">
        <v>1040.4855142560698</v>
      </c>
      <c r="AC79">
        <v>1104.4800274033246</v>
      </c>
      <c r="AH79">
        <v>881.81117862167321</v>
      </c>
      <c r="AI79">
        <v>840.83834969008126</v>
      </c>
      <c r="AJ79">
        <v>792.7209550169855</v>
      </c>
      <c r="AK79">
        <v>671.61350921946894</v>
      </c>
      <c r="AL79">
        <v>725.18047129846377</v>
      </c>
      <c r="AM79">
        <v>768.47655123845402</v>
      </c>
      <c r="AN79">
        <v>706.65932397281586</v>
      </c>
      <c r="AO79">
        <v>668.31963570961602</v>
      </c>
      <c r="AP79">
        <v>679.03038314394769</v>
      </c>
      <c r="AQ79">
        <v>626.08479323959796</v>
      </c>
      <c r="AR79">
        <v>711.74305542552781</v>
      </c>
      <c r="AS79">
        <v>639.20257323611099</v>
      </c>
      <c r="AT79">
        <v>589.7323518157873</v>
      </c>
      <c r="AU79">
        <v>528.81941893765429</v>
      </c>
      <c r="AV79">
        <v>554.09455817369405</v>
      </c>
      <c r="AW79">
        <v>542.20047842519728</v>
      </c>
      <c r="AX79">
        <v>391.87345803516882</v>
      </c>
      <c r="AY79">
        <v>368.65336500940907</v>
      </c>
    </row>
    <row r="80" spans="1:51" x14ac:dyDescent="0.45">
      <c r="A80">
        <f t="shared" si="15"/>
        <v>5</v>
      </c>
      <c r="B80" t="s">
        <v>17</v>
      </c>
      <c r="C80">
        <f t="shared" si="16"/>
        <v>18</v>
      </c>
      <c r="D80" t="s">
        <v>10</v>
      </c>
      <c r="E80">
        <v>102</v>
      </c>
      <c r="F80">
        <v>24</v>
      </c>
      <c r="G80" s="2">
        <f t="shared" si="17"/>
        <v>4.25</v>
      </c>
      <c r="H80" s="2">
        <f t="shared" si="18"/>
        <v>0.23529411764705882</v>
      </c>
      <c r="I80" s="2"/>
      <c r="J80" s="2"/>
      <c r="K80" s="2"/>
      <c r="L80">
        <v>411.75740431890341</v>
      </c>
      <c r="M80">
        <v>435.46699283239934</v>
      </c>
      <c r="N80">
        <v>459.1678617038238</v>
      </c>
      <c r="O80">
        <v>545.34397578873188</v>
      </c>
      <c r="P80">
        <v>513.89590623988124</v>
      </c>
      <c r="Q80">
        <v>457.65258159380312</v>
      </c>
      <c r="R80">
        <v>491.333788160062</v>
      </c>
      <c r="S80">
        <v>508.99085087623024</v>
      </c>
      <c r="T80">
        <v>475.93367424696851</v>
      </c>
      <c r="U80">
        <v>606.29655084718092</v>
      </c>
      <c r="V80">
        <v>521.5436620241436</v>
      </c>
      <c r="W80">
        <v>589.7323518157873</v>
      </c>
      <c r="X80">
        <v>633.65273128973718</v>
      </c>
      <c r="Y80">
        <v>662.40458155649787</v>
      </c>
      <c r="Z80">
        <v>649.00286311704656</v>
      </c>
      <c r="AA80">
        <v>669.46463983013291</v>
      </c>
      <c r="AB80">
        <v>924.64437736581181</v>
      </c>
      <c r="AC80">
        <v>998.16526657531654</v>
      </c>
      <c r="AH80">
        <v>930.52995039728717</v>
      </c>
      <c r="AI80">
        <v>927.95356116934249</v>
      </c>
      <c r="AJ80">
        <v>871.88967205044116</v>
      </c>
      <c r="AK80">
        <v>723.43989983752078</v>
      </c>
      <c r="AL80">
        <v>799.066594362449</v>
      </c>
      <c r="AM80">
        <v>822.48655402035843</v>
      </c>
      <c r="AN80">
        <v>814.79299705533549</v>
      </c>
      <c r="AO80">
        <v>748.50331267475303</v>
      </c>
      <c r="AP80">
        <v>733.06676802976244</v>
      </c>
      <c r="AQ80">
        <v>707.18574193432369</v>
      </c>
      <c r="AR80">
        <v>784.58828167799004</v>
      </c>
      <c r="AS80">
        <v>727.92996497134379</v>
      </c>
      <c r="AT80">
        <v>633.65273128973718</v>
      </c>
      <c r="AU80">
        <v>570.29566203668162</v>
      </c>
      <c r="AV80">
        <v>610.4423046779275</v>
      </c>
      <c r="AW80">
        <v>600.70482549595715</v>
      </c>
      <c r="AX80">
        <v>418.37642238074142</v>
      </c>
      <c r="AY80">
        <v>409.35313033539751</v>
      </c>
    </row>
    <row r="81" spans="1:51" x14ac:dyDescent="0.45">
      <c r="A81">
        <f t="shared" si="15"/>
        <v>11</v>
      </c>
      <c r="B81" t="s">
        <v>15</v>
      </c>
      <c r="C81">
        <f t="shared" si="16"/>
        <v>8</v>
      </c>
      <c r="D81" t="s">
        <v>14</v>
      </c>
      <c r="E81">
        <v>86</v>
      </c>
      <c r="F81">
        <v>69</v>
      </c>
      <c r="G81" s="2">
        <f t="shared" si="17"/>
        <v>1.2463768115942029</v>
      </c>
      <c r="H81" s="2">
        <f t="shared" si="18"/>
        <v>0.80232558139534882</v>
      </c>
      <c r="I81" s="2"/>
      <c r="L81">
        <v>365.77333774285631</v>
      </c>
      <c r="M81">
        <v>397.02100770951324</v>
      </c>
      <c r="N81">
        <v>411.57921120007347</v>
      </c>
      <c r="O81">
        <v>495.5063582027301</v>
      </c>
      <c r="P81">
        <v>473.41683438429482</v>
      </c>
      <c r="Q81">
        <v>421.168328406787</v>
      </c>
      <c r="R81">
        <v>447.08869736998867</v>
      </c>
      <c r="S81">
        <v>474.59369606987707</v>
      </c>
      <c r="T81">
        <v>438.16898197500109</v>
      </c>
      <c r="U81">
        <v>565.09295023550533</v>
      </c>
      <c r="V81">
        <v>491.59915472365037</v>
      </c>
      <c r="W81">
        <v>528.81941893765429</v>
      </c>
      <c r="X81">
        <v>570.29566203668162</v>
      </c>
      <c r="Y81">
        <v>596.66605810618307</v>
      </c>
      <c r="Z81">
        <v>591.21052607940385</v>
      </c>
      <c r="AA81">
        <v>612.19189255570871</v>
      </c>
      <c r="AB81">
        <v>856.99410153918018</v>
      </c>
      <c r="AC81">
        <v>943.99280163410731</v>
      </c>
      <c r="AH81">
        <v>983.07454709976741</v>
      </c>
      <c r="AI81">
        <v>954.42209810447696</v>
      </c>
      <c r="AJ81">
        <v>901.63040680720371</v>
      </c>
      <c r="AK81">
        <v>754.6881720450242</v>
      </c>
      <c r="AL81">
        <v>816.63678954699128</v>
      </c>
      <c r="AM81">
        <v>863.78070259529181</v>
      </c>
      <c r="AN81">
        <v>802.96003016867144</v>
      </c>
      <c r="AO81">
        <v>753.01486526378744</v>
      </c>
      <c r="AP81">
        <v>764.73120535297755</v>
      </c>
      <c r="AQ81">
        <v>714.61866119797071</v>
      </c>
      <c r="AR81">
        <v>807.34871146419516</v>
      </c>
      <c r="AS81">
        <v>724.35882374543644</v>
      </c>
      <c r="AT81">
        <v>662.40458155649787</v>
      </c>
      <c r="AU81">
        <v>596.66605810618307</v>
      </c>
      <c r="AV81">
        <v>625.97091524197856</v>
      </c>
      <c r="AW81">
        <v>616.70323791901137</v>
      </c>
      <c r="AX81">
        <v>442.66517668383096</v>
      </c>
      <c r="AY81">
        <v>416.14113054235264</v>
      </c>
    </row>
    <row r="82" spans="1:51" x14ac:dyDescent="0.45">
      <c r="A82">
        <f t="shared" si="15"/>
        <v>3</v>
      </c>
      <c r="B82" t="s">
        <v>0</v>
      </c>
      <c r="C82">
        <f t="shared" si="16"/>
        <v>12</v>
      </c>
      <c r="D82" t="s">
        <v>4</v>
      </c>
      <c r="E82">
        <v>61</v>
      </c>
      <c r="F82">
        <v>75</v>
      </c>
      <c r="G82" s="2">
        <f t="shared" si="17"/>
        <v>0.81333333333333335</v>
      </c>
      <c r="H82" s="2">
        <f t="shared" si="18"/>
        <v>1.2295081967213115</v>
      </c>
      <c r="I82" s="2"/>
      <c r="L82">
        <v>388.55601877177332</v>
      </c>
      <c r="M82">
        <v>413.08506330156467</v>
      </c>
      <c r="N82">
        <v>441.62700994651914</v>
      </c>
      <c r="O82">
        <v>521.74684757648595</v>
      </c>
      <c r="P82">
        <v>489.95947539873259</v>
      </c>
      <c r="Q82">
        <v>443.08216578622842</v>
      </c>
      <c r="R82">
        <v>469.46922114783501</v>
      </c>
      <c r="S82">
        <v>485.56697946560485</v>
      </c>
      <c r="T82">
        <v>457.53439682161144</v>
      </c>
      <c r="U82">
        <v>576.97515015471402</v>
      </c>
      <c r="V82">
        <v>500.55406704432335</v>
      </c>
      <c r="W82">
        <v>554.09455817369405</v>
      </c>
      <c r="X82">
        <v>610.4423046779275</v>
      </c>
      <c r="Y82">
        <v>625.97091524197856</v>
      </c>
      <c r="Z82">
        <v>608.99425062738158</v>
      </c>
      <c r="AA82">
        <v>627.99733513760907</v>
      </c>
      <c r="AB82">
        <v>890.18976038752396</v>
      </c>
      <c r="AC82">
        <v>963.3548416451672</v>
      </c>
      <c r="AH82">
        <v>977.05669290682749</v>
      </c>
      <c r="AI82">
        <v>909.41177258947869</v>
      </c>
      <c r="AJ82">
        <v>902.75174259457765</v>
      </c>
      <c r="AK82">
        <v>756.15579998965131</v>
      </c>
      <c r="AL82">
        <v>828.23890206685371</v>
      </c>
      <c r="AM82">
        <v>859.23673477041689</v>
      </c>
      <c r="AN82">
        <v>790.11549569239446</v>
      </c>
      <c r="AO82">
        <v>753.61729057575963</v>
      </c>
      <c r="AP82">
        <v>743.87151432020949</v>
      </c>
      <c r="AQ82">
        <v>710.63460260094553</v>
      </c>
      <c r="AR82">
        <v>806.80576442758183</v>
      </c>
      <c r="AS82">
        <v>714.09885242472888</v>
      </c>
      <c r="AT82">
        <v>649.00286311704656</v>
      </c>
      <c r="AU82">
        <v>591.21052607940385</v>
      </c>
      <c r="AV82">
        <v>608.99425062738158</v>
      </c>
      <c r="AW82">
        <v>607.11103573813807</v>
      </c>
      <c r="AX82">
        <v>439.96943320749148</v>
      </c>
      <c r="AY82">
        <v>407.82234683373918</v>
      </c>
    </row>
    <row r="83" spans="1:51" x14ac:dyDescent="0.45">
      <c r="A83">
        <f t="shared" si="15"/>
        <v>7</v>
      </c>
      <c r="B83" t="s">
        <v>5</v>
      </c>
      <c r="C83">
        <f t="shared" si="16"/>
        <v>4</v>
      </c>
      <c r="D83" t="s">
        <v>7</v>
      </c>
      <c r="E83">
        <v>113</v>
      </c>
      <c r="F83">
        <v>86</v>
      </c>
      <c r="G83" s="2">
        <f t="shared" si="17"/>
        <v>1.3139534883720929</v>
      </c>
      <c r="H83" s="2">
        <f t="shared" si="18"/>
        <v>0.76106194690265483</v>
      </c>
      <c r="I83" s="2"/>
      <c r="L83">
        <v>383.0683480258233</v>
      </c>
      <c r="M83">
        <v>407.04462888500308</v>
      </c>
      <c r="N83">
        <v>421.54148323800206</v>
      </c>
      <c r="O83">
        <v>498.4460005433354</v>
      </c>
      <c r="P83">
        <v>483.43854579320009</v>
      </c>
      <c r="Q83">
        <v>428.35937382613213</v>
      </c>
      <c r="R83">
        <v>456.76945471952945</v>
      </c>
      <c r="S83">
        <v>476.3461022685932</v>
      </c>
      <c r="T83">
        <v>448.20325499452815</v>
      </c>
      <c r="U83">
        <v>555.97685962658204</v>
      </c>
      <c r="V83">
        <v>484.5687787139268</v>
      </c>
      <c r="W83">
        <v>542.20047842519728</v>
      </c>
      <c r="X83">
        <v>600.70482549595715</v>
      </c>
      <c r="Y83">
        <v>616.70323791901137</v>
      </c>
      <c r="Z83">
        <v>607.11103573813807</v>
      </c>
      <c r="AA83">
        <v>618.44184479593252</v>
      </c>
      <c r="AB83">
        <v>862.41049938729316</v>
      </c>
      <c r="AC83">
        <v>928.31861046798156</v>
      </c>
      <c r="AH83">
        <v>1010.9057143906379</v>
      </c>
      <c r="AI83">
        <v>952.74500241835653</v>
      </c>
      <c r="AJ83">
        <v>943.96949032672728</v>
      </c>
      <c r="AK83">
        <v>775.12837380008057</v>
      </c>
      <c r="AL83">
        <v>841.63115892303949</v>
      </c>
      <c r="AM83">
        <v>890.83697091985835</v>
      </c>
      <c r="AN83">
        <v>813.8065361405645</v>
      </c>
      <c r="AO83">
        <v>780.95078107092536</v>
      </c>
      <c r="AP83">
        <v>783.28816674103859</v>
      </c>
      <c r="AQ83">
        <v>736.79287652864218</v>
      </c>
      <c r="AR83">
        <v>835.53502465703582</v>
      </c>
      <c r="AS83">
        <v>738.67383731562734</v>
      </c>
      <c r="AT83">
        <v>669.46463983013291</v>
      </c>
      <c r="AU83">
        <v>612.19189255570871</v>
      </c>
      <c r="AV83">
        <v>627.99733513760907</v>
      </c>
      <c r="AW83">
        <v>618.44184479593252</v>
      </c>
      <c r="AX83">
        <v>458.31594292122134</v>
      </c>
      <c r="AY83">
        <v>417.6817522154854</v>
      </c>
    </row>
    <row r="84" spans="1:51" x14ac:dyDescent="0.45">
      <c r="A84">
        <f t="shared" si="15"/>
        <v>16</v>
      </c>
      <c r="B84" t="s">
        <v>6</v>
      </c>
      <c r="C84">
        <f t="shared" si="16"/>
        <v>1</v>
      </c>
      <c r="D84" t="s">
        <v>12</v>
      </c>
      <c r="E84">
        <v>35</v>
      </c>
      <c r="F84">
        <v>88</v>
      </c>
      <c r="G84" s="2">
        <f t="shared" si="17"/>
        <v>0.39772727272727271</v>
      </c>
      <c r="H84" s="2">
        <f t="shared" si="18"/>
        <v>2.5142857142857142</v>
      </c>
      <c r="I84" s="2"/>
      <c r="L84">
        <v>280.97724867795762</v>
      </c>
      <c r="M84">
        <v>289.82281756403557</v>
      </c>
      <c r="N84">
        <v>309.10317010929879</v>
      </c>
      <c r="O84">
        <v>360.68801500124243</v>
      </c>
      <c r="P84">
        <v>348.8129988326159</v>
      </c>
      <c r="Q84">
        <v>299.66421405263918</v>
      </c>
      <c r="R84">
        <v>337.74155454622138</v>
      </c>
      <c r="S84">
        <v>336.50044118709269</v>
      </c>
      <c r="T84">
        <v>314.71940502615217</v>
      </c>
      <c r="U84">
        <v>402.19490909624767</v>
      </c>
      <c r="V84">
        <v>346.51998546458987</v>
      </c>
      <c r="W84">
        <v>391.87345803516882</v>
      </c>
      <c r="X84">
        <v>418.37642238074142</v>
      </c>
      <c r="Y84">
        <v>442.66517668383096</v>
      </c>
      <c r="Z84">
        <v>439.96943320749148</v>
      </c>
      <c r="AA84">
        <v>458.31594292122134</v>
      </c>
      <c r="AB84">
        <v>627.18197189811644</v>
      </c>
      <c r="AC84">
        <v>662.4296230346489</v>
      </c>
      <c r="AH84">
        <v>1374.9516005820803</v>
      </c>
      <c r="AI84">
        <v>1311.1902006104297</v>
      </c>
      <c r="AJ84">
        <v>1299.4289568290362</v>
      </c>
      <c r="AK84">
        <v>1065.2361873884986</v>
      </c>
      <c r="AL84">
        <v>1193.4432330228331</v>
      </c>
      <c r="AM84">
        <v>1242.3827636121741</v>
      </c>
      <c r="AN84">
        <v>1167.169887436954</v>
      </c>
      <c r="AO84">
        <v>1118.3855807067132</v>
      </c>
      <c r="AP84">
        <v>1058.2851706817387</v>
      </c>
      <c r="AQ84">
        <v>1020.8655379961982</v>
      </c>
      <c r="AR84">
        <v>1163.1466931485202</v>
      </c>
      <c r="AS84">
        <v>1040.4855142560698</v>
      </c>
      <c r="AT84">
        <v>924.64437736581181</v>
      </c>
      <c r="AU84">
        <v>856.99410153918018</v>
      </c>
      <c r="AV84">
        <v>890.18976038752396</v>
      </c>
      <c r="AW84">
        <v>862.41049938729316</v>
      </c>
      <c r="AX84">
        <v>627.18197189811644</v>
      </c>
      <c r="AY84">
        <v>595.19458865229899</v>
      </c>
    </row>
    <row r="85" spans="1:51" x14ac:dyDescent="0.45">
      <c r="A85">
        <f t="shared" si="15"/>
        <v>15</v>
      </c>
      <c r="B85" t="s">
        <v>8</v>
      </c>
      <c r="C85">
        <f t="shared" si="16"/>
        <v>13</v>
      </c>
      <c r="D85" t="s">
        <v>9</v>
      </c>
      <c r="E85">
        <v>108</v>
      </c>
      <c r="F85">
        <v>81</v>
      </c>
      <c r="G85" s="2">
        <f t="shared" si="17"/>
        <v>1.3333333333333333</v>
      </c>
      <c r="H85" s="2">
        <f t="shared" si="18"/>
        <v>0.75</v>
      </c>
      <c r="I85" s="2"/>
      <c r="L85">
        <v>261.13976503494484</v>
      </c>
      <c r="M85">
        <v>277.37682326166032</v>
      </c>
      <c r="N85">
        <v>299.15767241448259</v>
      </c>
      <c r="O85">
        <v>343.50521487296584</v>
      </c>
      <c r="P85">
        <v>324.63374231181609</v>
      </c>
      <c r="Q85">
        <v>293.35509365290176</v>
      </c>
      <c r="R85">
        <v>311.45021467871652</v>
      </c>
      <c r="S85">
        <v>316.58816982910923</v>
      </c>
      <c r="T85">
        <v>304.48107858906963</v>
      </c>
      <c r="U85">
        <v>376.03469945410069</v>
      </c>
      <c r="V85">
        <v>324.25458783628386</v>
      </c>
      <c r="W85">
        <v>368.65336500940907</v>
      </c>
      <c r="X85">
        <v>409.35313033539751</v>
      </c>
      <c r="Y85">
        <v>416.14113054235264</v>
      </c>
      <c r="Z85">
        <v>407.82234683373918</v>
      </c>
      <c r="AA85">
        <v>417.6817522154854</v>
      </c>
      <c r="AB85">
        <v>595.19458865229899</v>
      </c>
      <c r="AC85">
        <v>631.64385379239013</v>
      </c>
      <c r="AH85">
        <v>1516.0415103424498</v>
      </c>
      <c r="AI85">
        <v>1426.3247064109603</v>
      </c>
      <c r="AJ85">
        <v>1390.1223858531141</v>
      </c>
      <c r="AK85">
        <v>1115.8983987884917</v>
      </c>
      <c r="AL85">
        <v>1285.1213076761705</v>
      </c>
      <c r="AM85">
        <v>1345.7912988088167</v>
      </c>
      <c r="AN85">
        <v>1237.1100471710042</v>
      </c>
      <c r="AO85">
        <v>1177.9233000441632</v>
      </c>
      <c r="AP85">
        <v>1138.1691139875697</v>
      </c>
      <c r="AQ85">
        <v>1062.5293780761526</v>
      </c>
      <c r="AR85">
        <v>1240.9524688887168</v>
      </c>
      <c r="AS85">
        <v>1104.4800274033246</v>
      </c>
      <c r="AT85">
        <v>998.16526657531654</v>
      </c>
      <c r="AU85">
        <v>943.99280163410731</v>
      </c>
      <c r="AV85">
        <v>963.3548416451672</v>
      </c>
      <c r="AW85">
        <v>928.31861046798156</v>
      </c>
      <c r="AX85">
        <v>662.4296230346489</v>
      </c>
      <c r="AY85">
        <v>631.64385379239013</v>
      </c>
    </row>
    <row r="86" spans="1:51" x14ac:dyDescent="0.45">
      <c r="A86">
        <f t="shared" si="15"/>
        <v>6</v>
      </c>
      <c r="B86" t="s">
        <v>2</v>
      </c>
      <c r="C86">
        <f t="shared" si="16"/>
        <v>17</v>
      </c>
      <c r="D86" t="s">
        <v>16</v>
      </c>
      <c r="E86">
        <v>105</v>
      </c>
      <c r="F86">
        <v>30</v>
      </c>
      <c r="G86" s="2">
        <f t="shared" si="17"/>
        <v>3.5</v>
      </c>
      <c r="H86" s="2">
        <f t="shared" si="18"/>
        <v>0.2857142857142857</v>
      </c>
      <c r="I86" s="2"/>
    </row>
    <row r="87" spans="1:51" x14ac:dyDescent="0.45">
      <c r="A87">
        <f t="shared" si="15"/>
        <v>2</v>
      </c>
      <c r="B87" t="s">
        <v>1</v>
      </c>
      <c r="C87">
        <f t="shared" si="16"/>
        <v>10</v>
      </c>
      <c r="D87" t="s">
        <v>13</v>
      </c>
      <c r="E87">
        <v>93</v>
      </c>
      <c r="F87">
        <v>55</v>
      </c>
      <c r="G87" s="2">
        <f t="shared" si="17"/>
        <v>1.6909090909090909</v>
      </c>
      <c r="H87" s="2">
        <f t="shared" si="18"/>
        <v>0.59139784946236562</v>
      </c>
      <c r="I87" s="2"/>
    </row>
    <row r="88" spans="1:51" x14ac:dyDescent="0.45">
      <c r="A88">
        <f t="shared" si="15"/>
        <v>9</v>
      </c>
      <c r="B88" t="s">
        <v>3</v>
      </c>
      <c r="C88">
        <f t="shared" si="16"/>
        <v>14</v>
      </c>
      <c r="D88" t="s">
        <v>11</v>
      </c>
      <c r="E88">
        <v>116</v>
      </c>
      <c r="F88">
        <v>68</v>
      </c>
      <c r="G88" s="2">
        <f t="shared" si="17"/>
        <v>1.7058823529411764</v>
      </c>
      <c r="H88" s="2">
        <f t="shared" si="18"/>
        <v>0.58620689655172409</v>
      </c>
      <c r="I88" s="2"/>
    </row>
    <row r="89" spans="1:51" x14ac:dyDescent="0.45">
      <c r="G89" s="2"/>
      <c r="H89" s="2"/>
      <c r="I89" s="2"/>
    </row>
    <row r="90" spans="1:51" x14ac:dyDescent="0.45">
      <c r="A90" t="s">
        <v>74</v>
      </c>
      <c r="B90" s="1" t="s">
        <v>28</v>
      </c>
      <c r="C90" t="s">
        <v>75</v>
      </c>
      <c r="G90" s="2" t="s">
        <v>72</v>
      </c>
      <c r="H90" s="2" t="s">
        <v>73</v>
      </c>
      <c r="I90" s="2"/>
    </row>
    <row r="91" spans="1:51" x14ac:dyDescent="0.45">
      <c r="A91">
        <f t="shared" si="15"/>
        <v>4</v>
      </c>
      <c r="B91" t="s">
        <v>7</v>
      </c>
      <c r="C91">
        <f t="shared" si="16"/>
        <v>8</v>
      </c>
      <c r="D91" t="s">
        <v>14</v>
      </c>
      <c r="E91">
        <v>51</v>
      </c>
      <c r="F91">
        <v>99</v>
      </c>
      <c r="G91" s="2">
        <f t="shared" si="17"/>
        <v>0.51515151515151514</v>
      </c>
      <c r="H91" s="2">
        <f t="shared" si="18"/>
        <v>1.9411764705882353</v>
      </c>
      <c r="I91" s="2"/>
    </row>
    <row r="92" spans="1:51" x14ac:dyDescent="0.45">
      <c r="A92">
        <f t="shared" si="15"/>
        <v>13</v>
      </c>
      <c r="B92" t="s">
        <v>9</v>
      </c>
      <c r="C92">
        <f t="shared" si="16"/>
        <v>7</v>
      </c>
      <c r="D92" t="s">
        <v>5</v>
      </c>
      <c r="E92">
        <v>94</v>
      </c>
      <c r="F92">
        <v>117</v>
      </c>
      <c r="G92" s="2">
        <f t="shared" si="17"/>
        <v>0.80341880341880345</v>
      </c>
      <c r="H92" s="2">
        <f t="shared" si="18"/>
        <v>1.2446808510638299</v>
      </c>
      <c r="I92" s="2"/>
    </row>
    <row r="93" spans="1:51" x14ac:dyDescent="0.45">
      <c r="A93">
        <f t="shared" si="15"/>
        <v>18</v>
      </c>
      <c r="B93" t="s">
        <v>10</v>
      </c>
      <c r="C93">
        <f t="shared" si="16"/>
        <v>11</v>
      </c>
      <c r="D93" t="s">
        <v>15</v>
      </c>
      <c r="E93">
        <v>46</v>
      </c>
      <c r="F93">
        <v>115</v>
      </c>
      <c r="G93" s="2">
        <f t="shared" si="17"/>
        <v>0.4</v>
      </c>
      <c r="H93" s="2">
        <f t="shared" si="18"/>
        <v>2.5</v>
      </c>
      <c r="I93" s="2"/>
    </row>
    <row r="94" spans="1:51" x14ac:dyDescent="0.45">
      <c r="A94">
        <f t="shared" si="15"/>
        <v>10</v>
      </c>
      <c r="B94" t="s">
        <v>13</v>
      </c>
      <c r="C94">
        <f t="shared" si="16"/>
        <v>1</v>
      </c>
      <c r="D94" t="s">
        <v>12</v>
      </c>
      <c r="E94">
        <v>90</v>
      </c>
      <c r="F94">
        <v>80</v>
      </c>
      <c r="G94" s="2">
        <f t="shared" si="17"/>
        <v>1.125</v>
      </c>
      <c r="H94" s="2">
        <f t="shared" si="18"/>
        <v>0.88888888888888884</v>
      </c>
      <c r="I94" s="2"/>
    </row>
    <row r="95" spans="1:51" x14ac:dyDescent="0.45">
      <c r="A95">
        <f t="shared" si="15"/>
        <v>14</v>
      </c>
      <c r="B95" t="s">
        <v>11</v>
      </c>
      <c r="C95">
        <f t="shared" si="16"/>
        <v>6</v>
      </c>
      <c r="D95" t="s">
        <v>2</v>
      </c>
      <c r="E95">
        <v>66</v>
      </c>
      <c r="F95">
        <v>102</v>
      </c>
      <c r="G95" s="2">
        <f t="shared" si="17"/>
        <v>0.6470588235294118</v>
      </c>
      <c r="H95" s="2">
        <f t="shared" si="18"/>
        <v>1.5454545454545454</v>
      </c>
      <c r="I95" s="2"/>
    </row>
    <row r="96" spans="1:51" x14ac:dyDescent="0.45">
      <c r="A96">
        <f t="shared" si="15"/>
        <v>3</v>
      </c>
      <c r="B96" t="s">
        <v>0</v>
      </c>
      <c r="C96">
        <f t="shared" si="16"/>
        <v>15</v>
      </c>
      <c r="D96" t="s">
        <v>8</v>
      </c>
      <c r="E96">
        <v>105</v>
      </c>
      <c r="F96">
        <v>47</v>
      </c>
      <c r="G96" s="2">
        <f t="shared" si="17"/>
        <v>2.2340425531914891</v>
      </c>
      <c r="H96" s="2">
        <f t="shared" si="18"/>
        <v>0.44761904761904764</v>
      </c>
      <c r="I96" s="2"/>
    </row>
    <row r="97" spans="1:9" x14ac:dyDescent="0.45">
      <c r="A97">
        <f t="shared" si="15"/>
        <v>12</v>
      </c>
      <c r="B97" t="s">
        <v>4</v>
      </c>
      <c r="C97">
        <f t="shared" si="16"/>
        <v>5</v>
      </c>
      <c r="D97" t="s">
        <v>17</v>
      </c>
      <c r="E97">
        <v>69</v>
      </c>
      <c r="F97">
        <v>33</v>
      </c>
      <c r="G97" s="2">
        <f t="shared" si="17"/>
        <v>2.0909090909090908</v>
      </c>
      <c r="H97" s="2">
        <f t="shared" si="18"/>
        <v>0.47826086956521741</v>
      </c>
      <c r="I97" s="2"/>
    </row>
    <row r="98" spans="1:9" x14ac:dyDescent="0.45">
      <c r="A98">
        <f t="shared" si="15"/>
        <v>17</v>
      </c>
      <c r="B98" t="s">
        <v>16</v>
      </c>
      <c r="C98">
        <f t="shared" si="16"/>
        <v>2</v>
      </c>
      <c r="D98" t="s">
        <v>1</v>
      </c>
      <c r="E98">
        <v>38</v>
      </c>
      <c r="F98">
        <v>112</v>
      </c>
      <c r="G98" s="2">
        <f t="shared" si="17"/>
        <v>0.3392857142857143</v>
      </c>
      <c r="H98" s="2">
        <f t="shared" si="18"/>
        <v>2.9473684210526314</v>
      </c>
      <c r="I98" s="2"/>
    </row>
    <row r="99" spans="1:9" x14ac:dyDescent="0.45">
      <c r="A99">
        <f t="shared" si="15"/>
        <v>16</v>
      </c>
      <c r="B99" t="s">
        <v>6</v>
      </c>
      <c r="C99">
        <f t="shared" si="16"/>
        <v>9</v>
      </c>
      <c r="D99" t="s">
        <v>3</v>
      </c>
      <c r="E99">
        <v>75</v>
      </c>
      <c r="F99">
        <v>105</v>
      </c>
      <c r="G99" s="2">
        <f t="shared" si="17"/>
        <v>0.7142857142857143</v>
      </c>
      <c r="H99" s="2">
        <f t="shared" si="18"/>
        <v>1.4</v>
      </c>
      <c r="I99" s="2"/>
    </row>
    <row r="100" spans="1:9" x14ac:dyDescent="0.45">
      <c r="G100" s="2"/>
      <c r="H100" s="2"/>
      <c r="I100" s="2"/>
    </row>
    <row r="101" spans="1:9" x14ac:dyDescent="0.45">
      <c r="B101" s="1" t="s">
        <v>29</v>
      </c>
      <c r="G101" s="2"/>
      <c r="H101" s="2"/>
      <c r="I101" s="2"/>
    </row>
    <row r="102" spans="1:9" x14ac:dyDescent="0.45">
      <c r="A102">
        <f t="shared" si="15"/>
        <v>9</v>
      </c>
      <c r="B102" t="s">
        <v>3</v>
      </c>
      <c r="C102">
        <f t="shared" si="16"/>
        <v>3</v>
      </c>
      <c r="D102" t="s">
        <v>0</v>
      </c>
      <c r="E102">
        <v>102</v>
      </c>
      <c r="F102">
        <v>87</v>
      </c>
      <c r="G102" s="2">
        <f t="shared" si="17"/>
        <v>1.1724137931034482</v>
      </c>
      <c r="H102" s="2">
        <f t="shared" si="18"/>
        <v>0.8529411764705882</v>
      </c>
      <c r="I102" s="2"/>
    </row>
    <row r="103" spans="1:9" x14ac:dyDescent="0.45">
      <c r="A103">
        <f t="shared" si="15"/>
        <v>8</v>
      </c>
      <c r="B103" t="s">
        <v>14</v>
      </c>
      <c r="C103">
        <f t="shared" si="16"/>
        <v>12</v>
      </c>
      <c r="D103" t="s">
        <v>4</v>
      </c>
      <c r="E103">
        <v>106</v>
      </c>
      <c r="F103">
        <v>87</v>
      </c>
      <c r="G103" s="2">
        <f t="shared" si="17"/>
        <v>1.2183908045977012</v>
      </c>
      <c r="H103" s="2">
        <f t="shared" si="18"/>
        <v>0.82075471698113212</v>
      </c>
      <c r="I103" s="2"/>
    </row>
    <row r="104" spans="1:9" x14ac:dyDescent="0.45">
      <c r="A104">
        <f t="shared" si="15"/>
        <v>1</v>
      </c>
      <c r="B104" t="s">
        <v>12</v>
      </c>
      <c r="C104">
        <f t="shared" si="16"/>
        <v>11</v>
      </c>
      <c r="D104" t="s">
        <v>15</v>
      </c>
      <c r="E104">
        <v>82</v>
      </c>
      <c r="F104">
        <v>47</v>
      </c>
      <c r="G104" s="2">
        <f t="shared" si="17"/>
        <v>1.7446808510638299</v>
      </c>
      <c r="H104" s="2">
        <f t="shared" si="18"/>
        <v>0.57317073170731703</v>
      </c>
      <c r="I104" s="2"/>
    </row>
    <row r="105" spans="1:9" x14ac:dyDescent="0.45">
      <c r="A105">
        <f t="shared" si="15"/>
        <v>18</v>
      </c>
      <c r="B105" t="s">
        <v>10</v>
      </c>
      <c r="C105">
        <f t="shared" si="16"/>
        <v>2</v>
      </c>
      <c r="D105" t="s">
        <v>1</v>
      </c>
      <c r="E105">
        <v>53</v>
      </c>
      <c r="F105">
        <v>100</v>
      </c>
      <c r="G105" s="2">
        <f t="shared" si="17"/>
        <v>0.53</v>
      </c>
      <c r="H105" s="2">
        <f t="shared" si="18"/>
        <v>1.8867924528301887</v>
      </c>
      <c r="I105" s="2"/>
    </row>
    <row r="106" spans="1:9" x14ac:dyDescent="0.45">
      <c r="A106">
        <f t="shared" si="15"/>
        <v>14</v>
      </c>
      <c r="B106" t="s">
        <v>11</v>
      </c>
      <c r="C106">
        <f t="shared" si="16"/>
        <v>10</v>
      </c>
      <c r="D106" t="s">
        <v>13</v>
      </c>
      <c r="E106">
        <v>69</v>
      </c>
      <c r="F106">
        <v>90</v>
      </c>
      <c r="G106" s="2">
        <f t="shared" si="17"/>
        <v>0.76666666666666672</v>
      </c>
      <c r="H106" s="2">
        <f t="shared" si="18"/>
        <v>1.3043478260869565</v>
      </c>
      <c r="I106" s="2"/>
    </row>
    <row r="107" spans="1:9" x14ac:dyDescent="0.45">
      <c r="A107">
        <f t="shared" si="15"/>
        <v>7</v>
      </c>
      <c r="B107" t="s">
        <v>5</v>
      </c>
      <c r="C107">
        <f t="shared" si="16"/>
        <v>15</v>
      </c>
      <c r="D107" t="s">
        <v>8</v>
      </c>
      <c r="E107">
        <v>80</v>
      </c>
      <c r="F107">
        <v>48</v>
      </c>
      <c r="G107" s="2">
        <f t="shared" si="17"/>
        <v>1.6666666666666667</v>
      </c>
      <c r="H107" s="2">
        <f t="shared" si="18"/>
        <v>0.6</v>
      </c>
      <c r="I107" s="2"/>
    </row>
    <row r="108" spans="1:9" x14ac:dyDescent="0.45">
      <c r="A108">
        <f t="shared" si="15"/>
        <v>16</v>
      </c>
      <c r="B108" t="s">
        <v>6</v>
      </c>
      <c r="C108">
        <f t="shared" si="16"/>
        <v>17</v>
      </c>
      <c r="D108" t="s">
        <v>16</v>
      </c>
      <c r="E108">
        <v>138</v>
      </c>
      <c r="F108">
        <v>86</v>
      </c>
      <c r="G108" s="2">
        <f t="shared" si="17"/>
        <v>1.6046511627906976</v>
      </c>
      <c r="H108" s="2">
        <f t="shared" si="18"/>
        <v>0.62318840579710144</v>
      </c>
      <c r="I108" s="2"/>
    </row>
    <row r="109" spans="1:9" x14ac:dyDescent="0.45">
      <c r="A109">
        <f t="shared" si="15"/>
        <v>5</v>
      </c>
      <c r="B109" t="s">
        <v>17</v>
      </c>
      <c r="C109">
        <f t="shared" si="16"/>
        <v>4</v>
      </c>
      <c r="D109" t="s">
        <v>7</v>
      </c>
      <c r="E109">
        <v>44</v>
      </c>
      <c r="F109">
        <v>80</v>
      </c>
      <c r="G109" s="2">
        <f t="shared" si="17"/>
        <v>0.55000000000000004</v>
      </c>
      <c r="H109" s="2">
        <f t="shared" si="18"/>
        <v>1.8181818181818181</v>
      </c>
      <c r="I109" s="2"/>
    </row>
    <row r="110" spans="1:9" x14ac:dyDescent="0.45">
      <c r="A110">
        <f t="shared" si="15"/>
        <v>13</v>
      </c>
      <c r="B110" t="s">
        <v>9</v>
      </c>
      <c r="C110">
        <f t="shared" si="16"/>
        <v>6</v>
      </c>
      <c r="D110" t="s">
        <v>2</v>
      </c>
      <c r="E110">
        <v>117</v>
      </c>
      <c r="F110">
        <v>112</v>
      </c>
      <c r="G110" s="2">
        <f t="shared" si="17"/>
        <v>1.0446428571428572</v>
      </c>
      <c r="H110" s="2">
        <f t="shared" si="18"/>
        <v>0.95726495726495731</v>
      </c>
      <c r="I110" s="2"/>
    </row>
    <row r="111" spans="1:9" x14ac:dyDescent="0.45">
      <c r="A111" t="e">
        <f t="shared" si="15"/>
        <v>#N/A</v>
      </c>
      <c r="C111" t="e">
        <f t="shared" si="16"/>
        <v>#N/A</v>
      </c>
      <c r="G111" s="2"/>
      <c r="H111" s="2"/>
      <c r="I111" s="2"/>
    </row>
    <row r="112" spans="1:9" x14ac:dyDescent="0.45">
      <c r="A112" t="e">
        <f t="shared" si="15"/>
        <v>#N/A</v>
      </c>
      <c r="B112" s="1" t="s">
        <v>30</v>
      </c>
      <c r="C112" t="e">
        <f t="shared" si="16"/>
        <v>#N/A</v>
      </c>
      <c r="G112" s="2"/>
      <c r="H112" s="2"/>
      <c r="I112" s="2"/>
    </row>
    <row r="113" spans="1:9" x14ac:dyDescent="0.45">
      <c r="A113">
        <f t="shared" si="15"/>
        <v>3</v>
      </c>
      <c r="B113" t="s">
        <v>0</v>
      </c>
      <c r="C113">
        <f t="shared" si="16"/>
        <v>7</v>
      </c>
      <c r="D113" t="s">
        <v>5</v>
      </c>
      <c r="E113">
        <v>106</v>
      </c>
      <c r="F113">
        <v>100</v>
      </c>
      <c r="G113" s="2">
        <f t="shared" si="17"/>
        <v>1.06</v>
      </c>
      <c r="H113" s="2">
        <f t="shared" si="18"/>
        <v>0.94339622641509435</v>
      </c>
      <c r="I113" s="2"/>
    </row>
    <row r="114" spans="1:9" x14ac:dyDescent="0.45">
      <c r="A114">
        <f t="shared" si="15"/>
        <v>6</v>
      </c>
      <c r="B114" t="s">
        <v>2</v>
      </c>
      <c r="C114">
        <f t="shared" si="16"/>
        <v>16</v>
      </c>
      <c r="D114" t="s">
        <v>6</v>
      </c>
      <c r="E114">
        <v>110</v>
      </c>
      <c r="F114">
        <v>96</v>
      </c>
      <c r="G114" s="2">
        <f t="shared" si="17"/>
        <v>1.1458333333333333</v>
      </c>
      <c r="H114" s="2">
        <f t="shared" si="18"/>
        <v>0.87272727272727268</v>
      </c>
      <c r="I114" s="2"/>
    </row>
    <row r="115" spans="1:9" x14ac:dyDescent="0.45">
      <c r="A115">
        <f t="shared" si="15"/>
        <v>1</v>
      </c>
      <c r="B115" t="s">
        <v>12</v>
      </c>
      <c r="C115">
        <f t="shared" si="16"/>
        <v>14</v>
      </c>
      <c r="D115" t="s">
        <v>11</v>
      </c>
      <c r="E115">
        <v>97</v>
      </c>
      <c r="F115">
        <v>55</v>
      </c>
      <c r="G115" s="2">
        <f t="shared" si="17"/>
        <v>1.7636363636363637</v>
      </c>
      <c r="H115" s="2">
        <f t="shared" si="18"/>
        <v>0.5670103092783505</v>
      </c>
      <c r="I115" s="2"/>
    </row>
    <row r="116" spans="1:9" x14ac:dyDescent="0.45">
      <c r="A116">
        <f t="shared" si="15"/>
        <v>2</v>
      </c>
      <c r="B116" t="s">
        <v>1</v>
      </c>
      <c r="C116">
        <f t="shared" si="16"/>
        <v>5</v>
      </c>
      <c r="D116" t="s">
        <v>17</v>
      </c>
      <c r="E116">
        <v>56</v>
      </c>
      <c r="F116">
        <v>94</v>
      </c>
      <c r="G116" s="2">
        <f t="shared" si="17"/>
        <v>0.5957446808510638</v>
      </c>
      <c r="H116" s="2">
        <f t="shared" si="18"/>
        <v>1.6785714285714286</v>
      </c>
      <c r="I116" s="2"/>
    </row>
    <row r="117" spans="1:9" x14ac:dyDescent="0.45">
      <c r="A117">
        <f t="shared" si="15"/>
        <v>17</v>
      </c>
      <c r="B117" t="s">
        <v>16</v>
      </c>
      <c r="C117">
        <f t="shared" si="16"/>
        <v>8</v>
      </c>
      <c r="D117" t="s">
        <v>14</v>
      </c>
      <c r="E117">
        <v>60</v>
      </c>
      <c r="F117">
        <v>161</v>
      </c>
      <c r="G117" s="2">
        <f t="shared" si="17"/>
        <v>0.37267080745341613</v>
      </c>
      <c r="H117" s="2">
        <f t="shared" si="18"/>
        <v>2.6833333333333331</v>
      </c>
      <c r="I117" s="2"/>
    </row>
    <row r="118" spans="1:9" x14ac:dyDescent="0.45">
      <c r="A118">
        <f t="shared" si="15"/>
        <v>12</v>
      </c>
      <c r="B118" t="s">
        <v>4</v>
      </c>
      <c r="C118">
        <f t="shared" si="16"/>
        <v>13</v>
      </c>
      <c r="D118" t="s">
        <v>9</v>
      </c>
      <c r="E118">
        <v>121</v>
      </c>
      <c r="F118">
        <v>54</v>
      </c>
      <c r="G118" s="2">
        <f t="shared" si="17"/>
        <v>2.2407407407407409</v>
      </c>
      <c r="H118" s="2">
        <f t="shared" si="18"/>
        <v>0.4462809917355372</v>
      </c>
      <c r="I118" s="2"/>
    </row>
    <row r="119" spans="1:9" x14ac:dyDescent="0.45">
      <c r="A119">
        <f t="shared" si="15"/>
        <v>10</v>
      </c>
      <c r="B119" t="s">
        <v>13</v>
      </c>
      <c r="C119">
        <f t="shared" si="16"/>
        <v>18</v>
      </c>
      <c r="D119" t="s">
        <v>10</v>
      </c>
      <c r="E119">
        <v>103</v>
      </c>
      <c r="F119">
        <v>50</v>
      </c>
      <c r="G119" s="2">
        <f t="shared" si="17"/>
        <v>2.06</v>
      </c>
      <c r="H119" s="2">
        <f t="shared" si="18"/>
        <v>0.4854368932038835</v>
      </c>
      <c r="I119" s="2"/>
    </row>
    <row r="120" spans="1:9" x14ac:dyDescent="0.45">
      <c r="A120">
        <f t="shared" si="15"/>
        <v>4</v>
      </c>
      <c r="B120" t="s">
        <v>7</v>
      </c>
      <c r="C120">
        <f t="shared" si="16"/>
        <v>9</v>
      </c>
      <c r="D120" t="s">
        <v>3</v>
      </c>
      <c r="E120">
        <v>79</v>
      </c>
      <c r="F120">
        <v>75</v>
      </c>
      <c r="G120" s="2">
        <f t="shared" si="17"/>
        <v>1.0533333333333332</v>
      </c>
      <c r="H120" s="2">
        <f t="shared" si="18"/>
        <v>0.94936708860759489</v>
      </c>
      <c r="I120" s="2"/>
    </row>
    <row r="121" spans="1:9" x14ac:dyDescent="0.45">
      <c r="A121">
        <f t="shared" si="15"/>
        <v>11</v>
      </c>
      <c r="B121" t="s">
        <v>15</v>
      </c>
      <c r="C121">
        <f t="shared" si="16"/>
        <v>15</v>
      </c>
      <c r="D121" t="s">
        <v>8</v>
      </c>
      <c r="E121">
        <v>66</v>
      </c>
      <c r="F121">
        <v>50</v>
      </c>
      <c r="G121" s="2">
        <f t="shared" si="17"/>
        <v>1.32</v>
      </c>
      <c r="H121" s="2">
        <f t="shared" si="18"/>
        <v>0.75757575757575757</v>
      </c>
      <c r="I121" s="2"/>
    </row>
    <row r="122" spans="1:9" x14ac:dyDescent="0.45">
      <c r="A122" t="e">
        <f t="shared" si="15"/>
        <v>#N/A</v>
      </c>
      <c r="C122" t="e">
        <f t="shared" si="16"/>
        <v>#N/A</v>
      </c>
      <c r="G122" s="2"/>
      <c r="H122" s="2"/>
      <c r="I122" s="2"/>
    </row>
    <row r="123" spans="1:9" x14ac:dyDescent="0.45">
      <c r="A123" t="e">
        <f t="shared" si="15"/>
        <v>#N/A</v>
      </c>
      <c r="B123" s="1" t="s">
        <v>31</v>
      </c>
      <c r="C123" t="e">
        <f t="shared" si="16"/>
        <v>#N/A</v>
      </c>
      <c r="G123" s="2"/>
      <c r="H123" s="2"/>
      <c r="I123" s="2"/>
    </row>
    <row r="124" spans="1:9" x14ac:dyDescent="0.45">
      <c r="A124">
        <f t="shared" si="15"/>
        <v>8</v>
      </c>
      <c r="B124" t="s">
        <v>14</v>
      </c>
      <c r="C124">
        <f t="shared" si="16"/>
        <v>1</v>
      </c>
      <c r="D124" t="s">
        <v>12</v>
      </c>
      <c r="E124">
        <v>70</v>
      </c>
      <c r="F124">
        <v>83</v>
      </c>
      <c r="G124" s="2">
        <f t="shared" si="17"/>
        <v>0.84337349397590367</v>
      </c>
      <c r="H124" s="2">
        <f t="shared" si="18"/>
        <v>1.1857142857142857</v>
      </c>
      <c r="I124" s="2"/>
    </row>
    <row r="125" spans="1:9" x14ac:dyDescent="0.45">
      <c r="A125">
        <f t="shared" si="15"/>
        <v>14</v>
      </c>
      <c r="B125" t="s">
        <v>11</v>
      </c>
      <c r="C125">
        <f t="shared" si="16"/>
        <v>17</v>
      </c>
      <c r="D125" t="s">
        <v>16</v>
      </c>
      <c r="E125">
        <v>88</v>
      </c>
      <c r="F125">
        <v>57</v>
      </c>
      <c r="G125" s="2">
        <f t="shared" si="17"/>
        <v>1.5438596491228069</v>
      </c>
      <c r="H125" s="2">
        <f t="shared" si="18"/>
        <v>0.64772727272727271</v>
      </c>
      <c r="I125" s="2"/>
    </row>
    <row r="126" spans="1:9" x14ac:dyDescent="0.45">
      <c r="A126">
        <f t="shared" si="15"/>
        <v>12</v>
      </c>
      <c r="B126" t="s">
        <v>4</v>
      </c>
      <c r="C126">
        <f t="shared" si="16"/>
        <v>18</v>
      </c>
      <c r="D126" t="s">
        <v>10</v>
      </c>
      <c r="E126">
        <v>109</v>
      </c>
      <c r="F126">
        <v>47</v>
      </c>
      <c r="G126" s="2">
        <f t="shared" si="17"/>
        <v>2.3191489361702127</v>
      </c>
      <c r="H126" s="2">
        <f t="shared" si="18"/>
        <v>0.43119266055045874</v>
      </c>
      <c r="I126" s="2"/>
    </row>
    <row r="127" spans="1:9" x14ac:dyDescent="0.45">
      <c r="A127">
        <f t="shared" si="15"/>
        <v>2</v>
      </c>
      <c r="B127" t="s">
        <v>1</v>
      </c>
      <c r="C127">
        <f t="shared" si="16"/>
        <v>3</v>
      </c>
      <c r="D127" t="s">
        <v>0</v>
      </c>
      <c r="E127">
        <v>61</v>
      </c>
      <c r="F127">
        <v>73</v>
      </c>
      <c r="G127" s="2">
        <f t="shared" si="17"/>
        <v>0.83561643835616439</v>
      </c>
      <c r="H127" s="2">
        <f t="shared" si="18"/>
        <v>1.1967213114754098</v>
      </c>
      <c r="I127" s="2"/>
    </row>
    <row r="128" spans="1:9" x14ac:dyDescent="0.45">
      <c r="A128">
        <f t="shared" si="15"/>
        <v>13</v>
      </c>
      <c r="B128" t="s">
        <v>9</v>
      </c>
      <c r="C128">
        <f t="shared" si="16"/>
        <v>4</v>
      </c>
      <c r="D128" t="s">
        <v>7</v>
      </c>
      <c r="E128">
        <v>68</v>
      </c>
      <c r="F128">
        <v>72</v>
      </c>
      <c r="G128" s="2">
        <f t="shared" si="17"/>
        <v>0.94444444444444442</v>
      </c>
      <c r="H128" s="2">
        <f t="shared" si="18"/>
        <v>1.0588235294117647</v>
      </c>
      <c r="I128" s="2"/>
    </row>
    <row r="129" spans="1:19" x14ac:dyDescent="0.45">
      <c r="A129">
        <f t="shared" si="15"/>
        <v>5</v>
      </c>
      <c r="B129" t="s">
        <v>17</v>
      </c>
      <c r="C129">
        <f t="shared" si="16"/>
        <v>6</v>
      </c>
      <c r="D129" t="s">
        <v>2</v>
      </c>
      <c r="E129">
        <v>99</v>
      </c>
      <c r="F129">
        <v>85</v>
      </c>
      <c r="G129" s="2">
        <f t="shared" si="17"/>
        <v>1.1647058823529413</v>
      </c>
      <c r="H129" s="2">
        <f t="shared" si="18"/>
        <v>0.85858585858585856</v>
      </c>
      <c r="I129" s="2"/>
    </row>
    <row r="130" spans="1:19" x14ac:dyDescent="0.45">
      <c r="A130" t="e">
        <f t="shared" si="15"/>
        <v>#N/A</v>
      </c>
      <c r="C130" t="e">
        <f t="shared" si="16"/>
        <v>#N/A</v>
      </c>
      <c r="G130" s="2"/>
      <c r="H130" s="2"/>
      <c r="I130" s="2"/>
    </row>
    <row r="131" spans="1:19" x14ac:dyDescent="0.45">
      <c r="A131" t="e">
        <f t="shared" si="15"/>
        <v>#N/A</v>
      </c>
      <c r="B131" s="1" t="s">
        <v>32</v>
      </c>
      <c r="C131" t="e">
        <f t="shared" si="16"/>
        <v>#N/A</v>
      </c>
      <c r="G131" s="2"/>
      <c r="H131" s="2"/>
      <c r="I131" s="2"/>
    </row>
    <row r="132" spans="1:19" x14ac:dyDescent="0.45">
      <c r="A132">
        <f t="shared" ref="A132:A195" si="19">INDEX($J$3:$K$20,MATCH(B132,$J$3:$J$20,0),2)</f>
        <v>7</v>
      </c>
      <c r="B132" t="s">
        <v>5</v>
      </c>
      <c r="C132">
        <f t="shared" ref="C132:C195" si="20">INDEX($J$3:$K$20,MATCH(D132,$J$3:$J$20,0),2)</f>
        <v>11</v>
      </c>
      <c r="D132" t="s">
        <v>15</v>
      </c>
      <c r="E132">
        <v>77</v>
      </c>
      <c r="F132">
        <v>65</v>
      </c>
      <c r="G132" s="2">
        <f t="shared" si="17"/>
        <v>1.1846153846153846</v>
      </c>
      <c r="H132" s="2">
        <f t="shared" si="18"/>
        <v>0.8441558441558441</v>
      </c>
      <c r="I132" s="2"/>
    </row>
    <row r="133" spans="1:19" x14ac:dyDescent="0.45">
      <c r="A133">
        <f t="shared" si="19"/>
        <v>15</v>
      </c>
      <c r="B133" t="s">
        <v>8</v>
      </c>
      <c r="C133">
        <f t="shared" si="20"/>
        <v>9</v>
      </c>
      <c r="D133" t="s">
        <v>3</v>
      </c>
      <c r="E133">
        <v>54</v>
      </c>
      <c r="F133">
        <v>80</v>
      </c>
      <c r="G133" s="2">
        <f t="shared" ref="G133:G196" si="21">E133/F133</f>
        <v>0.67500000000000004</v>
      </c>
      <c r="H133" s="2">
        <f t="shared" ref="H133:H196" si="22">F133/E133</f>
        <v>1.4814814814814814</v>
      </c>
      <c r="I133" s="2"/>
    </row>
    <row r="134" spans="1:19" x14ac:dyDescent="0.45">
      <c r="A134">
        <f t="shared" si="19"/>
        <v>5</v>
      </c>
      <c r="B134" t="s">
        <v>17</v>
      </c>
      <c r="C134">
        <f t="shared" si="20"/>
        <v>13</v>
      </c>
      <c r="D134" t="s">
        <v>9</v>
      </c>
      <c r="E134">
        <v>95</v>
      </c>
      <c r="F134">
        <v>82</v>
      </c>
      <c r="G134" s="2">
        <f t="shared" si="21"/>
        <v>1.1585365853658536</v>
      </c>
      <c r="H134" s="2">
        <f t="shared" si="22"/>
        <v>0.86315789473684212</v>
      </c>
      <c r="I134" s="2"/>
      <c r="L134" s="2">
        <v>1.62</v>
      </c>
      <c r="M134" s="2">
        <v>0.61728395061728403</v>
      </c>
      <c r="N134" s="2">
        <v>1.3763440860215099</v>
      </c>
      <c r="O134" s="2">
        <v>0.7265625</v>
      </c>
    </row>
    <row r="135" spans="1:19" x14ac:dyDescent="0.45">
      <c r="A135">
        <f t="shared" si="19"/>
        <v>6</v>
      </c>
      <c r="B135" t="s">
        <v>2</v>
      </c>
      <c r="C135">
        <f t="shared" si="20"/>
        <v>10</v>
      </c>
      <c r="D135" t="s">
        <v>13</v>
      </c>
      <c r="E135">
        <v>78</v>
      </c>
      <c r="F135">
        <v>57</v>
      </c>
      <c r="G135" s="2">
        <f t="shared" si="21"/>
        <v>1.368421052631579</v>
      </c>
      <c r="H135" s="2">
        <f t="shared" si="22"/>
        <v>0.73076923076923073</v>
      </c>
      <c r="I135" s="2"/>
      <c r="L135" s="2">
        <v>1.1046511627907001</v>
      </c>
      <c r="M135" s="2">
        <v>0.90526315789473699</v>
      </c>
    </row>
    <row r="136" spans="1:19" x14ac:dyDescent="0.45">
      <c r="A136">
        <f t="shared" si="19"/>
        <v>18</v>
      </c>
      <c r="B136" t="s">
        <v>10</v>
      </c>
      <c r="C136">
        <f t="shared" si="20"/>
        <v>16</v>
      </c>
      <c r="D136" t="s">
        <v>6</v>
      </c>
      <c r="E136">
        <v>53</v>
      </c>
      <c r="F136">
        <v>102</v>
      </c>
      <c r="G136" s="2">
        <f t="shared" si="21"/>
        <v>0.51960784313725494</v>
      </c>
      <c r="H136" s="2">
        <f t="shared" si="22"/>
        <v>1.9245283018867925</v>
      </c>
      <c r="I136" s="2"/>
      <c r="L136" s="2">
        <v>0.92537313432835799</v>
      </c>
      <c r="M136" s="2">
        <v>1.0806451612903201</v>
      </c>
      <c r="R136" s="2">
        <v>1.2272727272727273</v>
      </c>
      <c r="S136" s="2">
        <v>0.81481481481481499</v>
      </c>
    </row>
    <row r="137" spans="1:19" x14ac:dyDescent="0.45">
      <c r="A137">
        <f t="shared" si="19"/>
        <v>4</v>
      </c>
      <c r="B137" t="s">
        <v>7</v>
      </c>
      <c r="C137">
        <f t="shared" si="20"/>
        <v>2</v>
      </c>
      <c r="D137" t="s">
        <v>1</v>
      </c>
      <c r="E137">
        <v>82</v>
      </c>
      <c r="F137">
        <v>56</v>
      </c>
      <c r="G137" s="2">
        <f t="shared" si="21"/>
        <v>1.4642857142857142</v>
      </c>
      <c r="H137" s="2">
        <f t="shared" si="22"/>
        <v>0.68292682926829273</v>
      </c>
      <c r="I137" s="2"/>
      <c r="L137" s="2">
        <v>4.5</v>
      </c>
      <c r="M137" s="2">
        <v>0.22222222222222199</v>
      </c>
    </row>
    <row r="138" spans="1:19" x14ac:dyDescent="0.45">
      <c r="A138" t="e">
        <f t="shared" si="19"/>
        <v>#N/A</v>
      </c>
      <c r="C138" t="e">
        <f t="shared" si="20"/>
        <v>#N/A</v>
      </c>
      <c r="G138" s="2"/>
      <c r="H138" s="2"/>
      <c r="I138" s="2"/>
    </row>
    <row r="139" spans="1:19" x14ac:dyDescent="0.45">
      <c r="A139" t="e">
        <f t="shared" si="19"/>
        <v>#N/A</v>
      </c>
      <c r="B139" s="1" t="s">
        <v>33</v>
      </c>
      <c r="C139" t="e">
        <f t="shared" si="20"/>
        <v>#N/A</v>
      </c>
      <c r="G139" s="2"/>
      <c r="H139" s="2"/>
      <c r="I139" s="2"/>
    </row>
    <row r="140" spans="1:19" x14ac:dyDescent="0.45">
      <c r="A140">
        <f t="shared" si="19"/>
        <v>7</v>
      </c>
      <c r="B140" s="10" t="s">
        <v>5</v>
      </c>
      <c r="C140" s="10">
        <f t="shared" si="20"/>
        <v>9</v>
      </c>
      <c r="D140" s="10" t="s">
        <v>3</v>
      </c>
      <c r="E140" s="10">
        <v>81</v>
      </c>
      <c r="F140" s="10">
        <v>66</v>
      </c>
      <c r="G140" s="7">
        <f t="shared" si="21"/>
        <v>1.2272727272727273</v>
      </c>
      <c r="H140" s="7">
        <f t="shared" si="22"/>
        <v>0.81481481481481477</v>
      </c>
      <c r="I140" s="2"/>
    </row>
    <row r="141" spans="1:19" x14ac:dyDescent="0.45">
      <c r="A141">
        <f t="shared" si="19"/>
        <v>10</v>
      </c>
      <c r="B141" t="s">
        <v>13</v>
      </c>
      <c r="C141">
        <f t="shared" si="20"/>
        <v>15</v>
      </c>
      <c r="D141" t="s">
        <v>8</v>
      </c>
      <c r="E141">
        <v>72</v>
      </c>
      <c r="F141">
        <v>107</v>
      </c>
      <c r="G141" s="2">
        <f t="shared" si="21"/>
        <v>0.67289719626168221</v>
      </c>
      <c r="H141" s="2">
        <f t="shared" si="22"/>
        <v>1.4861111111111112</v>
      </c>
      <c r="I141" s="2"/>
    </row>
    <row r="142" spans="1:19" x14ac:dyDescent="0.45">
      <c r="A142">
        <f t="shared" si="19"/>
        <v>11</v>
      </c>
      <c r="B142" t="s">
        <v>15</v>
      </c>
      <c r="C142">
        <f t="shared" si="20"/>
        <v>3</v>
      </c>
      <c r="D142" t="s">
        <v>0</v>
      </c>
      <c r="E142">
        <v>82</v>
      </c>
      <c r="F142">
        <v>59</v>
      </c>
      <c r="G142" s="2">
        <f t="shared" si="21"/>
        <v>1.3898305084745763</v>
      </c>
      <c r="H142" s="2">
        <f t="shared" si="22"/>
        <v>0.71951219512195119</v>
      </c>
      <c r="I142" s="2"/>
    </row>
    <row r="143" spans="1:19" x14ac:dyDescent="0.45">
      <c r="A143">
        <f t="shared" si="19"/>
        <v>17</v>
      </c>
      <c r="B143" t="s">
        <v>16</v>
      </c>
      <c r="C143">
        <f t="shared" si="20"/>
        <v>1</v>
      </c>
      <c r="D143" t="s">
        <v>12</v>
      </c>
      <c r="E143">
        <v>63</v>
      </c>
      <c r="F143">
        <v>81</v>
      </c>
      <c r="G143" s="2">
        <f t="shared" si="21"/>
        <v>0.77777777777777779</v>
      </c>
      <c r="H143" s="2">
        <f t="shared" si="22"/>
        <v>1.2857142857142858</v>
      </c>
      <c r="I143" s="2"/>
    </row>
    <row r="144" spans="1:19" x14ac:dyDescent="0.45">
      <c r="A144">
        <f t="shared" si="19"/>
        <v>16</v>
      </c>
      <c r="B144" t="s">
        <v>6</v>
      </c>
      <c r="C144">
        <f t="shared" si="20"/>
        <v>8</v>
      </c>
      <c r="D144" t="s">
        <v>14</v>
      </c>
      <c r="E144">
        <v>105</v>
      </c>
      <c r="F144">
        <v>125</v>
      </c>
      <c r="G144" s="2">
        <f t="shared" si="21"/>
        <v>0.84</v>
      </c>
      <c r="H144" s="2">
        <f t="shared" si="22"/>
        <v>1.1904761904761905</v>
      </c>
      <c r="I144" s="2"/>
    </row>
    <row r="145" spans="1:9" x14ac:dyDescent="0.45">
      <c r="A145">
        <f t="shared" si="19"/>
        <v>12</v>
      </c>
      <c r="B145" t="s">
        <v>4</v>
      </c>
      <c r="C145">
        <f t="shared" si="20"/>
        <v>14</v>
      </c>
      <c r="D145" t="s">
        <v>11</v>
      </c>
      <c r="E145">
        <v>116</v>
      </c>
      <c r="F145">
        <v>73</v>
      </c>
      <c r="G145" s="2">
        <f t="shared" si="21"/>
        <v>1.5890410958904109</v>
      </c>
      <c r="H145" s="2">
        <f t="shared" si="22"/>
        <v>0.62931034482758619</v>
      </c>
      <c r="I145" s="2"/>
    </row>
    <row r="146" spans="1:9" x14ac:dyDescent="0.45">
      <c r="A146" t="e">
        <f t="shared" si="19"/>
        <v>#N/A</v>
      </c>
      <c r="C146" t="e">
        <f t="shared" si="20"/>
        <v>#N/A</v>
      </c>
      <c r="G146" s="2"/>
      <c r="H146" s="2"/>
      <c r="I146" s="2"/>
    </row>
    <row r="147" spans="1:9" x14ac:dyDescent="0.45">
      <c r="A147" t="e">
        <f t="shared" si="19"/>
        <v>#N/A</v>
      </c>
      <c r="B147" s="1" t="s">
        <v>34</v>
      </c>
      <c r="C147" t="e">
        <f t="shared" si="20"/>
        <v>#N/A</v>
      </c>
      <c r="G147" s="2"/>
      <c r="H147" s="2"/>
      <c r="I147" s="2"/>
    </row>
    <row r="148" spans="1:9" x14ac:dyDescent="0.45">
      <c r="A148">
        <f t="shared" si="19"/>
        <v>2</v>
      </c>
      <c r="B148" t="s">
        <v>1</v>
      </c>
      <c r="C148">
        <f t="shared" si="20"/>
        <v>6</v>
      </c>
      <c r="D148" t="s">
        <v>2</v>
      </c>
      <c r="E148">
        <v>117</v>
      </c>
      <c r="F148">
        <v>53</v>
      </c>
      <c r="G148" s="2">
        <f t="shared" si="21"/>
        <v>2.2075471698113209</v>
      </c>
      <c r="H148" s="2">
        <f t="shared" si="22"/>
        <v>0.45299145299145299</v>
      </c>
      <c r="I148" s="2"/>
    </row>
    <row r="149" spans="1:9" x14ac:dyDescent="0.45">
      <c r="A149">
        <f t="shared" si="19"/>
        <v>17</v>
      </c>
      <c r="B149" t="s">
        <v>16</v>
      </c>
      <c r="C149">
        <f t="shared" si="20"/>
        <v>15</v>
      </c>
      <c r="D149" t="s">
        <v>8</v>
      </c>
      <c r="E149">
        <v>107</v>
      </c>
      <c r="F149">
        <v>97</v>
      </c>
      <c r="G149" s="2">
        <f t="shared" si="21"/>
        <v>1.1030927835051547</v>
      </c>
      <c r="H149" s="2">
        <f t="shared" si="22"/>
        <v>0.90654205607476634</v>
      </c>
      <c r="I149" s="2"/>
    </row>
    <row r="150" spans="1:9" x14ac:dyDescent="0.45">
      <c r="A150">
        <f t="shared" si="19"/>
        <v>8</v>
      </c>
      <c r="B150" t="s">
        <v>14</v>
      </c>
      <c r="C150">
        <f t="shared" si="20"/>
        <v>13</v>
      </c>
      <c r="D150" t="s">
        <v>9</v>
      </c>
      <c r="E150">
        <v>125</v>
      </c>
      <c r="F150">
        <v>83</v>
      </c>
      <c r="G150" s="2">
        <f t="shared" si="21"/>
        <v>1.5060240963855422</v>
      </c>
      <c r="H150" s="2">
        <f t="shared" si="22"/>
        <v>0.66400000000000003</v>
      </c>
      <c r="I150" s="2"/>
    </row>
    <row r="151" spans="1:9" x14ac:dyDescent="0.45">
      <c r="A151">
        <f t="shared" si="19"/>
        <v>9</v>
      </c>
      <c r="B151" s="10" t="s">
        <v>3</v>
      </c>
      <c r="C151" s="10">
        <f t="shared" si="20"/>
        <v>5</v>
      </c>
      <c r="D151" s="10" t="s">
        <v>17</v>
      </c>
      <c r="E151" s="10">
        <v>81</v>
      </c>
      <c r="F151" s="10">
        <v>50</v>
      </c>
      <c r="G151" s="7">
        <f t="shared" si="21"/>
        <v>1.62</v>
      </c>
      <c r="H151" s="7">
        <f t="shared" si="22"/>
        <v>0.61728395061728392</v>
      </c>
      <c r="I151" s="2"/>
    </row>
    <row r="152" spans="1:9" x14ac:dyDescent="0.45">
      <c r="A152">
        <f t="shared" si="19"/>
        <v>1</v>
      </c>
      <c r="B152" t="s">
        <v>12</v>
      </c>
      <c r="C152">
        <f t="shared" si="20"/>
        <v>7</v>
      </c>
      <c r="D152" t="s">
        <v>5</v>
      </c>
      <c r="E152">
        <v>89</v>
      </c>
      <c r="F152">
        <v>86</v>
      </c>
      <c r="G152" s="2">
        <f t="shared" si="21"/>
        <v>1.0348837209302326</v>
      </c>
      <c r="H152" s="2">
        <f t="shared" si="22"/>
        <v>0.9662921348314607</v>
      </c>
      <c r="I152" s="2"/>
    </row>
    <row r="153" spans="1:9" x14ac:dyDescent="0.45">
      <c r="A153">
        <f t="shared" si="19"/>
        <v>3</v>
      </c>
      <c r="B153" t="s">
        <v>0</v>
      </c>
      <c r="C153">
        <f t="shared" si="20"/>
        <v>10</v>
      </c>
      <c r="D153" t="s">
        <v>13</v>
      </c>
      <c r="E153">
        <v>83</v>
      </c>
      <c r="F153">
        <v>32</v>
      </c>
      <c r="G153" s="2">
        <f t="shared" si="21"/>
        <v>2.59375</v>
      </c>
      <c r="H153" s="2">
        <f t="shared" si="22"/>
        <v>0.38554216867469882</v>
      </c>
      <c r="I153" s="2"/>
    </row>
    <row r="154" spans="1:9" x14ac:dyDescent="0.45">
      <c r="A154">
        <f t="shared" si="19"/>
        <v>18</v>
      </c>
      <c r="B154" t="s">
        <v>10</v>
      </c>
      <c r="C154">
        <f t="shared" si="20"/>
        <v>14</v>
      </c>
      <c r="D154" t="s">
        <v>11</v>
      </c>
      <c r="E154">
        <v>58</v>
      </c>
      <c r="F154">
        <v>115</v>
      </c>
      <c r="G154" s="2">
        <f t="shared" si="21"/>
        <v>0.5043478260869565</v>
      </c>
      <c r="H154" s="2">
        <f t="shared" si="22"/>
        <v>1.9827586206896552</v>
      </c>
      <c r="I154" s="2"/>
    </row>
    <row r="155" spans="1:9" x14ac:dyDescent="0.45">
      <c r="A155">
        <f t="shared" si="19"/>
        <v>4</v>
      </c>
      <c r="B155" t="s">
        <v>7</v>
      </c>
      <c r="C155">
        <f t="shared" si="20"/>
        <v>16</v>
      </c>
      <c r="D155" t="s">
        <v>6</v>
      </c>
      <c r="E155">
        <v>88</v>
      </c>
      <c r="F155">
        <v>77</v>
      </c>
      <c r="G155" s="2">
        <f t="shared" si="21"/>
        <v>1.1428571428571428</v>
      </c>
      <c r="H155" s="2">
        <f t="shared" si="22"/>
        <v>0.875</v>
      </c>
      <c r="I155" s="2"/>
    </row>
    <row r="156" spans="1:9" x14ac:dyDescent="0.45">
      <c r="A156">
        <f t="shared" si="19"/>
        <v>11</v>
      </c>
      <c r="B156" t="s">
        <v>15</v>
      </c>
      <c r="C156">
        <f t="shared" si="20"/>
        <v>12</v>
      </c>
      <c r="D156" t="s">
        <v>4</v>
      </c>
      <c r="E156">
        <v>93</v>
      </c>
      <c r="F156">
        <v>91</v>
      </c>
      <c r="G156" s="2">
        <f t="shared" si="21"/>
        <v>1.0219780219780219</v>
      </c>
      <c r="H156" s="2">
        <f t="shared" si="22"/>
        <v>0.978494623655914</v>
      </c>
      <c r="I156" s="2"/>
    </row>
    <row r="157" spans="1:9" x14ac:dyDescent="0.45">
      <c r="A157" t="e">
        <f t="shared" si="19"/>
        <v>#N/A</v>
      </c>
      <c r="C157" t="e">
        <f t="shared" si="20"/>
        <v>#N/A</v>
      </c>
      <c r="G157" s="2"/>
      <c r="H157" s="2"/>
      <c r="I157" s="2"/>
    </row>
    <row r="158" spans="1:9" x14ac:dyDescent="0.45">
      <c r="A158" t="e">
        <f t="shared" si="19"/>
        <v>#N/A</v>
      </c>
      <c r="B158" s="1" t="s">
        <v>35</v>
      </c>
      <c r="C158" t="e">
        <f t="shared" si="20"/>
        <v>#N/A</v>
      </c>
      <c r="G158" s="2"/>
      <c r="H158" s="2"/>
      <c r="I158" s="2"/>
    </row>
    <row r="159" spans="1:9" x14ac:dyDescent="0.45">
      <c r="A159">
        <f t="shared" si="19"/>
        <v>6</v>
      </c>
      <c r="B159" t="s">
        <v>2</v>
      </c>
      <c r="C159">
        <f t="shared" si="20"/>
        <v>8</v>
      </c>
      <c r="D159" t="s">
        <v>14</v>
      </c>
      <c r="E159">
        <v>108</v>
      </c>
      <c r="F159">
        <v>67</v>
      </c>
      <c r="G159" s="2">
        <f t="shared" si="21"/>
        <v>1.6119402985074627</v>
      </c>
      <c r="H159" s="2">
        <f t="shared" si="22"/>
        <v>0.62037037037037035</v>
      </c>
      <c r="I159" s="2"/>
    </row>
    <row r="160" spans="1:9" x14ac:dyDescent="0.45">
      <c r="A160">
        <f t="shared" si="19"/>
        <v>9</v>
      </c>
      <c r="B160" t="s">
        <v>3</v>
      </c>
      <c r="C160">
        <f t="shared" si="20"/>
        <v>10</v>
      </c>
      <c r="D160" t="s">
        <v>13</v>
      </c>
      <c r="E160">
        <v>78</v>
      </c>
      <c r="F160">
        <v>93</v>
      </c>
      <c r="G160" s="2">
        <f t="shared" si="21"/>
        <v>0.83870967741935487</v>
      </c>
      <c r="H160" s="2">
        <f t="shared" si="22"/>
        <v>1.1923076923076923</v>
      </c>
      <c r="I160" s="2"/>
    </row>
    <row r="161" spans="1:11" x14ac:dyDescent="0.45">
      <c r="A161" s="10">
        <f t="shared" si="19"/>
        <v>15</v>
      </c>
      <c r="B161" s="10" t="s">
        <v>8</v>
      </c>
      <c r="C161" s="10">
        <f t="shared" si="20"/>
        <v>3</v>
      </c>
      <c r="D161" s="10" t="s">
        <v>0</v>
      </c>
      <c r="E161" s="10">
        <v>95</v>
      </c>
      <c r="F161" s="10">
        <v>86</v>
      </c>
      <c r="G161" s="7">
        <f t="shared" si="21"/>
        <v>1.1046511627906976</v>
      </c>
      <c r="H161" s="7">
        <f t="shared" si="22"/>
        <v>0.90526315789473688</v>
      </c>
      <c r="I161" s="2"/>
      <c r="J161" s="2">
        <v>1.7910447761193999</v>
      </c>
      <c r="K161" s="2">
        <v>0.55833333333333302</v>
      </c>
    </row>
    <row r="162" spans="1:11" x14ac:dyDescent="0.45">
      <c r="A162">
        <f t="shared" si="19"/>
        <v>14</v>
      </c>
      <c r="B162" t="s">
        <v>11</v>
      </c>
      <c r="C162">
        <f t="shared" si="20"/>
        <v>2</v>
      </c>
      <c r="D162" t="s">
        <v>1</v>
      </c>
      <c r="E162">
        <v>65</v>
      </c>
      <c r="F162">
        <v>94</v>
      </c>
      <c r="G162" s="2">
        <f t="shared" si="21"/>
        <v>0.69148936170212771</v>
      </c>
      <c r="H162" s="2">
        <f t="shared" si="22"/>
        <v>1.4461538461538461</v>
      </c>
      <c r="I162" s="2"/>
      <c r="J162" s="2">
        <v>0.63063063063063096</v>
      </c>
      <c r="K162" s="2">
        <v>1.5857142857142901</v>
      </c>
    </row>
    <row r="163" spans="1:11" x14ac:dyDescent="0.45">
      <c r="A163" s="10">
        <f t="shared" si="19"/>
        <v>12</v>
      </c>
      <c r="B163" s="10" t="s">
        <v>4</v>
      </c>
      <c r="C163" s="10">
        <f t="shared" si="20"/>
        <v>4</v>
      </c>
      <c r="D163" s="10" t="s">
        <v>7</v>
      </c>
      <c r="E163" s="10">
        <v>62</v>
      </c>
      <c r="F163" s="10">
        <v>67</v>
      </c>
      <c r="G163" s="7">
        <f t="shared" si="21"/>
        <v>0.92537313432835822</v>
      </c>
      <c r="H163" s="7">
        <f t="shared" si="22"/>
        <v>1.0806451612903225</v>
      </c>
      <c r="I163" s="2"/>
      <c r="J163" s="2">
        <v>0.9</v>
      </c>
      <c r="K163" s="2">
        <v>1.1111111111111101</v>
      </c>
    </row>
    <row r="164" spans="1:11" x14ac:dyDescent="0.45">
      <c r="A164" s="10">
        <f t="shared" si="19"/>
        <v>1</v>
      </c>
      <c r="B164" s="10" t="s">
        <v>12</v>
      </c>
      <c r="C164" s="10">
        <f t="shared" si="20"/>
        <v>18</v>
      </c>
      <c r="D164" s="10" t="s">
        <v>10</v>
      </c>
      <c r="E164" s="10">
        <v>144</v>
      </c>
      <c r="F164" s="10">
        <v>32</v>
      </c>
      <c r="G164" s="7">
        <f t="shared" si="21"/>
        <v>4.5</v>
      </c>
      <c r="H164" s="7">
        <f t="shared" si="22"/>
        <v>0.22222222222222221</v>
      </c>
      <c r="I164" s="2"/>
    </row>
    <row r="165" spans="1:11" x14ac:dyDescent="0.45">
      <c r="A165" s="10">
        <f t="shared" si="19"/>
        <v>7</v>
      </c>
      <c r="B165" s="10" t="s">
        <v>5</v>
      </c>
      <c r="C165" s="10">
        <f t="shared" si="20"/>
        <v>17</v>
      </c>
      <c r="D165" s="10" t="s">
        <v>16</v>
      </c>
      <c r="E165" s="10">
        <v>128</v>
      </c>
      <c r="F165" s="10">
        <v>93</v>
      </c>
      <c r="G165" s="7">
        <f t="shared" si="21"/>
        <v>1.3763440860215055</v>
      </c>
      <c r="H165" s="7">
        <f t="shared" si="22"/>
        <v>0.7265625</v>
      </c>
      <c r="I165" s="2"/>
    </row>
    <row r="166" spans="1:11" x14ac:dyDescent="0.45">
      <c r="A166">
        <f t="shared" si="19"/>
        <v>5</v>
      </c>
      <c r="B166" t="s">
        <v>17</v>
      </c>
      <c r="C166">
        <f t="shared" si="20"/>
        <v>11</v>
      </c>
      <c r="D166" t="s">
        <v>15</v>
      </c>
      <c r="E166">
        <v>99</v>
      </c>
      <c r="F166">
        <v>91</v>
      </c>
      <c r="G166" s="2">
        <f t="shared" si="21"/>
        <v>1.0879120879120878</v>
      </c>
      <c r="H166" s="2">
        <f t="shared" si="22"/>
        <v>0.91919191919191923</v>
      </c>
      <c r="I166" s="2"/>
    </row>
    <row r="167" spans="1:11" x14ac:dyDescent="0.45">
      <c r="A167">
        <f t="shared" si="19"/>
        <v>16</v>
      </c>
      <c r="B167" t="s">
        <v>6</v>
      </c>
      <c r="C167">
        <f t="shared" si="20"/>
        <v>13</v>
      </c>
      <c r="D167" t="s">
        <v>9</v>
      </c>
      <c r="E167">
        <v>72</v>
      </c>
      <c r="F167">
        <v>50</v>
      </c>
      <c r="G167" s="2">
        <f t="shared" si="21"/>
        <v>1.44</v>
      </c>
      <c r="H167" s="2">
        <f t="shared" si="22"/>
        <v>0.69444444444444442</v>
      </c>
      <c r="I167" s="2"/>
    </row>
    <row r="168" spans="1:11" x14ac:dyDescent="0.45">
      <c r="A168" t="e">
        <f t="shared" si="19"/>
        <v>#N/A</v>
      </c>
      <c r="C168" t="e">
        <f t="shared" si="20"/>
        <v>#N/A</v>
      </c>
      <c r="G168" s="2"/>
      <c r="H168" s="2"/>
      <c r="I168" s="2"/>
    </row>
    <row r="169" spans="1:11" x14ac:dyDescent="0.45">
      <c r="A169" t="e">
        <f t="shared" si="19"/>
        <v>#N/A</v>
      </c>
      <c r="B169" s="1" t="s">
        <v>36</v>
      </c>
      <c r="C169" t="e">
        <f t="shared" si="20"/>
        <v>#N/A</v>
      </c>
      <c r="G169" s="2"/>
      <c r="H169" s="2"/>
      <c r="I169" s="2"/>
    </row>
    <row r="170" spans="1:11" x14ac:dyDescent="0.45">
      <c r="A170">
        <f t="shared" si="19"/>
        <v>1</v>
      </c>
      <c r="B170" t="s">
        <v>12</v>
      </c>
      <c r="C170">
        <f t="shared" si="20"/>
        <v>2</v>
      </c>
      <c r="D170" t="s">
        <v>1</v>
      </c>
      <c r="E170">
        <v>91</v>
      </c>
      <c r="F170">
        <v>63</v>
      </c>
      <c r="G170" s="2">
        <f t="shared" si="21"/>
        <v>1.4444444444444444</v>
      </c>
      <c r="H170" s="2">
        <f t="shared" si="22"/>
        <v>0.69230769230769229</v>
      </c>
      <c r="I170" s="2"/>
    </row>
    <row r="171" spans="1:11" x14ac:dyDescent="0.45">
      <c r="A171">
        <f t="shared" si="19"/>
        <v>3</v>
      </c>
      <c r="B171" s="10" t="s">
        <v>0</v>
      </c>
      <c r="C171" s="10">
        <f t="shared" si="20"/>
        <v>8</v>
      </c>
      <c r="D171" s="10" t="s">
        <v>14</v>
      </c>
      <c r="E171" s="10">
        <v>120</v>
      </c>
      <c r="F171" s="10">
        <v>67</v>
      </c>
      <c r="G171" s="7">
        <f t="shared" si="21"/>
        <v>1.791044776119403</v>
      </c>
      <c r="H171" s="7">
        <f t="shared" si="22"/>
        <v>0.55833333333333335</v>
      </c>
      <c r="I171" s="2"/>
    </row>
    <row r="172" spans="1:11" x14ac:dyDescent="0.45">
      <c r="A172">
        <f t="shared" si="19"/>
        <v>4</v>
      </c>
      <c r="B172" t="s">
        <v>7</v>
      </c>
      <c r="C172">
        <f t="shared" si="20"/>
        <v>18</v>
      </c>
      <c r="D172" t="s">
        <v>10</v>
      </c>
      <c r="E172">
        <v>88</v>
      </c>
      <c r="F172">
        <v>81</v>
      </c>
      <c r="G172" s="2">
        <f t="shared" si="21"/>
        <v>1.0864197530864197</v>
      </c>
      <c r="H172" s="2">
        <f t="shared" si="22"/>
        <v>0.92045454545454541</v>
      </c>
      <c r="I172" s="2"/>
    </row>
    <row r="173" spans="1:11" x14ac:dyDescent="0.45">
      <c r="A173">
        <f t="shared" si="19"/>
        <v>12</v>
      </c>
      <c r="B173" t="s">
        <v>4</v>
      </c>
      <c r="C173">
        <f t="shared" si="20"/>
        <v>7</v>
      </c>
      <c r="D173" t="s">
        <v>5</v>
      </c>
      <c r="E173">
        <v>94</v>
      </c>
      <c r="F173">
        <v>92</v>
      </c>
      <c r="G173" s="2">
        <f t="shared" si="21"/>
        <v>1.0217391304347827</v>
      </c>
      <c r="H173" s="2">
        <f t="shared" si="22"/>
        <v>0.97872340425531912</v>
      </c>
      <c r="I173" s="2"/>
    </row>
    <row r="174" spans="1:11" x14ac:dyDescent="0.45">
      <c r="A174">
        <f t="shared" si="19"/>
        <v>11</v>
      </c>
      <c r="B174" t="s">
        <v>15</v>
      </c>
      <c r="C174">
        <f t="shared" si="20"/>
        <v>16</v>
      </c>
      <c r="D174" t="s">
        <v>6</v>
      </c>
      <c r="E174">
        <v>84</v>
      </c>
      <c r="F174">
        <v>29</v>
      </c>
      <c r="G174" s="2">
        <f t="shared" si="21"/>
        <v>2.896551724137931</v>
      </c>
      <c r="H174" s="2">
        <f t="shared" si="22"/>
        <v>0.34523809523809523</v>
      </c>
      <c r="I174" s="2"/>
    </row>
    <row r="175" spans="1:11" x14ac:dyDescent="0.45">
      <c r="A175" s="10">
        <f t="shared" si="19"/>
        <v>10</v>
      </c>
      <c r="B175" s="10" t="s">
        <v>13</v>
      </c>
      <c r="C175" s="10">
        <f t="shared" si="20"/>
        <v>5</v>
      </c>
      <c r="D175" s="10" t="s">
        <v>17</v>
      </c>
      <c r="E175" s="10">
        <v>70</v>
      </c>
      <c r="F175" s="10">
        <v>111</v>
      </c>
      <c r="G175" s="7">
        <f t="shared" si="21"/>
        <v>0.63063063063063063</v>
      </c>
      <c r="H175" s="7">
        <f t="shared" si="22"/>
        <v>1.5857142857142856</v>
      </c>
      <c r="I175" s="2"/>
    </row>
    <row r="176" spans="1:11" x14ac:dyDescent="0.45">
      <c r="A176">
        <f t="shared" si="19"/>
        <v>6</v>
      </c>
      <c r="B176" s="10" t="s">
        <v>2</v>
      </c>
      <c r="C176" s="10">
        <f t="shared" si="20"/>
        <v>15</v>
      </c>
      <c r="D176" s="10" t="s">
        <v>8</v>
      </c>
      <c r="E176" s="10">
        <v>90</v>
      </c>
      <c r="F176" s="10">
        <v>100</v>
      </c>
      <c r="G176" s="7">
        <f t="shared" si="21"/>
        <v>0.9</v>
      </c>
      <c r="H176" s="7">
        <f t="shared" si="22"/>
        <v>1.1111111111111112</v>
      </c>
      <c r="I176" s="2"/>
    </row>
    <row r="177" spans="1:13" x14ac:dyDescent="0.45">
      <c r="A177">
        <f t="shared" si="19"/>
        <v>17</v>
      </c>
      <c r="B177" t="s">
        <v>16</v>
      </c>
      <c r="C177">
        <f t="shared" si="20"/>
        <v>9</v>
      </c>
      <c r="D177" t="s">
        <v>3</v>
      </c>
      <c r="E177">
        <v>53</v>
      </c>
      <c r="F177">
        <v>116</v>
      </c>
      <c r="G177" s="2">
        <f t="shared" si="21"/>
        <v>0.45689655172413796</v>
      </c>
      <c r="H177" s="2">
        <f t="shared" si="22"/>
        <v>2.1886792452830188</v>
      </c>
      <c r="I177" s="2"/>
    </row>
    <row r="178" spans="1:13" x14ac:dyDescent="0.45">
      <c r="A178">
        <f t="shared" si="19"/>
        <v>13</v>
      </c>
      <c r="B178" t="s">
        <v>9</v>
      </c>
      <c r="C178">
        <f t="shared" si="20"/>
        <v>14</v>
      </c>
      <c r="D178" t="s">
        <v>11</v>
      </c>
      <c r="E178">
        <v>86</v>
      </c>
      <c r="F178">
        <v>54</v>
      </c>
      <c r="G178" s="2">
        <f t="shared" si="21"/>
        <v>1.5925925925925926</v>
      </c>
      <c r="H178" s="2">
        <f t="shared" si="22"/>
        <v>0.62790697674418605</v>
      </c>
      <c r="I178" s="2"/>
    </row>
    <row r="179" spans="1:13" x14ac:dyDescent="0.45">
      <c r="A179" t="e">
        <f t="shared" si="19"/>
        <v>#N/A</v>
      </c>
      <c r="C179" t="e">
        <f t="shared" si="20"/>
        <v>#N/A</v>
      </c>
      <c r="G179" s="2"/>
      <c r="H179" s="2"/>
      <c r="I179" s="2"/>
    </row>
    <row r="180" spans="1:13" x14ac:dyDescent="0.45">
      <c r="A180" t="e">
        <f t="shared" si="19"/>
        <v>#N/A</v>
      </c>
      <c r="B180" s="1" t="s">
        <v>37</v>
      </c>
      <c r="C180" t="e">
        <f t="shared" si="20"/>
        <v>#N/A</v>
      </c>
      <c r="G180" s="2"/>
      <c r="H180" s="2"/>
      <c r="I180" s="2"/>
      <c r="J180" s="2">
        <v>0.94505494505494503</v>
      </c>
      <c r="K180" s="2">
        <v>1.0581395348837199</v>
      </c>
      <c r="L180" s="2">
        <v>1.1827956989247299</v>
      </c>
      <c r="M180" s="2">
        <v>0.84545454545454501</v>
      </c>
    </row>
    <row r="181" spans="1:13" x14ac:dyDescent="0.45">
      <c r="A181">
        <f t="shared" si="19"/>
        <v>8</v>
      </c>
      <c r="B181" t="s">
        <v>14</v>
      </c>
      <c r="C181">
        <f t="shared" si="20"/>
        <v>10</v>
      </c>
      <c r="D181" t="s">
        <v>13</v>
      </c>
      <c r="E181">
        <v>84</v>
      </c>
      <c r="F181">
        <v>56</v>
      </c>
      <c r="G181" s="2">
        <f t="shared" si="21"/>
        <v>1.5</v>
      </c>
      <c r="H181" s="2">
        <f t="shared" si="22"/>
        <v>0.66666666666666663</v>
      </c>
      <c r="I181" s="2"/>
      <c r="J181" s="2">
        <v>0.59595959595959602</v>
      </c>
      <c r="K181" s="2">
        <v>1.6779661016949152</v>
      </c>
      <c r="L181" s="2">
        <v>1.1000000000000001</v>
      </c>
      <c r="M181" s="2">
        <v>0.90909090909090895</v>
      </c>
    </row>
    <row r="182" spans="1:13" x14ac:dyDescent="0.45">
      <c r="A182" s="10">
        <f t="shared" si="19"/>
        <v>14</v>
      </c>
      <c r="B182" s="10" t="s">
        <v>11</v>
      </c>
      <c r="C182" s="10">
        <f t="shared" si="20"/>
        <v>4</v>
      </c>
      <c r="D182" s="10" t="s">
        <v>7</v>
      </c>
      <c r="E182" s="10">
        <v>86</v>
      </c>
      <c r="F182" s="10">
        <v>91</v>
      </c>
      <c r="G182" s="7">
        <f t="shared" si="21"/>
        <v>0.94505494505494503</v>
      </c>
      <c r="H182" s="7">
        <f t="shared" si="22"/>
        <v>1.058139534883721</v>
      </c>
      <c r="I182" s="2"/>
      <c r="J182" s="2">
        <v>1.2028985507246399</v>
      </c>
      <c r="K182" s="2">
        <v>0.83132530120481896</v>
      </c>
      <c r="L182" s="2">
        <v>1.6666666666666701</v>
      </c>
      <c r="M182" s="2">
        <v>0.6</v>
      </c>
    </row>
    <row r="183" spans="1:13" x14ac:dyDescent="0.45">
      <c r="A183" s="10">
        <f t="shared" si="19"/>
        <v>16</v>
      </c>
      <c r="B183" s="10" t="s">
        <v>6</v>
      </c>
      <c r="C183" s="10">
        <f t="shared" si="20"/>
        <v>6</v>
      </c>
      <c r="D183" s="10" t="s">
        <v>2</v>
      </c>
      <c r="E183" s="10">
        <v>59</v>
      </c>
      <c r="F183" s="10">
        <v>99</v>
      </c>
      <c r="G183" s="7">
        <f t="shared" si="21"/>
        <v>0.59595959595959591</v>
      </c>
      <c r="H183" s="7">
        <f t="shared" si="22"/>
        <v>1.6779661016949152</v>
      </c>
      <c r="I183" s="2"/>
      <c r="J183" s="2">
        <v>0.61983471074380203</v>
      </c>
      <c r="K183" s="2">
        <v>1.61333333333333</v>
      </c>
      <c r="L183" s="2">
        <v>1.0526315789473699</v>
      </c>
      <c r="M183" s="2">
        <v>0.95</v>
      </c>
    </row>
    <row r="184" spans="1:13" x14ac:dyDescent="0.45">
      <c r="A184">
        <f t="shared" si="19"/>
        <v>18</v>
      </c>
      <c r="B184" t="s">
        <v>10</v>
      </c>
      <c r="C184">
        <f t="shared" si="20"/>
        <v>7</v>
      </c>
      <c r="D184" t="s">
        <v>5</v>
      </c>
      <c r="E184">
        <v>92</v>
      </c>
      <c r="F184">
        <v>88</v>
      </c>
      <c r="G184" s="2">
        <f t="shared" si="21"/>
        <v>1.0454545454545454</v>
      </c>
      <c r="H184" s="2">
        <f t="shared" si="22"/>
        <v>0.95652173913043481</v>
      </c>
      <c r="I184" s="2"/>
      <c r="J184" s="2">
        <v>0.88679245283018904</v>
      </c>
      <c r="K184" s="2">
        <v>1.12765957446809</v>
      </c>
    </row>
    <row r="185" spans="1:13" x14ac:dyDescent="0.45">
      <c r="A185">
        <f t="shared" si="19"/>
        <v>5</v>
      </c>
      <c r="B185" t="s">
        <v>17</v>
      </c>
      <c r="C185">
        <f t="shared" si="20"/>
        <v>3</v>
      </c>
      <c r="D185" t="s">
        <v>0</v>
      </c>
      <c r="E185">
        <v>65</v>
      </c>
      <c r="F185">
        <v>82</v>
      </c>
      <c r="G185" s="2">
        <f t="shared" si="21"/>
        <v>0.79268292682926833</v>
      </c>
      <c r="H185" s="2">
        <f t="shared" si="22"/>
        <v>1.2615384615384615</v>
      </c>
      <c r="I185" s="2"/>
    </row>
    <row r="186" spans="1:13" x14ac:dyDescent="0.45">
      <c r="A186">
        <f t="shared" si="19"/>
        <v>9</v>
      </c>
      <c r="B186" t="s">
        <v>3</v>
      </c>
      <c r="C186">
        <f t="shared" si="20"/>
        <v>1</v>
      </c>
      <c r="D186" t="s">
        <v>12</v>
      </c>
      <c r="E186">
        <v>55</v>
      </c>
      <c r="F186">
        <v>85</v>
      </c>
      <c r="G186" s="2">
        <f t="shared" si="21"/>
        <v>0.6470588235294118</v>
      </c>
      <c r="H186" s="2">
        <f t="shared" si="22"/>
        <v>1.5454545454545454</v>
      </c>
      <c r="I186" s="2"/>
    </row>
    <row r="187" spans="1:13" x14ac:dyDescent="0.45">
      <c r="A187">
        <f t="shared" si="19"/>
        <v>13</v>
      </c>
      <c r="B187" t="s">
        <v>9</v>
      </c>
      <c r="C187">
        <f t="shared" si="20"/>
        <v>17</v>
      </c>
      <c r="D187" t="s">
        <v>16</v>
      </c>
      <c r="E187">
        <v>102</v>
      </c>
      <c r="F187">
        <v>77</v>
      </c>
      <c r="G187" s="2">
        <f t="shared" si="21"/>
        <v>1.3246753246753247</v>
      </c>
      <c r="H187" s="2">
        <f t="shared" si="22"/>
        <v>0.75490196078431371</v>
      </c>
      <c r="I187" s="2"/>
    </row>
    <row r="188" spans="1:13" x14ac:dyDescent="0.45">
      <c r="A188" s="10">
        <f t="shared" si="19"/>
        <v>2</v>
      </c>
      <c r="B188" s="10" t="s">
        <v>1</v>
      </c>
      <c r="C188" s="10">
        <f t="shared" si="20"/>
        <v>11</v>
      </c>
      <c r="D188" s="10" t="s">
        <v>15</v>
      </c>
      <c r="E188" s="10">
        <v>83</v>
      </c>
      <c r="F188" s="10">
        <v>69</v>
      </c>
      <c r="G188" s="7">
        <f t="shared" si="21"/>
        <v>1.2028985507246377</v>
      </c>
      <c r="H188" s="7">
        <f t="shared" si="22"/>
        <v>0.83132530120481929</v>
      </c>
      <c r="I188" s="2"/>
    </row>
    <row r="189" spans="1:13" x14ac:dyDescent="0.45">
      <c r="A189">
        <f t="shared" si="19"/>
        <v>15</v>
      </c>
      <c r="B189" t="s">
        <v>8</v>
      </c>
      <c r="C189">
        <f t="shared" si="20"/>
        <v>12</v>
      </c>
      <c r="D189" t="s">
        <v>4</v>
      </c>
      <c r="E189">
        <v>103</v>
      </c>
      <c r="F189">
        <v>55</v>
      </c>
      <c r="G189" s="2">
        <f t="shared" si="21"/>
        <v>1.8727272727272728</v>
      </c>
      <c r="H189" s="2">
        <f t="shared" si="22"/>
        <v>0.53398058252427183</v>
      </c>
      <c r="I189" s="2"/>
    </row>
    <row r="190" spans="1:13" x14ac:dyDescent="0.45">
      <c r="A190" t="e">
        <f t="shared" si="19"/>
        <v>#N/A</v>
      </c>
      <c r="C190" t="e">
        <f t="shared" si="20"/>
        <v>#N/A</v>
      </c>
      <c r="G190" s="2"/>
      <c r="H190" s="2"/>
      <c r="I190" s="2"/>
    </row>
    <row r="191" spans="1:13" x14ac:dyDescent="0.45">
      <c r="A191" t="e">
        <f t="shared" si="19"/>
        <v>#N/A</v>
      </c>
      <c r="B191" s="1" t="s">
        <v>38</v>
      </c>
      <c r="C191" t="e">
        <f t="shared" si="20"/>
        <v>#N/A</v>
      </c>
      <c r="G191" s="2"/>
      <c r="H191" s="2"/>
      <c r="I191" s="2"/>
    </row>
    <row r="192" spans="1:13" x14ac:dyDescent="0.45">
      <c r="A192">
        <f t="shared" si="19"/>
        <v>7</v>
      </c>
      <c r="B192" t="s">
        <v>5</v>
      </c>
      <c r="C192">
        <f t="shared" si="20"/>
        <v>5</v>
      </c>
      <c r="D192" t="s">
        <v>17</v>
      </c>
      <c r="E192">
        <v>52</v>
      </c>
      <c r="F192">
        <v>55</v>
      </c>
      <c r="G192" s="2">
        <f t="shared" si="21"/>
        <v>0.94545454545454544</v>
      </c>
      <c r="H192" s="2">
        <f t="shared" si="22"/>
        <v>1.0576923076923077</v>
      </c>
      <c r="I192" s="2"/>
    </row>
    <row r="193" spans="1:13" x14ac:dyDescent="0.45">
      <c r="A193" s="10">
        <f t="shared" si="19"/>
        <v>18</v>
      </c>
      <c r="B193" s="10" t="s">
        <v>10</v>
      </c>
      <c r="C193" s="10">
        <f t="shared" si="20"/>
        <v>13</v>
      </c>
      <c r="D193" s="10" t="s">
        <v>9</v>
      </c>
      <c r="E193" s="10">
        <v>75</v>
      </c>
      <c r="F193" s="10">
        <v>121</v>
      </c>
      <c r="G193" s="7">
        <f t="shared" si="21"/>
        <v>0.6198347107438017</v>
      </c>
      <c r="H193" s="7">
        <f t="shared" si="22"/>
        <v>1.6133333333333333</v>
      </c>
      <c r="I193" s="2"/>
    </row>
    <row r="194" spans="1:13" x14ac:dyDescent="0.45">
      <c r="A194">
        <f t="shared" si="19"/>
        <v>3</v>
      </c>
      <c r="B194" t="s">
        <v>0</v>
      </c>
      <c r="C194">
        <f t="shared" si="20"/>
        <v>14</v>
      </c>
      <c r="D194" t="s">
        <v>11</v>
      </c>
      <c r="E194">
        <v>118</v>
      </c>
      <c r="F194">
        <v>85</v>
      </c>
      <c r="G194" s="2">
        <f t="shared" si="21"/>
        <v>1.388235294117647</v>
      </c>
      <c r="H194" s="2">
        <f t="shared" si="22"/>
        <v>0.72033898305084743</v>
      </c>
      <c r="I194" s="2"/>
    </row>
    <row r="195" spans="1:13" x14ac:dyDescent="0.45">
      <c r="A195" s="10">
        <f t="shared" si="19"/>
        <v>11</v>
      </c>
      <c r="B195" s="10" t="s">
        <v>15</v>
      </c>
      <c r="C195" s="10">
        <f t="shared" si="20"/>
        <v>1</v>
      </c>
      <c r="D195" s="10" t="s">
        <v>12</v>
      </c>
      <c r="E195" s="10">
        <v>94</v>
      </c>
      <c r="F195" s="10">
        <v>106</v>
      </c>
      <c r="G195" s="7">
        <f t="shared" si="21"/>
        <v>0.8867924528301887</v>
      </c>
      <c r="H195" s="7">
        <f t="shared" si="22"/>
        <v>1.1276595744680851</v>
      </c>
      <c r="I195" s="2"/>
    </row>
    <row r="196" spans="1:13" x14ac:dyDescent="0.45">
      <c r="A196" s="10">
        <f t="shared" ref="A196:A244" si="23">INDEX($J$3:$K$20,MATCH(B196,$J$3:$J$20,0),2)</f>
        <v>6</v>
      </c>
      <c r="B196" s="10" t="s">
        <v>2</v>
      </c>
      <c r="C196" s="10">
        <f t="shared" ref="C196:C244" si="24">INDEX($J$3:$K$20,MATCH(D196,$J$3:$J$20,0),2)</f>
        <v>12</v>
      </c>
      <c r="D196" s="10" t="s">
        <v>4</v>
      </c>
      <c r="E196" s="10">
        <v>110</v>
      </c>
      <c r="F196" s="10">
        <v>93</v>
      </c>
      <c r="G196" s="7">
        <f t="shared" si="21"/>
        <v>1.1827956989247312</v>
      </c>
      <c r="H196" s="7">
        <f t="shared" si="22"/>
        <v>0.84545454545454546</v>
      </c>
      <c r="I196" s="2"/>
    </row>
    <row r="197" spans="1:13" x14ac:dyDescent="0.45">
      <c r="A197" s="10">
        <f t="shared" si="23"/>
        <v>8</v>
      </c>
      <c r="B197" s="10" t="s">
        <v>14</v>
      </c>
      <c r="C197" s="10">
        <f t="shared" si="24"/>
        <v>2</v>
      </c>
      <c r="D197" s="10" t="s">
        <v>1</v>
      </c>
      <c r="E197" s="10">
        <v>110</v>
      </c>
      <c r="F197" s="10">
        <v>100</v>
      </c>
      <c r="G197" s="7">
        <f t="shared" ref="G197:G244" si="25">E197/F197</f>
        <v>1.1000000000000001</v>
      </c>
      <c r="H197" s="7">
        <f t="shared" ref="H197:H244" si="26">F197/E197</f>
        <v>0.90909090909090906</v>
      </c>
      <c r="I197" s="2"/>
    </row>
    <row r="198" spans="1:13" x14ac:dyDescent="0.45">
      <c r="A198" s="10">
        <f t="shared" si="23"/>
        <v>9</v>
      </c>
      <c r="B198" s="10" t="s">
        <v>3</v>
      </c>
      <c r="C198" s="10">
        <f t="shared" si="24"/>
        <v>16</v>
      </c>
      <c r="D198" s="10" t="s">
        <v>6</v>
      </c>
      <c r="E198" s="10">
        <v>90</v>
      </c>
      <c r="F198" s="10">
        <v>54</v>
      </c>
      <c r="G198" s="7">
        <f t="shared" si="25"/>
        <v>1.6666666666666667</v>
      </c>
      <c r="H198" s="7">
        <f t="shared" si="26"/>
        <v>0.6</v>
      </c>
      <c r="I198" s="2"/>
    </row>
    <row r="199" spans="1:13" x14ac:dyDescent="0.45">
      <c r="A199">
        <f t="shared" si="23"/>
        <v>17</v>
      </c>
      <c r="B199" t="s">
        <v>16</v>
      </c>
      <c r="C199">
        <f t="shared" si="24"/>
        <v>10</v>
      </c>
      <c r="D199" t="s">
        <v>13</v>
      </c>
      <c r="E199">
        <v>62</v>
      </c>
      <c r="F199">
        <v>90</v>
      </c>
      <c r="G199" s="2">
        <f t="shared" si="25"/>
        <v>0.68888888888888888</v>
      </c>
      <c r="H199" s="2">
        <f t="shared" si="26"/>
        <v>1.4516129032258065</v>
      </c>
      <c r="I199" s="2"/>
    </row>
    <row r="200" spans="1:13" x14ac:dyDescent="0.45">
      <c r="A200" s="10">
        <f t="shared" si="23"/>
        <v>4</v>
      </c>
      <c r="B200" s="10" t="s">
        <v>7</v>
      </c>
      <c r="C200" s="10">
        <f t="shared" si="24"/>
        <v>15</v>
      </c>
      <c r="D200" s="10" t="s">
        <v>8</v>
      </c>
      <c r="E200" s="10">
        <v>80</v>
      </c>
      <c r="F200" s="10">
        <v>76</v>
      </c>
      <c r="G200" s="7">
        <f t="shared" si="25"/>
        <v>1.0526315789473684</v>
      </c>
      <c r="H200" s="7">
        <f t="shared" si="26"/>
        <v>0.95</v>
      </c>
      <c r="I200" s="2"/>
      <c r="J200" s="2"/>
      <c r="K200" s="2"/>
      <c r="L200" s="2">
        <v>0.81481481481481499</v>
      </c>
      <c r="M200" s="2">
        <v>1.22727272727273</v>
      </c>
    </row>
    <row r="201" spans="1:13" x14ac:dyDescent="0.45">
      <c r="A201" t="e">
        <f t="shared" si="23"/>
        <v>#N/A</v>
      </c>
      <c r="C201" t="e">
        <f t="shared" si="24"/>
        <v>#N/A</v>
      </c>
      <c r="G201" s="2" t="e">
        <f t="shared" si="25"/>
        <v>#DIV/0!</v>
      </c>
      <c r="H201" s="2" t="e">
        <f t="shared" si="26"/>
        <v>#DIV/0!</v>
      </c>
      <c r="I201" s="2"/>
      <c r="J201" s="2"/>
      <c r="K201" s="2"/>
      <c r="L201" s="2">
        <v>1.3918918918918901</v>
      </c>
      <c r="M201" s="2">
        <v>0.71844660194174803</v>
      </c>
    </row>
    <row r="202" spans="1:13" x14ac:dyDescent="0.45">
      <c r="A202" t="e">
        <f t="shared" si="23"/>
        <v>#N/A</v>
      </c>
      <c r="B202" s="1" t="s">
        <v>39</v>
      </c>
      <c r="C202" t="e">
        <f t="shared" si="24"/>
        <v>#N/A</v>
      </c>
      <c r="G202" s="2" t="e">
        <f t="shared" si="25"/>
        <v>#DIV/0!</v>
      </c>
      <c r="H202" s="2" t="e">
        <f t="shared" si="26"/>
        <v>#DIV/0!</v>
      </c>
      <c r="I202" s="2"/>
      <c r="J202" s="2">
        <v>0.92708333333333304</v>
      </c>
      <c r="K202" s="2">
        <v>1.07865168539326</v>
      </c>
      <c r="L202" s="2">
        <v>1.0877192982456101</v>
      </c>
      <c r="M202" s="2">
        <v>0.91935483870967705</v>
      </c>
    </row>
    <row r="203" spans="1:13" x14ac:dyDescent="0.45">
      <c r="A203" s="10">
        <f t="shared" si="23"/>
        <v>5</v>
      </c>
      <c r="B203" s="10" t="s">
        <v>17</v>
      </c>
      <c r="C203" s="10">
        <f t="shared" si="24"/>
        <v>2</v>
      </c>
      <c r="D203" s="10" t="s">
        <v>1</v>
      </c>
      <c r="E203" s="10">
        <v>39</v>
      </c>
      <c r="F203" s="10">
        <v>85</v>
      </c>
      <c r="G203" s="7">
        <f t="shared" si="25"/>
        <v>0.45882352941176469</v>
      </c>
      <c r="H203" s="7">
        <f t="shared" si="26"/>
        <v>2.1794871794871793</v>
      </c>
      <c r="I203" s="2"/>
      <c r="J203" s="2">
        <v>1.1111111111111101</v>
      </c>
      <c r="K203" s="2">
        <v>0.9</v>
      </c>
      <c r="L203" s="2">
        <v>0.495798319327731</v>
      </c>
      <c r="M203" s="2">
        <v>2.0169491525423728</v>
      </c>
    </row>
    <row r="204" spans="1:13" x14ac:dyDescent="0.45">
      <c r="A204">
        <f t="shared" si="23"/>
        <v>4</v>
      </c>
      <c r="B204" t="s">
        <v>7</v>
      </c>
      <c r="C204">
        <f t="shared" si="24"/>
        <v>11</v>
      </c>
      <c r="D204" t="s">
        <v>15</v>
      </c>
      <c r="E204">
        <v>88</v>
      </c>
      <c r="F204">
        <v>82</v>
      </c>
      <c r="G204" s="2">
        <f t="shared" si="25"/>
        <v>1.0731707317073171</v>
      </c>
      <c r="H204" s="2">
        <f t="shared" si="26"/>
        <v>0.93181818181818177</v>
      </c>
      <c r="I204" s="2"/>
      <c r="J204" s="2">
        <v>0.65137614678899103</v>
      </c>
      <c r="K204" s="2">
        <v>1.53521126760563</v>
      </c>
      <c r="L204" s="2">
        <v>1.5106382978723401</v>
      </c>
      <c r="M204" s="2">
        <v>0.66197183098591506</v>
      </c>
    </row>
    <row r="205" spans="1:13" x14ac:dyDescent="0.45">
      <c r="A205" s="10">
        <f t="shared" si="23"/>
        <v>3</v>
      </c>
      <c r="B205" s="10" t="s">
        <v>0</v>
      </c>
      <c r="C205" s="10">
        <f t="shared" si="24"/>
        <v>16</v>
      </c>
      <c r="D205" s="10" t="s">
        <v>6</v>
      </c>
      <c r="E205" s="10">
        <v>112</v>
      </c>
      <c r="F205" s="10">
        <v>39</v>
      </c>
      <c r="G205" s="7">
        <f t="shared" si="25"/>
        <v>2.8717948717948718</v>
      </c>
      <c r="H205" s="7">
        <f t="shared" si="26"/>
        <v>0.3482142857142857</v>
      </c>
      <c r="I205" s="2"/>
      <c r="J205" s="2">
        <v>1.6923076923076901</v>
      </c>
      <c r="K205" s="2">
        <v>0.59090909090909105</v>
      </c>
      <c r="L205" s="2">
        <v>1.0675675675675675</v>
      </c>
      <c r="M205" s="2">
        <v>0.93670886075949367</v>
      </c>
    </row>
    <row r="206" spans="1:13" x14ac:dyDescent="0.45">
      <c r="A206" s="10">
        <f t="shared" si="23"/>
        <v>10</v>
      </c>
      <c r="B206" s="10" t="s">
        <v>13</v>
      </c>
      <c r="C206" s="10">
        <f t="shared" si="24"/>
        <v>13</v>
      </c>
      <c r="D206" s="10" t="s">
        <v>9</v>
      </c>
      <c r="E206" s="10">
        <v>75</v>
      </c>
      <c r="F206" s="10">
        <v>63</v>
      </c>
      <c r="G206" s="7">
        <f t="shared" si="25"/>
        <v>1.1904761904761905</v>
      </c>
      <c r="H206" s="7">
        <f t="shared" si="26"/>
        <v>0.84</v>
      </c>
      <c r="I206" s="2"/>
      <c r="J206" s="2">
        <v>0.69841269841269804</v>
      </c>
      <c r="K206" s="2">
        <v>1.4318181818181801</v>
      </c>
      <c r="L206" s="2">
        <v>1.91044776119403</v>
      </c>
      <c r="M206" s="2">
        <v>0.5234375</v>
      </c>
    </row>
    <row r="207" spans="1:13" x14ac:dyDescent="0.45">
      <c r="A207" s="10">
        <f t="shared" si="23"/>
        <v>14</v>
      </c>
      <c r="B207" s="10" t="s">
        <v>11</v>
      </c>
      <c r="C207" s="10">
        <f t="shared" si="24"/>
        <v>9</v>
      </c>
      <c r="D207" s="10" t="s">
        <v>3</v>
      </c>
      <c r="E207" s="10">
        <v>84</v>
      </c>
      <c r="F207" s="10">
        <v>55</v>
      </c>
      <c r="G207" s="7">
        <f t="shared" si="25"/>
        <v>1.5272727272727273</v>
      </c>
      <c r="H207" s="7">
        <f t="shared" si="26"/>
        <v>0.65476190476190477</v>
      </c>
      <c r="I207" s="2"/>
      <c r="J207" s="2">
        <v>0.84313725490196101</v>
      </c>
      <c r="K207" s="2">
        <v>1.18604651162791</v>
      </c>
      <c r="L207" s="2">
        <v>1.54</v>
      </c>
      <c r="M207" s="2">
        <v>0.64935064935064934</v>
      </c>
    </row>
    <row r="208" spans="1:13" x14ac:dyDescent="0.45">
      <c r="A208" s="10">
        <f t="shared" si="23"/>
        <v>1</v>
      </c>
      <c r="B208" s="10" t="s">
        <v>12</v>
      </c>
      <c r="C208" s="10">
        <f t="shared" si="24"/>
        <v>8</v>
      </c>
      <c r="D208" s="10" t="s">
        <v>14</v>
      </c>
      <c r="E208" s="10">
        <v>94</v>
      </c>
      <c r="F208" s="10">
        <v>66</v>
      </c>
      <c r="G208" s="7">
        <f t="shared" si="25"/>
        <v>1.4242424242424243</v>
      </c>
      <c r="H208" s="7">
        <f t="shared" si="26"/>
        <v>0.7021276595744681</v>
      </c>
      <c r="I208" s="2"/>
      <c r="L208" s="2">
        <v>0.42465753424657499</v>
      </c>
      <c r="M208" s="2">
        <v>2.3548387096774199</v>
      </c>
    </row>
    <row r="209" spans="1:31" ht="23.25" x14ac:dyDescent="0.7">
      <c r="A209" s="10">
        <f t="shared" si="23"/>
        <v>12</v>
      </c>
      <c r="B209" s="10" t="s">
        <v>4</v>
      </c>
      <c r="C209" s="10">
        <f t="shared" si="24"/>
        <v>17</v>
      </c>
      <c r="D209" s="10" t="s">
        <v>16</v>
      </c>
      <c r="E209" s="10">
        <v>107</v>
      </c>
      <c r="F209" s="10">
        <v>104</v>
      </c>
      <c r="G209" s="7">
        <f t="shared" si="25"/>
        <v>1.0288461538461537</v>
      </c>
      <c r="H209" s="7">
        <f t="shared" si="26"/>
        <v>0.9719626168224299</v>
      </c>
      <c r="I209" s="2"/>
      <c r="J209" s="4" t="s">
        <v>89</v>
      </c>
      <c r="L209" t="s">
        <v>12</v>
      </c>
      <c r="M209" t="s">
        <v>1</v>
      </c>
      <c r="N209" t="s">
        <v>0</v>
      </c>
      <c r="O209" t="s">
        <v>7</v>
      </c>
      <c r="P209" t="s">
        <v>17</v>
      </c>
      <c r="Q209" t="s">
        <v>2</v>
      </c>
      <c r="R209" t="s">
        <v>5</v>
      </c>
      <c r="S209" t="s">
        <v>14</v>
      </c>
      <c r="T209" t="s">
        <v>3</v>
      </c>
      <c r="U209" t="s">
        <v>13</v>
      </c>
      <c r="V209" t="s">
        <v>15</v>
      </c>
      <c r="W209" t="s">
        <v>4</v>
      </c>
      <c r="X209" t="s">
        <v>9</v>
      </c>
      <c r="Y209" t="s">
        <v>11</v>
      </c>
      <c r="Z209" t="s">
        <v>8</v>
      </c>
      <c r="AA209" t="s">
        <v>6</v>
      </c>
      <c r="AB209" t="s">
        <v>16</v>
      </c>
      <c r="AC209" t="s">
        <v>10</v>
      </c>
    </row>
    <row r="210" spans="1:31" ht="23.25" x14ac:dyDescent="0.7">
      <c r="A210">
        <f t="shared" si="23"/>
        <v>7</v>
      </c>
      <c r="B210" t="s">
        <v>5</v>
      </c>
      <c r="C210">
        <f t="shared" si="24"/>
        <v>6</v>
      </c>
      <c r="D210" t="s">
        <v>2</v>
      </c>
      <c r="E210">
        <v>104</v>
      </c>
      <c r="F210">
        <v>97</v>
      </c>
      <c r="G210" s="2">
        <f t="shared" si="25"/>
        <v>1.0721649484536082</v>
      </c>
      <c r="H210" s="2">
        <f t="shared" si="26"/>
        <v>0.93269230769230771</v>
      </c>
      <c r="I210" s="2"/>
      <c r="J210" s="4" t="s">
        <v>96</v>
      </c>
      <c r="K210" t="s">
        <v>43</v>
      </c>
      <c r="L210">
        <v>1</v>
      </c>
      <c r="M210">
        <v>2</v>
      </c>
      <c r="N210">
        <v>3</v>
      </c>
      <c r="O210">
        <v>4</v>
      </c>
      <c r="P210">
        <v>5</v>
      </c>
      <c r="Q210">
        <v>6</v>
      </c>
      <c r="R210">
        <v>7</v>
      </c>
      <c r="S210">
        <v>8</v>
      </c>
      <c r="T210">
        <v>9</v>
      </c>
      <c r="U210">
        <v>10</v>
      </c>
      <c r="V210">
        <v>11</v>
      </c>
      <c r="W210">
        <v>12</v>
      </c>
      <c r="X210">
        <v>13</v>
      </c>
      <c r="Y210">
        <v>14</v>
      </c>
      <c r="Z210">
        <v>15</v>
      </c>
      <c r="AA210">
        <v>16</v>
      </c>
      <c r="AB210">
        <v>17</v>
      </c>
      <c r="AC210">
        <v>18</v>
      </c>
    </row>
    <row r="211" spans="1:31" x14ac:dyDescent="0.45">
      <c r="A211">
        <f t="shared" si="23"/>
        <v>15</v>
      </c>
      <c r="B211" t="s">
        <v>8</v>
      </c>
      <c r="C211">
        <f t="shared" si="24"/>
        <v>18</v>
      </c>
      <c r="D211" t="s">
        <v>10</v>
      </c>
      <c r="E211">
        <v>114</v>
      </c>
      <c r="F211">
        <v>66</v>
      </c>
      <c r="G211" s="2">
        <f t="shared" si="25"/>
        <v>1.7272727272727273</v>
      </c>
      <c r="H211" s="2">
        <f t="shared" si="26"/>
        <v>0.57894736842105265</v>
      </c>
      <c r="I211" s="2"/>
      <c r="J211" t="s">
        <v>12</v>
      </c>
      <c r="K211">
        <v>1</v>
      </c>
      <c r="L211">
        <v>0</v>
      </c>
      <c r="M211" s="2">
        <v>1.4444444444444444</v>
      </c>
      <c r="N211" s="2">
        <v>0.71962616822429903</v>
      </c>
      <c r="O211" s="2">
        <v>1.1428571428571428</v>
      </c>
      <c r="P211" s="2">
        <v>0.95652173913043481</v>
      </c>
      <c r="Q211" s="2">
        <v>1.1428571428571428</v>
      </c>
      <c r="R211" s="2">
        <v>1.0348837209302326</v>
      </c>
      <c r="S211" s="9">
        <f>1.18571428571429+1.42424242424242</f>
        <v>2.6099567099567098</v>
      </c>
      <c r="T211" s="2">
        <v>1.5454545454545454</v>
      </c>
      <c r="U211" s="9">
        <f>0.888888888888889+1.69230769230769</f>
        <v>2.5811965811965791</v>
      </c>
      <c r="V211" s="9">
        <f>1.74468085106383+1.12765957446809</f>
        <v>2.8723404255319203</v>
      </c>
      <c r="W211" s="2">
        <v>2.0169491525423728</v>
      </c>
      <c r="X211" s="2">
        <v>0.86956521739130432</v>
      </c>
      <c r="Y211" s="2">
        <v>1.7636363636363637</v>
      </c>
      <c r="Z211" s="2">
        <v>1.9166666666666667</v>
      </c>
      <c r="AA211" s="2">
        <v>2.5142857142857142</v>
      </c>
      <c r="AB211" s="2">
        <v>1.2857142857142858</v>
      </c>
      <c r="AC211" s="9">
        <f>1.98360655737705+4.5</f>
        <v>6.4836065573770503</v>
      </c>
      <c r="AE211" s="2">
        <f>SUM(L211:AC228)</f>
        <v>426.45513028669239</v>
      </c>
    </row>
    <row r="212" spans="1:31" x14ac:dyDescent="0.45">
      <c r="A212" t="e">
        <f t="shared" si="23"/>
        <v>#N/A</v>
      </c>
      <c r="C212" t="e">
        <f t="shared" si="24"/>
        <v>#N/A</v>
      </c>
      <c r="G212" s="2" t="e">
        <f t="shared" si="25"/>
        <v>#DIV/0!</v>
      </c>
      <c r="H212" s="2" t="e">
        <f t="shared" si="26"/>
        <v>#DIV/0!</v>
      </c>
      <c r="I212" s="2"/>
      <c r="J212" t="s">
        <v>1</v>
      </c>
      <c r="K212">
        <v>2</v>
      </c>
      <c r="L212" s="2">
        <v>0.69230769230769229</v>
      </c>
      <c r="M212">
        <v>0</v>
      </c>
      <c r="N212" s="2">
        <v>0.83561643835616439</v>
      </c>
      <c r="O212" s="9">
        <f>0.682926829268293+0.927083333333333</f>
        <v>1.6100101626016259</v>
      </c>
      <c r="P212" s="9">
        <f>0.595744680851064+2.17948717948718</f>
        <v>2.775231860338244</v>
      </c>
      <c r="Q212" s="2">
        <v>2.2075471698113209</v>
      </c>
      <c r="R212" s="2">
        <v>1.4074074074074074</v>
      </c>
      <c r="S212" s="9">
        <f>1.36619718309859+0.909090909090909</f>
        <v>2.2752880921894989</v>
      </c>
      <c r="T212" s="2">
        <v>1.0675675675675675</v>
      </c>
      <c r="U212" s="2">
        <v>1.6909090909090909</v>
      </c>
      <c r="V212" s="9">
        <f>1.88888888888889+1.20289855072464</f>
        <v>3.0917874396135296</v>
      </c>
      <c r="W212" s="2">
        <v>1.1884057971014492</v>
      </c>
      <c r="X212" s="2">
        <v>1.1234567901234569</v>
      </c>
      <c r="Y212" s="2">
        <v>1.4461538461538461</v>
      </c>
      <c r="Z212" s="2">
        <v>1.4142857142857144</v>
      </c>
      <c r="AA212" s="2">
        <v>2.2641509433962264</v>
      </c>
      <c r="AB212" s="2">
        <v>2.9473684210526314</v>
      </c>
      <c r="AC212" s="2">
        <v>1.8867924528301887</v>
      </c>
    </row>
    <row r="213" spans="1:31" x14ac:dyDescent="0.45">
      <c r="A213" t="e">
        <f t="shared" si="23"/>
        <v>#N/A</v>
      </c>
      <c r="B213" s="1" t="s">
        <v>40</v>
      </c>
      <c r="C213" t="e">
        <f t="shared" si="24"/>
        <v>#N/A</v>
      </c>
      <c r="G213" s="2" t="e">
        <f t="shared" si="25"/>
        <v>#DIV/0!</v>
      </c>
      <c r="H213" s="2" t="e">
        <f t="shared" si="26"/>
        <v>#DIV/0!</v>
      </c>
      <c r="I213" s="2"/>
      <c r="J213" t="s">
        <v>0</v>
      </c>
      <c r="K213">
        <v>3</v>
      </c>
      <c r="L213" s="2">
        <v>1.3896103896103895</v>
      </c>
      <c r="M213" s="2">
        <v>1.1967213114754098</v>
      </c>
      <c r="N213">
        <v>0</v>
      </c>
      <c r="O213" s="2">
        <v>1.54</v>
      </c>
      <c r="P213" s="2">
        <v>1.2615384615384615</v>
      </c>
      <c r="Q213" s="2">
        <v>0.78761061946902655</v>
      </c>
      <c r="R213" s="2">
        <v>1.06</v>
      </c>
      <c r="S213" s="9">
        <f>0.845070422535211+1.7910447761194</f>
        <v>2.6361151986546112</v>
      </c>
      <c r="T213" s="2">
        <v>0.8529411764705882</v>
      </c>
      <c r="U213" s="2">
        <v>2.59375</v>
      </c>
      <c r="V213" s="2">
        <v>0.71951219512195119</v>
      </c>
      <c r="W213" s="2">
        <v>0.81333333333333335</v>
      </c>
      <c r="X213" s="2">
        <v>1.6029411764705883</v>
      </c>
      <c r="Y213" s="2">
        <v>1.388235294117647</v>
      </c>
      <c r="Z213" s="9">
        <f>2.23404255319149+0.905263157894737</f>
        <v>3.139305711086227</v>
      </c>
      <c r="AA213" s="9">
        <f>1.21739130434783+2.87179487179487</f>
        <v>4.0891861761427002</v>
      </c>
      <c r="AB213" s="2">
        <v>2.0862068965517242</v>
      </c>
      <c r="AC213" s="9">
        <f>1.14666666666667+1.43181818181818</f>
        <v>2.5784848484848499</v>
      </c>
    </row>
    <row r="214" spans="1:31" x14ac:dyDescent="0.45">
      <c r="A214" s="10">
        <f t="shared" si="23"/>
        <v>2</v>
      </c>
      <c r="B214" s="10" t="s">
        <v>1</v>
      </c>
      <c r="C214" s="10">
        <f t="shared" si="24"/>
        <v>4</v>
      </c>
      <c r="D214" s="10" t="s">
        <v>7</v>
      </c>
      <c r="E214" s="10">
        <v>89</v>
      </c>
      <c r="F214" s="10">
        <v>96</v>
      </c>
      <c r="G214" s="7">
        <f t="shared" si="25"/>
        <v>0.92708333333333337</v>
      </c>
      <c r="H214" s="7">
        <f t="shared" si="26"/>
        <v>1.0786516853932584</v>
      </c>
      <c r="I214" s="2"/>
      <c r="J214" t="s">
        <v>7</v>
      </c>
      <c r="K214">
        <v>4</v>
      </c>
      <c r="L214" s="2">
        <v>0.875</v>
      </c>
      <c r="M214" s="9">
        <f>1.46428571428571+1.07865168539326</f>
        <v>2.5429373996789701</v>
      </c>
      <c r="N214" s="2">
        <v>0.64935064935064934</v>
      </c>
      <c r="O214">
        <v>0</v>
      </c>
      <c r="P214" s="2">
        <v>1.8181818181818181</v>
      </c>
      <c r="Q214" s="2">
        <v>0.9285714285714286</v>
      </c>
      <c r="R214" s="2">
        <v>0.76106194690265483</v>
      </c>
      <c r="S214" s="2">
        <v>0.51515151515151514</v>
      </c>
      <c r="T214" s="2">
        <v>1.0533333333333332</v>
      </c>
      <c r="U214" s="2">
        <v>1.2</v>
      </c>
      <c r="V214" s="2">
        <v>1.0731707317073171</v>
      </c>
      <c r="W214" s="9">
        <f>1.27777777777778+1.08064516129032</f>
        <v>2.3584229390680997</v>
      </c>
      <c r="X214" s="2">
        <v>1.0588235294117647</v>
      </c>
      <c r="Y214" s="9">
        <f>1.72413793103448+1.05813953488372</f>
        <v>2.7822774659181997</v>
      </c>
      <c r="Z214" s="9">
        <f>1.13414634146341+1.05263157894737</f>
        <v>2.1867779204107798</v>
      </c>
      <c r="AA214" s="2">
        <v>1.1428571428571428</v>
      </c>
      <c r="AB214" s="2">
        <v>0.85057471264367812</v>
      </c>
      <c r="AC214" s="2">
        <v>1.0864197530864197</v>
      </c>
    </row>
    <row r="215" spans="1:31" x14ac:dyDescent="0.45">
      <c r="A215" s="10">
        <f t="shared" si="23"/>
        <v>13</v>
      </c>
      <c r="B215" s="10" t="s">
        <v>9</v>
      </c>
      <c r="C215" s="10">
        <f t="shared" si="24"/>
        <v>12</v>
      </c>
      <c r="D215" s="10" t="s">
        <v>4</v>
      </c>
      <c r="E215" s="10">
        <v>70</v>
      </c>
      <c r="F215" s="10">
        <v>63</v>
      </c>
      <c r="G215" s="7">
        <f t="shared" si="25"/>
        <v>1.1111111111111112</v>
      </c>
      <c r="H215" s="7">
        <f t="shared" si="26"/>
        <v>0.9</v>
      </c>
      <c r="I215" s="2"/>
      <c r="J215" t="s">
        <v>17</v>
      </c>
      <c r="K215">
        <v>5</v>
      </c>
      <c r="L215" s="2">
        <v>1.0454545454545454</v>
      </c>
      <c r="M215" s="9">
        <f>1.67857142857143+0.458823529411765</f>
        <v>2.137394957983195</v>
      </c>
      <c r="N215" s="2">
        <v>0.79268292682926833</v>
      </c>
      <c r="O215" s="2">
        <v>0.55000000000000004</v>
      </c>
      <c r="P215">
        <v>0</v>
      </c>
      <c r="Q215" s="2">
        <v>1.1647058823529413</v>
      </c>
      <c r="R215" s="2">
        <v>1.0576923076923077</v>
      </c>
      <c r="S215" s="2">
        <v>1.2179487179487178</v>
      </c>
      <c r="T215" s="9">
        <f>1.56451612903226+0.617283950617284</f>
        <v>2.1818000796495438</v>
      </c>
      <c r="U215" s="9">
        <f>0.846153846153846+1.58571428571429</f>
        <v>2.4318681318681361</v>
      </c>
      <c r="V215" s="2">
        <v>1.0879120879120878</v>
      </c>
      <c r="W215" s="2">
        <v>0.47826086956521741</v>
      </c>
      <c r="X215" s="2">
        <v>1.1585365853658536</v>
      </c>
      <c r="Y215" s="2">
        <v>1.01219512195122</v>
      </c>
      <c r="Z215" s="2">
        <v>1.8135593220338984</v>
      </c>
      <c r="AA215" s="2">
        <v>1.6296296296296295</v>
      </c>
      <c r="AB215" s="9">
        <f>2.17021276595745+1.51063829787234</f>
        <v>3.68085106382979</v>
      </c>
      <c r="AC215" s="2">
        <v>4.25</v>
      </c>
    </row>
    <row r="216" spans="1:31" x14ac:dyDescent="0.45">
      <c r="A216">
        <f t="shared" si="23"/>
        <v>16</v>
      </c>
      <c r="B216" t="s">
        <v>6</v>
      </c>
      <c r="C216">
        <f t="shared" si="24"/>
        <v>15</v>
      </c>
      <c r="D216" t="s">
        <v>8</v>
      </c>
      <c r="E216">
        <v>96</v>
      </c>
      <c r="F216">
        <v>69</v>
      </c>
      <c r="G216" s="2">
        <f t="shared" si="25"/>
        <v>1.3913043478260869</v>
      </c>
      <c r="H216" s="2">
        <f t="shared" si="26"/>
        <v>0.71875</v>
      </c>
      <c r="I216" s="2"/>
      <c r="J216" t="s">
        <v>2</v>
      </c>
      <c r="K216">
        <v>6</v>
      </c>
      <c r="L216" s="2">
        <v>0.875</v>
      </c>
      <c r="M216" s="2">
        <v>0.45299145299145299</v>
      </c>
      <c r="N216" s="2">
        <v>1.2696629213483146</v>
      </c>
      <c r="O216" s="2">
        <v>1.0769230769230769</v>
      </c>
      <c r="P216" s="2">
        <v>0.85858585858585856</v>
      </c>
      <c r="Q216">
        <v>0</v>
      </c>
      <c r="R216" s="2">
        <v>0.93269230769230771</v>
      </c>
      <c r="S216" s="2">
        <v>1.6119402985074627</v>
      </c>
      <c r="T216" s="2">
        <v>1.4074074074074074</v>
      </c>
      <c r="U216" s="9">
        <f>1.36842105263158+1.22727272727273</f>
        <v>2.5956937799043098</v>
      </c>
      <c r="V216" s="2">
        <v>1.1594202898550725</v>
      </c>
      <c r="W216" s="9">
        <f>1.65+1.18279569892473</f>
        <v>2.8327956989247296</v>
      </c>
      <c r="X216" s="2">
        <v>0.95726495726495731</v>
      </c>
      <c r="Y216" s="2">
        <v>1.5454545454545454</v>
      </c>
      <c r="Z216" s="9">
        <f>1.29333333333333+0.9</f>
        <v>2.1933333333333298</v>
      </c>
      <c r="AA216" s="9">
        <f>1.14583333333333+1.67796610169492</f>
        <v>2.82379943502825</v>
      </c>
      <c r="AB216" s="2">
        <v>3.5</v>
      </c>
      <c r="AC216" s="2">
        <v>3.25</v>
      </c>
    </row>
    <row r="217" spans="1:31" x14ac:dyDescent="0.45">
      <c r="A217">
        <f t="shared" si="23"/>
        <v>8</v>
      </c>
      <c r="B217" t="s">
        <v>14</v>
      </c>
      <c r="C217">
        <f t="shared" si="24"/>
        <v>5</v>
      </c>
      <c r="D217" t="s">
        <v>17</v>
      </c>
      <c r="E217">
        <v>78</v>
      </c>
      <c r="F217">
        <v>95</v>
      </c>
      <c r="G217" s="2">
        <f t="shared" si="25"/>
        <v>0.82105263157894737</v>
      </c>
      <c r="H217" s="2">
        <f t="shared" si="26"/>
        <v>1.2179487179487178</v>
      </c>
      <c r="I217" s="2"/>
      <c r="J217" t="s">
        <v>5</v>
      </c>
      <c r="K217">
        <v>7</v>
      </c>
      <c r="L217" s="2">
        <v>0.9662921348314607</v>
      </c>
      <c r="M217" s="2">
        <v>0.71052631578947367</v>
      </c>
      <c r="N217" s="2">
        <v>0.94339622641509435</v>
      </c>
      <c r="O217" s="2">
        <v>1.3139534883720929</v>
      </c>
      <c r="P217" s="2">
        <v>0.94545454545454544</v>
      </c>
      <c r="Q217" s="2">
        <v>1.0721649484536082</v>
      </c>
      <c r="R217">
        <v>0</v>
      </c>
      <c r="S217" s="2">
        <v>1.6229508196721312</v>
      </c>
      <c r="T217" s="8">
        <f>0.752475247524752+1.22727272727273</f>
        <v>1.979747974797482</v>
      </c>
      <c r="U217" s="2">
        <v>0.71794871794871795</v>
      </c>
      <c r="V217" s="9">
        <f>1.18461538461538+1.53521126760563</f>
        <v>2.7198266522210099</v>
      </c>
      <c r="W217" s="2">
        <v>0.97872340425531912</v>
      </c>
      <c r="X217" s="9">
        <f>1.24468085106383+1.91044776119403</f>
        <v>3.1551286122578599</v>
      </c>
      <c r="Y217" s="2">
        <v>0.81188118811881194</v>
      </c>
      <c r="Z217" s="2">
        <v>1.6666666666666667</v>
      </c>
      <c r="AA217" s="2">
        <v>1.4931506849315068</v>
      </c>
      <c r="AB217" s="9">
        <f>2.94642857142857+1.37634408602151</f>
        <v>4.3227726574500798</v>
      </c>
      <c r="AC217" s="2">
        <v>0.95652173913043481</v>
      </c>
    </row>
    <row r="218" spans="1:31" x14ac:dyDescent="0.45">
      <c r="A218" s="10">
        <f t="shared" si="23"/>
        <v>11</v>
      </c>
      <c r="B218" s="10" t="s">
        <v>15</v>
      </c>
      <c r="C218" s="10">
        <f t="shared" si="24"/>
        <v>7</v>
      </c>
      <c r="D218" s="10" t="s">
        <v>5</v>
      </c>
      <c r="E218" s="10">
        <v>71</v>
      </c>
      <c r="F218" s="10">
        <v>109</v>
      </c>
      <c r="G218" s="7">
        <f t="shared" si="25"/>
        <v>0.65137614678899081</v>
      </c>
      <c r="H218" s="7">
        <f t="shared" si="26"/>
        <v>1.5352112676056338</v>
      </c>
      <c r="I218" s="2"/>
      <c r="J218" t="s">
        <v>14</v>
      </c>
      <c r="K218">
        <v>8</v>
      </c>
      <c r="L218" s="9">
        <f>0.843373493975904+0.702127659574468</f>
        <v>1.545501153550372</v>
      </c>
      <c r="M218" s="9">
        <f>0.731958762886598+1.1</f>
        <v>1.8319587628865981</v>
      </c>
      <c r="N218" s="9">
        <f>1.18333333333333+0.558333333333333</f>
        <v>1.7416666666666631</v>
      </c>
      <c r="O218" s="2">
        <v>1.9411764705882353</v>
      </c>
      <c r="P218" s="2">
        <v>0.82105263157894737</v>
      </c>
      <c r="Q218" s="2">
        <v>0.62037037037037035</v>
      </c>
      <c r="R218" s="2">
        <v>0.61616161616161613</v>
      </c>
      <c r="S218">
        <v>0</v>
      </c>
      <c r="T218" s="2">
        <v>0.88235294117647056</v>
      </c>
      <c r="U218" s="2">
        <v>1.5</v>
      </c>
      <c r="V218" s="2">
        <v>0.80232558139534882</v>
      </c>
      <c r="W218" s="2">
        <v>1.2183908045977012</v>
      </c>
      <c r="X218" s="2">
        <v>1.5060240963855422</v>
      </c>
      <c r="Y218" s="2">
        <v>0.98412698412698407</v>
      </c>
      <c r="Z218" s="2">
        <v>1.4507042253521127</v>
      </c>
      <c r="AA218" s="9">
        <f>1.19047619047619+1.08771929824561</f>
        <v>2.2781954887218001</v>
      </c>
      <c r="AB218" s="2">
        <v>2.6833333333333331</v>
      </c>
      <c r="AC218" s="2">
        <v>1.9577464788732395</v>
      </c>
    </row>
    <row r="219" spans="1:31" x14ac:dyDescent="0.45">
      <c r="A219" s="10">
        <f t="shared" si="23"/>
        <v>1</v>
      </c>
      <c r="B219" s="10" t="s">
        <v>12</v>
      </c>
      <c r="C219" s="10">
        <f t="shared" si="24"/>
        <v>10</v>
      </c>
      <c r="D219" s="10" t="s">
        <v>13</v>
      </c>
      <c r="E219" s="10">
        <v>110</v>
      </c>
      <c r="F219" s="10">
        <v>65</v>
      </c>
      <c r="G219" s="7">
        <f t="shared" si="25"/>
        <v>1.6923076923076923</v>
      </c>
      <c r="H219" s="7">
        <f t="shared" si="26"/>
        <v>0.59090909090909094</v>
      </c>
      <c r="I219" s="2"/>
      <c r="J219" t="s">
        <v>3</v>
      </c>
      <c r="K219">
        <v>9</v>
      </c>
      <c r="L219" s="2">
        <v>0.6470588235294118</v>
      </c>
      <c r="M219" s="2">
        <v>0.93670886075949367</v>
      </c>
      <c r="N219" s="2">
        <v>1.1724137931034482</v>
      </c>
      <c r="O219" s="2">
        <v>0.94936708860759489</v>
      </c>
      <c r="P219" s="9">
        <f>0.639175257731959+1.62</f>
        <v>2.2591752577319593</v>
      </c>
      <c r="Q219" s="2">
        <v>0.71052631578947367</v>
      </c>
      <c r="R219" s="9">
        <f>1.32894736842105+0.814814814814815</f>
        <v>2.1437621832358649</v>
      </c>
      <c r="S219" s="2">
        <v>1.1333333333333333</v>
      </c>
      <c r="T219">
        <v>0</v>
      </c>
      <c r="U219" s="2">
        <v>0.83870967741935487</v>
      </c>
      <c r="V219" s="2">
        <v>1.0329670329670331</v>
      </c>
      <c r="W219" s="2">
        <v>0.67391304347826086</v>
      </c>
      <c r="X219" s="2">
        <v>1.0136986301369864</v>
      </c>
      <c r="Y219" s="9">
        <f>1.70588235294118+0.654761904761905</f>
        <v>2.3606442577030848</v>
      </c>
      <c r="Z219" s="2">
        <v>1.4814814814814814</v>
      </c>
      <c r="AA219" s="9">
        <f>1.4+1.66666666666667</f>
        <v>3.06666666666667</v>
      </c>
      <c r="AB219" s="2">
        <v>2.1886792452830188</v>
      </c>
      <c r="AC219" s="2">
        <v>1.78125</v>
      </c>
    </row>
    <row r="220" spans="1:31" x14ac:dyDescent="0.45">
      <c r="A220" s="10">
        <f t="shared" si="23"/>
        <v>18</v>
      </c>
      <c r="B220" s="10" t="s">
        <v>10</v>
      </c>
      <c r="C220" s="10">
        <f t="shared" si="24"/>
        <v>3</v>
      </c>
      <c r="D220" s="10" t="s">
        <v>0</v>
      </c>
      <c r="E220" s="10">
        <v>88</v>
      </c>
      <c r="F220" s="10">
        <v>126</v>
      </c>
      <c r="G220" s="7">
        <f t="shared" si="25"/>
        <v>0.69841269841269837</v>
      </c>
      <c r="H220" s="7">
        <f t="shared" si="26"/>
        <v>1.4318181818181819</v>
      </c>
      <c r="I220" s="2"/>
      <c r="J220" t="s">
        <v>13</v>
      </c>
      <c r="K220">
        <v>10</v>
      </c>
      <c r="L220" s="9">
        <f>1.125+0.590909090909091</f>
        <v>1.7159090909090911</v>
      </c>
      <c r="M220" s="2">
        <v>0.59139784946236562</v>
      </c>
      <c r="N220" s="2">
        <v>0.38554216867469882</v>
      </c>
      <c r="O220" s="2">
        <v>0.83333333333333337</v>
      </c>
      <c r="P220" s="9">
        <f>1.18181818181818+0.630630630630631</f>
        <v>1.8124488124488112</v>
      </c>
      <c r="Q220" s="9">
        <f>0.730769230769231+0.814814814814815</f>
        <v>1.5455840455840459</v>
      </c>
      <c r="R220" s="2">
        <v>1.3928571428571428</v>
      </c>
      <c r="S220" s="2">
        <v>0.66666666666666663</v>
      </c>
      <c r="T220" s="2">
        <v>1.1923076923076923</v>
      </c>
      <c r="U220" s="2">
        <v>0</v>
      </c>
      <c r="V220" s="2">
        <v>0.97674418604651159</v>
      </c>
      <c r="W220" s="2">
        <v>1.4262295081967213</v>
      </c>
      <c r="X220" s="9">
        <f>1.94520547945205+1.19047619047619</f>
        <v>3.1356816699282399</v>
      </c>
      <c r="Y220" s="2">
        <v>1.3043478260869565</v>
      </c>
      <c r="Z220" s="2">
        <v>0.67289719626168221</v>
      </c>
      <c r="AA220" s="2">
        <v>1.2833333333333334</v>
      </c>
      <c r="AB220" s="2">
        <v>1.4516129032258065</v>
      </c>
      <c r="AC220" s="2">
        <v>2.06</v>
      </c>
    </row>
    <row r="221" spans="1:31" x14ac:dyDescent="0.45">
      <c r="A221" s="10">
        <f t="shared" si="23"/>
        <v>17</v>
      </c>
      <c r="B221" s="10" t="s">
        <v>16</v>
      </c>
      <c r="C221" s="10">
        <f t="shared" si="24"/>
        <v>14</v>
      </c>
      <c r="D221" s="10" t="s">
        <v>11</v>
      </c>
      <c r="E221" s="10">
        <v>86</v>
      </c>
      <c r="F221" s="10">
        <v>102</v>
      </c>
      <c r="G221" s="7">
        <f t="shared" si="25"/>
        <v>0.84313725490196079</v>
      </c>
      <c r="H221" s="7">
        <f t="shared" si="26"/>
        <v>1.1860465116279071</v>
      </c>
      <c r="I221" s="2"/>
      <c r="J221" t="s">
        <v>15</v>
      </c>
      <c r="K221">
        <v>11</v>
      </c>
      <c r="L221" s="9">
        <f>0.573170731707317+0.886792452830189</f>
        <v>1.4599631845375061</v>
      </c>
      <c r="M221" s="9">
        <f>0.529411764705882+0.831325301204819</f>
        <v>1.360737065910701</v>
      </c>
      <c r="N221" s="2">
        <v>1.3898305084745763</v>
      </c>
      <c r="O221" s="2">
        <v>0.93181818181818177</v>
      </c>
      <c r="P221" s="2">
        <v>0.91919191919191923</v>
      </c>
      <c r="Q221" s="2">
        <v>0.86250000000000004</v>
      </c>
      <c r="R221" s="9">
        <f>0.844155844155844+0.651376146788991</f>
        <v>1.495531990944835</v>
      </c>
      <c r="S221" s="2">
        <v>1.2463768115942029</v>
      </c>
      <c r="T221" s="2">
        <v>0.96808510638297873</v>
      </c>
      <c r="U221" s="2">
        <v>1.0238095238095237</v>
      </c>
      <c r="V221" s="2">
        <v>0</v>
      </c>
      <c r="W221" s="2">
        <v>1.0219780219780219</v>
      </c>
      <c r="X221" s="2">
        <v>0.46666666666666667</v>
      </c>
      <c r="Y221" s="2">
        <v>0.95833333333333337</v>
      </c>
      <c r="Z221" s="9">
        <f>1.32+2.35483870967742</f>
        <v>3.6748387096774202</v>
      </c>
      <c r="AA221" s="2">
        <v>2.896551724137931</v>
      </c>
      <c r="AB221" s="2">
        <v>3.5454545454545454</v>
      </c>
      <c r="AC221" s="2">
        <v>2.5</v>
      </c>
    </row>
    <row r="222" spans="1:31" x14ac:dyDescent="0.45">
      <c r="A222">
        <f t="shared" si="23"/>
        <v>6</v>
      </c>
      <c r="B222" t="s">
        <v>2</v>
      </c>
      <c r="C222">
        <f t="shared" si="24"/>
        <v>9</v>
      </c>
      <c r="D222" t="s">
        <v>3</v>
      </c>
      <c r="E222">
        <v>114</v>
      </c>
      <c r="F222">
        <v>81</v>
      </c>
      <c r="G222" s="2">
        <f t="shared" si="25"/>
        <v>1.4074074074074074</v>
      </c>
      <c r="H222" s="2">
        <f t="shared" si="26"/>
        <v>0.71052631578947367</v>
      </c>
      <c r="I222" s="2"/>
      <c r="J222" t="s">
        <v>4</v>
      </c>
      <c r="K222">
        <v>12</v>
      </c>
      <c r="L222" s="2">
        <v>0.49579831932773111</v>
      </c>
      <c r="M222" s="2">
        <v>0.84146341463414631</v>
      </c>
      <c r="N222" s="2">
        <v>1.2295081967213115</v>
      </c>
      <c r="O222" s="9">
        <f>0.782608695652174+0.925373134328358</f>
        <v>1.7079818299805321</v>
      </c>
      <c r="P222" s="2">
        <v>2.0909090909090908</v>
      </c>
      <c r="Q222" s="9">
        <f>0.606060606060606+0.845454545454545</f>
        <v>1.451515151515151</v>
      </c>
      <c r="R222" s="2">
        <v>1.0217391304347827</v>
      </c>
      <c r="S222" s="2">
        <v>0.82075471698113212</v>
      </c>
      <c r="T222" s="2">
        <v>1.4838709677419355</v>
      </c>
      <c r="U222" s="2">
        <v>0.70114942528735635</v>
      </c>
      <c r="V222" s="2">
        <v>0.978494623655914</v>
      </c>
      <c r="W222" s="2">
        <v>0</v>
      </c>
      <c r="X222" s="9">
        <f>2.24074074074074+0.9</f>
        <v>3.1407407407407399</v>
      </c>
      <c r="Y222" s="2">
        <v>1.5890410958904109</v>
      </c>
      <c r="Z222" s="2">
        <v>0.53398058252427183</v>
      </c>
      <c r="AA222" s="2">
        <v>0.68674698795180722</v>
      </c>
      <c r="AB222" s="9">
        <f>1.3375+1.02884615384615</f>
        <v>2.3663461538461501</v>
      </c>
      <c r="AC222" s="2">
        <v>2.3191489361702127</v>
      </c>
    </row>
    <row r="223" spans="1:31" x14ac:dyDescent="0.45">
      <c r="A223" t="e">
        <f t="shared" si="23"/>
        <v>#N/A</v>
      </c>
      <c r="C223" t="e">
        <f t="shared" si="24"/>
        <v>#N/A</v>
      </c>
      <c r="G223" s="2"/>
      <c r="H223" s="2"/>
      <c r="I223" s="2"/>
      <c r="J223" t="s">
        <v>9</v>
      </c>
      <c r="K223">
        <v>13</v>
      </c>
      <c r="L223" s="2">
        <v>1.1499999999999999</v>
      </c>
      <c r="M223" s="2">
        <v>0.89010989010989006</v>
      </c>
      <c r="N223" s="2">
        <v>0.62385321100917435</v>
      </c>
      <c r="O223" s="2">
        <v>0.94444444444444442</v>
      </c>
      <c r="P223" s="2">
        <v>0.86315789473684212</v>
      </c>
      <c r="Q223" s="2">
        <v>1.0446428571428572</v>
      </c>
      <c r="R223" s="9">
        <f>0.803418803418803+0.5234375</f>
        <v>1.326856303418803</v>
      </c>
      <c r="S223" s="2">
        <v>0.66400000000000003</v>
      </c>
      <c r="T223" s="2">
        <v>0.98648648648648651</v>
      </c>
      <c r="U223" s="9">
        <f>0.514084507042254+0.84</f>
        <v>1.3540845070422538</v>
      </c>
      <c r="V223" s="2">
        <v>2.1428571428571428</v>
      </c>
      <c r="W223" s="9">
        <f>0.446280991735537+1.11111111111111</f>
        <v>1.5573921028466471</v>
      </c>
      <c r="X223" s="2">
        <v>0</v>
      </c>
      <c r="Y223" s="2">
        <v>1.5925925925925926</v>
      </c>
      <c r="Z223" s="2">
        <v>0.75</v>
      </c>
      <c r="AA223" s="2">
        <v>0.69444444444444442</v>
      </c>
      <c r="AB223" s="2">
        <v>1.3246753246753247</v>
      </c>
      <c r="AC223" s="9">
        <f>1.3448275862069+1.61333333333333</f>
        <v>2.9581609195402301</v>
      </c>
    </row>
    <row r="224" spans="1:31" x14ac:dyDescent="0.45">
      <c r="A224" t="e">
        <f t="shared" si="23"/>
        <v>#N/A</v>
      </c>
      <c r="B224" s="1" t="s">
        <v>41</v>
      </c>
      <c r="C224" t="e">
        <f t="shared" si="24"/>
        <v>#N/A</v>
      </c>
      <c r="G224" s="2"/>
      <c r="H224" s="2"/>
      <c r="I224" s="2"/>
      <c r="J224" t="s">
        <v>11</v>
      </c>
      <c r="K224">
        <v>14</v>
      </c>
      <c r="L224" s="2">
        <v>0.5670103092783505</v>
      </c>
      <c r="M224" s="2">
        <v>0.69148936170212771</v>
      </c>
      <c r="N224" s="2">
        <v>0.72033898305084743</v>
      </c>
      <c r="O224" s="9">
        <f>0.58+0.945054945054945</f>
        <v>1.5250549450549449</v>
      </c>
      <c r="P224" s="2">
        <v>0.98795180722891562</v>
      </c>
      <c r="Q224" s="2">
        <v>0.6470588235294118</v>
      </c>
      <c r="R224" s="2">
        <v>1.2317073170731707</v>
      </c>
      <c r="S224" s="2">
        <v>1.0161290322580645</v>
      </c>
      <c r="T224" s="2">
        <v>0.58620689655172409</v>
      </c>
      <c r="U224" s="9">
        <f>0.766666666666667+1.52727272727273</f>
        <v>2.2939393939393971</v>
      </c>
      <c r="V224" s="2">
        <v>1.0434782608695652</v>
      </c>
      <c r="W224" s="2">
        <v>0.62931034482758619</v>
      </c>
      <c r="X224" s="2">
        <v>0.62790697674418605</v>
      </c>
      <c r="Y224" s="2">
        <v>0</v>
      </c>
      <c r="Z224" s="2">
        <v>0.96116504854368934</v>
      </c>
      <c r="AA224" s="2">
        <v>0.47787610619469029</v>
      </c>
      <c r="AB224" s="9">
        <f>1.54385964912281+1.18604651162791</f>
        <v>2.72990616075072</v>
      </c>
      <c r="AC224" s="9">
        <f>1.98275862068966+1.39189189189189</f>
        <v>3.37465051258155</v>
      </c>
    </row>
    <row r="225" spans="1:29" x14ac:dyDescent="0.45">
      <c r="A225">
        <f t="shared" si="23"/>
        <v>10</v>
      </c>
      <c r="B225" t="s">
        <v>13</v>
      </c>
      <c r="C225">
        <f t="shared" si="24"/>
        <v>6</v>
      </c>
      <c r="D225" t="s">
        <v>2</v>
      </c>
      <c r="E225">
        <v>66</v>
      </c>
      <c r="F225">
        <v>81</v>
      </c>
      <c r="G225" s="2">
        <f t="shared" si="25"/>
        <v>0.81481481481481477</v>
      </c>
      <c r="H225" s="2">
        <f t="shared" si="26"/>
        <v>1.2272727272727273</v>
      </c>
      <c r="I225" s="2"/>
      <c r="J225" t="s">
        <v>8</v>
      </c>
      <c r="K225">
        <v>15</v>
      </c>
      <c r="L225" s="2">
        <v>0.52173913043478259</v>
      </c>
      <c r="M225" s="2">
        <v>0.70707070707070707</v>
      </c>
      <c r="N225" s="9">
        <f>0.447619047619048+1.1046511627907</f>
        <v>1.5522702104097481</v>
      </c>
      <c r="O225" s="2">
        <f>0.881720430107527+0.95</f>
        <v>1.8317204301075269</v>
      </c>
      <c r="P225" s="2">
        <v>0.55140186915887845</v>
      </c>
      <c r="Q225" s="9">
        <f>0.77319587628866+1.11111111111111</f>
        <v>1.88430698739977</v>
      </c>
      <c r="R225" s="2">
        <v>0.6</v>
      </c>
      <c r="S225" s="2">
        <v>0.68932038834951459</v>
      </c>
      <c r="T225" s="2">
        <v>0.67500000000000004</v>
      </c>
      <c r="U225" s="2">
        <v>1.4861111111111112</v>
      </c>
      <c r="V225" s="9">
        <f>0.757575757575758+0.424657534246575</f>
        <v>1.1822332918223331</v>
      </c>
      <c r="W225" s="2">
        <v>1.8727272727272728</v>
      </c>
      <c r="X225" s="2">
        <v>1.3333333333333333</v>
      </c>
      <c r="Y225" s="2">
        <v>1.0404040404040404</v>
      </c>
      <c r="Z225" s="2">
        <v>0</v>
      </c>
      <c r="AA225" s="2">
        <v>0.71875</v>
      </c>
      <c r="AB225" s="2">
        <v>0.90654205607476634</v>
      </c>
      <c r="AC225" s="2">
        <v>1.7272727272727273</v>
      </c>
    </row>
    <row r="226" spans="1:29" x14ac:dyDescent="0.45">
      <c r="A226">
        <f t="shared" si="23"/>
        <v>14</v>
      </c>
      <c r="B226" t="s">
        <v>11</v>
      </c>
      <c r="C226">
        <f t="shared" si="24"/>
        <v>18</v>
      </c>
      <c r="D226" t="s">
        <v>10</v>
      </c>
      <c r="E226">
        <v>103</v>
      </c>
      <c r="F226">
        <v>74</v>
      </c>
      <c r="G226" s="2">
        <f t="shared" si="25"/>
        <v>1.3918918918918919</v>
      </c>
      <c r="H226" s="2">
        <f t="shared" si="26"/>
        <v>0.71844660194174759</v>
      </c>
      <c r="I226" s="2"/>
      <c r="J226" t="s">
        <v>6</v>
      </c>
      <c r="K226">
        <v>16</v>
      </c>
      <c r="L226" s="2">
        <v>0.39772727272727271</v>
      </c>
      <c r="M226" s="2">
        <v>0.44166666666666665</v>
      </c>
      <c r="N226" s="9">
        <f>0.821428571428571+0.348214285714286</f>
        <v>1.169642857142857</v>
      </c>
      <c r="O226" s="2">
        <v>0.875</v>
      </c>
      <c r="P226" s="2">
        <v>0.61363636363636365</v>
      </c>
      <c r="Q226" s="9">
        <f>0.872727272727273+0.595959595959596</f>
        <v>1.468686868686869</v>
      </c>
      <c r="R226" s="2">
        <v>0.66972477064220182</v>
      </c>
      <c r="S226" s="9">
        <f>0.84+0.919354838709677</f>
        <v>1.7593548387096769</v>
      </c>
      <c r="T226" s="9">
        <f>0.714285714285714+0.6</f>
        <v>1.3142857142857141</v>
      </c>
      <c r="U226" s="2">
        <v>0.77922077922077926</v>
      </c>
      <c r="V226" s="2">
        <v>0.34523809523809523</v>
      </c>
      <c r="W226" s="2">
        <v>1.4561403508771931</v>
      </c>
      <c r="X226" s="2">
        <v>1.44</v>
      </c>
      <c r="Y226" s="2">
        <v>2.0925925925925926</v>
      </c>
      <c r="Z226" s="2">
        <v>1.3913043478260869</v>
      </c>
      <c r="AA226" s="2">
        <v>0</v>
      </c>
      <c r="AB226" s="2">
        <v>1.6046511627906976</v>
      </c>
      <c r="AC226" s="2">
        <v>1.9245283018867925</v>
      </c>
    </row>
    <row r="227" spans="1:29" x14ac:dyDescent="0.45">
      <c r="A227">
        <f t="shared" si="23"/>
        <v>8</v>
      </c>
      <c r="B227" t="s">
        <v>14</v>
      </c>
      <c r="C227">
        <f t="shared" si="24"/>
        <v>16</v>
      </c>
      <c r="D227" t="s">
        <v>6</v>
      </c>
      <c r="E227">
        <v>62</v>
      </c>
      <c r="F227">
        <v>57</v>
      </c>
      <c r="G227" s="2">
        <f t="shared" si="25"/>
        <v>1.0877192982456141</v>
      </c>
      <c r="H227" s="2">
        <f t="shared" si="26"/>
        <v>0.91935483870967738</v>
      </c>
      <c r="I227" s="2"/>
      <c r="J227" t="s">
        <v>16</v>
      </c>
      <c r="K227">
        <v>17</v>
      </c>
      <c r="L227" s="2">
        <v>0.77777777777777779</v>
      </c>
      <c r="M227" s="2">
        <v>0.3392857142857143</v>
      </c>
      <c r="N227" s="2">
        <v>0.47933884297520662</v>
      </c>
      <c r="O227" s="2">
        <v>1.1756756756756757</v>
      </c>
      <c r="P227" s="9">
        <f>0.46078431372549+0.661971830985915</f>
        <v>1.1227561447114049</v>
      </c>
      <c r="Q227" s="2">
        <v>0.2857142857142857</v>
      </c>
      <c r="R227" s="9">
        <f>0.339393939393939+0.7265625</f>
        <v>1.0659564393939389</v>
      </c>
      <c r="S227" s="2">
        <v>0.37267080745341613</v>
      </c>
      <c r="T227" s="2">
        <v>0.45689655172413796</v>
      </c>
      <c r="U227" s="2">
        <v>0.68888888888888888</v>
      </c>
      <c r="V227" s="2">
        <v>0.28205128205128205</v>
      </c>
      <c r="W227" s="9">
        <f>0.747663551401869+0.97196261682243</f>
        <v>1.719626168224299</v>
      </c>
      <c r="X227" s="2">
        <v>0.75490196078431371</v>
      </c>
      <c r="Y227" s="9">
        <f>0.647727272727273+0.843137254901961</f>
        <v>1.490864527629234</v>
      </c>
      <c r="Z227" s="2">
        <v>1.1030927835051547</v>
      </c>
      <c r="AA227" s="2">
        <v>0.62318840579710144</v>
      </c>
      <c r="AB227" s="2">
        <v>0</v>
      </c>
      <c r="AC227" s="2">
        <v>0.79729729729729726</v>
      </c>
    </row>
    <row r="228" spans="1:29" x14ac:dyDescent="0.45">
      <c r="A228">
        <f t="shared" si="23"/>
        <v>12</v>
      </c>
      <c r="B228" t="s">
        <v>4</v>
      </c>
      <c r="C228">
        <f t="shared" si="24"/>
        <v>1</v>
      </c>
      <c r="D228" t="s">
        <v>12</v>
      </c>
      <c r="E228">
        <v>59</v>
      </c>
      <c r="F228">
        <v>119</v>
      </c>
      <c r="G228" s="2">
        <f t="shared" si="25"/>
        <v>0.49579831932773111</v>
      </c>
      <c r="H228" s="2">
        <f t="shared" si="26"/>
        <v>2.0169491525423728</v>
      </c>
      <c r="I228" s="2"/>
      <c r="J228" t="s">
        <v>10</v>
      </c>
      <c r="K228">
        <v>18</v>
      </c>
      <c r="L228" s="9">
        <f>0.504132231404959+0.222222222222222</f>
        <v>0.72635445362718098</v>
      </c>
      <c r="M228" s="2">
        <v>0.53</v>
      </c>
      <c r="N228" s="9">
        <f>0.872093023255814+0.698412698412698</f>
        <v>1.5705057216685119</v>
      </c>
      <c r="O228" s="2">
        <v>0.92045454545454541</v>
      </c>
      <c r="P228" s="2">
        <v>0.23529411764705882</v>
      </c>
      <c r="Q228" s="2">
        <v>0.30769230769230771</v>
      </c>
      <c r="R228" s="2">
        <v>1.0454545454545454</v>
      </c>
      <c r="S228" s="2">
        <v>0.51079136690647486</v>
      </c>
      <c r="T228" s="2">
        <v>0.56140350877192979</v>
      </c>
      <c r="U228" s="2">
        <v>0.4854368932038835</v>
      </c>
      <c r="V228" s="2">
        <v>0.4</v>
      </c>
      <c r="W228" s="2">
        <v>0.43119266055045874</v>
      </c>
      <c r="X228" s="9">
        <f>0.743589743589744+0.619834710743802</f>
        <v>1.3634244543335461</v>
      </c>
      <c r="Y228" s="9">
        <f>0.504347826086956+0.718446601941748</f>
        <v>1.222794428028704</v>
      </c>
      <c r="Z228" s="2">
        <v>0.57894736842105265</v>
      </c>
      <c r="AA228" s="2">
        <v>0.51960784313725494</v>
      </c>
      <c r="AB228" s="2">
        <v>1.2542372881355932</v>
      </c>
      <c r="AC228" s="2">
        <v>0</v>
      </c>
    </row>
    <row r="229" spans="1:29" x14ac:dyDescent="0.45">
      <c r="A229">
        <f t="shared" si="23"/>
        <v>5</v>
      </c>
      <c r="B229" t="s">
        <v>17</v>
      </c>
      <c r="C229">
        <f t="shared" si="24"/>
        <v>17</v>
      </c>
      <c r="D229" t="s">
        <v>16</v>
      </c>
      <c r="E229">
        <v>71</v>
      </c>
      <c r="F229">
        <v>47</v>
      </c>
      <c r="G229" s="2">
        <f t="shared" si="25"/>
        <v>1.5106382978723405</v>
      </c>
      <c r="H229" s="2">
        <f t="shared" si="26"/>
        <v>0.6619718309859155</v>
      </c>
      <c r="I229" s="2"/>
    </row>
    <row r="230" spans="1:29" x14ac:dyDescent="0.45">
      <c r="A230">
        <f t="shared" si="23"/>
        <v>2</v>
      </c>
      <c r="B230" t="s">
        <v>1</v>
      </c>
      <c r="C230">
        <f t="shared" si="24"/>
        <v>9</v>
      </c>
      <c r="D230" t="s">
        <v>3</v>
      </c>
      <c r="E230">
        <v>79</v>
      </c>
      <c r="F230">
        <v>74</v>
      </c>
      <c r="G230" s="2">
        <f t="shared" si="25"/>
        <v>1.0675675675675675</v>
      </c>
      <c r="H230" s="2">
        <f t="shared" si="26"/>
        <v>0.93670886075949367</v>
      </c>
      <c r="I230" s="2"/>
    </row>
    <row r="231" spans="1:29" x14ac:dyDescent="0.45">
      <c r="A231">
        <f t="shared" si="23"/>
        <v>7</v>
      </c>
      <c r="B231" t="s">
        <v>5</v>
      </c>
      <c r="C231">
        <f t="shared" si="24"/>
        <v>13</v>
      </c>
      <c r="D231" t="s">
        <v>9</v>
      </c>
      <c r="E231">
        <v>128</v>
      </c>
      <c r="F231">
        <v>67</v>
      </c>
      <c r="G231" s="2">
        <f t="shared" si="25"/>
        <v>1.9104477611940298</v>
      </c>
      <c r="H231" s="2">
        <f t="shared" si="26"/>
        <v>0.5234375</v>
      </c>
      <c r="I231" s="2"/>
    </row>
    <row r="232" spans="1:29" x14ac:dyDescent="0.45">
      <c r="A232">
        <f t="shared" si="23"/>
        <v>3</v>
      </c>
      <c r="B232" t="s">
        <v>0</v>
      </c>
      <c r="C232">
        <f t="shared" si="24"/>
        <v>4</v>
      </c>
      <c r="D232" t="s">
        <v>7</v>
      </c>
      <c r="E232">
        <v>77</v>
      </c>
      <c r="F232">
        <v>50</v>
      </c>
      <c r="G232" s="2">
        <f t="shared" si="25"/>
        <v>1.54</v>
      </c>
      <c r="H232" s="2">
        <f t="shared" si="26"/>
        <v>0.64935064935064934</v>
      </c>
      <c r="I232" s="2"/>
    </row>
    <row r="233" spans="1:29" x14ac:dyDescent="0.45">
      <c r="A233">
        <f t="shared" si="23"/>
        <v>15</v>
      </c>
      <c r="B233" t="s">
        <v>8</v>
      </c>
      <c r="C233">
        <f t="shared" si="24"/>
        <v>11</v>
      </c>
      <c r="D233" t="s">
        <v>15</v>
      </c>
      <c r="E233">
        <v>62</v>
      </c>
      <c r="F233">
        <v>146</v>
      </c>
      <c r="G233" s="2">
        <f t="shared" si="25"/>
        <v>0.42465753424657532</v>
      </c>
      <c r="H233" s="2">
        <f t="shared" si="26"/>
        <v>2.3548387096774195</v>
      </c>
      <c r="I233" s="2"/>
    </row>
    <row r="234" spans="1:29" x14ac:dyDescent="0.45">
      <c r="A234" t="e">
        <f t="shared" si="23"/>
        <v>#N/A</v>
      </c>
      <c r="C234" t="e">
        <f t="shared" si="24"/>
        <v>#N/A</v>
      </c>
      <c r="G234" s="2" t="e">
        <f t="shared" si="25"/>
        <v>#DIV/0!</v>
      </c>
      <c r="H234" s="2" t="e">
        <f t="shared" si="26"/>
        <v>#DIV/0!</v>
      </c>
      <c r="I234" s="2"/>
    </row>
    <row r="235" spans="1:29" x14ac:dyDescent="0.45">
      <c r="A235" t="e">
        <f t="shared" si="23"/>
        <v>#N/A</v>
      </c>
      <c r="B235" s="1" t="s">
        <v>42</v>
      </c>
      <c r="C235" t="e">
        <f t="shared" si="24"/>
        <v>#N/A</v>
      </c>
      <c r="G235" s="2" t="e">
        <f t="shared" si="25"/>
        <v>#DIV/0!</v>
      </c>
      <c r="H235" s="2" t="e">
        <f t="shared" si="26"/>
        <v>#DIV/0!</v>
      </c>
      <c r="I235" s="2"/>
    </row>
    <row r="236" spans="1:29" x14ac:dyDescent="0.45">
      <c r="A236">
        <f t="shared" si="23"/>
        <v>6</v>
      </c>
      <c r="B236" t="s">
        <v>2</v>
      </c>
      <c r="C236">
        <f t="shared" si="24"/>
        <v>2</v>
      </c>
      <c r="D236" t="s">
        <v>1</v>
      </c>
      <c r="E236">
        <v>57</v>
      </c>
      <c r="F236">
        <v>115</v>
      </c>
      <c r="G236" s="2">
        <f t="shared" si="25"/>
        <v>0.4956521739130435</v>
      </c>
      <c r="H236" s="2">
        <f t="shared" si="26"/>
        <v>2.0175438596491229</v>
      </c>
      <c r="I236" s="2"/>
    </row>
    <row r="237" spans="1:29" x14ac:dyDescent="0.45">
      <c r="A237">
        <f t="shared" si="23"/>
        <v>16</v>
      </c>
      <c r="B237" t="s">
        <v>6</v>
      </c>
      <c r="C237">
        <f t="shared" si="24"/>
        <v>5</v>
      </c>
      <c r="D237" t="s">
        <v>17</v>
      </c>
      <c r="E237">
        <v>69</v>
      </c>
      <c r="F237">
        <v>89</v>
      </c>
      <c r="G237" s="2">
        <f t="shared" si="25"/>
        <v>0.7752808988764045</v>
      </c>
      <c r="H237" s="2">
        <f t="shared" si="26"/>
        <v>1.2898550724637681</v>
      </c>
      <c r="I237" s="2"/>
    </row>
    <row r="238" spans="1:29" x14ac:dyDescent="0.45">
      <c r="A238">
        <f t="shared" si="23"/>
        <v>18</v>
      </c>
      <c r="B238" t="s">
        <v>10</v>
      </c>
      <c r="C238">
        <f t="shared" si="24"/>
        <v>12</v>
      </c>
      <c r="D238" t="s">
        <v>4</v>
      </c>
      <c r="E238">
        <v>47</v>
      </c>
      <c r="F238">
        <v>114</v>
      </c>
      <c r="G238" s="2">
        <f t="shared" si="25"/>
        <v>0.41228070175438597</v>
      </c>
      <c r="H238" s="2">
        <f t="shared" si="26"/>
        <v>2.4255319148936172</v>
      </c>
      <c r="I238" s="2"/>
    </row>
    <row r="239" spans="1:29" x14ac:dyDescent="0.45">
      <c r="A239">
        <f t="shared" si="23"/>
        <v>1</v>
      </c>
      <c r="B239" t="s">
        <v>12</v>
      </c>
      <c r="C239">
        <f t="shared" si="24"/>
        <v>17</v>
      </c>
      <c r="D239" t="s">
        <v>16</v>
      </c>
      <c r="E239">
        <v>131</v>
      </c>
      <c r="F239">
        <v>46</v>
      </c>
      <c r="G239" s="2">
        <f t="shared" si="25"/>
        <v>2.847826086956522</v>
      </c>
      <c r="H239" s="2">
        <f t="shared" si="26"/>
        <v>0.35114503816793891</v>
      </c>
      <c r="I239" s="2"/>
    </row>
    <row r="240" spans="1:29" x14ac:dyDescent="0.45">
      <c r="A240">
        <f t="shared" si="23"/>
        <v>11</v>
      </c>
      <c r="B240" t="s">
        <v>15</v>
      </c>
      <c r="C240">
        <f t="shared" si="24"/>
        <v>14</v>
      </c>
      <c r="D240" t="s">
        <v>11</v>
      </c>
      <c r="E240">
        <v>111</v>
      </c>
      <c r="F240">
        <v>55</v>
      </c>
      <c r="G240" s="2">
        <f t="shared" si="25"/>
        <v>2.0181818181818181</v>
      </c>
      <c r="H240" s="2">
        <f t="shared" si="26"/>
        <v>0.49549549549549549</v>
      </c>
      <c r="I240" s="2"/>
    </row>
    <row r="241" spans="1:9" x14ac:dyDescent="0.45">
      <c r="A241">
        <f t="shared" si="23"/>
        <v>15</v>
      </c>
      <c r="B241" t="s">
        <v>8</v>
      </c>
      <c r="C241">
        <f t="shared" si="24"/>
        <v>7</v>
      </c>
      <c r="D241" t="s">
        <v>5</v>
      </c>
      <c r="E241">
        <v>75</v>
      </c>
      <c r="F241">
        <v>141</v>
      </c>
      <c r="G241" s="2">
        <f t="shared" si="25"/>
        <v>0.53191489361702127</v>
      </c>
      <c r="H241" s="2">
        <f t="shared" si="26"/>
        <v>1.88</v>
      </c>
      <c r="I241" s="2"/>
    </row>
    <row r="242" spans="1:9" x14ac:dyDescent="0.45">
      <c r="A242">
        <f t="shared" si="23"/>
        <v>13</v>
      </c>
      <c r="B242" t="s">
        <v>9</v>
      </c>
      <c r="C242">
        <f t="shared" si="24"/>
        <v>8</v>
      </c>
      <c r="D242" t="s">
        <v>14</v>
      </c>
      <c r="E242">
        <v>64</v>
      </c>
      <c r="F242">
        <v>87</v>
      </c>
      <c r="G242" s="2">
        <f t="shared" si="25"/>
        <v>0.73563218390804597</v>
      </c>
      <c r="H242" s="2">
        <f t="shared" si="26"/>
        <v>1.359375</v>
      </c>
      <c r="I242" s="2"/>
    </row>
    <row r="243" spans="1:9" x14ac:dyDescent="0.45">
      <c r="A243">
        <f t="shared" si="23"/>
        <v>9</v>
      </c>
      <c r="B243" t="s">
        <v>3</v>
      </c>
      <c r="C243">
        <f t="shared" si="24"/>
        <v>4</v>
      </c>
      <c r="D243" t="s">
        <v>7</v>
      </c>
      <c r="E243">
        <v>74</v>
      </c>
      <c r="F243">
        <v>75</v>
      </c>
      <c r="G243" s="2">
        <f t="shared" si="25"/>
        <v>0.98666666666666669</v>
      </c>
      <c r="H243" s="2">
        <f t="shared" si="26"/>
        <v>1.0135135135135136</v>
      </c>
      <c r="I243" s="2"/>
    </row>
    <row r="244" spans="1:9" x14ac:dyDescent="0.45">
      <c r="A244">
        <f t="shared" si="23"/>
        <v>10</v>
      </c>
      <c r="B244" t="s">
        <v>13</v>
      </c>
      <c r="C244">
        <f t="shared" si="24"/>
        <v>3</v>
      </c>
      <c r="D244" t="s">
        <v>0</v>
      </c>
      <c r="E244">
        <v>74</v>
      </c>
      <c r="F244">
        <v>88</v>
      </c>
      <c r="G244" s="2">
        <f t="shared" si="25"/>
        <v>0.84090909090909094</v>
      </c>
      <c r="H244" s="2">
        <f t="shared" si="26"/>
        <v>1.1891891891891893</v>
      </c>
      <c r="I244" s="2"/>
    </row>
  </sheetData>
  <conditionalFormatting sqref="L3:AC20 L211:AC228">
    <cfRule type="cellIs" dxfId="14" priority="3" operator="notEqual">
      <formula>0</formula>
    </cfRule>
  </conditionalFormatting>
  <conditionalFormatting sqref="X26:X43">
    <cfRule type="top10" dxfId="13" priority="7" rank="3"/>
    <cfRule type="top10" dxfId="12" priority="9" rank="10"/>
  </conditionalFormatting>
  <conditionalFormatting sqref="AB26:AB43">
    <cfRule type="top10" dxfId="11" priority="6" rank="3"/>
    <cfRule type="top10" dxfId="10" priority="8" rank="10"/>
  </conditionalFormatting>
  <conditionalFormatting sqref="AF26:AF43">
    <cfRule type="top10" dxfId="9" priority="4" rank="3"/>
    <cfRule type="top10" dxfId="8" priority="5" rank="10"/>
  </conditionalFormatting>
  <conditionalFormatting sqref="AJ26:AJ43">
    <cfRule type="top10" dxfId="7" priority="2" rank="3"/>
  </conditionalFormatting>
  <conditionalFormatting sqref="AP26:AP43">
    <cfRule type="top10" dxfId="6" priority="1" rank="3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79AA-350E-40B0-9BF4-EEA48BC6BCB0}">
  <dimension ref="A1:AK10"/>
  <sheetViews>
    <sheetView workbookViewId="0">
      <selection activeCell="B6" sqref="B6"/>
    </sheetView>
  </sheetViews>
  <sheetFormatPr defaultRowHeight="14.25" x14ac:dyDescent="0.45"/>
  <cols>
    <col min="1" max="1" width="8.06640625" bestFit="1" customWidth="1"/>
    <col min="2" max="2" width="9.59765625" bestFit="1" customWidth="1"/>
    <col min="3" max="3" width="11.53125" bestFit="1" customWidth="1"/>
    <col min="4" max="4" width="8.73046875" bestFit="1" customWidth="1"/>
    <col min="5" max="5" width="12.86328125" bestFit="1" customWidth="1"/>
    <col min="6" max="6" width="11.1328125" bestFit="1" customWidth="1"/>
    <col min="7" max="7" width="9.9296875" bestFit="1" customWidth="1"/>
    <col min="8" max="8" width="11" bestFit="1" customWidth="1"/>
    <col min="9" max="9" width="16.9296875" bestFit="1" customWidth="1"/>
    <col min="10" max="10" width="8.86328125" bestFit="1" customWidth="1"/>
    <col min="11" max="11" width="8.9296875" bestFit="1" customWidth="1"/>
    <col min="12" max="12" width="13.59765625" bestFit="1" customWidth="1"/>
    <col min="13" max="13" width="11.6640625" bestFit="1" customWidth="1"/>
    <col min="14" max="14" width="10.73046875" bestFit="1" customWidth="1"/>
    <col min="15" max="15" width="9.9296875" bestFit="1" customWidth="1"/>
    <col min="16" max="16" width="10.6640625" bestFit="1" customWidth="1"/>
    <col min="17" max="17" width="6.86328125" bestFit="1" customWidth="1"/>
    <col min="18" max="18" width="11.9296875" bestFit="1" customWidth="1"/>
    <col min="19" max="19" width="16.46484375" bestFit="1" customWidth="1"/>
    <col min="20" max="20" width="21.1328125" bestFit="1" customWidth="1"/>
    <col min="21" max="21" width="23.1328125" bestFit="1" customWidth="1"/>
    <col min="22" max="22" width="20.265625" bestFit="1" customWidth="1"/>
    <col min="23" max="23" width="24.46484375" bestFit="1" customWidth="1"/>
    <col min="24" max="24" width="22.6640625" bestFit="1" customWidth="1"/>
    <col min="25" max="25" width="26.06640625" bestFit="1" customWidth="1"/>
    <col min="26" max="26" width="22.53125" bestFit="1" customWidth="1"/>
    <col min="27" max="27" width="28.53125" bestFit="1" customWidth="1"/>
    <col min="28" max="28" width="20.3984375" bestFit="1" customWidth="1"/>
    <col min="29" max="29" width="20.46484375" bestFit="1" customWidth="1"/>
    <col min="30" max="30" width="25.19921875" bestFit="1" customWidth="1"/>
    <col min="31" max="31" width="23.265625" bestFit="1" customWidth="1"/>
    <col min="32" max="32" width="22.265625" bestFit="1" customWidth="1"/>
    <col min="33" max="33" width="21.46484375" bestFit="1" customWidth="1"/>
    <col min="34" max="34" width="22.19921875" bestFit="1" customWidth="1"/>
    <col min="35" max="35" width="34" bestFit="1" customWidth="1"/>
    <col min="36" max="36" width="23.53125" bestFit="1" customWidth="1"/>
    <col min="37" max="37" width="28.06640625" bestFit="1" customWidth="1"/>
  </cols>
  <sheetData>
    <row r="1" spans="1:37" x14ac:dyDescent="0.45">
      <c r="A1" t="s">
        <v>101</v>
      </c>
      <c r="B1" t="s">
        <v>12</v>
      </c>
      <c r="C1" t="s">
        <v>1</v>
      </c>
      <c r="D1" t="s">
        <v>0</v>
      </c>
      <c r="E1" t="s">
        <v>7</v>
      </c>
      <c r="F1" t="s">
        <v>17</v>
      </c>
      <c r="G1" t="s">
        <v>2</v>
      </c>
      <c r="H1" t="s">
        <v>5</v>
      </c>
      <c r="I1" t="s">
        <v>14</v>
      </c>
      <c r="J1" t="s">
        <v>3</v>
      </c>
      <c r="K1" t="s">
        <v>13</v>
      </c>
      <c r="L1" t="s">
        <v>15</v>
      </c>
      <c r="M1" t="s">
        <v>4</v>
      </c>
      <c r="N1" t="s">
        <v>9</v>
      </c>
      <c r="O1" t="s">
        <v>11</v>
      </c>
      <c r="P1" t="s">
        <v>8</v>
      </c>
      <c r="Q1" t="s">
        <v>6</v>
      </c>
      <c r="R1" t="s">
        <v>16</v>
      </c>
      <c r="S1" t="s">
        <v>10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</row>
    <row r="2" spans="1:37" x14ac:dyDescent="0.45">
      <c r="A2">
        <v>3</v>
      </c>
      <c r="B2">
        <v>7</v>
      </c>
      <c r="C2">
        <v>4</v>
      </c>
      <c r="D2">
        <v>9</v>
      </c>
      <c r="E2">
        <v>3</v>
      </c>
      <c r="F2">
        <v>8</v>
      </c>
      <c r="G2">
        <v>1</v>
      </c>
      <c r="H2">
        <v>11</v>
      </c>
      <c r="I2">
        <v>10</v>
      </c>
      <c r="J2">
        <v>5</v>
      </c>
      <c r="K2">
        <v>6</v>
      </c>
      <c r="L2">
        <v>15</v>
      </c>
      <c r="M2">
        <v>13</v>
      </c>
      <c r="N2">
        <v>2</v>
      </c>
      <c r="O2">
        <v>14</v>
      </c>
      <c r="P2">
        <v>16</v>
      </c>
      <c r="Q2">
        <v>12</v>
      </c>
      <c r="R2">
        <v>18</v>
      </c>
      <c r="S2">
        <v>17</v>
      </c>
      <c r="T2">
        <v>7</v>
      </c>
      <c r="U2">
        <v>2</v>
      </c>
      <c r="V2">
        <v>8</v>
      </c>
      <c r="W2">
        <v>6</v>
      </c>
      <c r="X2">
        <v>5</v>
      </c>
      <c r="Y2">
        <v>1</v>
      </c>
      <c r="Z2">
        <v>11</v>
      </c>
      <c r="AA2">
        <v>12</v>
      </c>
      <c r="AB2">
        <v>3</v>
      </c>
      <c r="AC2">
        <v>9</v>
      </c>
      <c r="AD2">
        <v>16</v>
      </c>
      <c r="AE2">
        <v>10</v>
      </c>
      <c r="AF2">
        <v>4</v>
      </c>
      <c r="AG2">
        <v>14</v>
      </c>
      <c r="AH2">
        <v>18</v>
      </c>
      <c r="AI2">
        <v>13</v>
      </c>
      <c r="AJ2">
        <v>17</v>
      </c>
      <c r="AK2">
        <v>15</v>
      </c>
    </row>
    <row r="3" spans="1:37" x14ac:dyDescent="0.45">
      <c r="A3">
        <v>7</v>
      </c>
      <c r="B3">
        <v>5</v>
      </c>
      <c r="C3">
        <v>1</v>
      </c>
      <c r="D3">
        <v>6</v>
      </c>
      <c r="E3">
        <v>9</v>
      </c>
      <c r="F3">
        <v>4</v>
      </c>
      <c r="G3">
        <v>2</v>
      </c>
      <c r="H3">
        <v>7</v>
      </c>
      <c r="I3">
        <v>10</v>
      </c>
      <c r="J3">
        <v>11</v>
      </c>
      <c r="K3">
        <v>3</v>
      </c>
      <c r="L3">
        <v>12</v>
      </c>
      <c r="M3">
        <v>14</v>
      </c>
      <c r="N3">
        <v>8</v>
      </c>
      <c r="O3">
        <v>15</v>
      </c>
      <c r="P3">
        <v>16</v>
      </c>
      <c r="Q3">
        <v>13</v>
      </c>
      <c r="R3">
        <v>18</v>
      </c>
      <c r="S3">
        <v>17</v>
      </c>
      <c r="T3">
        <v>7</v>
      </c>
      <c r="U3">
        <v>1</v>
      </c>
      <c r="V3">
        <v>5</v>
      </c>
      <c r="W3">
        <v>8</v>
      </c>
      <c r="X3">
        <v>3</v>
      </c>
      <c r="Y3">
        <v>2</v>
      </c>
      <c r="Z3">
        <v>9</v>
      </c>
      <c r="AA3">
        <v>10</v>
      </c>
      <c r="AB3">
        <v>6</v>
      </c>
      <c r="AC3">
        <v>4</v>
      </c>
      <c r="AD3">
        <v>13</v>
      </c>
      <c r="AE3">
        <v>14</v>
      </c>
      <c r="AF3">
        <v>11</v>
      </c>
      <c r="AG3">
        <v>12</v>
      </c>
      <c r="AH3">
        <v>16</v>
      </c>
      <c r="AI3">
        <v>15</v>
      </c>
      <c r="AJ3">
        <v>18</v>
      </c>
      <c r="AK3">
        <v>17</v>
      </c>
    </row>
    <row r="4" spans="1:37" x14ac:dyDescent="0.45">
      <c r="A4">
        <v>12</v>
      </c>
      <c r="B4">
        <v>3</v>
      </c>
      <c r="C4">
        <v>1</v>
      </c>
      <c r="D4">
        <v>6</v>
      </c>
      <c r="E4">
        <v>11</v>
      </c>
      <c r="F4">
        <v>4</v>
      </c>
      <c r="G4">
        <v>2</v>
      </c>
      <c r="H4">
        <v>8</v>
      </c>
      <c r="I4">
        <v>9</v>
      </c>
      <c r="J4">
        <v>10</v>
      </c>
      <c r="K4">
        <v>5</v>
      </c>
      <c r="L4">
        <v>12</v>
      </c>
      <c r="M4">
        <v>7</v>
      </c>
      <c r="N4">
        <v>13</v>
      </c>
      <c r="O4">
        <v>15</v>
      </c>
      <c r="P4">
        <v>16</v>
      </c>
      <c r="Q4">
        <v>14</v>
      </c>
      <c r="R4">
        <v>18</v>
      </c>
      <c r="S4">
        <v>17</v>
      </c>
      <c r="T4">
        <v>4</v>
      </c>
      <c r="U4">
        <v>1</v>
      </c>
      <c r="V4">
        <v>6</v>
      </c>
      <c r="W4">
        <v>8</v>
      </c>
      <c r="X4">
        <v>3</v>
      </c>
      <c r="Y4">
        <v>2</v>
      </c>
      <c r="Z4">
        <v>10</v>
      </c>
      <c r="AA4">
        <v>9</v>
      </c>
      <c r="AB4">
        <v>7</v>
      </c>
      <c r="AC4">
        <v>5</v>
      </c>
      <c r="AD4">
        <v>12</v>
      </c>
      <c r="AE4">
        <v>11</v>
      </c>
      <c r="AF4">
        <v>13</v>
      </c>
      <c r="AG4">
        <v>14</v>
      </c>
      <c r="AH4">
        <v>16</v>
      </c>
      <c r="AI4">
        <v>15</v>
      </c>
      <c r="AJ4">
        <v>18</v>
      </c>
      <c r="AK4">
        <v>17</v>
      </c>
    </row>
    <row r="5" spans="1:37" x14ac:dyDescent="0.45">
      <c r="A5">
        <v>16</v>
      </c>
      <c r="B5">
        <v>2</v>
      </c>
      <c r="C5">
        <v>1</v>
      </c>
      <c r="D5">
        <v>5</v>
      </c>
      <c r="E5">
        <v>9</v>
      </c>
      <c r="F5">
        <v>4</v>
      </c>
      <c r="G5">
        <v>3</v>
      </c>
      <c r="H5">
        <v>6</v>
      </c>
      <c r="I5">
        <v>10</v>
      </c>
      <c r="J5">
        <v>8</v>
      </c>
      <c r="K5">
        <v>11</v>
      </c>
      <c r="L5">
        <v>12</v>
      </c>
      <c r="M5">
        <v>7</v>
      </c>
      <c r="N5">
        <v>14</v>
      </c>
      <c r="O5">
        <v>15</v>
      </c>
      <c r="P5">
        <v>16</v>
      </c>
      <c r="Q5">
        <v>13</v>
      </c>
      <c r="R5">
        <v>17</v>
      </c>
      <c r="S5">
        <v>18</v>
      </c>
      <c r="T5">
        <v>2</v>
      </c>
      <c r="U5">
        <v>1</v>
      </c>
      <c r="V5">
        <v>8</v>
      </c>
      <c r="W5">
        <v>6</v>
      </c>
      <c r="X5">
        <v>4</v>
      </c>
      <c r="Y5">
        <v>3</v>
      </c>
      <c r="Z5">
        <v>7</v>
      </c>
      <c r="AA5">
        <v>10</v>
      </c>
      <c r="AB5">
        <v>5</v>
      </c>
      <c r="AC5">
        <v>9</v>
      </c>
      <c r="AD5">
        <v>12</v>
      </c>
      <c r="AE5">
        <v>11</v>
      </c>
      <c r="AF5">
        <v>15</v>
      </c>
      <c r="AG5">
        <v>14</v>
      </c>
      <c r="AH5">
        <v>16</v>
      </c>
      <c r="AI5">
        <v>13</v>
      </c>
      <c r="AJ5">
        <v>17</v>
      </c>
      <c r="AK5">
        <v>18</v>
      </c>
    </row>
    <row r="6" spans="1:37" x14ac:dyDescent="0.45">
      <c r="A6">
        <v>17</v>
      </c>
      <c r="B6">
        <v>2</v>
      </c>
      <c r="C6">
        <v>1</v>
      </c>
      <c r="D6">
        <v>4</v>
      </c>
      <c r="E6">
        <v>11</v>
      </c>
      <c r="F6">
        <v>5</v>
      </c>
      <c r="G6">
        <v>3</v>
      </c>
      <c r="H6">
        <v>6</v>
      </c>
      <c r="I6">
        <v>10</v>
      </c>
      <c r="J6">
        <v>7</v>
      </c>
      <c r="K6">
        <v>12</v>
      </c>
      <c r="L6">
        <v>9</v>
      </c>
      <c r="M6">
        <v>8</v>
      </c>
      <c r="N6">
        <v>13</v>
      </c>
      <c r="O6">
        <v>16</v>
      </c>
      <c r="P6">
        <v>15</v>
      </c>
      <c r="Q6">
        <v>14</v>
      </c>
      <c r="R6">
        <v>17</v>
      </c>
      <c r="S6">
        <v>18</v>
      </c>
      <c r="T6">
        <v>1</v>
      </c>
      <c r="U6">
        <v>2</v>
      </c>
      <c r="V6">
        <v>7</v>
      </c>
      <c r="W6">
        <v>6</v>
      </c>
      <c r="X6">
        <v>3</v>
      </c>
      <c r="Y6">
        <v>4</v>
      </c>
      <c r="Z6">
        <v>8</v>
      </c>
      <c r="AA6">
        <v>10</v>
      </c>
      <c r="AB6">
        <v>5</v>
      </c>
      <c r="AC6">
        <v>9</v>
      </c>
      <c r="AD6">
        <v>12</v>
      </c>
      <c r="AE6">
        <v>11</v>
      </c>
      <c r="AF6">
        <v>14</v>
      </c>
      <c r="AG6">
        <v>15</v>
      </c>
      <c r="AH6">
        <v>16</v>
      </c>
      <c r="AI6">
        <v>13</v>
      </c>
      <c r="AJ6">
        <v>17</v>
      </c>
      <c r="AK6">
        <v>18</v>
      </c>
    </row>
    <row r="7" spans="1:37" x14ac:dyDescent="0.45">
      <c r="A7">
        <v>19</v>
      </c>
      <c r="B7">
        <v>1</v>
      </c>
      <c r="C7">
        <v>2</v>
      </c>
      <c r="D7">
        <v>4</v>
      </c>
      <c r="E7">
        <v>11</v>
      </c>
      <c r="F7">
        <v>5</v>
      </c>
      <c r="G7">
        <v>3</v>
      </c>
      <c r="H7">
        <v>9</v>
      </c>
      <c r="I7">
        <v>7</v>
      </c>
      <c r="J7">
        <v>6</v>
      </c>
      <c r="K7">
        <v>12</v>
      </c>
      <c r="L7">
        <v>8</v>
      </c>
      <c r="M7">
        <v>10</v>
      </c>
      <c r="N7">
        <v>13</v>
      </c>
      <c r="O7">
        <v>16</v>
      </c>
      <c r="P7">
        <v>14</v>
      </c>
      <c r="Q7">
        <v>15</v>
      </c>
      <c r="R7">
        <v>17</v>
      </c>
      <c r="S7">
        <v>18</v>
      </c>
      <c r="T7">
        <v>1</v>
      </c>
      <c r="U7">
        <v>2</v>
      </c>
      <c r="V7">
        <v>6</v>
      </c>
      <c r="W7">
        <v>4</v>
      </c>
      <c r="X7">
        <v>5</v>
      </c>
      <c r="Y7">
        <v>3</v>
      </c>
      <c r="Z7">
        <v>10</v>
      </c>
      <c r="AA7">
        <v>8</v>
      </c>
      <c r="AB7">
        <v>7</v>
      </c>
      <c r="AC7">
        <v>9</v>
      </c>
      <c r="AD7">
        <v>11</v>
      </c>
      <c r="AE7">
        <v>12</v>
      </c>
      <c r="AF7">
        <v>13</v>
      </c>
      <c r="AG7">
        <v>16</v>
      </c>
      <c r="AH7">
        <v>14</v>
      </c>
      <c r="AI7">
        <v>15</v>
      </c>
      <c r="AJ7">
        <v>17</v>
      </c>
      <c r="AK7">
        <v>18</v>
      </c>
    </row>
    <row r="8" spans="1:37" x14ac:dyDescent="0.45">
      <c r="A8">
        <v>20</v>
      </c>
      <c r="B8">
        <v>2</v>
      </c>
      <c r="C8">
        <v>1</v>
      </c>
      <c r="D8">
        <v>3</v>
      </c>
      <c r="E8">
        <v>10</v>
      </c>
      <c r="F8">
        <v>5</v>
      </c>
      <c r="G8">
        <v>4</v>
      </c>
      <c r="H8">
        <v>9</v>
      </c>
      <c r="I8">
        <v>7</v>
      </c>
      <c r="J8">
        <v>6</v>
      </c>
      <c r="K8">
        <v>12</v>
      </c>
      <c r="L8">
        <v>8</v>
      </c>
      <c r="M8">
        <v>11</v>
      </c>
      <c r="N8">
        <v>14</v>
      </c>
      <c r="O8">
        <v>15</v>
      </c>
      <c r="P8">
        <v>13</v>
      </c>
      <c r="Q8">
        <v>16</v>
      </c>
      <c r="R8">
        <v>17</v>
      </c>
      <c r="S8">
        <v>18</v>
      </c>
      <c r="T8">
        <v>1</v>
      </c>
      <c r="U8">
        <v>2</v>
      </c>
      <c r="V8">
        <v>4</v>
      </c>
      <c r="W8">
        <v>3</v>
      </c>
      <c r="X8">
        <v>6</v>
      </c>
      <c r="Y8">
        <v>5</v>
      </c>
      <c r="Z8">
        <v>9</v>
      </c>
      <c r="AA8">
        <v>10</v>
      </c>
      <c r="AB8">
        <v>7</v>
      </c>
      <c r="AC8">
        <v>8</v>
      </c>
      <c r="AD8">
        <v>12</v>
      </c>
      <c r="AE8">
        <v>11</v>
      </c>
      <c r="AF8">
        <v>13</v>
      </c>
      <c r="AG8">
        <v>15</v>
      </c>
      <c r="AH8">
        <v>14</v>
      </c>
      <c r="AI8">
        <v>16</v>
      </c>
      <c r="AJ8">
        <v>17</v>
      </c>
      <c r="AK8">
        <v>18</v>
      </c>
    </row>
    <row r="9" spans="1:37" x14ac:dyDescent="0.45">
      <c r="A9">
        <v>21</v>
      </c>
      <c r="B9">
        <v>1</v>
      </c>
      <c r="C9">
        <v>2</v>
      </c>
      <c r="D9">
        <v>3</v>
      </c>
      <c r="E9">
        <v>10</v>
      </c>
      <c r="F9">
        <v>5</v>
      </c>
      <c r="G9">
        <v>4</v>
      </c>
      <c r="H9">
        <v>6</v>
      </c>
      <c r="I9">
        <v>8</v>
      </c>
      <c r="J9">
        <v>7</v>
      </c>
      <c r="K9">
        <v>12</v>
      </c>
      <c r="L9">
        <v>9</v>
      </c>
      <c r="M9">
        <v>11</v>
      </c>
      <c r="N9">
        <v>13</v>
      </c>
      <c r="O9">
        <v>15</v>
      </c>
      <c r="P9">
        <v>14</v>
      </c>
      <c r="Q9">
        <v>16</v>
      </c>
      <c r="R9">
        <v>17</v>
      </c>
      <c r="S9">
        <v>18</v>
      </c>
      <c r="T9">
        <v>1</v>
      </c>
      <c r="U9">
        <v>3</v>
      </c>
      <c r="V9">
        <v>4</v>
      </c>
      <c r="W9">
        <v>2</v>
      </c>
      <c r="X9">
        <v>6</v>
      </c>
      <c r="Y9">
        <v>5</v>
      </c>
      <c r="Z9">
        <v>8</v>
      </c>
      <c r="AA9">
        <v>10</v>
      </c>
      <c r="AB9">
        <v>7</v>
      </c>
      <c r="AC9">
        <v>9</v>
      </c>
      <c r="AD9">
        <v>12</v>
      </c>
      <c r="AE9">
        <v>11</v>
      </c>
      <c r="AF9">
        <v>13</v>
      </c>
      <c r="AG9">
        <v>15</v>
      </c>
      <c r="AH9">
        <v>14</v>
      </c>
      <c r="AI9">
        <v>16</v>
      </c>
      <c r="AJ9">
        <v>17</v>
      </c>
      <c r="AK9">
        <v>18</v>
      </c>
    </row>
    <row r="10" spans="1:37" x14ac:dyDescent="0.45">
      <c r="A10">
        <v>22</v>
      </c>
      <c r="B10">
        <v>1</v>
      </c>
      <c r="C10">
        <v>2</v>
      </c>
      <c r="D10">
        <v>3</v>
      </c>
      <c r="E10">
        <v>10</v>
      </c>
      <c r="F10">
        <v>6</v>
      </c>
      <c r="G10">
        <v>4</v>
      </c>
      <c r="H10">
        <v>5</v>
      </c>
      <c r="I10">
        <v>9</v>
      </c>
      <c r="J10">
        <v>7</v>
      </c>
      <c r="K10">
        <v>12</v>
      </c>
      <c r="L10">
        <v>8</v>
      </c>
      <c r="M10">
        <v>11</v>
      </c>
      <c r="N10">
        <v>13</v>
      </c>
      <c r="O10">
        <v>15</v>
      </c>
      <c r="P10">
        <v>14</v>
      </c>
      <c r="Q10">
        <v>16</v>
      </c>
      <c r="R10">
        <v>17</v>
      </c>
      <c r="S10">
        <v>18</v>
      </c>
      <c r="T10">
        <v>1</v>
      </c>
      <c r="U10">
        <v>3</v>
      </c>
      <c r="V10">
        <v>2</v>
      </c>
      <c r="W10">
        <v>5</v>
      </c>
      <c r="X10">
        <v>6</v>
      </c>
      <c r="Y10">
        <v>4</v>
      </c>
      <c r="Z10">
        <v>7</v>
      </c>
      <c r="AA10">
        <v>9</v>
      </c>
      <c r="AB10">
        <v>8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15</v>
      </c>
      <c r="AI10">
        <v>16</v>
      </c>
      <c r="AJ10">
        <v>17</v>
      </c>
      <c r="AK10">
        <v>18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27D6-212C-4E3B-86FD-1C61765A0789}">
  <dimension ref="A1:AF121"/>
  <sheetViews>
    <sheetView tabSelected="1" zoomScale="70" zoomScaleNormal="70" workbookViewId="0">
      <pane ySplit="8" topLeftCell="A9" activePane="bottomLeft" state="frozen"/>
      <selection pane="bottomLeft" activeCell="J46" sqref="J46"/>
    </sheetView>
  </sheetViews>
  <sheetFormatPr defaultRowHeight="14.25" x14ac:dyDescent="0.45"/>
  <cols>
    <col min="1" max="1" width="13.19921875" customWidth="1"/>
    <col min="2" max="2" width="14.796875" bestFit="1" customWidth="1"/>
    <col min="3" max="11" width="10.265625" bestFit="1" customWidth="1"/>
    <col min="12" max="12" width="13.1328125" bestFit="1" customWidth="1"/>
    <col min="14" max="14" width="16" customWidth="1"/>
    <col min="15" max="15" width="22.19921875" customWidth="1"/>
  </cols>
  <sheetData>
    <row r="1" spans="1:22" x14ac:dyDescent="0.45">
      <c r="A1" t="s">
        <v>152</v>
      </c>
      <c r="B1">
        <v>1</v>
      </c>
    </row>
    <row r="2" spans="1:22" x14ac:dyDescent="0.45">
      <c r="A2" t="s">
        <v>158</v>
      </c>
      <c r="B2">
        <v>0.1</v>
      </c>
      <c r="N2" t="s">
        <v>155</v>
      </c>
    </row>
    <row r="3" spans="1:22" x14ac:dyDescent="0.45">
      <c r="A3" t="s">
        <v>159</v>
      </c>
      <c r="B3">
        <v>0.1</v>
      </c>
      <c r="C3" t="s">
        <v>160</v>
      </c>
      <c r="D3" t="s">
        <v>157</v>
      </c>
      <c r="E3" t="s">
        <v>154</v>
      </c>
      <c r="F3" t="s">
        <v>155</v>
      </c>
      <c r="G3" t="s">
        <v>156</v>
      </c>
      <c r="H3" t="s">
        <v>153</v>
      </c>
      <c r="N3" t="s">
        <v>160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</row>
    <row r="4" spans="1:22" x14ac:dyDescent="0.45">
      <c r="C4">
        <v>3</v>
      </c>
      <c r="D4" s="16">
        <f>N16</f>
        <v>0.22222222222222221</v>
      </c>
      <c r="E4" s="16">
        <f>N37</f>
        <v>5.5555555555555552E-2</v>
      </c>
      <c r="F4" s="16">
        <f>N59</f>
        <v>0.16666666666666666</v>
      </c>
      <c r="G4" s="16">
        <f>N80</f>
        <v>5.5555555555555552E-2</v>
      </c>
      <c r="H4" s="16">
        <f>N102</f>
        <v>5.5555555555555552E-2</v>
      </c>
      <c r="N4">
        <v>3</v>
      </c>
      <c r="O4" s="16">
        <v>0.16666666666666666</v>
      </c>
      <c r="P4" s="16">
        <v>5.5555555555555552E-2</v>
      </c>
      <c r="Q4" s="16">
        <v>5.5555555555555552E-2</v>
      </c>
      <c r="R4" s="16">
        <v>5.5555555555555552E-2</v>
      </c>
      <c r="S4" s="16">
        <v>5.5555555555555552E-2</v>
      </c>
      <c r="T4" s="16">
        <v>0</v>
      </c>
    </row>
    <row r="5" spans="1:22" x14ac:dyDescent="0.45">
      <c r="C5">
        <v>7</v>
      </c>
      <c r="D5" s="16">
        <f>O16</f>
        <v>5.5555555555555552E-2</v>
      </c>
      <c r="E5" s="16">
        <f>O37</f>
        <v>5.5555555555555552E-2</v>
      </c>
      <c r="F5" s="16">
        <f>O59</f>
        <v>5.5555555555555552E-2</v>
      </c>
      <c r="G5" s="16">
        <f>O80</f>
        <v>5.5555555555555552E-2</v>
      </c>
      <c r="H5" s="16">
        <f>O102</f>
        <v>5.5555555555555552E-2</v>
      </c>
      <c r="N5">
        <v>7</v>
      </c>
      <c r="O5" s="16">
        <v>5.5555555555555552E-2</v>
      </c>
      <c r="P5" s="16">
        <v>5.5555555555555552E-2</v>
      </c>
      <c r="Q5" s="16">
        <v>5.5555555555555552E-2</v>
      </c>
      <c r="R5" s="16">
        <v>5.5555555555555552E-2</v>
      </c>
      <c r="S5" s="16">
        <v>5.5555555555555552E-2</v>
      </c>
      <c r="T5" s="16">
        <v>5.5555555555555552E-2</v>
      </c>
    </row>
    <row r="6" spans="1:22" x14ac:dyDescent="0.45">
      <c r="C6">
        <v>12</v>
      </c>
      <c r="D6" s="16">
        <f>P16</f>
        <v>0.27777777777777779</v>
      </c>
      <c r="E6" s="16">
        <f>P37</f>
        <v>0</v>
      </c>
      <c r="F6" s="16">
        <f>P59</f>
        <v>5.5555555555555552E-2</v>
      </c>
      <c r="G6" s="16">
        <f>P80</f>
        <v>0</v>
      </c>
      <c r="H6" s="16">
        <f>P102</f>
        <v>0</v>
      </c>
      <c r="N6">
        <v>12</v>
      </c>
      <c r="O6" s="16">
        <v>5.5555555555555552E-2</v>
      </c>
      <c r="P6" s="16">
        <v>5.5555555555555552E-2</v>
      </c>
      <c r="Q6" s="16">
        <v>5.5555555555555552E-2</v>
      </c>
      <c r="R6" s="16">
        <v>5.5555555555555552E-2</v>
      </c>
      <c r="S6" s="16">
        <v>5.5555555555555552E-2</v>
      </c>
      <c r="T6" s="16">
        <v>5.5555555555555552E-2</v>
      </c>
    </row>
    <row r="7" spans="1:22" x14ac:dyDescent="0.45">
      <c r="C7">
        <v>16</v>
      </c>
      <c r="D7" s="16">
        <f>Q16</f>
        <v>0.33333333333333331</v>
      </c>
      <c r="E7" s="16">
        <f>Q37</f>
        <v>0.16666666666666666</v>
      </c>
      <c r="F7" s="16">
        <f>Q59</f>
        <v>0.22222222222222221</v>
      </c>
      <c r="G7" s="16">
        <f>Q80</f>
        <v>0.27777777777777779</v>
      </c>
      <c r="H7" s="16">
        <f>Q102</f>
        <v>0.27777777777777779</v>
      </c>
      <c r="N7">
        <v>16</v>
      </c>
      <c r="O7" s="16">
        <v>0.22222222222222221</v>
      </c>
      <c r="P7" s="16">
        <v>0.1111111111111111</v>
      </c>
      <c r="Q7" s="16">
        <v>0.1111111111111111</v>
      </c>
      <c r="R7" s="16">
        <v>0.16666666666666666</v>
      </c>
      <c r="S7" s="16">
        <v>0.16666666666666666</v>
      </c>
      <c r="T7" s="16">
        <v>0.16666666666666666</v>
      </c>
    </row>
    <row r="8" spans="1:22" x14ac:dyDescent="0.45">
      <c r="C8">
        <v>17</v>
      </c>
      <c r="D8" s="16">
        <f>R16</f>
        <v>0.27777777777777779</v>
      </c>
      <c r="E8" s="16">
        <f>R37</f>
        <v>0.27777777777777779</v>
      </c>
      <c r="F8" s="16">
        <f>R59</f>
        <v>0.3888888888888889</v>
      </c>
      <c r="G8" s="16">
        <f>R80</f>
        <v>0.27777777777777779</v>
      </c>
      <c r="H8" s="16">
        <f>R102</f>
        <v>0.27777777777777779</v>
      </c>
      <c r="N8">
        <v>17</v>
      </c>
      <c r="O8" s="16">
        <v>0.3888888888888889</v>
      </c>
      <c r="P8" s="16">
        <v>0.3888888888888889</v>
      </c>
      <c r="Q8" s="16">
        <v>0.27777777777777779</v>
      </c>
      <c r="R8" s="16">
        <v>0.27777777777777779</v>
      </c>
      <c r="S8" s="16">
        <v>0.27777777777777779</v>
      </c>
      <c r="T8" s="16">
        <v>0.27777777777777779</v>
      </c>
    </row>
    <row r="9" spans="1:22" x14ac:dyDescent="0.45">
      <c r="C9">
        <v>19</v>
      </c>
      <c r="D9" s="16">
        <f>S16</f>
        <v>0.5</v>
      </c>
      <c r="E9" s="16">
        <f>S37</f>
        <v>0.27777777777777779</v>
      </c>
      <c r="F9" s="16">
        <f>S59</f>
        <v>0.33333333333333331</v>
      </c>
      <c r="G9" s="16">
        <f>S80</f>
        <v>0.33333333333333331</v>
      </c>
      <c r="H9" s="16">
        <f>S102</f>
        <v>0.33333333333333331</v>
      </c>
      <c r="N9">
        <v>19</v>
      </c>
      <c r="O9" s="16">
        <v>0.33333333333333331</v>
      </c>
      <c r="P9" s="16">
        <v>0.33333333333333331</v>
      </c>
      <c r="Q9" s="16">
        <v>0.33333333333333331</v>
      </c>
      <c r="R9" s="16">
        <v>0.27777777777777779</v>
      </c>
      <c r="S9" s="16">
        <v>0.27777777777777779</v>
      </c>
      <c r="T9" s="16">
        <v>0.27777777777777779</v>
      </c>
    </row>
    <row r="10" spans="1:22" x14ac:dyDescent="0.45">
      <c r="C10">
        <v>20</v>
      </c>
      <c r="D10" s="16">
        <f>T16</f>
        <v>0.44444444444444442</v>
      </c>
      <c r="E10" s="16">
        <f>T37</f>
        <v>0.27777777777777779</v>
      </c>
      <c r="F10" s="16">
        <f>T59</f>
        <v>0.55555555555555558</v>
      </c>
      <c r="G10" s="16">
        <f>T80</f>
        <v>0.27777777777777779</v>
      </c>
      <c r="H10" s="16">
        <f>T102</f>
        <v>0.27777777777777779</v>
      </c>
      <c r="N10">
        <v>20</v>
      </c>
      <c r="O10" s="16">
        <v>0.55555555555555558</v>
      </c>
      <c r="P10" s="16">
        <v>0.27777777777777779</v>
      </c>
      <c r="Q10" s="16">
        <v>0.27777777777777779</v>
      </c>
      <c r="R10" s="16">
        <v>0.27777777777777779</v>
      </c>
      <c r="S10" s="16">
        <v>0.27777777777777779</v>
      </c>
      <c r="T10" s="16">
        <v>0.27777777777777779</v>
      </c>
    </row>
    <row r="11" spans="1:22" x14ac:dyDescent="0.45">
      <c r="C11">
        <v>21</v>
      </c>
      <c r="D11" s="16">
        <f>U16</f>
        <v>0.3888888888888889</v>
      </c>
      <c r="E11" s="16">
        <f>U37</f>
        <v>0.5</v>
      </c>
      <c r="F11" s="16">
        <f>U59</f>
        <v>0.5</v>
      </c>
      <c r="G11" s="16">
        <f>U80</f>
        <v>0.5</v>
      </c>
      <c r="H11" s="16">
        <f>U102</f>
        <v>0.5</v>
      </c>
      <c r="N11">
        <v>21</v>
      </c>
      <c r="O11" s="16">
        <v>0.5</v>
      </c>
      <c r="P11" s="16">
        <v>0.5</v>
      </c>
      <c r="Q11" s="16">
        <v>0.5</v>
      </c>
      <c r="R11" s="16">
        <v>0.5</v>
      </c>
      <c r="S11" s="16">
        <v>0.5</v>
      </c>
      <c r="T11" s="16">
        <v>0.5</v>
      </c>
    </row>
    <row r="12" spans="1:22" x14ac:dyDescent="0.45">
      <c r="C12">
        <v>22</v>
      </c>
      <c r="D12" s="16">
        <f>V16</f>
        <v>0.3888888888888889</v>
      </c>
      <c r="E12" s="16">
        <f>V37</f>
        <v>0.33333333333333331</v>
      </c>
      <c r="F12" s="16">
        <f>V59</f>
        <v>0.3888888888888889</v>
      </c>
      <c r="G12" s="16">
        <f>V80</f>
        <v>0.3888888888888889</v>
      </c>
      <c r="H12" s="16">
        <f>V102</f>
        <v>0.3888888888888889</v>
      </c>
      <c r="N12">
        <v>22</v>
      </c>
      <c r="O12" s="16">
        <v>0.3888888888888889</v>
      </c>
      <c r="P12" s="16">
        <v>0.3888888888888889</v>
      </c>
      <c r="Q12" s="16">
        <v>0.3888888888888889</v>
      </c>
      <c r="R12" s="16">
        <v>0.3888888888888889</v>
      </c>
      <c r="S12" s="16">
        <v>0.3888888888888889</v>
      </c>
      <c r="T12" s="16">
        <v>0.3888888888888889</v>
      </c>
    </row>
    <row r="16" spans="1:22" x14ac:dyDescent="0.45">
      <c r="B16" s="17" t="s">
        <v>149</v>
      </c>
      <c r="C16" s="18">
        <f>N16</f>
        <v>0.22222222222222221</v>
      </c>
      <c r="D16" s="18">
        <f t="shared" ref="D16:K16" si="0">O16</f>
        <v>5.5555555555555552E-2</v>
      </c>
      <c r="E16" s="18">
        <f t="shared" si="0"/>
        <v>0.27777777777777779</v>
      </c>
      <c r="F16" s="18">
        <f t="shared" si="0"/>
        <v>0.33333333333333331</v>
      </c>
      <c r="G16" s="18">
        <f t="shared" si="0"/>
        <v>0.27777777777777779</v>
      </c>
      <c r="H16" s="16">
        <f t="shared" si="0"/>
        <v>0.5</v>
      </c>
      <c r="I16" s="16">
        <f t="shared" si="0"/>
        <v>0.44444444444444442</v>
      </c>
      <c r="J16" s="16">
        <f t="shared" si="0"/>
        <v>0.3888888888888889</v>
      </c>
      <c r="K16" s="16">
        <f t="shared" si="0"/>
        <v>0.3888888888888889</v>
      </c>
      <c r="N16" s="3">
        <f t="shared" ref="N16:V16" si="1">COUNTIF(N18:N35,"correct")/18</f>
        <v>0.22222222222222221</v>
      </c>
      <c r="O16" s="3">
        <f t="shared" si="1"/>
        <v>5.5555555555555552E-2</v>
      </c>
      <c r="P16" s="3">
        <f t="shared" si="1"/>
        <v>0.27777777777777779</v>
      </c>
      <c r="Q16" s="3">
        <f t="shared" si="1"/>
        <v>0.33333333333333331</v>
      </c>
      <c r="R16" s="3">
        <f t="shared" si="1"/>
        <v>0.27777777777777779</v>
      </c>
      <c r="S16" s="3">
        <f t="shared" si="1"/>
        <v>0.5</v>
      </c>
      <c r="T16" s="3">
        <f t="shared" si="1"/>
        <v>0.44444444444444442</v>
      </c>
      <c r="U16" s="3">
        <f t="shared" si="1"/>
        <v>0.3888888888888889</v>
      </c>
      <c r="V16" s="3">
        <f t="shared" si="1"/>
        <v>0.3888888888888889</v>
      </c>
    </row>
    <row r="17" spans="1:32" x14ac:dyDescent="0.45">
      <c r="A17" t="s">
        <v>56</v>
      </c>
      <c r="B17" t="s">
        <v>63</v>
      </c>
      <c r="C17" t="s">
        <v>97</v>
      </c>
      <c r="D17" t="s">
        <v>26</v>
      </c>
      <c r="E17" t="s">
        <v>31</v>
      </c>
      <c r="F17" t="s">
        <v>35</v>
      </c>
      <c r="G17" t="s">
        <v>36</v>
      </c>
      <c r="H17" t="s">
        <v>38</v>
      </c>
      <c r="I17" t="s">
        <v>39</v>
      </c>
      <c r="J17" t="s">
        <v>40</v>
      </c>
      <c r="K17" t="s">
        <v>41</v>
      </c>
      <c r="L17" t="s">
        <v>98</v>
      </c>
      <c r="N17">
        <v>3</v>
      </c>
      <c r="O17">
        <v>7</v>
      </c>
      <c r="P17">
        <v>12</v>
      </c>
      <c r="Q17">
        <v>16</v>
      </c>
      <c r="R17">
        <v>17</v>
      </c>
      <c r="S17">
        <v>19</v>
      </c>
      <c r="T17">
        <v>20</v>
      </c>
      <c r="U17">
        <v>21</v>
      </c>
      <c r="V17">
        <v>22</v>
      </c>
    </row>
    <row r="18" spans="1:32" x14ac:dyDescent="0.45">
      <c r="B18" t="s">
        <v>12</v>
      </c>
      <c r="C18" s="2">
        <f>'D(3)'!W26</f>
        <v>6</v>
      </c>
      <c r="D18" s="2">
        <f>'D(7)'!W26</f>
        <v>6</v>
      </c>
      <c r="E18" s="2">
        <f>'D(12)'!Y26</f>
        <v>4</v>
      </c>
      <c r="F18" s="2">
        <f>'D(16)'!Y26</f>
        <v>1</v>
      </c>
      <c r="G18" s="2">
        <f>'D(17)'!Y26</f>
        <v>1</v>
      </c>
      <c r="H18" s="2">
        <f>'D(19)'!Y26</f>
        <v>1</v>
      </c>
      <c r="I18" s="2">
        <f>'D(20)'!Y26</f>
        <v>1</v>
      </c>
      <c r="J18" s="2">
        <f>'D(21)'!Y26</f>
        <v>1</v>
      </c>
      <c r="K18" s="2">
        <f>'D(22)'!Y26</f>
        <v>1</v>
      </c>
      <c r="L18">
        <v>1</v>
      </c>
      <c r="N18" t="str">
        <f>IF(Table1[[#This Row],[Round 3]]=$L18,"correct","Incorrect")</f>
        <v>Incorrect</v>
      </c>
      <c r="O18" t="str">
        <f>IF(Table1[[#This Row],[Round 7]]=$L18,"correct","Incorrect")</f>
        <v>Incorrect</v>
      </c>
      <c r="P18" t="str">
        <f>IF(Table1[[#This Row],[Round 12]]=$L18,"correct","Incorrect")</f>
        <v>Incorrect</v>
      </c>
      <c r="Q18" t="str">
        <f>IF(Table1[[#This Row],[Round 16]]=$L18,"correct","Incorrect")</f>
        <v>correct</v>
      </c>
      <c r="R18" t="str">
        <f>IF(Table1[[#This Row],[Round 17]]=$L18,"correct","Incorrect")</f>
        <v>correct</v>
      </c>
      <c r="S18" t="str">
        <f>IF(Table1[[#This Row],[Round 19]]=$L18,"correct","Incorrect")</f>
        <v>correct</v>
      </c>
      <c r="T18" t="str">
        <f>IF(Table1[[#This Row],[Round 20]]=$L18,"correct","Incorrect")</f>
        <v>correct</v>
      </c>
      <c r="U18" t="str">
        <f>IF(Table1[[#This Row],[Round 21]]=$L18,"correct","Incorrect")</f>
        <v>correct</v>
      </c>
      <c r="V18" t="str">
        <f>IF(Table1[[#This Row],[Round 22]]=$L18,"correct","Incorrect")</f>
        <v>correct</v>
      </c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45">
      <c r="B19" t="s">
        <v>1</v>
      </c>
      <c r="C19" s="2">
        <f>'D(3)'!W27</f>
        <v>3</v>
      </c>
      <c r="D19" s="2">
        <f>'D(7)'!W27</f>
        <v>1</v>
      </c>
      <c r="E19" s="2">
        <f>'D(12)'!Y27</f>
        <v>1</v>
      </c>
      <c r="F19" s="2">
        <f>'D(16)'!Y27</f>
        <v>2</v>
      </c>
      <c r="G19" s="2">
        <f>'D(17)'!Y27</f>
        <v>2</v>
      </c>
      <c r="H19" s="2">
        <f>'D(19)'!Y27</f>
        <v>2</v>
      </c>
      <c r="I19" s="2">
        <f>'D(20)'!Y27</f>
        <v>2</v>
      </c>
      <c r="J19" s="2">
        <f>'D(21)'!Y27</f>
        <v>2</v>
      </c>
      <c r="K19" s="2">
        <f>'D(22)'!Y27</f>
        <v>3</v>
      </c>
      <c r="L19">
        <v>2</v>
      </c>
      <c r="N19" t="str">
        <f>IF(Table1[[#This Row],[Round 3]]=Table1[[#This Row],[Actual Ranking]],"correct","Incorrect")</f>
        <v>Incorrect</v>
      </c>
      <c r="O19" t="str">
        <f>IF(Table1[[#This Row],[Round 7]]=$L19,"correct","Incorrect")</f>
        <v>Incorrect</v>
      </c>
      <c r="P19" t="str">
        <f>IF(Table1[[#This Row],[Round 12]]=$L19,"correct","Incorrect")</f>
        <v>Incorrect</v>
      </c>
      <c r="Q19" t="str">
        <f>IF(Table1[[#This Row],[Round 16]]=$L19,"correct","Incorrect")</f>
        <v>correct</v>
      </c>
      <c r="R19" t="str">
        <f>IF(Table1[[#This Row],[Round 17]]=$L19,"correct","Incorrect")</f>
        <v>correct</v>
      </c>
      <c r="S19" t="str">
        <f>IF(Table1[[#This Row],[Round 19]]=$L19,"correct","Incorrect")</f>
        <v>correct</v>
      </c>
      <c r="T19" t="str">
        <f>IF(Table1[[#This Row],[Round 20]]=$L19,"correct","Incorrect")</f>
        <v>correct</v>
      </c>
      <c r="U19" t="str">
        <f>IF(Table1[[#This Row],[Round 21]]=$L19,"correct","Incorrect")</f>
        <v>correct</v>
      </c>
      <c r="V19" t="str">
        <f>IF(Table1[[#This Row],[Round 22]]=$L19,"correct","Incorrect")</f>
        <v>Incorrect</v>
      </c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45">
      <c r="B20" t="s">
        <v>0</v>
      </c>
      <c r="C20" s="2">
        <f>'D(3)'!W28</f>
        <v>8</v>
      </c>
      <c r="D20" s="2">
        <f>'D(7)'!W28</f>
        <v>5</v>
      </c>
      <c r="E20" s="2">
        <f>'D(12)'!Y28</f>
        <v>5</v>
      </c>
      <c r="F20" s="2">
        <f>'D(16)'!Y28</f>
        <v>5</v>
      </c>
      <c r="G20" s="2">
        <f>'D(17)'!Y28</f>
        <v>5</v>
      </c>
      <c r="H20" s="2">
        <f>'D(19)'!Y28</f>
        <v>4</v>
      </c>
      <c r="I20" s="2">
        <f>'D(20)'!Y28</f>
        <v>3</v>
      </c>
      <c r="J20" s="2">
        <f>'D(21)'!Y28</f>
        <v>3</v>
      </c>
      <c r="K20" s="2">
        <f>'D(22)'!Y28</f>
        <v>2</v>
      </c>
      <c r="L20">
        <v>3</v>
      </c>
      <c r="N20" t="str">
        <f>IF(Table1[[#This Row],[Round 3]]=Table1[[#This Row],[Actual Ranking]],"correct","Incorrect")</f>
        <v>Incorrect</v>
      </c>
      <c r="O20" t="str">
        <f>IF(Table1[[#This Row],[Round 7]]=$L20,"correct","Incorrect")</f>
        <v>Incorrect</v>
      </c>
      <c r="P20" t="str">
        <f>IF(Table1[[#This Row],[Round 12]]=$L20,"correct","Incorrect")</f>
        <v>Incorrect</v>
      </c>
      <c r="Q20" t="str">
        <f>IF(Table1[[#This Row],[Round 16]]=$L20,"correct","Incorrect")</f>
        <v>Incorrect</v>
      </c>
      <c r="R20" t="str">
        <f>IF(Table1[[#This Row],[Round 17]]=$L20,"correct","Incorrect")</f>
        <v>Incorrect</v>
      </c>
      <c r="S20" t="str">
        <f>IF(Table1[[#This Row],[Round 19]]=$L20,"correct","Incorrect")</f>
        <v>Incorrect</v>
      </c>
      <c r="T20" t="str">
        <f>IF(Table1[[#This Row],[Round 20]]=$L20,"correct","Incorrect")</f>
        <v>correct</v>
      </c>
      <c r="U20" t="str">
        <f>IF(Table1[[#This Row],[Round 21]]=$L20,"correct","Incorrect")</f>
        <v>correct</v>
      </c>
      <c r="V20" t="str">
        <f>IF(Table1[[#This Row],[Round 22]]=$L20,"correct","Incorrect")</f>
        <v>Incorrect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45">
      <c r="B21" t="s">
        <v>7</v>
      </c>
      <c r="C21" s="2">
        <f>'D(3)'!W29</f>
        <v>5</v>
      </c>
      <c r="D21" s="2">
        <f>'D(7)'!W29</f>
        <v>8</v>
      </c>
      <c r="E21" s="2">
        <f>'D(12)'!Y29</f>
        <v>12</v>
      </c>
      <c r="F21" s="2">
        <f>'D(16)'!Y29</f>
        <v>10</v>
      </c>
      <c r="G21" s="2">
        <f>'D(17)'!Y29</f>
        <v>11</v>
      </c>
      <c r="H21" s="2">
        <f>'D(19)'!Y29</f>
        <v>10</v>
      </c>
      <c r="I21" s="2">
        <f>'D(20)'!Y29</f>
        <v>10</v>
      </c>
      <c r="J21" s="2">
        <f>'D(21)'!Y29</f>
        <v>8</v>
      </c>
      <c r="K21" s="2">
        <f>'D(22)'!Y29</f>
        <v>10</v>
      </c>
      <c r="L21">
        <v>4</v>
      </c>
      <c r="N21" t="str">
        <f>IF(Table1[[#This Row],[Round 3]]=Table1[[#This Row],[Actual Ranking]],"correct","Incorrect")</f>
        <v>Incorrect</v>
      </c>
      <c r="O21" t="str">
        <f>IF(Table1[[#This Row],[Round 7]]=$L21,"correct","Incorrect")</f>
        <v>Incorrect</v>
      </c>
      <c r="P21" t="str">
        <f>IF(Table1[[#This Row],[Round 12]]=$L21,"correct","Incorrect")</f>
        <v>Incorrect</v>
      </c>
      <c r="Q21" t="str">
        <f>IF(Table1[[#This Row],[Round 16]]=$L21,"correct","Incorrect")</f>
        <v>Incorrect</v>
      </c>
      <c r="R21" t="str">
        <f>IF(Table1[[#This Row],[Round 17]]=$L21,"correct","Incorrect")</f>
        <v>Incorrect</v>
      </c>
      <c r="S21" t="str">
        <f>IF(Table1[[#This Row],[Round 19]]=$L21,"correct","Incorrect")</f>
        <v>Incorrect</v>
      </c>
      <c r="T21" t="str">
        <f>IF(Table1[[#This Row],[Round 20]]=$L21,"correct","Incorrect")</f>
        <v>Incorrect</v>
      </c>
      <c r="U21" t="str">
        <f>IF(Table1[[#This Row],[Round 21]]=$L21,"correct","Incorrect")</f>
        <v>Incorrect</v>
      </c>
      <c r="V21" t="str">
        <f>IF(Table1[[#This Row],[Round 22]]=$L21,"correct","Incorrect")</f>
        <v>Incorrect</v>
      </c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45">
      <c r="B22" t="s">
        <v>17</v>
      </c>
      <c r="C22" s="2">
        <f>'D(3)'!W30</f>
        <v>4</v>
      </c>
      <c r="D22" s="2">
        <f>'D(7)'!W30</f>
        <v>3</v>
      </c>
      <c r="E22" s="2">
        <f>'D(12)'!Y30</f>
        <v>3</v>
      </c>
      <c r="F22" s="2">
        <f>'D(16)'!Y30</f>
        <v>4</v>
      </c>
      <c r="G22" s="2">
        <f>'D(17)'!Y30</f>
        <v>4</v>
      </c>
      <c r="H22" s="2">
        <f>'D(19)'!Y30</f>
        <v>5</v>
      </c>
      <c r="I22" s="2">
        <f>'D(20)'!Y30</f>
        <v>6</v>
      </c>
      <c r="J22" s="2">
        <f>'D(21)'!Y30</f>
        <v>6</v>
      </c>
      <c r="K22" s="2">
        <f>'D(22)'!Y30</f>
        <v>6</v>
      </c>
      <c r="L22">
        <v>5</v>
      </c>
      <c r="N22" t="str">
        <f>IF(Table1[[#This Row],[Round 3]]=Table1[[#This Row],[Actual Ranking]],"correct","Incorrect")</f>
        <v>Incorrect</v>
      </c>
      <c r="O22" t="str">
        <f>IF(Table1[[#This Row],[Round 7]]=$L22,"correct","Incorrect")</f>
        <v>Incorrect</v>
      </c>
      <c r="P22" t="str">
        <f>IF(Table1[[#This Row],[Round 12]]=$L22,"correct","Incorrect")</f>
        <v>Incorrect</v>
      </c>
      <c r="Q22" t="str">
        <f>IF(Table1[[#This Row],[Round 16]]=$L22,"correct","Incorrect")</f>
        <v>Incorrect</v>
      </c>
      <c r="R22" t="str">
        <f>IF(Table1[[#This Row],[Round 17]]=$L22,"correct","Incorrect")</f>
        <v>Incorrect</v>
      </c>
      <c r="S22" t="str">
        <f>IF(Table1[[#This Row],[Round 19]]=$L22,"correct","Incorrect")</f>
        <v>correct</v>
      </c>
      <c r="T22" t="str">
        <f>IF(Table1[[#This Row],[Round 20]]=$L22,"correct","Incorrect")</f>
        <v>Incorrect</v>
      </c>
      <c r="U22" t="str">
        <f>IF(Table1[[#This Row],[Round 21]]=$L22,"correct","Incorrect")</f>
        <v>Incorrect</v>
      </c>
      <c r="V22" t="str">
        <f>IF(Table1[[#This Row],[Round 22]]=$L22,"correct","Incorrect")</f>
        <v>Incorrect</v>
      </c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45">
      <c r="B23" t="s">
        <v>2</v>
      </c>
      <c r="C23" s="2">
        <f>'D(3)'!W31</f>
        <v>1</v>
      </c>
      <c r="D23" s="2">
        <f>'D(7)'!W31</f>
        <v>2</v>
      </c>
      <c r="E23" s="2">
        <f>'D(12)'!Y31</f>
        <v>2</v>
      </c>
      <c r="F23" s="2">
        <f>'D(16)'!Y31</f>
        <v>3</v>
      </c>
      <c r="G23" s="2">
        <f>'D(17)'!Y31</f>
        <v>3</v>
      </c>
      <c r="H23" s="2">
        <f>'D(19)'!Y31</f>
        <v>3</v>
      </c>
      <c r="I23" s="2">
        <f>'D(20)'!Y31</f>
        <v>4</v>
      </c>
      <c r="J23" s="2">
        <f>'D(21)'!Y31</f>
        <v>4</v>
      </c>
      <c r="K23" s="2">
        <f>'D(22)'!Y31</f>
        <v>4</v>
      </c>
      <c r="L23">
        <v>6</v>
      </c>
      <c r="N23" t="str">
        <f>IF(Table1[[#This Row],[Round 3]]=Table1[[#This Row],[Actual Ranking]],"correct","Incorrect")</f>
        <v>Incorrect</v>
      </c>
      <c r="O23" t="str">
        <f>IF(Table1[[#This Row],[Round 7]]=$L23,"correct","Incorrect")</f>
        <v>Incorrect</v>
      </c>
      <c r="P23" t="str">
        <f>IF(Table1[[#This Row],[Round 12]]=$L23,"correct","Incorrect")</f>
        <v>Incorrect</v>
      </c>
      <c r="Q23" t="str">
        <f>IF(Table1[[#This Row],[Round 16]]=$L23,"correct","Incorrect")</f>
        <v>Incorrect</v>
      </c>
      <c r="R23" t="str">
        <f>IF(Table1[[#This Row],[Round 17]]=$L23,"correct","Incorrect")</f>
        <v>Incorrect</v>
      </c>
      <c r="S23" t="str">
        <f>IF(Table1[[#This Row],[Round 19]]=$L23,"correct","Incorrect")</f>
        <v>Incorrect</v>
      </c>
      <c r="T23" t="str">
        <f>IF(Table1[[#This Row],[Round 20]]=$L23,"correct","Incorrect")</f>
        <v>Incorrect</v>
      </c>
      <c r="U23" t="str">
        <f>IF(Table1[[#This Row],[Round 21]]=$L23,"correct","Incorrect")</f>
        <v>Incorrect</v>
      </c>
      <c r="V23" t="str">
        <f>IF(Table1[[#This Row],[Round 22]]=$L23,"correct","Incorrect")</f>
        <v>Incorrect</v>
      </c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45">
      <c r="B24" t="s">
        <v>5</v>
      </c>
      <c r="C24" s="2">
        <f>'D(3)'!W32</f>
        <v>10</v>
      </c>
      <c r="D24" s="2">
        <f>'D(7)'!W32</f>
        <v>7</v>
      </c>
      <c r="E24" s="2">
        <f>'D(12)'!Y32</f>
        <v>7</v>
      </c>
      <c r="F24" s="2">
        <f>'D(16)'!Y32</f>
        <v>6</v>
      </c>
      <c r="G24" s="2">
        <f>'D(17)'!Y32</f>
        <v>6</v>
      </c>
      <c r="H24" s="2">
        <f>'D(19)'!Y32</f>
        <v>7</v>
      </c>
      <c r="I24" s="2">
        <f>'D(20)'!Y32</f>
        <v>7</v>
      </c>
      <c r="J24" s="2">
        <f>'D(21)'!Y32</f>
        <v>5</v>
      </c>
      <c r="K24" s="2">
        <f>'D(22)'!Y32</f>
        <v>5</v>
      </c>
      <c r="L24">
        <v>7</v>
      </c>
      <c r="N24" t="str">
        <f>IF(Table1[[#This Row],[Round 3]]=Table1[[#This Row],[Actual Ranking]],"correct","Incorrect")</f>
        <v>Incorrect</v>
      </c>
      <c r="O24" t="str">
        <f>IF(Table1[[#This Row],[Round 7]]=$L24,"correct","Incorrect")</f>
        <v>correct</v>
      </c>
      <c r="P24" t="str">
        <f>IF(Table1[[#This Row],[Round 12]]=$L24,"correct","Incorrect")</f>
        <v>correct</v>
      </c>
      <c r="Q24" t="str">
        <f>IF(Table1[[#This Row],[Round 16]]=$L24,"correct","Incorrect")</f>
        <v>Incorrect</v>
      </c>
      <c r="R24" t="str">
        <f>IF(Table1[[#This Row],[Round 17]]=$L24,"correct","Incorrect")</f>
        <v>Incorrect</v>
      </c>
      <c r="S24" t="str">
        <f>IF(Table1[[#This Row],[Round 19]]=$L24,"correct","Incorrect")</f>
        <v>correct</v>
      </c>
      <c r="T24" t="str">
        <f>IF(Table1[[#This Row],[Round 20]]=$L24,"correct","Incorrect")</f>
        <v>correct</v>
      </c>
      <c r="U24" t="str">
        <f>IF(Table1[[#This Row],[Round 21]]=$L24,"correct","Incorrect")</f>
        <v>Incorrect</v>
      </c>
      <c r="V24" t="str">
        <f>IF(Table1[[#This Row],[Round 22]]=$L24,"correct","Incorrect")</f>
        <v>Incorrect</v>
      </c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45">
      <c r="B25" t="s">
        <v>14</v>
      </c>
      <c r="C25" s="2">
        <f>'D(3)'!W33</f>
        <v>13</v>
      </c>
      <c r="D25" s="2">
        <f>'D(7)'!W33</f>
        <v>9</v>
      </c>
      <c r="E25" s="2">
        <f>'D(12)'!Y33</f>
        <v>8</v>
      </c>
      <c r="F25" s="2">
        <f>'D(16)'!Y33</f>
        <v>7</v>
      </c>
      <c r="G25" s="2">
        <f>'D(17)'!Y33</f>
        <v>10</v>
      </c>
      <c r="H25" s="2">
        <f>'D(19)'!Y33</f>
        <v>8</v>
      </c>
      <c r="I25" s="2">
        <f>'D(20)'!Y33</f>
        <v>9</v>
      </c>
      <c r="J25" s="2">
        <f>'D(21)'!Y33</f>
        <v>10</v>
      </c>
      <c r="K25" s="2">
        <f>'D(22)'!Y33</f>
        <v>9</v>
      </c>
      <c r="L25">
        <v>8</v>
      </c>
      <c r="N25" t="str">
        <f>IF(Table1[[#This Row],[Round 3]]=Table1[[#This Row],[Actual Ranking]],"correct","Incorrect")</f>
        <v>Incorrect</v>
      </c>
      <c r="O25" t="str">
        <f>IF(Table1[[#This Row],[Round 7]]=$L25,"correct","Incorrect")</f>
        <v>Incorrect</v>
      </c>
      <c r="P25" t="str">
        <f>IF(Table1[[#This Row],[Round 12]]=$L25,"correct","Incorrect")</f>
        <v>correct</v>
      </c>
      <c r="Q25" t="str">
        <f>IF(Table1[[#This Row],[Round 16]]=$L25,"correct","Incorrect")</f>
        <v>Incorrect</v>
      </c>
      <c r="R25" t="str">
        <f>IF(Table1[[#This Row],[Round 17]]=$L25,"correct","Incorrect")</f>
        <v>Incorrect</v>
      </c>
      <c r="S25" t="str">
        <f>IF(Table1[[#This Row],[Round 19]]=$L25,"correct","Incorrect")</f>
        <v>correct</v>
      </c>
      <c r="T25" t="str">
        <f>IF(Table1[[#This Row],[Round 20]]=$L25,"correct","Incorrect")</f>
        <v>Incorrect</v>
      </c>
      <c r="U25" t="str">
        <f>IF(Table1[[#This Row],[Round 21]]=$L25,"correct","Incorrect")</f>
        <v>Incorrect</v>
      </c>
      <c r="V25" t="str">
        <f>IF(Table1[[#This Row],[Round 22]]=$L25,"correct","Incorrect")</f>
        <v>Incorrect</v>
      </c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45">
      <c r="B26" t="s">
        <v>3</v>
      </c>
      <c r="C26" s="2">
        <f>'D(3)'!W34</f>
        <v>7</v>
      </c>
      <c r="D26" s="2">
        <f>'D(7)'!W34</f>
        <v>10</v>
      </c>
      <c r="E26" s="2">
        <f>'D(12)'!Y34</f>
        <v>10</v>
      </c>
      <c r="F26" s="2">
        <f>'D(16)'!Y34</f>
        <v>9</v>
      </c>
      <c r="G26" s="2">
        <f>'D(17)'!Y34</f>
        <v>7</v>
      </c>
      <c r="H26" s="2">
        <f>'D(19)'!Y34</f>
        <v>6</v>
      </c>
      <c r="I26" s="2">
        <f>'D(20)'!Y34</f>
        <v>5</v>
      </c>
      <c r="J26" s="2">
        <f>'D(21)'!Y34</f>
        <v>7</v>
      </c>
      <c r="K26" s="2">
        <f>'D(22)'!Y34</f>
        <v>7</v>
      </c>
      <c r="L26">
        <v>9</v>
      </c>
      <c r="N26" t="str">
        <f>IF(Table1[[#This Row],[Round 3]]=Table1[[#This Row],[Actual Ranking]],"correct","Incorrect")</f>
        <v>Incorrect</v>
      </c>
      <c r="O26" t="str">
        <f>IF(Table1[[#This Row],[Round 7]]=$L26,"correct","Incorrect")</f>
        <v>Incorrect</v>
      </c>
      <c r="P26" t="str">
        <f>IF(Table1[[#This Row],[Round 12]]=$L26,"correct","Incorrect")</f>
        <v>Incorrect</v>
      </c>
      <c r="Q26" t="str">
        <f>IF(Table1[[#This Row],[Round 16]]=$L26,"correct","Incorrect")</f>
        <v>correct</v>
      </c>
      <c r="R26" t="str">
        <f>IF(Table1[[#This Row],[Round 17]]=$L26,"correct","Incorrect")</f>
        <v>Incorrect</v>
      </c>
      <c r="S26" t="str">
        <f>IF(Table1[[#This Row],[Round 19]]=$L26,"correct","Incorrect")</f>
        <v>Incorrect</v>
      </c>
      <c r="T26" t="str">
        <f>IF(Table1[[#This Row],[Round 20]]=$L26,"correct","Incorrect")</f>
        <v>Incorrect</v>
      </c>
      <c r="U26" t="str">
        <f>IF(Table1[[#This Row],[Round 21]]=$L26,"correct","Incorrect")</f>
        <v>Incorrect</v>
      </c>
      <c r="V26" t="str">
        <f>IF(Table1[[#This Row],[Round 22]]=$L26,"correct","Incorrect")</f>
        <v>Incorrect</v>
      </c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45">
      <c r="B27" t="s">
        <v>13</v>
      </c>
      <c r="C27" s="2">
        <f>'D(3)'!W35</f>
        <v>9</v>
      </c>
      <c r="D27" s="2">
        <f>'D(7)'!W35</f>
        <v>4</v>
      </c>
      <c r="E27" s="2">
        <f>'D(12)'!Y35</f>
        <v>6</v>
      </c>
      <c r="F27" s="2">
        <f>'D(16)'!Y35</f>
        <v>12</v>
      </c>
      <c r="G27" s="2">
        <f>'D(17)'!Y35</f>
        <v>12</v>
      </c>
      <c r="H27" s="2">
        <f>'D(19)'!Y35</f>
        <v>12</v>
      </c>
      <c r="I27" s="2">
        <f>'D(20)'!Y35</f>
        <v>12</v>
      </c>
      <c r="J27" s="2">
        <f>'D(21)'!Y35</f>
        <v>12</v>
      </c>
      <c r="K27" s="2">
        <f>'D(22)'!Y35</f>
        <v>12</v>
      </c>
      <c r="L27">
        <v>10</v>
      </c>
      <c r="N27" t="str">
        <f>IF(Table1[[#This Row],[Round 3]]=Table1[[#This Row],[Actual Ranking]],"correct","Incorrect")</f>
        <v>Incorrect</v>
      </c>
      <c r="O27" t="str">
        <f>IF(Table1[[#This Row],[Round 7]]=$L27,"correct","Incorrect")</f>
        <v>Incorrect</v>
      </c>
      <c r="P27" t="str">
        <f>IF(Table1[[#This Row],[Round 12]]=$L27,"correct","Incorrect")</f>
        <v>Incorrect</v>
      </c>
      <c r="Q27" t="str">
        <f>IF(Table1[[#This Row],[Round 16]]=$L27,"correct","Incorrect")</f>
        <v>Incorrect</v>
      </c>
      <c r="R27" t="str">
        <f>IF(Table1[[#This Row],[Round 17]]=$L27,"correct","Incorrect")</f>
        <v>Incorrect</v>
      </c>
      <c r="S27" t="str">
        <f>IF(Table1[[#This Row],[Round 19]]=$L27,"correct","Incorrect")</f>
        <v>Incorrect</v>
      </c>
      <c r="T27" t="str">
        <f>IF(Table1[[#This Row],[Round 20]]=$L27,"correct","Incorrect")</f>
        <v>Incorrect</v>
      </c>
      <c r="U27" t="str">
        <f>IF(Table1[[#This Row],[Round 21]]=$L27,"correct","Incorrect")</f>
        <v>Incorrect</v>
      </c>
      <c r="V27" t="str">
        <f>IF(Table1[[#This Row],[Round 22]]=$L27,"correct","Incorrect")</f>
        <v>Incorrect</v>
      </c>
    </row>
    <row r="28" spans="1:32" x14ac:dyDescent="0.45">
      <c r="B28" t="s">
        <v>15</v>
      </c>
      <c r="C28" s="2">
        <f>'D(3)'!W36</f>
        <v>15</v>
      </c>
      <c r="D28" s="2">
        <f>'D(7)'!W36</f>
        <v>12</v>
      </c>
      <c r="E28" s="2">
        <f>'D(12)'!Y36</f>
        <v>11</v>
      </c>
      <c r="F28" s="2">
        <f>'D(16)'!Y36</f>
        <v>11</v>
      </c>
      <c r="G28" s="2">
        <f>'D(17)'!Y36</f>
        <v>8</v>
      </c>
      <c r="H28" s="2">
        <f>'D(19)'!Y36</f>
        <v>9</v>
      </c>
      <c r="I28" s="2">
        <f>'D(20)'!Y36</f>
        <v>8</v>
      </c>
      <c r="J28" s="2">
        <f>'D(21)'!Y36</f>
        <v>9</v>
      </c>
      <c r="K28" s="2">
        <f>'D(22)'!Y36</f>
        <v>8</v>
      </c>
      <c r="L28">
        <v>11</v>
      </c>
      <c r="N28" t="str">
        <f>IF(Table1[[#This Row],[Round 3]]=Table1[[#This Row],[Actual Ranking]],"correct","Incorrect")</f>
        <v>Incorrect</v>
      </c>
      <c r="O28" t="str">
        <f>IF(Table1[[#This Row],[Round 7]]=$L28,"correct","Incorrect")</f>
        <v>Incorrect</v>
      </c>
      <c r="P28" t="str">
        <f>IF(Table1[[#This Row],[Round 12]]=$L28,"correct","Incorrect")</f>
        <v>correct</v>
      </c>
      <c r="Q28" t="str">
        <f>IF(Table1[[#This Row],[Round 16]]=$L28,"correct","Incorrect")</f>
        <v>correct</v>
      </c>
      <c r="R28" t="str">
        <f>IF(Table1[[#This Row],[Round 17]]=$L28,"correct","Incorrect")</f>
        <v>Incorrect</v>
      </c>
      <c r="S28" t="str">
        <f>IF(Table1[[#This Row],[Round 19]]=$L28,"correct","Incorrect")</f>
        <v>Incorrect</v>
      </c>
      <c r="T28" t="str">
        <f>IF(Table1[[#This Row],[Round 20]]=$L28,"correct","Incorrect")</f>
        <v>Incorrect</v>
      </c>
      <c r="U28" t="str">
        <f>IF(Table1[[#This Row],[Round 21]]=$L28,"correct","Incorrect")</f>
        <v>Incorrect</v>
      </c>
      <c r="V28" t="str">
        <f>IF(Table1[[#This Row],[Round 22]]=$L28,"correct","Incorrect")</f>
        <v>Incorrect</v>
      </c>
    </row>
    <row r="29" spans="1:32" x14ac:dyDescent="0.45">
      <c r="B29" t="s">
        <v>4</v>
      </c>
      <c r="C29" s="2">
        <f>'D(3)'!W37</f>
        <v>12</v>
      </c>
      <c r="D29" s="2">
        <f>'D(7)'!W37</f>
        <v>13</v>
      </c>
      <c r="E29" s="2">
        <f>'D(12)'!Y37</f>
        <v>9</v>
      </c>
      <c r="F29" s="2">
        <f>'D(16)'!Y37</f>
        <v>8</v>
      </c>
      <c r="G29" s="2">
        <f>'D(17)'!Y37</f>
        <v>9</v>
      </c>
      <c r="H29" s="2">
        <f>'D(19)'!Y37</f>
        <v>11</v>
      </c>
      <c r="I29" s="2">
        <f>'D(20)'!Y37</f>
        <v>11</v>
      </c>
      <c r="J29" s="2">
        <f>'D(21)'!Y37</f>
        <v>11</v>
      </c>
      <c r="K29" s="2">
        <f>'D(22)'!Y37</f>
        <v>11</v>
      </c>
      <c r="L29">
        <v>12</v>
      </c>
      <c r="N29" t="str">
        <f>IF(Table1[[#This Row],[Round 3]]=Table1[[#This Row],[Actual Ranking]],"correct","Incorrect")</f>
        <v>correct</v>
      </c>
      <c r="O29" t="str">
        <f>IF(Table1[[#This Row],[Round 7]]=$L29,"correct","Incorrect")</f>
        <v>Incorrect</v>
      </c>
      <c r="P29" t="str">
        <f>IF(Table1[[#This Row],[Round 12]]=$L29,"correct","Incorrect")</f>
        <v>Incorrect</v>
      </c>
      <c r="Q29" t="str">
        <f>IF(Table1[[#This Row],[Round 16]]=$L29,"correct","Incorrect")</f>
        <v>Incorrect</v>
      </c>
      <c r="R29" t="str">
        <f>IF(Table1[[#This Row],[Round 17]]=$L29,"correct","Incorrect")</f>
        <v>Incorrect</v>
      </c>
      <c r="S29" t="str">
        <f>IF(Table1[[#This Row],[Round 19]]=$L29,"correct","Incorrect")</f>
        <v>Incorrect</v>
      </c>
      <c r="T29" t="str">
        <f>IF(Table1[[#This Row],[Round 20]]=$L29,"correct","Incorrect")</f>
        <v>Incorrect</v>
      </c>
      <c r="U29" t="str">
        <f>IF(Table1[[#This Row],[Round 21]]=$L29,"correct","Incorrect")</f>
        <v>Incorrect</v>
      </c>
      <c r="V29" t="str">
        <f>IF(Table1[[#This Row],[Round 22]]=$L29,"correct","Incorrect")</f>
        <v>Incorrect</v>
      </c>
    </row>
    <row r="30" spans="1:32" x14ac:dyDescent="0.45">
      <c r="B30" t="s">
        <v>9</v>
      </c>
      <c r="C30" s="2">
        <f>'D(3)'!W38</f>
        <v>2</v>
      </c>
      <c r="D30" s="2">
        <f>'D(7)'!W38</f>
        <v>11</v>
      </c>
      <c r="E30" s="2">
        <f>'D(12)'!Y38</f>
        <v>13</v>
      </c>
      <c r="F30" s="2">
        <f>'D(16)'!Y38</f>
        <v>14</v>
      </c>
      <c r="G30" s="2">
        <f>'D(17)'!Y38</f>
        <v>13</v>
      </c>
      <c r="H30" s="2">
        <f>'D(19)'!Y38</f>
        <v>13</v>
      </c>
      <c r="I30" s="2">
        <f>'D(20)'!Y38</f>
        <v>13</v>
      </c>
      <c r="J30" s="2">
        <f>'D(21)'!Y38</f>
        <v>13</v>
      </c>
      <c r="K30" s="2">
        <f>'D(22)'!Y38</f>
        <v>13</v>
      </c>
      <c r="L30">
        <v>13</v>
      </c>
      <c r="N30" t="str">
        <f>IF(Table1[[#This Row],[Round 3]]=Table1[[#This Row],[Actual Ranking]],"correct","Incorrect")</f>
        <v>Incorrect</v>
      </c>
      <c r="O30" t="str">
        <f>IF(Table1[[#This Row],[Round 7]]=$L30,"correct","Incorrect")</f>
        <v>Incorrect</v>
      </c>
      <c r="P30" t="str">
        <f>IF(Table1[[#This Row],[Round 12]]=$L30,"correct","Incorrect")</f>
        <v>correct</v>
      </c>
      <c r="Q30" t="str">
        <f>IF(Table1[[#This Row],[Round 16]]=$L30,"correct","Incorrect")</f>
        <v>Incorrect</v>
      </c>
      <c r="R30" t="str">
        <f>IF(Table1[[#This Row],[Round 17]]=$L30,"correct","Incorrect")</f>
        <v>correct</v>
      </c>
      <c r="S30" t="str">
        <f>IF(Table1[[#This Row],[Round 19]]=$L30,"correct","Incorrect")</f>
        <v>correct</v>
      </c>
      <c r="T30" t="str">
        <f>IF(Table1[[#This Row],[Round 20]]=$L30,"correct","Incorrect")</f>
        <v>correct</v>
      </c>
      <c r="U30" t="str">
        <f>IF(Table1[[#This Row],[Round 21]]=$L30,"correct","Incorrect")</f>
        <v>correct</v>
      </c>
      <c r="V30" t="str">
        <f>IF(Table1[[#This Row],[Round 22]]=$L30,"correct","Incorrect")</f>
        <v>correct</v>
      </c>
    </row>
    <row r="31" spans="1:32" x14ac:dyDescent="0.45">
      <c r="B31" t="s">
        <v>11</v>
      </c>
      <c r="C31" s="2">
        <f>'D(3)'!W39</f>
        <v>14</v>
      </c>
      <c r="D31" s="2">
        <f>'D(7)'!W39</f>
        <v>15</v>
      </c>
      <c r="E31" s="2">
        <f>'D(12)'!Y39</f>
        <v>14</v>
      </c>
      <c r="F31" s="2">
        <f>'D(16)'!Y39</f>
        <v>15</v>
      </c>
      <c r="G31" s="2">
        <f>'D(17)'!Y39</f>
        <v>15</v>
      </c>
      <c r="H31" s="2">
        <f>'D(19)'!Y39</f>
        <v>15</v>
      </c>
      <c r="I31" s="2">
        <f>'D(20)'!Y39</f>
        <v>15</v>
      </c>
      <c r="J31" s="2">
        <f>'D(21)'!Y39</f>
        <v>15</v>
      </c>
      <c r="K31" s="2">
        <f>'D(22)'!Y39</f>
        <v>14</v>
      </c>
      <c r="L31">
        <v>14</v>
      </c>
      <c r="N31" t="str">
        <f>IF(Table1[[#This Row],[Round 3]]=Table1[[#This Row],[Actual Ranking]],"correct","Incorrect")</f>
        <v>correct</v>
      </c>
      <c r="O31" t="str">
        <f>IF(Table1[[#This Row],[Round 7]]=$L31,"correct","Incorrect")</f>
        <v>Incorrect</v>
      </c>
      <c r="P31" t="str">
        <f>IF(Table1[[#This Row],[Round 12]]=$L31,"correct","Incorrect")</f>
        <v>correct</v>
      </c>
      <c r="Q31" t="str">
        <f>IF(Table1[[#This Row],[Round 16]]=$L31,"correct","Incorrect")</f>
        <v>Incorrect</v>
      </c>
      <c r="R31" t="str">
        <f>IF(Table1[[#This Row],[Round 17]]=$L31,"correct","Incorrect")</f>
        <v>Incorrect</v>
      </c>
      <c r="S31" t="str">
        <f>IF(Table1[[#This Row],[Round 19]]=$L31,"correct","Incorrect")</f>
        <v>Incorrect</v>
      </c>
      <c r="T31" t="str">
        <f>IF(Table1[[#This Row],[Round 20]]=$L31,"correct","Incorrect")</f>
        <v>Incorrect</v>
      </c>
      <c r="U31" t="str">
        <f>IF(Table1[[#This Row],[Round 21]]=$L31,"correct","Incorrect")</f>
        <v>Incorrect</v>
      </c>
      <c r="V31" t="str">
        <f>IF(Table1[[#This Row],[Round 22]]=$L31,"correct","Incorrect")</f>
        <v>correct</v>
      </c>
    </row>
    <row r="32" spans="1:32" x14ac:dyDescent="0.45">
      <c r="B32" t="s">
        <v>8</v>
      </c>
      <c r="C32" s="2">
        <f>'D(3)'!W40</f>
        <v>16</v>
      </c>
      <c r="D32" s="2">
        <f>'D(7)'!W40</f>
        <v>16</v>
      </c>
      <c r="E32" s="2">
        <f>'D(12)'!Y40</f>
        <v>16</v>
      </c>
      <c r="F32" s="2">
        <f>'D(16)'!Y40</f>
        <v>16</v>
      </c>
      <c r="G32" s="2">
        <f>'D(17)'!Y40</f>
        <v>16</v>
      </c>
      <c r="H32" s="2">
        <f>'D(19)'!Y40</f>
        <v>14</v>
      </c>
      <c r="I32" s="2">
        <f>'D(20)'!Y40</f>
        <v>14</v>
      </c>
      <c r="J32" s="2">
        <f>'D(21)'!Y40</f>
        <v>14</v>
      </c>
      <c r="K32" s="2">
        <f>'D(22)'!Y40</f>
        <v>15</v>
      </c>
      <c r="L32">
        <v>15</v>
      </c>
      <c r="N32" t="str">
        <f>IF(Table1[[#This Row],[Round 3]]=Table1[[#This Row],[Actual Ranking]],"correct","Incorrect")</f>
        <v>Incorrect</v>
      </c>
      <c r="O32" t="str">
        <f>IF(Table1[[#This Row],[Round 7]]=$L32,"correct","Incorrect")</f>
        <v>Incorrect</v>
      </c>
      <c r="P32" t="str">
        <f>IF(Table1[[#This Row],[Round 12]]=$L32,"correct","Incorrect")</f>
        <v>Incorrect</v>
      </c>
      <c r="Q32" t="str">
        <f>IF(Table1[[#This Row],[Round 16]]=$L32,"correct","Incorrect")</f>
        <v>Incorrect</v>
      </c>
      <c r="R32" t="str">
        <f>IF(Table1[[#This Row],[Round 17]]=$L32,"correct","Incorrect")</f>
        <v>Incorrect</v>
      </c>
      <c r="S32" t="str">
        <f>IF(Table1[[#This Row],[Round 19]]=$L32,"correct","Incorrect")</f>
        <v>Incorrect</v>
      </c>
      <c r="T32" t="str">
        <f>IF(Table1[[#This Row],[Round 20]]=$L32,"correct","Incorrect")</f>
        <v>Incorrect</v>
      </c>
      <c r="U32" t="str">
        <f>IF(Table1[[#This Row],[Round 21]]=$L32,"correct","Incorrect")</f>
        <v>Incorrect</v>
      </c>
      <c r="V32" t="str">
        <f>IF(Table1[[#This Row],[Round 22]]=$L32,"correct","Incorrect")</f>
        <v>correct</v>
      </c>
    </row>
    <row r="33" spans="1:22" x14ac:dyDescent="0.45">
      <c r="B33" t="s">
        <v>6</v>
      </c>
      <c r="C33" s="2">
        <f>'D(3)'!W41</f>
        <v>11</v>
      </c>
      <c r="D33" s="2">
        <f>'D(7)'!W41</f>
        <v>14</v>
      </c>
      <c r="E33" s="2">
        <f>'D(12)'!Y41</f>
        <v>15</v>
      </c>
      <c r="F33" s="2">
        <f>'D(16)'!Y41</f>
        <v>13</v>
      </c>
      <c r="G33" s="2">
        <f>'D(17)'!Y41</f>
        <v>14</v>
      </c>
      <c r="H33" s="2">
        <f>'D(19)'!Y41</f>
        <v>16</v>
      </c>
      <c r="I33" s="2">
        <f>'D(20)'!Y41</f>
        <v>16</v>
      </c>
      <c r="J33" s="2">
        <f>'D(21)'!Y41</f>
        <v>16</v>
      </c>
      <c r="K33" s="2">
        <f>'D(22)'!Y41</f>
        <v>16</v>
      </c>
      <c r="L33">
        <v>16</v>
      </c>
      <c r="N33" t="str">
        <f>IF(Table1[[#This Row],[Round 3]]=Table1[[#This Row],[Actual Ranking]],"correct","Incorrect")</f>
        <v>Incorrect</v>
      </c>
      <c r="O33" t="str">
        <f>IF(Table1[[#This Row],[Round 7]]=$L33,"correct","Incorrect")</f>
        <v>Incorrect</v>
      </c>
      <c r="P33" t="str">
        <f>IF(Table1[[#This Row],[Round 12]]=$L33,"correct","Incorrect")</f>
        <v>Incorrect</v>
      </c>
      <c r="Q33" t="str">
        <f>IF(Table1[[#This Row],[Round 16]]=$L33,"correct","Incorrect")</f>
        <v>Incorrect</v>
      </c>
      <c r="R33" t="str">
        <f>IF(Table1[[#This Row],[Round 17]]=$L33,"correct","Incorrect")</f>
        <v>Incorrect</v>
      </c>
      <c r="S33" t="str">
        <f>IF(Table1[[#This Row],[Round 19]]=$L33,"correct","Incorrect")</f>
        <v>correct</v>
      </c>
      <c r="T33" t="str">
        <f>IF(Table1[[#This Row],[Round 20]]=$L33,"correct","Incorrect")</f>
        <v>correct</v>
      </c>
      <c r="U33" t="str">
        <f>IF(Table1[[#This Row],[Round 21]]=$L33,"correct","Incorrect")</f>
        <v>correct</v>
      </c>
      <c r="V33" t="str">
        <f>IF(Table1[[#This Row],[Round 22]]=$L33,"correct","Incorrect")</f>
        <v>correct</v>
      </c>
    </row>
    <row r="34" spans="1:22" x14ac:dyDescent="0.45">
      <c r="B34" t="s">
        <v>16</v>
      </c>
      <c r="C34" s="2">
        <f>'D(3)'!W42</f>
        <v>17</v>
      </c>
      <c r="D34" s="2">
        <f>'D(7)'!W42</f>
        <v>18</v>
      </c>
      <c r="E34" s="2">
        <f>'D(12)'!Y42</f>
        <v>18</v>
      </c>
      <c r="F34" s="2">
        <f>'D(16)'!Y42</f>
        <v>17</v>
      </c>
      <c r="G34" s="2">
        <f>'D(17)'!Y42</f>
        <v>17</v>
      </c>
      <c r="H34" s="2">
        <f>'D(19)'!Y42</f>
        <v>17</v>
      </c>
      <c r="I34" s="2">
        <f>'D(20)'!Y42</f>
        <v>17</v>
      </c>
      <c r="J34" s="2">
        <f>'D(21)'!Y42</f>
        <v>17</v>
      </c>
      <c r="K34" s="2">
        <f>'D(22)'!Y42</f>
        <v>17</v>
      </c>
      <c r="L34">
        <v>17</v>
      </c>
      <c r="N34" t="str">
        <f>IF(Table1[[#This Row],[Round 3]]=Table1[[#This Row],[Actual Ranking]],"correct","Incorrect")</f>
        <v>correct</v>
      </c>
      <c r="O34" t="str">
        <f>IF(Table1[[#This Row],[Round 7]]=$L34,"correct","Incorrect")</f>
        <v>Incorrect</v>
      </c>
      <c r="P34" t="str">
        <f>IF(Table1[[#This Row],[Round 12]]=$L34,"correct","Incorrect")</f>
        <v>Incorrect</v>
      </c>
      <c r="Q34" t="str">
        <f>IF(Table1[[#This Row],[Round 16]]=$L34,"correct","Incorrect")</f>
        <v>correct</v>
      </c>
      <c r="R34" t="str">
        <f>IF(Table1[[#This Row],[Round 17]]=$L34,"correct","Incorrect")</f>
        <v>correct</v>
      </c>
      <c r="S34" t="str">
        <f>IF(Table1[[#This Row],[Round 19]]=$L34,"correct","Incorrect")</f>
        <v>correct</v>
      </c>
      <c r="T34" t="str">
        <f>IF(Table1[[#This Row],[Round 20]]=$L34,"correct","Incorrect")</f>
        <v>correct</v>
      </c>
      <c r="U34" t="str">
        <f>IF(Table1[[#This Row],[Round 21]]=$L34,"correct","Incorrect")</f>
        <v>correct</v>
      </c>
      <c r="V34" t="str">
        <f>IF(Table1[[#This Row],[Round 22]]=$L34,"correct","Incorrect")</f>
        <v>correct</v>
      </c>
    </row>
    <row r="35" spans="1:22" x14ac:dyDescent="0.45">
      <c r="B35" t="s">
        <v>10</v>
      </c>
      <c r="C35" s="2">
        <f>'D(3)'!W43</f>
        <v>18</v>
      </c>
      <c r="D35" s="2">
        <f>'D(7)'!W43</f>
        <v>17</v>
      </c>
      <c r="E35" s="2">
        <f>'D(12)'!Y43</f>
        <v>17</v>
      </c>
      <c r="F35" s="2">
        <f>'D(16)'!Y43</f>
        <v>18</v>
      </c>
      <c r="G35" s="2">
        <f>'D(17)'!Y43</f>
        <v>18</v>
      </c>
      <c r="H35" s="2">
        <f>'D(19)'!Y43</f>
        <v>18</v>
      </c>
      <c r="I35" s="2">
        <f>'D(20)'!Y43</f>
        <v>18</v>
      </c>
      <c r="J35" s="2">
        <f>'D(21)'!Y43</f>
        <v>18</v>
      </c>
      <c r="K35" s="2">
        <f>'D(22)'!Y43</f>
        <v>18</v>
      </c>
      <c r="L35">
        <v>18</v>
      </c>
      <c r="N35" t="str">
        <f>IF(Table1[[#This Row],[Round 3]]=Table1[[#This Row],[Actual Ranking]],"correct","Incorrect")</f>
        <v>correct</v>
      </c>
      <c r="O35" t="str">
        <f>IF(Table1[[#This Row],[Round 7]]=$L35,"correct","Incorrect")</f>
        <v>Incorrect</v>
      </c>
      <c r="P35" t="str">
        <f>IF(Table1[[#This Row],[Round 12]]=$L35,"correct","Incorrect")</f>
        <v>Incorrect</v>
      </c>
      <c r="Q35" t="str">
        <f>IF(Table1[[#This Row],[Round 16]]=$L35,"correct","Incorrect")</f>
        <v>correct</v>
      </c>
      <c r="R35" t="str">
        <f>IF(Table1[[#This Row],[Round 17]]=$L35,"correct","Incorrect")</f>
        <v>correct</v>
      </c>
      <c r="S35" t="str">
        <f>IF(Table1[[#This Row],[Round 19]]=$L35,"correct","Incorrect")</f>
        <v>correct</v>
      </c>
      <c r="T35" t="str">
        <f>IF(Table1[[#This Row],[Round 20]]=$L35,"correct","Incorrect")</f>
        <v>correct</v>
      </c>
      <c r="U35" t="str">
        <f>IF(Table1[[#This Row],[Round 21]]=$L35,"correct","Incorrect")</f>
        <v>correct</v>
      </c>
      <c r="V35" t="str">
        <f>IF(Table1[[#This Row],[Round 22]]=$L35,"correct","Incorrect")</f>
        <v>correct</v>
      </c>
    </row>
    <row r="36" spans="1:22" x14ac:dyDescent="0.45">
      <c r="C36" s="2"/>
      <c r="D36" s="2"/>
      <c r="E36" s="2"/>
      <c r="F36" s="2"/>
      <c r="G36" s="2"/>
      <c r="H36" s="2"/>
      <c r="I36" s="2"/>
      <c r="J36" s="2"/>
      <c r="K36" s="2"/>
    </row>
    <row r="37" spans="1:22" x14ac:dyDescent="0.45">
      <c r="B37" s="17" t="s">
        <v>149</v>
      </c>
      <c r="C37" s="18">
        <f>N37</f>
        <v>5.5555555555555552E-2</v>
      </c>
      <c r="D37" s="18">
        <f t="shared" ref="D37" si="2">O37</f>
        <v>5.5555555555555552E-2</v>
      </c>
      <c r="E37" s="18">
        <f t="shared" ref="E37" si="3">P37</f>
        <v>0</v>
      </c>
      <c r="F37" s="18">
        <f t="shared" ref="F37" si="4">Q37</f>
        <v>0.16666666666666666</v>
      </c>
      <c r="G37" s="18">
        <f t="shared" ref="G37" si="5">R37</f>
        <v>0.27777777777777779</v>
      </c>
      <c r="H37" s="18">
        <f t="shared" ref="H37" si="6">S37</f>
        <v>0.27777777777777779</v>
      </c>
      <c r="I37" s="18">
        <f t="shared" ref="I37" si="7">T37</f>
        <v>0.27777777777777779</v>
      </c>
      <c r="J37" s="18">
        <f t="shared" ref="J37" si="8">U37</f>
        <v>0.5</v>
      </c>
      <c r="K37" s="18">
        <f t="shared" ref="K37" si="9">V37</f>
        <v>0.33333333333333331</v>
      </c>
      <c r="N37" s="3">
        <f>COUNTIF(N39:N56,"correct")/18</f>
        <v>5.5555555555555552E-2</v>
      </c>
      <c r="O37" s="3">
        <f t="shared" ref="O37:V37" si="10">COUNTIF(O39:O56,"correct")/18</f>
        <v>5.5555555555555552E-2</v>
      </c>
      <c r="P37" s="3">
        <f t="shared" si="10"/>
        <v>0</v>
      </c>
      <c r="Q37" s="3">
        <f t="shared" si="10"/>
        <v>0.16666666666666666</v>
      </c>
      <c r="R37" s="3">
        <f t="shared" si="10"/>
        <v>0.27777777777777779</v>
      </c>
      <c r="S37" s="3">
        <f t="shared" si="10"/>
        <v>0.27777777777777779</v>
      </c>
      <c r="T37" s="3">
        <f t="shared" si="10"/>
        <v>0.27777777777777779</v>
      </c>
      <c r="U37" s="3">
        <f t="shared" si="10"/>
        <v>0.5</v>
      </c>
      <c r="V37" s="3">
        <f t="shared" si="10"/>
        <v>0.33333333333333331</v>
      </c>
    </row>
    <row r="38" spans="1:22" x14ac:dyDescent="0.45">
      <c r="A38" t="s">
        <v>58</v>
      </c>
      <c r="B38" t="s">
        <v>63</v>
      </c>
      <c r="C38" t="s">
        <v>97</v>
      </c>
      <c r="D38" t="s">
        <v>26</v>
      </c>
      <c r="E38" t="s">
        <v>31</v>
      </c>
      <c r="F38" t="s">
        <v>35</v>
      </c>
      <c r="G38" t="s">
        <v>36</v>
      </c>
      <c r="H38" t="s">
        <v>38</v>
      </c>
      <c r="I38" t="s">
        <v>39</v>
      </c>
      <c r="J38" t="s">
        <v>40</v>
      </c>
      <c r="K38" t="s">
        <v>41</v>
      </c>
      <c r="L38" t="s">
        <v>98</v>
      </c>
      <c r="N38">
        <v>3</v>
      </c>
      <c r="O38">
        <v>7</v>
      </c>
      <c r="P38">
        <v>12</v>
      </c>
      <c r="Q38">
        <v>16</v>
      </c>
      <c r="R38">
        <v>17</v>
      </c>
      <c r="S38">
        <v>19</v>
      </c>
      <c r="T38">
        <v>20</v>
      </c>
      <c r="U38">
        <v>21</v>
      </c>
      <c r="V38">
        <v>22</v>
      </c>
    </row>
    <row r="39" spans="1:22" x14ac:dyDescent="0.45">
      <c r="B39" t="s">
        <v>12</v>
      </c>
      <c r="C39" s="2">
        <f>'D(3)'!AA26</f>
        <v>7</v>
      </c>
      <c r="D39" s="2">
        <f>'D(7)'!AA26</f>
        <v>5</v>
      </c>
      <c r="E39" s="2">
        <f>'D(12)'!AC26</f>
        <v>2</v>
      </c>
      <c r="F39" s="2">
        <f>'D(16)'!AC26</f>
        <v>2</v>
      </c>
      <c r="G39" s="2">
        <f>'D(17)'!AC26</f>
        <v>2</v>
      </c>
      <c r="H39" s="2">
        <f>'D(19)'!AC26</f>
        <v>1</v>
      </c>
      <c r="I39" s="2">
        <f>'D(20)'!AC26</f>
        <v>2</v>
      </c>
      <c r="J39" s="2">
        <f>'D(21)'!AC26</f>
        <v>1</v>
      </c>
      <c r="K39" s="2">
        <f>'D(22)'!AC26</f>
        <v>1</v>
      </c>
      <c r="L39">
        <v>1</v>
      </c>
      <c r="N39" t="str">
        <f>IF(Table3[[#This Row],[Round 3]]=$L39,"correct","Incorrect")</f>
        <v>Incorrect</v>
      </c>
      <c r="O39" t="str">
        <f>IF(Table3[[#This Row],[Round 7]]=$L39,"correct","Incorrect")</f>
        <v>Incorrect</v>
      </c>
      <c r="P39" t="str">
        <f>IF(Table3[[#This Row],[Round 12]]=$L39,"correct","Incorrect")</f>
        <v>Incorrect</v>
      </c>
      <c r="Q39" t="str">
        <f>IF(Table3[[#This Row],[Round 16]]=$L39,"correct","Incorrect")</f>
        <v>Incorrect</v>
      </c>
      <c r="R39" t="str">
        <f>IF(Table3[[#This Row],[Round 17]]=$L39,"correct","Incorrect")</f>
        <v>Incorrect</v>
      </c>
      <c r="S39" t="str">
        <f>IF(Table3[[#This Row],[Round 19]]=$L39,"correct","Incorrect")</f>
        <v>correct</v>
      </c>
      <c r="T39" t="str">
        <f>IF(Table3[[#This Row],[Round 20]]=$L39,"correct","Incorrect")</f>
        <v>Incorrect</v>
      </c>
      <c r="U39" t="str">
        <f>IF(Table3[[#This Row],[Round 21]]=$L39,"correct","Incorrect")</f>
        <v>correct</v>
      </c>
      <c r="V39" t="str">
        <f>IF(Table3[[#This Row],[Round 22]]=$L39,"correct","Incorrect")</f>
        <v>correct</v>
      </c>
    </row>
    <row r="40" spans="1:22" x14ac:dyDescent="0.45">
      <c r="B40" t="s">
        <v>1</v>
      </c>
      <c r="C40" s="2">
        <f>'D(3)'!AA27</f>
        <v>9</v>
      </c>
      <c r="D40" s="2">
        <f>'D(7)'!AA27</f>
        <v>1</v>
      </c>
      <c r="E40" s="2">
        <f>'D(12)'!AC27</f>
        <v>1</v>
      </c>
      <c r="F40" s="2">
        <f>'D(16)'!AC27</f>
        <v>1</v>
      </c>
      <c r="G40" s="2">
        <f>'D(17)'!AC27</f>
        <v>1</v>
      </c>
      <c r="H40" s="2">
        <f>'D(19)'!AC27</f>
        <v>2</v>
      </c>
      <c r="I40" s="2">
        <f>'D(20)'!AC27</f>
        <v>1</v>
      </c>
      <c r="J40" s="2">
        <f>'D(21)'!AC27</f>
        <v>2</v>
      </c>
      <c r="K40" s="2">
        <f>'D(22)'!AC27</f>
        <v>2</v>
      </c>
      <c r="L40">
        <v>2</v>
      </c>
      <c r="N40" t="str">
        <f>IF(Table3[[#This Row],[Round 3]]=$L40,"correct","Incorrect")</f>
        <v>Incorrect</v>
      </c>
      <c r="O40" t="str">
        <f>IF(Table3[[#This Row],[Round 7]]=$L40,"correct","Incorrect")</f>
        <v>Incorrect</v>
      </c>
      <c r="P40" t="str">
        <f>IF(Table3[[#This Row],[Round 12]]=$L40,"correct","Incorrect")</f>
        <v>Incorrect</v>
      </c>
      <c r="Q40" t="str">
        <f>IF(Table3[[#This Row],[Round 16]]=$L40,"correct","Incorrect")</f>
        <v>Incorrect</v>
      </c>
      <c r="R40" t="str">
        <f>IF(Table3[[#This Row],[Round 17]]=$L40,"correct","Incorrect")</f>
        <v>Incorrect</v>
      </c>
      <c r="S40" t="str">
        <f>IF(Table3[[#This Row],[Round 19]]=$L40,"correct","Incorrect")</f>
        <v>correct</v>
      </c>
      <c r="T40" t="str">
        <f>IF(Table3[[#This Row],[Round 20]]=$L40,"correct","Incorrect")</f>
        <v>Incorrect</v>
      </c>
      <c r="U40" t="str">
        <f>IF(Table3[[#This Row],[Round 21]]=$L40,"correct","Incorrect")</f>
        <v>correct</v>
      </c>
      <c r="V40" t="str">
        <f>IF(Table3[[#This Row],[Round 22]]=$L40,"correct","Incorrect")</f>
        <v>correct</v>
      </c>
    </row>
    <row r="41" spans="1:22" x14ac:dyDescent="0.45">
      <c r="B41" t="s">
        <v>0</v>
      </c>
      <c r="C41" s="2">
        <f>'D(3)'!AA28</f>
        <v>6</v>
      </c>
      <c r="D41" s="2">
        <f>'D(7)'!AA28</f>
        <v>6</v>
      </c>
      <c r="E41" s="2">
        <f>'D(12)'!AC28</f>
        <v>7</v>
      </c>
      <c r="F41" s="2">
        <f>'D(16)'!AC28</f>
        <v>5</v>
      </c>
      <c r="G41" s="2">
        <f>'D(17)'!AC28</f>
        <v>4</v>
      </c>
      <c r="H41" s="2">
        <f>'D(19)'!AC28</f>
        <v>4</v>
      </c>
      <c r="I41" s="2">
        <f>'D(20)'!AC28</f>
        <v>3</v>
      </c>
      <c r="J41" s="2">
        <f>'D(21)'!AC28</f>
        <v>3</v>
      </c>
      <c r="K41" s="2">
        <f>'D(22)'!AC28</f>
        <v>3</v>
      </c>
      <c r="L41">
        <v>3</v>
      </c>
      <c r="N41" t="str">
        <f>IF(Table3[[#This Row],[Round 3]]=$L41,"correct","Incorrect")</f>
        <v>Incorrect</v>
      </c>
      <c r="O41" t="str">
        <f>IF(Table3[[#This Row],[Round 7]]=$L41,"correct","Incorrect")</f>
        <v>Incorrect</v>
      </c>
      <c r="P41" t="str">
        <f>IF(Table3[[#This Row],[Round 12]]=$L41,"correct","Incorrect")</f>
        <v>Incorrect</v>
      </c>
      <c r="Q41" t="str">
        <f>IF(Table3[[#This Row],[Round 16]]=$L41,"correct","Incorrect")</f>
        <v>Incorrect</v>
      </c>
      <c r="R41" t="str">
        <f>IF(Table3[[#This Row],[Round 17]]=$L41,"correct","Incorrect")</f>
        <v>Incorrect</v>
      </c>
      <c r="S41" t="str">
        <f>IF(Table3[[#This Row],[Round 19]]=$L41,"correct","Incorrect")</f>
        <v>Incorrect</v>
      </c>
      <c r="T41" t="str">
        <f>IF(Table3[[#This Row],[Round 20]]=$L41,"correct","Incorrect")</f>
        <v>correct</v>
      </c>
      <c r="U41" t="str">
        <f>IF(Table3[[#This Row],[Round 21]]=$L41,"correct","Incorrect")</f>
        <v>correct</v>
      </c>
      <c r="V41" t="str">
        <f>IF(Table3[[#This Row],[Round 22]]=$L41,"correct","Incorrect")</f>
        <v>correct</v>
      </c>
    </row>
    <row r="42" spans="1:22" x14ac:dyDescent="0.45">
      <c r="B42" t="s">
        <v>7</v>
      </c>
      <c r="C42" s="2">
        <f>'D(3)'!AA29</f>
        <v>2</v>
      </c>
      <c r="D42" s="2">
        <f>'D(7)'!AA29</f>
        <v>9</v>
      </c>
      <c r="E42" s="2">
        <f>'D(12)'!AC29</f>
        <v>11</v>
      </c>
      <c r="F42" s="2">
        <f>'D(16)'!AC29</f>
        <v>7</v>
      </c>
      <c r="G42" s="2">
        <f>'D(17)'!AC29</f>
        <v>11</v>
      </c>
      <c r="H42" s="2">
        <f>'D(19)'!AC29</f>
        <v>11</v>
      </c>
      <c r="I42" s="2">
        <f>'D(20)'!AC29</f>
        <v>10</v>
      </c>
      <c r="J42" s="2">
        <f>'D(21)'!AC29</f>
        <v>10</v>
      </c>
      <c r="K42" s="2">
        <f>'D(22)'!AC29</f>
        <v>10</v>
      </c>
      <c r="L42">
        <v>4</v>
      </c>
      <c r="N42" t="str">
        <f>IF(Table3[[#This Row],[Round 3]]=$L42,"correct","Incorrect")</f>
        <v>Incorrect</v>
      </c>
      <c r="O42" t="str">
        <f>IF(Table3[[#This Row],[Round 7]]=$L42,"correct","Incorrect")</f>
        <v>Incorrect</v>
      </c>
      <c r="P42" t="str">
        <f>IF(Table3[[#This Row],[Round 12]]=$L42,"correct","Incorrect")</f>
        <v>Incorrect</v>
      </c>
      <c r="Q42" t="str">
        <f>IF(Table3[[#This Row],[Round 16]]=$L42,"correct","Incorrect")</f>
        <v>Incorrect</v>
      </c>
      <c r="R42" t="str">
        <f>IF(Table3[[#This Row],[Round 17]]=$L42,"correct","Incorrect")</f>
        <v>Incorrect</v>
      </c>
      <c r="S42" t="str">
        <f>IF(Table3[[#This Row],[Round 19]]=$L42,"correct","Incorrect")</f>
        <v>Incorrect</v>
      </c>
      <c r="T42" t="str">
        <f>IF(Table3[[#This Row],[Round 20]]=$L42,"correct","Incorrect")</f>
        <v>Incorrect</v>
      </c>
      <c r="U42" t="str">
        <f>IF(Table3[[#This Row],[Round 21]]=$L42,"correct","Incorrect")</f>
        <v>Incorrect</v>
      </c>
      <c r="V42" t="str">
        <f>IF(Table3[[#This Row],[Round 22]]=$L42,"correct","Incorrect")</f>
        <v>Incorrect</v>
      </c>
    </row>
    <row r="43" spans="1:22" x14ac:dyDescent="0.45">
      <c r="B43" t="s">
        <v>17</v>
      </c>
      <c r="C43" s="2">
        <f>'D(3)'!AA30</f>
        <v>10</v>
      </c>
      <c r="D43" s="2">
        <f>'D(7)'!AA30</f>
        <v>4</v>
      </c>
      <c r="E43" s="2">
        <f>'D(12)'!AC30</f>
        <v>4</v>
      </c>
      <c r="F43" s="2">
        <f>'D(16)'!AC30</f>
        <v>4</v>
      </c>
      <c r="G43" s="2">
        <f>'D(17)'!AC30</f>
        <v>5</v>
      </c>
      <c r="H43" s="2">
        <f>'D(19)'!AC30</f>
        <v>5</v>
      </c>
      <c r="I43" s="2">
        <f>'D(20)'!AC30</f>
        <v>5</v>
      </c>
      <c r="J43" s="2">
        <f>'D(21)'!AC30</f>
        <v>5</v>
      </c>
      <c r="K43" s="2">
        <f>'D(22)'!AC30</f>
        <v>6</v>
      </c>
      <c r="L43">
        <v>5</v>
      </c>
      <c r="N43" t="str">
        <f>IF(Table3[[#This Row],[Round 3]]=$L43,"correct","Incorrect")</f>
        <v>Incorrect</v>
      </c>
      <c r="O43" t="str">
        <f>IF(Table3[[#This Row],[Round 7]]=$L43,"correct","Incorrect")</f>
        <v>Incorrect</v>
      </c>
      <c r="P43" t="str">
        <f>IF(Table3[[#This Row],[Round 12]]=$L43,"correct","Incorrect")</f>
        <v>Incorrect</v>
      </c>
      <c r="Q43" t="str">
        <f>IF(Table3[[#This Row],[Round 16]]=$L43,"correct","Incorrect")</f>
        <v>Incorrect</v>
      </c>
      <c r="R43" t="str">
        <f>IF(Table3[[#This Row],[Round 17]]=$L43,"correct","Incorrect")</f>
        <v>correct</v>
      </c>
      <c r="S43" t="str">
        <f>IF(Table3[[#This Row],[Round 19]]=$L43,"correct","Incorrect")</f>
        <v>correct</v>
      </c>
      <c r="T43" t="str">
        <f>IF(Table3[[#This Row],[Round 20]]=$L43,"correct","Incorrect")</f>
        <v>correct</v>
      </c>
      <c r="U43" t="str">
        <f>IF(Table3[[#This Row],[Round 21]]=$L43,"correct","Incorrect")</f>
        <v>correct</v>
      </c>
      <c r="V43" t="str">
        <f>IF(Table3[[#This Row],[Round 22]]=$L43,"correct","Incorrect")</f>
        <v>Incorrect</v>
      </c>
    </row>
    <row r="44" spans="1:22" x14ac:dyDescent="0.45">
      <c r="B44" t="s">
        <v>2</v>
      </c>
      <c r="C44" s="2">
        <f>'D(3)'!AA31</f>
        <v>4</v>
      </c>
      <c r="D44" s="2">
        <f>'D(7)'!AA31</f>
        <v>3</v>
      </c>
      <c r="E44" s="2">
        <f>'D(12)'!AC31</f>
        <v>3</v>
      </c>
      <c r="F44" s="2">
        <f>'D(16)'!AC31</f>
        <v>3</v>
      </c>
      <c r="G44" s="2">
        <f>'D(17)'!AC31</f>
        <v>3</v>
      </c>
      <c r="H44" s="2">
        <f>'D(19)'!AC31</f>
        <v>3</v>
      </c>
      <c r="I44" s="2">
        <f>'D(20)'!AC31</f>
        <v>4</v>
      </c>
      <c r="J44" s="2">
        <f>'D(21)'!AC31</f>
        <v>4</v>
      </c>
      <c r="K44" s="2">
        <f>'D(22)'!AC31</f>
        <v>4</v>
      </c>
      <c r="L44">
        <v>6</v>
      </c>
      <c r="N44" t="str">
        <f>IF(Table3[[#This Row],[Round 3]]=$L44,"correct","Incorrect")</f>
        <v>Incorrect</v>
      </c>
      <c r="O44" t="str">
        <f>IF(Table3[[#This Row],[Round 7]]=$L44,"correct","Incorrect")</f>
        <v>Incorrect</v>
      </c>
      <c r="P44" t="str">
        <f>IF(Table3[[#This Row],[Round 12]]=$L44,"correct","Incorrect")</f>
        <v>Incorrect</v>
      </c>
      <c r="Q44" t="str">
        <f>IF(Table3[[#This Row],[Round 16]]=$L44,"correct","Incorrect")</f>
        <v>Incorrect</v>
      </c>
      <c r="R44" t="str">
        <f>IF(Table3[[#This Row],[Round 17]]=$L44,"correct","Incorrect")</f>
        <v>Incorrect</v>
      </c>
      <c r="S44" t="str">
        <f>IF(Table3[[#This Row],[Round 19]]=$L44,"correct","Incorrect")</f>
        <v>Incorrect</v>
      </c>
      <c r="T44" t="str">
        <f>IF(Table3[[#This Row],[Round 20]]=$L44,"correct","Incorrect")</f>
        <v>Incorrect</v>
      </c>
      <c r="U44" t="str">
        <f>IF(Table3[[#This Row],[Round 21]]=$L44,"correct","Incorrect")</f>
        <v>Incorrect</v>
      </c>
      <c r="V44" t="str">
        <f>IF(Table3[[#This Row],[Round 22]]=$L44,"correct","Incorrect")</f>
        <v>Incorrect</v>
      </c>
    </row>
    <row r="45" spans="1:22" x14ac:dyDescent="0.45">
      <c r="B45" t="s">
        <v>5</v>
      </c>
      <c r="C45" s="2">
        <f>'D(3)'!AA32</f>
        <v>11</v>
      </c>
      <c r="D45" s="2">
        <f>'D(7)'!AA32</f>
        <v>7</v>
      </c>
      <c r="E45" s="2">
        <f>'D(12)'!AC32</f>
        <v>8</v>
      </c>
      <c r="F45" s="2">
        <f>'D(16)'!AC32</f>
        <v>6</v>
      </c>
      <c r="G45" s="2">
        <f>'D(17)'!AC32</f>
        <v>6</v>
      </c>
      <c r="H45" s="2">
        <f>'D(19)'!AC32</f>
        <v>9</v>
      </c>
      <c r="I45" s="2">
        <f>'D(20)'!AC32</f>
        <v>9</v>
      </c>
      <c r="J45" s="2">
        <f>'D(21)'!AC32</f>
        <v>6</v>
      </c>
      <c r="K45" s="2">
        <f>'D(22)'!AC32</f>
        <v>5</v>
      </c>
      <c r="L45">
        <v>7</v>
      </c>
      <c r="N45" t="str">
        <f>IF(Table3[[#This Row],[Round 3]]=$L45,"correct","Incorrect")</f>
        <v>Incorrect</v>
      </c>
      <c r="O45" t="str">
        <f>IF(Table3[[#This Row],[Round 7]]=$L45,"correct","Incorrect")</f>
        <v>correct</v>
      </c>
      <c r="P45" t="str">
        <f>IF(Table3[[#This Row],[Round 12]]=$L45,"correct","Incorrect")</f>
        <v>Incorrect</v>
      </c>
      <c r="Q45" t="str">
        <f>IF(Table3[[#This Row],[Round 16]]=$L45,"correct","Incorrect")</f>
        <v>Incorrect</v>
      </c>
      <c r="R45" t="str">
        <f>IF(Table3[[#This Row],[Round 17]]=$L45,"correct","Incorrect")</f>
        <v>Incorrect</v>
      </c>
      <c r="S45" t="str">
        <f>IF(Table3[[#This Row],[Round 19]]=$L45,"correct","Incorrect")</f>
        <v>Incorrect</v>
      </c>
      <c r="T45" t="str">
        <f>IF(Table3[[#This Row],[Round 20]]=$L45,"correct","Incorrect")</f>
        <v>Incorrect</v>
      </c>
      <c r="U45" t="str">
        <f>IF(Table3[[#This Row],[Round 21]]=$L45,"correct","Incorrect")</f>
        <v>Incorrect</v>
      </c>
      <c r="V45" t="str">
        <f>IF(Table3[[#This Row],[Round 22]]=$L45,"correct","Incorrect")</f>
        <v>Incorrect</v>
      </c>
    </row>
    <row r="46" spans="1:22" x14ac:dyDescent="0.45">
      <c r="B46" t="s">
        <v>14</v>
      </c>
      <c r="C46" s="2">
        <f>'D(3)'!AA33</f>
        <v>8</v>
      </c>
      <c r="D46" s="2">
        <f>'D(7)'!AA33</f>
        <v>11</v>
      </c>
      <c r="E46" s="2">
        <f>'D(12)'!AC33</f>
        <v>9</v>
      </c>
      <c r="F46" s="2">
        <f>'D(16)'!AC33</f>
        <v>10</v>
      </c>
      <c r="G46" s="2">
        <f>'D(17)'!AC33</f>
        <v>10</v>
      </c>
      <c r="H46" s="2">
        <f>'D(19)'!AC33</f>
        <v>7</v>
      </c>
      <c r="I46" s="2">
        <f>'D(20)'!AC33</f>
        <v>7</v>
      </c>
      <c r="J46" s="2">
        <f>'D(21)'!AC33</f>
        <v>8</v>
      </c>
      <c r="K46" s="2">
        <f>'D(22)'!AC33</f>
        <v>9</v>
      </c>
      <c r="L46">
        <v>8</v>
      </c>
      <c r="N46" t="str">
        <f>IF(Table3[[#This Row],[Round 3]]=$L46,"correct","Incorrect")</f>
        <v>correct</v>
      </c>
      <c r="O46" t="str">
        <f>IF(Table3[[#This Row],[Round 7]]=$L46,"correct","Incorrect")</f>
        <v>Incorrect</v>
      </c>
      <c r="P46" t="str">
        <f>IF(Table3[[#This Row],[Round 12]]=$L46,"correct","Incorrect")</f>
        <v>Incorrect</v>
      </c>
      <c r="Q46" t="str">
        <f>IF(Table3[[#This Row],[Round 16]]=$L46,"correct","Incorrect")</f>
        <v>Incorrect</v>
      </c>
      <c r="R46" t="str">
        <f>IF(Table3[[#This Row],[Round 17]]=$L46,"correct","Incorrect")</f>
        <v>Incorrect</v>
      </c>
      <c r="S46" t="str">
        <f>IF(Table3[[#This Row],[Round 19]]=$L46,"correct","Incorrect")</f>
        <v>Incorrect</v>
      </c>
      <c r="T46" t="str">
        <f>IF(Table3[[#This Row],[Round 20]]=$L46,"correct","Incorrect")</f>
        <v>Incorrect</v>
      </c>
      <c r="U46" t="str">
        <f>IF(Table3[[#This Row],[Round 21]]=$L46,"correct","Incorrect")</f>
        <v>correct</v>
      </c>
      <c r="V46" t="str">
        <f>IF(Table3[[#This Row],[Round 22]]=$L46,"correct","Incorrect")</f>
        <v>Incorrect</v>
      </c>
    </row>
    <row r="47" spans="1:22" x14ac:dyDescent="0.45">
      <c r="B47" t="s">
        <v>3</v>
      </c>
      <c r="C47" s="2">
        <f>'D(3)'!AA34</f>
        <v>3</v>
      </c>
      <c r="D47" s="2">
        <f>'D(7)'!AA34</f>
        <v>10</v>
      </c>
      <c r="E47" s="2">
        <f>'D(12)'!AC34</f>
        <v>10</v>
      </c>
      <c r="F47" s="2">
        <f>'D(16)'!AC34</f>
        <v>9</v>
      </c>
      <c r="G47" s="2">
        <f>'D(17)'!AC34</f>
        <v>7</v>
      </c>
      <c r="H47" s="2">
        <f>'D(19)'!AC34</f>
        <v>6</v>
      </c>
      <c r="I47" s="2">
        <f>'D(20)'!AC34</f>
        <v>6</v>
      </c>
      <c r="J47" s="2">
        <f>'D(21)'!AC34</f>
        <v>7</v>
      </c>
      <c r="K47" s="2">
        <f>'D(22)'!AC34</f>
        <v>8</v>
      </c>
      <c r="L47">
        <v>9</v>
      </c>
      <c r="N47" t="str">
        <f>IF(Table3[[#This Row],[Round 3]]=$L47,"correct","Incorrect")</f>
        <v>Incorrect</v>
      </c>
      <c r="O47" t="str">
        <f>IF(Table3[[#This Row],[Round 7]]=$L47,"correct","Incorrect")</f>
        <v>Incorrect</v>
      </c>
      <c r="P47" t="str">
        <f>IF(Table3[[#This Row],[Round 12]]=$L47,"correct","Incorrect")</f>
        <v>Incorrect</v>
      </c>
      <c r="Q47" t="str">
        <f>IF(Table3[[#This Row],[Round 16]]=$L47,"correct","Incorrect")</f>
        <v>correct</v>
      </c>
      <c r="R47" t="str">
        <f>IF(Table3[[#This Row],[Round 17]]=$L47,"correct","Incorrect")</f>
        <v>Incorrect</v>
      </c>
      <c r="S47" t="str">
        <f>IF(Table3[[#This Row],[Round 19]]=$L47,"correct","Incorrect")</f>
        <v>Incorrect</v>
      </c>
      <c r="T47" t="str">
        <f>IF(Table3[[#This Row],[Round 20]]=$L47,"correct","Incorrect")</f>
        <v>Incorrect</v>
      </c>
      <c r="U47" t="str">
        <f>IF(Table3[[#This Row],[Round 21]]=$L47,"correct","Incorrect")</f>
        <v>Incorrect</v>
      </c>
      <c r="V47" t="str">
        <f>IF(Table3[[#This Row],[Round 22]]=$L47,"correct","Incorrect")</f>
        <v>Incorrect</v>
      </c>
    </row>
    <row r="48" spans="1:22" x14ac:dyDescent="0.45">
      <c r="B48" t="s">
        <v>13</v>
      </c>
      <c r="C48" s="2">
        <f>'D(3)'!AA35</f>
        <v>1</v>
      </c>
      <c r="D48" s="2">
        <f>'D(7)'!AA35</f>
        <v>2</v>
      </c>
      <c r="E48" s="2">
        <f>'D(12)'!AC35</f>
        <v>5</v>
      </c>
      <c r="F48" s="2">
        <f>'D(16)'!AC35</f>
        <v>11</v>
      </c>
      <c r="G48" s="2">
        <f>'D(17)'!AC35</f>
        <v>12</v>
      </c>
      <c r="H48" s="2">
        <f>'D(19)'!AC35</f>
        <v>12</v>
      </c>
      <c r="I48" s="2">
        <f>'D(20)'!AC35</f>
        <v>12</v>
      </c>
      <c r="J48" s="2">
        <f>'D(21)'!AC35</f>
        <v>12</v>
      </c>
      <c r="K48" s="2">
        <f>'D(22)'!AC35</f>
        <v>12</v>
      </c>
      <c r="L48">
        <v>10</v>
      </c>
      <c r="N48" t="str">
        <f>IF(Table3[[#This Row],[Round 3]]=$L48,"correct","Incorrect")</f>
        <v>Incorrect</v>
      </c>
      <c r="O48" t="str">
        <f>IF(Table3[[#This Row],[Round 7]]=$L48,"correct","Incorrect")</f>
        <v>Incorrect</v>
      </c>
      <c r="P48" t="str">
        <f>IF(Table3[[#This Row],[Round 12]]=$L48,"correct","Incorrect")</f>
        <v>Incorrect</v>
      </c>
      <c r="Q48" t="str">
        <f>IF(Table3[[#This Row],[Round 16]]=$L48,"correct","Incorrect")</f>
        <v>Incorrect</v>
      </c>
      <c r="R48" t="str">
        <f>IF(Table3[[#This Row],[Round 17]]=$L48,"correct","Incorrect")</f>
        <v>Incorrect</v>
      </c>
      <c r="S48" t="str">
        <f>IF(Table3[[#This Row],[Round 19]]=$L48,"correct","Incorrect")</f>
        <v>Incorrect</v>
      </c>
      <c r="T48" t="str">
        <f>IF(Table3[[#This Row],[Round 20]]=$L48,"correct","Incorrect")</f>
        <v>Incorrect</v>
      </c>
      <c r="U48" t="str">
        <f>IF(Table3[[#This Row],[Round 21]]=$L48,"correct","Incorrect")</f>
        <v>Incorrect</v>
      </c>
      <c r="V48" t="str">
        <f>IF(Table3[[#This Row],[Round 22]]=$L48,"correct","Incorrect")</f>
        <v>Incorrect</v>
      </c>
    </row>
    <row r="49" spans="1:22" x14ac:dyDescent="0.45">
      <c r="B49" t="s">
        <v>15</v>
      </c>
      <c r="C49" s="2">
        <f>'D(3)'!AA36</f>
        <v>12</v>
      </c>
      <c r="D49" s="2">
        <f>'D(7)'!AA36</f>
        <v>13</v>
      </c>
      <c r="E49" s="2">
        <f>'D(12)'!AC36</f>
        <v>12</v>
      </c>
      <c r="F49" s="2">
        <f>'D(16)'!AC36</f>
        <v>12</v>
      </c>
      <c r="G49" s="2">
        <f>'D(17)'!AC36</f>
        <v>9</v>
      </c>
      <c r="H49" s="2">
        <f>'D(19)'!AC36</f>
        <v>8</v>
      </c>
      <c r="I49" s="2">
        <f>'D(20)'!AC36</f>
        <v>8</v>
      </c>
      <c r="J49" s="2">
        <f>'D(21)'!AC36</f>
        <v>9</v>
      </c>
      <c r="K49" s="2">
        <f>'D(22)'!AC36</f>
        <v>7</v>
      </c>
      <c r="L49">
        <v>11</v>
      </c>
      <c r="N49" t="str">
        <f>IF(Table3[[#This Row],[Round 3]]=$L49,"correct","Incorrect")</f>
        <v>Incorrect</v>
      </c>
      <c r="O49" t="str">
        <f>IF(Table3[[#This Row],[Round 7]]=$L49,"correct","Incorrect")</f>
        <v>Incorrect</v>
      </c>
      <c r="P49" t="str">
        <f>IF(Table3[[#This Row],[Round 12]]=$L49,"correct","Incorrect")</f>
        <v>Incorrect</v>
      </c>
      <c r="Q49" t="str">
        <f>IF(Table3[[#This Row],[Round 16]]=$L49,"correct","Incorrect")</f>
        <v>Incorrect</v>
      </c>
      <c r="R49" t="str">
        <f>IF(Table3[[#This Row],[Round 17]]=$L49,"correct","Incorrect")</f>
        <v>Incorrect</v>
      </c>
      <c r="S49" t="str">
        <f>IF(Table3[[#This Row],[Round 19]]=$L49,"correct","Incorrect")</f>
        <v>Incorrect</v>
      </c>
      <c r="T49" t="str">
        <f>IF(Table3[[#This Row],[Round 20]]=$L49,"correct","Incorrect")</f>
        <v>Incorrect</v>
      </c>
      <c r="U49" t="str">
        <f>IF(Table3[[#This Row],[Round 21]]=$L49,"correct","Incorrect")</f>
        <v>Incorrect</v>
      </c>
      <c r="V49" t="str">
        <f>IF(Table3[[#This Row],[Round 22]]=$L49,"correct","Incorrect")</f>
        <v>Incorrect</v>
      </c>
    </row>
    <row r="50" spans="1:22" x14ac:dyDescent="0.45">
      <c r="B50" t="s">
        <v>4</v>
      </c>
      <c r="C50" s="2">
        <f>'D(3)'!AA37</f>
        <v>16</v>
      </c>
      <c r="D50" s="2">
        <f>'D(7)'!AA37</f>
        <v>14</v>
      </c>
      <c r="E50" s="2">
        <f>'D(12)'!AC37</f>
        <v>6</v>
      </c>
      <c r="F50" s="2">
        <f>'D(16)'!AC37</f>
        <v>8</v>
      </c>
      <c r="G50" s="2">
        <f>'D(17)'!AC37</f>
        <v>8</v>
      </c>
      <c r="H50" s="2">
        <f>'D(19)'!AC37</f>
        <v>10</v>
      </c>
      <c r="I50" s="2">
        <f>'D(20)'!AC37</f>
        <v>11</v>
      </c>
      <c r="J50" s="2">
        <f>'D(21)'!AC37</f>
        <v>11</v>
      </c>
      <c r="K50" s="2">
        <f>'D(22)'!AC37</f>
        <v>11</v>
      </c>
      <c r="L50">
        <v>12</v>
      </c>
      <c r="N50" t="str">
        <f>IF(Table3[[#This Row],[Round 3]]=$L50,"correct","Incorrect")</f>
        <v>Incorrect</v>
      </c>
      <c r="O50" t="str">
        <f>IF(Table3[[#This Row],[Round 7]]=$L50,"correct","Incorrect")</f>
        <v>Incorrect</v>
      </c>
      <c r="P50" t="str">
        <f>IF(Table3[[#This Row],[Round 12]]=$L50,"correct","Incorrect")</f>
        <v>Incorrect</v>
      </c>
      <c r="Q50" t="str">
        <f>IF(Table3[[#This Row],[Round 16]]=$L50,"correct","Incorrect")</f>
        <v>Incorrect</v>
      </c>
      <c r="R50" t="str">
        <f>IF(Table3[[#This Row],[Round 17]]=$L50,"correct","Incorrect")</f>
        <v>Incorrect</v>
      </c>
      <c r="S50" t="str">
        <f>IF(Table3[[#This Row],[Round 19]]=$L50,"correct","Incorrect")</f>
        <v>Incorrect</v>
      </c>
      <c r="T50" t="str">
        <f>IF(Table3[[#This Row],[Round 20]]=$L50,"correct","Incorrect")</f>
        <v>Incorrect</v>
      </c>
      <c r="U50" t="str">
        <f>IF(Table3[[#This Row],[Round 21]]=$L50,"correct","Incorrect")</f>
        <v>Incorrect</v>
      </c>
      <c r="V50" t="str">
        <f>IF(Table3[[#This Row],[Round 22]]=$L50,"correct","Incorrect")</f>
        <v>Incorrect</v>
      </c>
    </row>
    <row r="51" spans="1:22" x14ac:dyDescent="0.45">
      <c r="B51" t="s">
        <v>9</v>
      </c>
      <c r="C51" s="2">
        <f>'D(3)'!AA38</f>
        <v>5</v>
      </c>
      <c r="D51" s="2">
        <f>'D(7)'!AA38</f>
        <v>8</v>
      </c>
      <c r="E51" s="2">
        <f>'D(12)'!AC38</f>
        <v>14</v>
      </c>
      <c r="F51" s="2">
        <f>'D(16)'!AC38</f>
        <v>14</v>
      </c>
      <c r="G51" s="2">
        <f>'D(17)'!AC38</f>
        <v>13</v>
      </c>
      <c r="H51" s="2">
        <f>'D(19)'!AC38</f>
        <v>14</v>
      </c>
      <c r="I51" s="2">
        <f>'D(20)'!AC38</f>
        <v>14</v>
      </c>
      <c r="J51" s="2">
        <f>'D(21)'!AC38</f>
        <v>13</v>
      </c>
      <c r="K51" s="2">
        <f>'D(22)'!AC38</f>
        <v>13</v>
      </c>
      <c r="L51">
        <v>13</v>
      </c>
      <c r="N51" t="str">
        <f>IF(Table3[[#This Row],[Round 3]]=$L51,"correct","Incorrect")</f>
        <v>Incorrect</v>
      </c>
      <c r="O51" t="str">
        <f>IF(Table3[[#This Row],[Round 7]]=$L51,"correct","Incorrect")</f>
        <v>Incorrect</v>
      </c>
      <c r="P51" t="str">
        <f>IF(Table3[[#This Row],[Round 12]]=$L51,"correct","Incorrect")</f>
        <v>Incorrect</v>
      </c>
      <c r="Q51" t="str">
        <f>IF(Table3[[#This Row],[Round 16]]=$L51,"correct","Incorrect")</f>
        <v>Incorrect</v>
      </c>
      <c r="R51" t="str">
        <f>IF(Table3[[#This Row],[Round 17]]=$L51,"correct","Incorrect")</f>
        <v>correct</v>
      </c>
      <c r="S51" t="str">
        <f>IF(Table3[[#This Row],[Round 19]]=$L51,"correct","Incorrect")</f>
        <v>Incorrect</v>
      </c>
      <c r="T51" t="str">
        <f>IF(Table3[[#This Row],[Round 20]]=$L51,"correct","Incorrect")</f>
        <v>Incorrect</v>
      </c>
      <c r="U51" t="str">
        <f>IF(Table3[[#This Row],[Round 21]]=$L51,"correct","Incorrect")</f>
        <v>correct</v>
      </c>
      <c r="V51" t="str">
        <f>IF(Table3[[#This Row],[Round 22]]=$L51,"correct","Incorrect")</f>
        <v>correct</v>
      </c>
    </row>
    <row r="52" spans="1:22" x14ac:dyDescent="0.45">
      <c r="B52" t="s">
        <v>11</v>
      </c>
      <c r="C52" s="2">
        <f>'D(3)'!AA39</f>
        <v>15</v>
      </c>
      <c r="D52" s="2">
        <f>'D(7)'!AA39</f>
        <v>15</v>
      </c>
      <c r="E52" s="2">
        <f>'D(12)'!AC39</f>
        <v>15</v>
      </c>
      <c r="F52" s="2">
        <f>'D(16)'!AC39</f>
        <v>15</v>
      </c>
      <c r="G52" s="2">
        <f>'D(17)'!AC39</f>
        <v>16</v>
      </c>
      <c r="H52" s="2">
        <f>'D(19)'!AC39</f>
        <v>16</v>
      </c>
      <c r="I52" s="2">
        <f>'D(20)'!AC39</f>
        <v>15</v>
      </c>
      <c r="J52" s="2">
        <f>'D(21)'!AC39</f>
        <v>15</v>
      </c>
      <c r="K52" s="2">
        <f>'D(22)'!AC39</f>
        <v>16</v>
      </c>
      <c r="L52">
        <v>14</v>
      </c>
      <c r="N52" t="str">
        <f>IF(Table3[[#This Row],[Round 3]]=$L52,"correct","Incorrect")</f>
        <v>Incorrect</v>
      </c>
      <c r="O52" t="str">
        <f>IF(Table3[[#This Row],[Round 7]]=$L52,"correct","Incorrect")</f>
        <v>Incorrect</v>
      </c>
      <c r="P52" t="str">
        <f>IF(Table3[[#This Row],[Round 12]]=$L52,"correct","Incorrect")</f>
        <v>Incorrect</v>
      </c>
      <c r="Q52" t="str">
        <f>IF(Table3[[#This Row],[Round 16]]=$L52,"correct","Incorrect")</f>
        <v>Incorrect</v>
      </c>
      <c r="R52" t="str">
        <f>IF(Table3[[#This Row],[Round 17]]=$L52,"correct","Incorrect")</f>
        <v>Incorrect</v>
      </c>
      <c r="S52" t="str">
        <f>IF(Table3[[#This Row],[Round 19]]=$L52,"correct","Incorrect")</f>
        <v>Incorrect</v>
      </c>
      <c r="T52" t="str">
        <f>IF(Table3[[#This Row],[Round 20]]=$L52,"correct","Incorrect")</f>
        <v>Incorrect</v>
      </c>
      <c r="U52" t="str">
        <f>IF(Table3[[#This Row],[Round 21]]=$L52,"correct","Incorrect")</f>
        <v>Incorrect</v>
      </c>
      <c r="V52" t="str">
        <f>IF(Table3[[#This Row],[Round 22]]=$L52,"correct","Incorrect")</f>
        <v>Incorrect</v>
      </c>
    </row>
    <row r="53" spans="1:22" x14ac:dyDescent="0.45">
      <c r="B53" t="s">
        <v>8</v>
      </c>
      <c r="C53" s="2">
        <f>'D(3)'!AA40</f>
        <v>14</v>
      </c>
      <c r="D53" s="2">
        <f>'D(7)'!AA40</f>
        <v>16</v>
      </c>
      <c r="E53" s="2">
        <f>'D(12)'!AC40</f>
        <v>16</v>
      </c>
      <c r="F53" s="2">
        <f>'D(16)'!AC40</f>
        <v>16</v>
      </c>
      <c r="G53" s="2">
        <f>'D(17)'!AC40</f>
        <v>15</v>
      </c>
      <c r="H53" s="2">
        <f>'D(19)'!AC40</f>
        <v>13</v>
      </c>
      <c r="I53" s="2">
        <f>'D(20)'!AC40</f>
        <v>13</v>
      </c>
      <c r="J53" s="2">
        <f>'D(21)'!AC40</f>
        <v>14</v>
      </c>
      <c r="K53" s="2">
        <f>'D(22)'!AC40</f>
        <v>14</v>
      </c>
      <c r="L53">
        <v>15</v>
      </c>
      <c r="N53" t="str">
        <f>IF(Table3[[#This Row],[Round 3]]=$L53,"correct","Incorrect")</f>
        <v>Incorrect</v>
      </c>
      <c r="O53" t="str">
        <f>IF(Table3[[#This Row],[Round 7]]=$L53,"correct","Incorrect")</f>
        <v>Incorrect</v>
      </c>
      <c r="P53" t="str">
        <f>IF(Table3[[#This Row],[Round 12]]=$L53,"correct","Incorrect")</f>
        <v>Incorrect</v>
      </c>
      <c r="Q53" t="str">
        <f>IF(Table3[[#This Row],[Round 16]]=$L53,"correct","Incorrect")</f>
        <v>Incorrect</v>
      </c>
      <c r="R53" t="str">
        <f>IF(Table3[[#This Row],[Round 17]]=$L53,"correct","Incorrect")</f>
        <v>correct</v>
      </c>
      <c r="S53" t="str">
        <f>IF(Table3[[#This Row],[Round 19]]=$L53,"correct","Incorrect")</f>
        <v>Incorrect</v>
      </c>
      <c r="T53" t="str">
        <f>IF(Table3[[#This Row],[Round 20]]=$L53,"correct","Incorrect")</f>
        <v>Incorrect</v>
      </c>
      <c r="U53" t="str">
        <f>IF(Table3[[#This Row],[Round 21]]=$L53,"correct","Incorrect")</f>
        <v>Incorrect</v>
      </c>
      <c r="V53" t="str">
        <f>IF(Table3[[#This Row],[Round 22]]=$L53,"correct","Incorrect")</f>
        <v>Incorrect</v>
      </c>
    </row>
    <row r="54" spans="1:22" x14ac:dyDescent="0.45">
      <c r="B54" t="s">
        <v>6</v>
      </c>
      <c r="C54" s="2">
        <f>'D(3)'!AA41</f>
        <v>13</v>
      </c>
      <c r="D54" s="2">
        <f>'D(7)'!AA41</f>
        <v>12</v>
      </c>
      <c r="E54" s="2">
        <f>'D(12)'!AC41</f>
        <v>13</v>
      </c>
      <c r="F54" s="2">
        <f>'D(16)'!AC41</f>
        <v>13</v>
      </c>
      <c r="G54" s="2">
        <f>'D(17)'!AC41</f>
        <v>14</v>
      </c>
      <c r="H54" s="2">
        <f>'D(19)'!AC41</f>
        <v>15</v>
      </c>
      <c r="I54" s="2">
        <f>'D(20)'!AC41</f>
        <v>16</v>
      </c>
      <c r="J54" s="2">
        <f>'D(21)'!AC41</f>
        <v>16</v>
      </c>
      <c r="K54" s="2">
        <f>'D(22)'!AC41</f>
        <v>15</v>
      </c>
      <c r="L54">
        <v>16</v>
      </c>
      <c r="N54" t="str">
        <f>IF(Table3[[#This Row],[Round 3]]=$L54,"correct","Incorrect")</f>
        <v>Incorrect</v>
      </c>
      <c r="O54" t="str">
        <f>IF(Table3[[#This Row],[Round 7]]=$L54,"correct","Incorrect")</f>
        <v>Incorrect</v>
      </c>
      <c r="P54" t="str">
        <f>IF(Table3[[#This Row],[Round 12]]=$L54,"correct","Incorrect")</f>
        <v>Incorrect</v>
      </c>
      <c r="Q54" t="str">
        <f>IF(Table3[[#This Row],[Round 16]]=$L54,"correct","Incorrect")</f>
        <v>Incorrect</v>
      </c>
      <c r="R54" t="str">
        <f>IF(Table3[[#This Row],[Round 17]]=$L54,"correct","Incorrect")</f>
        <v>Incorrect</v>
      </c>
      <c r="S54" t="str">
        <f>IF(Table3[[#This Row],[Round 19]]=$L54,"correct","Incorrect")</f>
        <v>Incorrect</v>
      </c>
      <c r="T54" t="str">
        <f>IF(Table3[[#This Row],[Round 20]]=$L54,"correct","Incorrect")</f>
        <v>correct</v>
      </c>
      <c r="U54" t="str">
        <f>IF(Table3[[#This Row],[Round 21]]=$L54,"correct","Incorrect")</f>
        <v>correct</v>
      </c>
      <c r="V54" t="str">
        <f>IF(Table3[[#This Row],[Round 22]]=$L54,"correct","Incorrect")</f>
        <v>Incorrect</v>
      </c>
    </row>
    <row r="55" spans="1:22" x14ac:dyDescent="0.45">
      <c r="B55" t="s">
        <v>16</v>
      </c>
      <c r="C55" s="2">
        <f>'D(3)'!AA42</f>
        <v>18</v>
      </c>
      <c r="D55" s="2">
        <f>'D(7)'!AA42</f>
        <v>18</v>
      </c>
      <c r="E55" s="2">
        <f>'D(12)'!AC42</f>
        <v>18</v>
      </c>
      <c r="F55" s="2">
        <f>'D(16)'!AC42</f>
        <v>17</v>
      </c>
      <c r="G55" s="2">
        <f>'D(17)'!AC42</f>
        <v>17</v>
      </c>
      <c r="H55" s="2">
        <f>'D(19)'!AC42</f>
        <v>17</v>
      </c>
      <c r="I55" s="2">
        <f>'D(20)'!AC42</f>
        <v>17</v>
      </c>
      <c r="J55" s="2">
        <f>'D(21)'!AC42</f>
        <v>17</v>
      </c>
      <c r="K55" s="2">
        <f>'D(22)'!AC42</f>
        <v>17</v>
      </c>
      <c r="L55">
        <v>17</v>
      </c>
      <c r="N55" t="str">
        <f>IF(Table3[[#This Row],[Round 3]]=$L55,"correct","Incorrect")</f>
        <v>Incorrect</v>
      </c>
      <c r="O55" t="str">
        <f>IF(Table3[[#This Row],[Round 7]]=$L55,"correct","Incorrect")</f>
        <v>Incorrect</v>
      </c>
      <c r="P55" t="str">
        <f>IF(Table3[[#This Row],[Round 12]]=$L55,"correct","Incorrect")</f>
        <v>Incorrect</v>
      </c>
      <c r="Q55" t="str">
        <f>IF(Table3[[#This Row],[Round 16]]=$L55,"correct","Incorrect")</f>
        <v>correct</v>
      </c>
      <c r="R55" t="str">
        <f>IF(Table3[[#This Row],[Round 17]]=$L55,"correct","Incorrect")</f>
        <v>correct</v>
      </c>
      <c r="S55" t="str">
        <f>IF(Table3[[#This Row],[Round 19]]=$L55,"correct","Incorrect")</f>
        <v>correct</v>
      </c>
      <c r="T55" t="str">
        <f>IF(Table3[[#This Row],[Round 20]]=$L55,"correct","Incorrect")</f>
        <v>correct</v>
      </c>
      <c r="U55" t="str">
        <f>IF(Table3[[#This Row],[Round 21]]=$L55,"correct","Incorrect")</f>
        <v>correct</v>
      </c>
      <c r="V55" t="str">
        <f>IF(Table3[[#This Row],[Round 22]]=$L55,"correct","Incorrect")</f>
        <v>correct</v>
      </c>
    </row>
    <row r="56" spans="1:22" x14ac:dyDescent="0.45">
      <c r="B56" t="s">
        <v>10</v>
      </c>
      <c r="C56" s="2">
        <f>'D(3)'!AA43</f>
        <v>17</v>
      </c>
      <c r="D56" s="2">
        <f>'D(7)'!AA43</f>
        <v>17</v>
      </c>
      <c r="E56" s="2">
        <f>'D(12)'!AC43</f>
        <v>17</v>
      </c>
      <c r="F56" s="2">
        <f>'D(16)'!AC43</f>
        <v>18</v>
      </c>
      <c r="G56" s="2">
        <f>'D(17)'!AC43</f>
        <v>18</v>
      </c>
      <c r="H56" s="2">
        <f>'D(19)'!AC43</f>
        <v>18</v>
      </c>
      <c r="I56" s="2">
        <f>'D(20)'!AC43</f>
        <v>18</v>
      </c>
      <c r="J56" s="2">
        <f>'D(21)'!AC43</f>
        <v>18</v>
      </c>
      <c r="K56" s="2">
        <f>'D(22)'!AC43</f>
        <v>18</v>
      </c>
      <c r="L56">
        <v>18</v>
      </c>
      <c r="N56" t="str">
        <f>IF(Table3[[#This Row],[Round 3]]=$L56,"correct","Incorrect")</f>
        <v>Incorrect</v>
      </c>
      <c r="O56" t="str">
        <f>IF(Table3[[#This Row],[Round 7]]=$L56,"correct","Incorrect")</f>
        <v>Incorrect</v>
      </c>
      <c r="P56" t="str">
        <f>IF(Table3[[#This Row],[Round 12]]=$L56,"correct","Incorrect")</f>
        <v>Incorrect</v>
      </c>
      <c r="Q56" t="str">
        <f>IF(Table3[[#This Row],[Round 16]]=$L56,"correct","Incorrect")</f>
        <v>correct</v>
      </c>
      <c r="R56" t="str">
        <f>IF(Table3[[#This Row],[Round 17]]=$L56,"correct","Incorrect")</f>
        <v>correct</v>
      </c>
      <c r="S56" t="str">
        <f>IF(Table3[[#This Row],[Round 19]]=$L56,"correct","Incorrect")</f>
        <v>correct</v>
      </c>
      <c r="T56" t="str">
        <f>IF(Table3[[#This Row],[Round 20]]=$L56,"correct","Incorrect")</f>
        <v>correct</v>
      </c>
      <c r="U56" t="str">
        <f>IF(Table3[[#This Row],[Round 21]]=$L56,"correct","Incorrect")</f>
        <v>correct</v>
      </c>
      <c r="V56" t="str">
        <f>IF(Table3[[#This Row],[Round 22]]=$L56,"correct","Incorrect")</f>
        <v>correct</v>
      </c>
    </row>
    <row r="59" spans="1:22" x14ac:dyDescent="0.45">
      <c r="B59" s="21" t="s">
        <v>149</v>
      </c>
      <c r="C59" s="22">
        <f>N59</f>
        <v>0.16666666666666666</v>
      </c>
      <c r="D59" s="22">
        <f t="shared" ref="D59:G59" si="11">O59</f>
        <v>5.5555555555555552E-2</v>
      </c>
      <c r="E59" s="22">
        <f t="shared" si="11"/>
        <v>5.5555555555555552E-2</v>
      </c>
      <c r="F59" s="22">
        <f t="shared" si="11"/>
        <v>0.22222222222222221</v>
      </c>
      <c r="G59" s="22">
        <f t="shared" si="11"/>
        <v>0.3888888888888889</v>
      </c>
      <c r="H59" s="22">
        <f t="shared" ref="H59" si="12">S59</f>
        <v>0.33333333333333331</v>
      </c>
      <c r="I59" s="22">
        <f t="shared" ref="I59" si="13">T59</f>
        <v>0.55555555555555558</v>
      </c>
      <c r="J59" s="22">
        <f t="shared" ref="J59" si="14">U59</f>
        <v>0.5</v>
      </c>
      <c r="K59" s="22">
        <f t="shared" ref="K59" si="15">V59</f>
        <v>0.3888888888888889</v>
      </c>
      <c r="L59" s="14"/>
      <c r="N59" s="3">
        <f t="shared" ref="N59:V59" si="16">COUNTIF(N61:N78,"correct")/18</f>
        <v>0.16666666666666666</v>
      </c>
      <c r="O59" s="3">
        <f t="shared" si="16"/>
        <v>5.5555555555555552E-2</v>
      </c>
      <c r="P59" s="3">
        <f t="shared" si="16"/>
        <v>5.5555555555555552E-2</v>
      </c>
      <c r="Q59" s="3">
        <f t="shared" si="16"/>
        <v>0.22222222222222221</v>
      </c>
      <c r="R59" s="3">
        <f t="shared" si="16"/>
        <v>0.3888888888888889</v>
      </c>
      <c r="S59" s="3">
        <f t="shared" si="16"/>
        <v>0.33333333333333331</v>
      </c>
      <c r="T59" s="3">
        <f t="shared" si="16"/>
        <v>0.55555555555555558</v>
      </c>
      <c r="U59" s="3">
        <f t="shared" si="16"/>
        <v>0.5</v>
      </c>
      <c r="V59" s="3">
        <f t="shared" si="16"/>
        <v>0.3888888888888889</v>
      </c>
    </row>
    <row r="60" spans="1:22" x14ac:dyDescent="0.45">
      <c r="A60" t="s">
        <v>99</v>
      </c>
      <c r="B60" s="14" t="s">
        <v>63</v>
      </c>
      <c r="C60" s="14" t="s">
        <v>97</v>
      </c>
      <c r="D60" s="14" t="s">
        <v>26</v>
      </c>
      <c r="E60" s="14" t="s">
        <v>31</v>
      </c>
      <c r="F60" s="14" t="s">
        <v>35</v>
      </c>
      <c r="G60" s="14" t="s">
        <v>36</v>
      </c>
      <c r="H60" s="14" t="s">
        <v>38</v>
      </c>
      <c r="I60" s="14" t="s">
        <v>39</v>
      </c>
      <c r="J60" s="14" t="s">
        <v>40</v>
      </c>
      <c r="K60" s="14" t="s">
        <v>41</v>
      </c>
      <c r="L60" s="14" t="s">
        <v>98</v>
      </c>
      <c r="N60">
        <v>3</v>
      </c>
      <c r="O60">
        <v>7</v>
      </c>
      <c r="P60">
        <v>12</v>
      </c>
      <c r="Q60">
        <v>16</v>
      </c>
      <c r="R60">
        <v>17</v>
      </c>
      <c r="S60">
        <v>19</v>
      </c>
      <c r="T60">
        <v>20</v>
      </c>
      <c r="U60">
        <v>21</v>
      </c>
      <c r="V60">
        <v>22</v>
      </c>
    </row>
    <row r="61" spans="1:22" x14ac:dyDescent="0.45">
      <c r="B61" s="14" t="s">
        <v>12</v>
      </c>
      <c r="C61" s="15">
        <f>'D(3)'!AE26</f>
        <v>7</v>
      </c>
      <c r="D61" s="15">
        <f>'D(7)'!AE26</f>
        <v>6</v>
      </c>
      <c r="E61" s="15">
        <f>'D(12)'!AG26</f>
        <v>3</v>
      </c>
      <c r="F61" s="15">
        <f>'D(16)'!AG26</f>
        <v>2</v>
      </c>
      <c r="G61" s="15">
        <f>'D(17)'!AG26</f>
        <v>1</v>
      </c>
      <c r="H61" s="15">
        <f>'D(19)'!AG26</f>
        <v>1</v>
      </c>
      <c r="I61" s="15">
        <f>'D(20)'!AG26</f>
        <v>1</v>
      </c>
      <c r="J61" s="15">
        <f>'D(21)'!AG26</f>
        <v>1</v>
      </c>
      <c r="K61" s="15">
        <f>'D(22)'!AG26</f>
        <v>1</v>
      </c>
      <c r="L61" s="14">
        <v>1</v>
      </c>
      <c r="N61" t="str">
        <f>IF(Table5[[#This Row],[Round 3]]=$L61,"correct","Incorrect")</f>
        <v>Incorrect</v>
      </c>
      <c r="O61" t="str">
        <f>IF(Table5[[#This Row],[Round 7]]=$L61,"correct","Incorrect")</f>
        <v>Incorrect</v>
      </c>
      <c r="P61" t="str">
        <f>IF(Table5[[#This Row],[Round 12]]=$L61,"correct","Incorrect")</f>
        <v>Incorrect</v>
      </c>
      <c r="Q61" t="str">
        <f>IF(Table5[[#This Row],[Round 16]]=$L61,"correct","Incorrect")</f>
        <v>Incorrect</v>
      </c>
      <c r="R61" t="str">
        <f>IF(Table5[[#This Row],[Round 17]]=$L61,"correct","Incorrect")</f>
        <v>correct</v>
      </c>
      <c r="S61" t="str">
        <f>IF(Table5[[#This Row],[Round 19]]=$L61,"correct","Incorrect")</f>
        <v>correct</v>
      </c>
      <c r="T61" t="str">
        <f>IF(Table5[[#This Row],[Round 20]]=$L61,"correct","Incorrect")</f>
        <v>correct</v>
      </c>
      <c r="U61" t="str">
        <f>IF(Table5[[#This Row],[Round 21]]=$L61,"correct","Incorrect")</f>
        <v>correct</v>
      </c>
      <c r="V61" t="str">
        <f>IF(Table5[[#This Row],[Round 22]]=$L61,"correct","Incorrect")</f>
        <v>correct</v>
      </c>
    </row>
    <row r="62" spans="1:22" x14ac:dyDescent="0.45">
      <c r="B62" s="14" t="s">
        <v>1</v>
      </c>
      <c r="C62" s="15">
        <f>'D(3)'!AE27</f>
        <v>3</v>
      </c>
      <c r="D62" s="15">
        <f>'D(7)'!AE27</f>
        <v>1</v>
      </c>
      <c r="E62" s="15">
        <f>'D(12)'!AG27</f>
        <v>1</v>
      </c>
      <c r="F62" s="15">
        <f>'D(16)'!AG27</f>
        <v>1</v>
      </c>
      <c r="G62" s="15">
        <f>'D(17)'!AG27</f>
        <v>2</v>
      </c>
      <c r="H62" s="15">
        <f>'D(19)'!AG27</f>
        <v>2</v>
      </c>
      <c r="I62" s="15">
        <f>'D(20)'!AG27</f>
        <v>2</v>
      </c>
      <c r="J62" s="15">
        <f>'D(21)'!AG27</f>
        <v>2</v>
      </c>
      <c r="K62" s="15">
        <f>'D(22)'!AG27</f>
        <v>2</v>
      </c>
      <c r="L62" s="14">
        <v>2</v>
      </c>
      <c r="N62" t="str">
        <f>IF(Table5[[#This Row],[Round 3]]=$L62,"correct","Incorrect")</f>
        <v>Incorrect</v>
      </c>
      <c r="O62" t="str">
        <f>IF(Table5[[#This Row],[Round 7]]=$L62,"correct","Incorrect")</f>
        <v>Incorrect</v>
      </c>
      <c r="P62" t="str">
        <f>IF(Table5[[#This Row],[Round 12]]=$L62,"correct","Incorrect")</f>
        <v>Incorrect</v>
      </c>
      <c r="Q62" t="str">
        <f>IF(Table5[[#This Row],[Round 16]]=$L62,"correct","Incorrect")</f>
        <v>Incorrect</v>
      </c>
      <c r="R62" t="str">
        <f>IF(Table5[[#This Row],[Round 17]]=$L62,"correct","Incorrect")</f>
        <v>correct</v>
      </c>
      <c r="S62" t="str">
        <f>IF(Table5[[#This Row],[Round 19]]=$L62,"correct","Incorrect")</f>
        <v>correct</v>
      </c>
      <c r="T62" t="str">
        <f>IF(Table5[[#This Row],[Round 20]]=$L62,"correct","Incorrect")</f>
        <v>correct</v>
      </c>
      <c r="U62" t="str">
        <f>IF(Table5[[#This Row],[Round 21]]=$L62,"correct","Incorrect")</f>
        <v>correct</v>
      </c>
      <c r="V62" t="str">
        <f>IF(Table5[[#This Row],[Round 22]]=$L62,"correct","Incorrect")</f>
        <v>correct</v>
      </c>
    </row>
    <row r="63" spans="1:22" x14ac:dyDescent="0.45">
      <c r="B63" s="14" t="s">
        <v>0</v>
      </c>
      <c r="C63" s="15">
        <f>'D(3)'!AE28</f>
        <v>9</v>
      </c>
      <c r="D63" s="15">
        <f>'D(7)'!AE28</f>
        <v>5</v>
      </c>
      <c r="E63" s="15">
        <f>'D(12)'!AG28</f>
        <v>6</v>
      </c>
      <c r="F63" s="15">
        <f>'D(16)'!AG28</f>
        <v>5</v>
      </c>
      <c r="G63" s="15">
        <f>'D(17)'!AG28</f>
        <v>4</v>
      </c>
      <c r="H63" s="15">
        <f>'D(19)'!AG28</f>
        <v>4</v>
      </c>
      <c r="I63" s="15">
        <f>'D(20)'!AG28</f>
        <v>3</v>
      </c>
      <c r="J63" s="15">
        <f>'D(21)'!AG28</f>
        <v>3</v>
      </c>
      <c r="K63" s="15">
        <f>'D(22)'!AG28</f>
        <v>3</v>
      </c>
      <c r="L63" s="14">
        <v>3</v>
      </c>
      <c r="N63" t="str">
        <f>IF(Table5[[#This Row],[Round 3]]=$L63,"correct","Incorrect")</f>
        <v>Incorrect</v>
      </c>
      <c r="O63" t="str">
        <f>IF(Table5[[#This Row],[Round 7]]=$L63,"correct","Incorrect")</f>
        <v>Incorrect</v>
      </c>
      <c r="P63" t="str">
        <f>IF(Table5[[#This Row],[Round 12]]=$L63,"correct","Incorrect")</f>
        <v>Incorrect</v>
      </c>
      <c r="Q63" t="str">
        <f>IF(Table5[[#This Row],[Round 16]]=$L63,"correct","Incorrect")</f>
        <v>Incorrect</v>
      </c>
      <c r="R63" t="str">
        <f>IF(Table5[[#This Row],[Round 17]]=$L63,"correct","Incorrect")</f>
        <v>Incorrect</v>
      </c>
      <c r="S63" t="str">
        <f>IF(Table5[[#This Row],[Round 19]]=$L63,"correct","Incorrect")</f>
        <v>Incorrect</v>
      </c>
      <c r="T63" t="str">
        <f>IF(Table5[[#This Row],[Round 20]]=$L63,"correct","Incorrect")</f>
        <v>correct</v>
      </c>
      <c r="U63" t="str">
        <f>IF(Table5[[#This Row],[Round 21]]=$L63,"correct","Incorrect")</f>
        <v>correct</v>
      </c>
      <c r="V63" t="str">
        <f>IF(Table5[[#This Row],[Round 22]]=$L63,"correct","Incorrect")</f>
        <v>correct</v>
      </c>
    </row>
    <row r="64" spans="1:22" x14ac:dyDescent="0.45">
      <c r="B64" s="14" t="s">
        <v>7</v>
      </c>
      <c r="C64" s="15">
        <f>'D(3)'!AE29</f>
        <v>4</v>
      </c>
      <c r="D64" s="15">
        <f>'D(7)'!AE29</f>
        <v>8</v>
      </c>
      <c r="E64" s="15">
        <f>'D(12)'!AG29</f>
        <v>11</v>
      </c>
      <c r="F64" s="15">
        <f>'D(16)'!AG29</f>
        <v>10</v>
      </c>
      <c r="G64" s="15">
        <f>'D(17)'!AG29</f>
        <v>11</v>
      </c>
      <c r="H64" s="15">
        <f>'D(19)'!AG29</f>
        <v>11</v>
      </c>
      <c r="I64" s="15">
        <f>'D(20)'!AG29</f>
        <v>10</v>
      </c>
      <c r="J64" s="15">
        <f>'D(21)'!AG29</f>
        <v>10</v>
      </c>
      <c r="K64" s="15">
        <f>'D(22)'!AG29</f>
        <v>10</v>
      </c>
      <c r="L64" s="14">
        <v>4</v>
      </c>
      <c r="N64" t="str">
        <f>IF(Table5[[#This Row],[Round 3]]=$L64,"correct","Incorrect")</f>
        <v>correct</v>
      </c>
      <c r="O64" t="str">
        <f>IF(Table5[[#This Row],[Round 7]]=$L64,"correct","Incorrect")</f>
        <v>Incorrect</v>
      </c>
      <c r="P64" t="str">
        <f>IF(Table5[[#This Row],[Round 12]]=$L64,"correct","Incorrect")</f>
        <v>Incorrect</v>
      </c>
      <c r="Q64" t="str">
        <f>IF(Table5[[#This Row],[Round 16]]=$L64,"correct","Incorrect")</f>
        <v>Incorrect</v>
      </c>
      <c r="R64" t="str">
        <f>IF(Table5[[#This Row],[Round 17]]=$L64,"correct","Incorrect")</f>
        <v>Incorrect</v>
      </c>
      <c r="S64" t="str">
        <f>IF(Table5[[#This Row],[Round 19]]=$L64,"correct","Incorrect")</f>
        <v>Incorrect</v>
      </c>
      <c r="T64" t="str">
        <f>IF(Table5[[#This Row],[Round 20]]=$L64,"correct","Incorrect")</f>
        <v>Incorrect</v>
      </c>
      <c r="U64" t="str">
        <f>IF(Table5[[#This Row],[Round 21]]=$L64,"correct","Incorrect")</f>
        <v>Incorrect</v>
      </c>
      <c r="V64" t="str">
        <f>IF(Table5[[#This Row],[Round 22]]=$L64,"correct","Incorrect")</f>
        <v>Incorrect</v>
      </c>
    </row>
    <row r="65" spans="2:22" x14ac:dyDescent="0.45">
      <c r="B65" s="14" t="s">
        <v>17</v>
      </c>
      <c r="C65" s="15">
        <f>'D(3)'!AE30</f>
        <v>5</v>
      </c>
      <c r="D65" s="15">
        <f>'D(7)'!AE30</f>
        <v>3</v>
      </c>
      <c r="E65" s="15">
        <f>'D(12)'!AG30</f>
        <v>4</v>
      </c>
      <c r="F65" s="15">
        <f>'D(16)'!AG30</f>
        <v>4</v>
      </c>
      <c r="G65" s="15">
        <f>'D(17)'!AG30</f>
        <v>5</v>
      </c>
      <c r="H65" s="15">
        <f>'D(19)'!AG30</f>
        <v>5</v>
      </c>
      <c r="I65" s="15">
        <f>'D(20)'!AG30</f>
        <v>5</v>
      </c>
      <c r="J65" s="15">
        <f>'D(21)'!AG30</f>
        <v>5</v>
      </c>
      <c r="K65" s="15">
        <f>'D(22)'!AG30</f>
        <v>6</v>
      </c>
      <c r="L65" s="14">
        <v>5</v>
      </c>
      <c r="N65" t="str">
        <f>IF(Table5[[#This Row],[Round 3]]=$L65,"correct","Incorrect")</f>
        <v>correct</v>
      </c>
      <c r="O65" t="str">
        <f>IF(Table5[[#This Row],[Round 7]]=$L65,"correct","Incorrect")</f>
        <v>Incorrect</v>
      </c>
      <c r="P65" t="str">
        <f>IF(Table5[[#This Row],[Round 12]]=$L65,"correct","Incorrect")</f>
        <v>Incorrect</v>
      </c>
      <c r="Q65" t="str">
        <f>IF(Table5[[#This Row],[Round 16]]=$L65,"correct","Incorrect")</f>
        <v>Incorrect</v>
      </c>
      <c r="R65" t="str">
        <f>IF(Table5[[#This Row],[Round 17]]=$L65,"correct","Incorrect")</f>
        <v>correct</v>
      </c>
      <c r="S65" t="str">
        <f>IF(Table5[[#This Row],[Round 19]]=$L65,"correct","Incorrect")</f>
        <v>correct</v>
      </c>
      <c r="T65" t="str">
        <f>IF(Table5[[#This Row],[Round 20]]=$L65,"correct","Incorrect")</f>
        <v>correct</v>
      </c>
      <c r="U65" t="str">
        <f>IF(Table5[[#This Row],[Round 21]]=$L65,"correct","Incorrect")</f>
        <v>correct</v>
      </c>
      <c r="V65" t="str">
        <f>IF(Table5[[#This Row],[Round 22]]=$L65,"correct","Incorrect")</f>
        <v>Incorrect</v>
      </c>
    </row>
    <row r="66" spans="2:22" x14ac:dyDescent="0.45">
      <c r="B66" s="14" t="s">
        <v>2</v>
      </c>
      <c r="C66" s="15">
        <f>'D(3)'!AE31</f>
        <v>1</v>
      </c>
      <c r="D66" s="15">
        <f>'D(7)'!AE31</f>
        <v>2</v>
      </c>
      <c r="E66" s="15">
        <f>'D(12)'!AG31</f>
        <v>2</v>
      </c>
      <c r="F66" s="15">
        <f>'D(16)'!AG31</f>
        <v>3</v>
      </c>
      <c r="G66" s="15">
        <f>'D(17)'!AG31</f>
        <v>3</v>
      </c>
      <c r="H66" s="15">
        <f>'D(19)'!AG31</f>
        <v>3</v>
      </c>
      <c r="I66" s="15">
        <f>'D(20)'!AG31</f>
        <v>4</v>
      </c>
      <c r="J66" s="15">
        <f>'D(21)'!AG31</f>
        <v>4</v>
      </c>
      <c r="K66" s="15">
        <f>'D(22)'!AG31</f>
        <v>4</v>
      </c>
      <c r="L66" s="14">
        <v>6</v>
      </c>
      <c r="N66" t="str">
        <f>IF(Table5[[#This Row],[Round 3]]=$L66,"correct","Incorrect")</f>
        <v>Incorrect</v>
      </c>
      <c r="O66" t="str">
        <f>IF(Table5[[#This Row],[Round 7]]=$L66,"correct","Incorrect")</f>
        <v>Incorrect</v>
      </c>
      <c r="P66" t="str">
        <f>IF(Table5[[#This Row],[Round 12]]=$L66,"correct","Incorrect")</f>
        <v>Incorrect</v>
      </c>
      <c r="Q66" t="str">
        <f>IF(Table5[[#This Row],[Round 16]]=$L66,"correct","Incorrect")</f>
        <v>Incorrect</v>
      </c>
      <c r="R66" t="str">
        <f>IF(Table5[[#This Row],[Round 17]]=$L66,"correct","Incorrect")</f>
        <v>Incorrect</v>
      </c>
      <c r="S66" t="str">
        <f>IF(Table5[[#This Row],[Round 19]]=$L66,"correct","Incorrect")</f>
        <v>Incorrect</v>
      </c>
      <c r="T66" t="str">
        <f>IF(Table5[[#This Row],[Round 20]]=$L66,"correct","Incorrect")</f>
        <v>Incorrect</v>
      </c>
      <c r="U66" t="str">
        <f>IF(Table5[[#This Row],[Round 21]]=$L66,"correct","Incorrect")</f>
        <v>Incorrect</v>
      </c>
      <c r="V66" t="str">
        <f>IF(Table5[[#This Row],[Round 22]]=$L66,"correct","Incorrect")</f>
        <v>Incorrect</v>
      </c>
    </row>
    <row r="67" spans="2:22" x14ac:dyDescent="0.45">
      <c r="B67" s="14" t="s">
        <v>5</v>
      </c>
      <c r="C67" s="15">
        <f>'D(3)'!AE32</f>
        <v>11</v>
      </c>
      <c r="D67" s="15">
        <f>'D(7)'!AE32</f>
        <v>7</v>
      </c>
      <c r="E67" s="15">
        <f>'D(12)'!AG32</f>
        <v>8</v>
      </c>
      <c r="F67" s="15">
        <f>'D(16)'!AG32</f>
        <v>6</v>
      </c>
      <c r="G67" s="15">
        <f>'D(17)'!AG32</f>
        <v>6</v>
      </c>
      <c r="H67" s="15">
        <f>'D(19)'!AG32</f>
        <v>9</v>
      </c>
      <c r="I67" s="15">
        <f>'D(20)'!AG32</f>
        <v>7</v>
      </c>
      <c r="J67" s="15">
        <f>'D(21)'!AG32</f>
        <v>6</v>
      </c>
      <c r="K67" s="15">
        <f>'D(22)'!AG32</f>
        <v>5</v>
      </c>
      <c r="L67" s="14">
        <v>7</v>
      </c>
      <c r="N67" t="str">
        <f>IF(Table5[[#This Row],[Round 3]]=$L67,"correct","Incorrect")</f>
        <v>Incorrect</v>
      </c>
      <c r="O67" t="str">
        <f>IF(Table5[[#This Row],[Round 7]]=$L67,"correct","Incorrect")</f>
        <v>correct</v>
      </c>
      <c r="P67" t="str">
        <f>IF(Table5[[#This Row],[Round 12]]=$L67,"correct","Incorrect")</f>
        <v>Incorrect</v>
      </c>
      <c r="Q67" t="str">
        <f>IF(Table5[[#This Row],[Round 16]]=$L67,"correct","Incorrect")</f>
        <v>Incorrect</v>
      </c>
      <c r="R67" t="str">
        <f>IF(Table5[[#This Row],[Round 17]]=$L67,"correct","Incorrect")</f>
        <v>Incorrect</v>
      </c>
      <c r="S67" t="str">
        <f>IF(Table5[[#This Row],[Round 19]]=$L67,"correct","Incorrect")</f>
        <v>Incorrect</v>
      </c>
      <c r="T67" t="str">
        <f>IF(Table5[[#This Row],[Round 20]]=$L67,"correct","Incorrect")</f>
        <v>correct</v>
      </c>
      <c r="U67" t="str">
        <f>IF(Table5[[#This Row],[Round 21]]=$L67,"correct","Incorrect")</f>
        <v>Incorrect</v>
      </c>
      <c r="V67" t="str">
        <f>IF(Table5[[#This Row],[Round 22]]=$L67,"correct","Incorrect")</f>
        <v>Incorrect</v>
      </c>
    </row>
    <row r="68" spans="2:22" x14ac:dyDescent="0.45">
      <c r="B68" s="14" t="s">
        <v>14</v>
      </c>
      <c r="C68" s="15">
        <f>'D(3)'!AE33</f>
        <v>10</v>
      </c>
      <c r="D68" s="15">
        <f>'D(7)'!AE33</f>
        <v>10</v>
      </c>
      <c r="E68" s="15">
        <f>'D(12)'!AG33</f>
        <v>9</v>
      </c>
      <c r="F68" s="15">
        <f>'D(16)'!AG33</f>
        <v>8</v>
      </c>
      <c r="G68" s="15">
        <f>'D(17)'!AG33</f>
        <v>10</v>
      </c>
      <c r="H68" s="15">
        <f>'D(19)'!AG33</f>
        <v>7</v>
      </c>
      <c r="I68" s="15">
        <f>'D(20)'!AG33</f>
        <v>8</v>
      </c>
      <c r="J68" s="15">
        <f>'D(21)'!AG33</f>
        <v>8</v>
      </c>
      <c r="K68" s="15">
        <f>'D(22)'!AG33</f>
        <v>9</v>
      </c>
      <c r="L68" s="14">
        <v>8</v>
      </c>
      <c r="N68" t="str">
        <f>IF(Table5[[#This Row],[Round 3]]=$L68,"correct","Incorrect")</f>
        <v>Incorrect</v>
      </c>
      <c r="O68" t="str">
        <f>IF(Table5[[#This Row],[Round 7]]=$L68,"correct","Incorrect")</f>
        <v>Incorrect</v>
      </c>
      <c r="P68" t="str">
        <f>IF(Table5[[#This Row],[Round 12]]=$L68,"correct","Incorrect")</f>
        <v>Incorrect</v>
      </c>
      <c r="Q68" t="str">
        <f>IF(Table5[[#This Row],[Round 16]]=$L68,"correct","Incorrect")</f>
        <v>correct</v>
      </c>
      <c r="R68" t="str">
        <f>IF(Table5[[#This Row],[Round 17]]=$L68,"correct","Incorrect")</f>
        <v>Incorrect</v>
      </c>
      <c r="S68" t="str">
        <f>IF(Table5[[#This Row],[Round 19]]=$L68,"correct","Incorrect")</f>
        <v>Incorrect</v>
      </c>
      <c r="T68" t="str">
        <f>IF(Table5[[#This Row],[Round 20]]=$L68,"correct","Incorrect")</f>
        <v>correct</v>
      </c>
      <c r="U68" t="str">
        <f>IF(Table5[[#This Row],[Round 21]]=$L68,"correct","Incorrect")</f>
        <v>correct</v>
      </c>
      <c r="V68" t="str">
        <f>IF(Table5[[#This Row],[Round 22]]=$L68,"correct","Incorrect")</f>
        <v>Incorrect</v>
      </c>
    </row>
    <row r="69" spans="2:22" x14ac:dyDescent="0.45">
      <c r="B69" s="14" t="s">
        <v>3</v>
      </c>
      <c r="C69" s="15">
        <f>'D(3)'!AE34</f>
        <v>6</v>
      </c>
      <c r="D69" s="15">
        <f>'D(7)'!AE34</f>
        <v>11</v>
      </c>
      <c r="E69" s="15">
        <f>'D(12)'!AG34</f>
        <v>10</v>
      </c>
      <c r="F69" s="15">
        <f>'D(16)'!AG34</f>
        <v>9</v>
      </c>
      <c r="G69" s="15">
        <f>'D(17)'!AG34</f>
        <v>7</v>
      </c>
      <c r="H69" s="15">
        <f>'D(19)'!AG34</f>
        <v>6</v>
      </c>
      <c r="I69" s="15">
        <f>'D(20)'!AG34</f>
        <v>6</v>
      </c>
      <c r="J69" s="15">
        <f>'D(21)'!AG34</f>
        <v>7</v>
      </c>
      <c r="K69" s="15">
        <f>'D(22)'!AG34</f>
        <v>7</v>
      </c>
      <c r="L69" s="14">
        <v>9</v>
      </c>
      <c r="N69" t="str">
        <f>IF(Table5[[#This Row],[Round 3]]=$L69,"correct","Incorrect")</f>
        <v>Incorrect</v>
      </c>
      <c r="O69" t="str">
        <f>IF(Table5[[#This Row],[Round 7]]=$L69,"correct","Incorrect")</f>
        <v>Incorrect</v>
      </c>
      <c r="P69" t="str">
        <f>IF(Table5[[#This Row],[Round 12]]=$L69,"correct","Incorrect")</f>
        <v>Incorrect</v>
      </c>
      <c r="Q69" t="str">
        <f>IF(Table5[[#This Row],[Round 16]]=$L69,"correct","Incorrect")</f>
        <v>correct</v>
      </c>
      <c r="R69" t="str">
        <f>IF(Table5[[#This Row],[Round 17]]=$L69,"correct","Incorrect")</f>
        <v>Incorrect</v>
      </c>
      <c r="S69" t="str">
        <f>IF(Table5[[#This Row],[Round 19]]=$L69,"correct","Incorrect")</f>
        <v>Incorrect</v>
      </c>
      <c r="T69" t="str">
        <f>IF(Table5[[#This Row],[Round 20]]=$L69,"correct","Incorrect")</f>
        <v>Incorrect</v>
      </c>
      <c r="U69" t="str">
        <f>IF(Table5[[#This Row],[Round 21]]=$L69,"correct","Incorrect")</f>
        <v>Incorrect</v>
      </c>
      <c r="V69" t="str">
        <f>IF(Table5[[#This Row],[Round 22]]=$L69,"correct","Incorrect")</f>
        <v>Incorrect</v>
      </c>
    </row>
    <row r="70" spans="2:22" x14ac:dyDescent="0.45">
      <c r="B70" s="14" t="s">
        <v>13</v>
      </c>
      <c r="C70" s="15">
        <f>'D(3)'!AE35</f>
        <v>8</v>
      </c>
      <c r="D70" s="15">
        <f>'D(7)'!AE35</f>
        <v>4</v>
      </c>
      <c r="E70" s="15">
        <f>'D(12)'!AG35</f>
        <v>5</v>
      </c>
      <c r="F70" s="15">
        <f>'D(16)'!AG35</f>
        <v>11</v>
      </c>
      <c r="G70" s="15">
        <f>'D(17)'!AG35</f>
        <v>12</v>
      </c>
      <c r="H70" s="15">
        <f>'D(19)'!AG35</f>
        <v>12</v>
      </c>
      <c r="I70" s="15">
        <f>'D(20)'!AG35</f>
        <v>12</v>
      </c>
      <c r="J70" s="15">
        <f>'D(21)'!AG35</f>
        <v>12</v>
      </c>
      <c r="K70" s="15">
        <f>'D(22)'!AG35</f>
        <v>12</v>
      </c>
      <c r="L70" s="14">
        <v>10</v>
      </c>
      <c r="N70" t="str">
        <f>IF(Table5[[#This Row],[Round 3]]=$L70,"correct","Incorrect")</f>
        <v>Incorrect</v>
      </c>
      <c r="O70" t="str">
        <f>IF(Table5[[#This Row],[Round 7]]=$L70,"correct","Incorrect")</f>
        <v>Incorrect</v>
      </c>
      <c r="P70" t="str">
        <f>IF(Table5[[#This Row],[Round 12]]=$L70,"correct","Incorrect")</f>
        <v>Incorrect</v>
      </c>
      <c r="Q70" t="str">
        <f>IF(Table5[[#This Row],[Round 16]]=$L70,"correct","Incorrect")</f>
        <v>Incorrect</v>
      </c>
      <c r="R70" t="str">
        <f>IF(Table5[[#This Row],[Round 17]]=$L70,"correct","Incorrect")</f>
        <v>Incorrect</v>
      </c>
      <c r="S70" t="str">
        <f>IF(Table5[[#This Row],[Round 19]]=$L70,"correct","Incorrect")</f>
        <v>Incorrect</v>
      </c>
      <c r="T70" t="str">
        <f>IF(Table5[[#This Row],[Round 20]]=$L70,"correct","Incorrect")</f>
        <v>Incorrect</v>
      </c>
      <c r="U70" t="str">
        <f>IF(Table5[[#This Row],[Round 21]]=$L70,"correct","Incorrect")</f>
        <v>Incorrect</v>
      </c>
      <c r="V70" t="str">
        <f>IF(Table5[[#This Row],[Round 22]]=$L70,"correct","Incorrect")</f>
        <v>Incorrect</v>
      </c>
    </row>
    <row r="71" spans="2:22" x14ac:dyDescent="0.45">
      <c r="B71" s="14" t="s">
        <v>15</v>
      </c>
      <c r="C71" s="15">
        <f>'D(3)'!AE36</f>
        <v>15</v>
      </c>
      <c r="D71" s="15">
        <f>'D(7)'!AE36</f>
        <v>12</v>
      </c>
      <c r="E71" s="15">
        <f>'D(12)'!AG36</f>
        <v>12</v>
      </c>
      <c r="F71" s="15">
        <f>'D(16)'!AG36</f>
        <v>12</v>
      </c>
      <c r="G71" s="15">
        <f>'D(17)'!AG36</f>
        <v>9</v>
      </c>
      <c r="H71" s="15">
        <f>'D(19)'!AG36</f>
        <v>8</v>
      </c>
      <c r="I71" s="15">
        <f>'D(20)'!AG36</f>
        <v>9</v>
      </c>
      <c r="J71" s="15">
        <f>'D(21)'!AG36</f>
        <v>9</v>
      </c>
      <c r="K71" s="15">
        <f>'D(22)'!AG36</f>
        <v>8</v>
      </c>
      <c r="L71" s="14">
        <v>11</v>
      </c>
      <c r="N71" t="str">
        <f>IF(Table5[[#This Row],[Round 3]]=$L71,"correct","Incorrect")</f>
        <v>Incorrect</v>
      </c>
      <c r="O71" t="str">
        <f>IF(Table5[[#This Row],[Round 7]]=$L71,"correct","Incorrect")</f>
        <v>Incorrect</v>
      </c>
      <c r="P71" t="str">
        <f>IF(Table5[[#This Row],[Round 12]]=$L71,"correct","Incorrect")</f>
        <v>Incorrect</v>
      </c>
      <c r="Q71" t="str">
        <f>IF(Table5[[#This Row],[Round 16]]=$L71,"correct","Incorrect")</f>
        <v>Incorrect</v>
      </c>
      <c r="R71" t="str">
        <f>IF(Table5[[#This Row],[Round 17]]=$L71,"correct","Incorrect")</f>
        <v>Incorrect</v>
      </c>
      <c r="S71" t="str">
        <f>IF(Table5[[#This Row],[Round 19]]=$L71,"correct","Incorrect")</f>
        <v>Incorrect</v>
      </c>
      <c r="T71" t="str">
        <f>IF(Table5[[#This Row],[Round 20]]=$L71,"correct","Incorrect")</f>
        <v>Incorrect</v>
      </c>
      <c r="U71" t="str">
        <f>IF(Table5[[#This Row],[Round 21]]=$L71,"correct","Incorrect")</f>
        <v>Incorrect</v>
      </c>
      <c r="V71" t="str">
        <f>IF(Table5[[#This Row],[Round 22]]=$L71,"correct","Incorrect")</f>
        <v>Incorrect</v>
      </c>
    </row>
    <row r="72" spans="2:22" x14ac:dyDescent="0.45">
      <c r="B72" s="14" t="s">
        <v>4</v>
      </c>
      <c r="C72" s="15">
        <f>'D(3)'!AE37</f>
        <v>13</v>
      </c>
      <c r="D72" s="15">
        <f>'D(7)'!AE37</f>
        <v>14</v>
      </c>
      <c r="E72" s="15">
        <f>'D(12)'!AG37</f>
        <v>7</v>
      </c>
      <c r="F72" s="15">
        <f>'D(16)'!AG37</f>
        <v>7</v>
      </c>
      <c r="G72" s="15">
        <f>'D(17)'!AG37</f>
        <v>8</v>
      </c>
      <c r="H72" s="15">
        <f>'D(19)'!AG37</f>
        <v>10</v>
      </c>
      <c r="I72" s="15">
        <f>'D(20)'!AG37</f>
        <v>11</v>
      </c>
      <c r="J72" s="15">
        <f>'D(21)'!AG37</f>
        <v>11</v>
      </c>
      <c r="K72" s="15">
        <f>'D(22)'!AG37</f>
        <v>11</v>
      </c>
      <c r="L72" s="14">
        <v>12</v>
      </c>
      <c r="N72" t="str">
        <f>IF(Table5[[#This Row],[Round 3]]=$L72,"correct","Incorrect")</f>
        <v>Incorrect</v>
      </c>
      <c r="O72" t="str">
        <f>IF(Table5[[#This Row],[Round 7]]=$L72,"correct","Incorrect")</f>
        <v>Incorrect</v>
      </c>
      <c r="P72" t="str">
        <f>IF(Table5[[#This Row],[Round 12]]=$L72,"correct","Incorrect")</f>
        <v>Incorrect</v>
      </c>
      <c r="Q72" t="str">
        <f>IF(Table5[[#This Row],[Round 16]]=$L72,"correct","Incorrect")</f>
        <v>Incorrect</v>
      </c>
      <c r="R72" t="str">
        <f>IF(Table5[[#This Row],[Round 17]]=$L72,"correct","Incorrect")</f>
        <v>Incorrect</v>
      </c>
      <c r="S72" t="str">
        <f>IF(Table5[[#This Row],[Round 19]]=$L72,"correct","Incorrect")</f>
        <v>Incorrect</v>
      </c>
      <c r="T72" t="str">
        <f>IF(Table5[[#This Row],[Round 20]]=$L72,"correct","Incorrect")</f>
        <v>Incorrect</v>
      </c>
      <c r="U72" t="str">
        <f>IF(Table5[[#This Row],[Round 21]]=$L72,"correct","Incorrect")</f>
        <v>Incorrect</v>
      </c>
      <c r="V72" t="str">
        <f>IF(Table5[[#This Row],[Round 22]]=$L72,"correct","Incorrect")</f>
        <v>Incorrect</v>
      </c>
    </row>
    <row r="73" spans="2:22" x14ac:dyDescent="0.45">
      <c r="B73" s="14" t="s">
        <v>9</v>
      </c>
      <c r="C73" s="15">
        <f>'D(3)'!AE38</f>
        <v>2</v>
      </c>
      <c r="D73" s="15">
        <f>'D(7)'!AE38</f>
        <v>9</v>
      </c>
      <c r="E73" s="15">
        <f>'D(12)'!AG38</f>
        <v>13</v>
      </c>
      <c r="F73" s="15">
        <f>'D(16)'!AG38</f>
        <v>14</v>
      </c>
      <c r="G73" s="15">
        <f>'D(17)'!AG38</f>
        <v>13</v>
      </c>
      <c r="H73" s="15">
        <f>'D(19)'!AG38</f>
        <v>13</v>
      </c>
      <c r="I73" s="15">
        <f>'D(20)'!AG38</f>
        <v>13</v>
      </c>
      <c r="J73" s="15">
        <f>'D(21)'!AG38</f>
        <v>13</v>
      </c>
      <c r="K73" s="15">
        <f>'D(22)'!AG38</f>
        <v>13</v>
      </c>
      <c r="L73" s="14">
        <v>13</v>
      </c>
      <c r="N73" t="str">
        <f>IF(Table5[[#This Row],[Round 3]]=$L73,"correct","Incorrect")</f>
        <v>Incorrect</v>
      </c>
      <c r="O73" t="str">
        <f>IF(Table5[[#This Row],[Round 7]]=$L73,"correct","Incorrect")</f>
        <v>Incorrect</v>
      </c>
      <c r="P73" t="str">
        <f>IF(Table5[[#This Row],[Round 12]]=$L73,"correct","Incorrect")</f>
        <v>correct</v>
      </c>
      <c r="Q73" t="str">
        <f>IF(Table5[[#This Row],[Round 16]]=$L73,"correct","Incorrect")</f>
        <v>Incorrect</v>
      </c>
      <c r="R73" t="str">
        <f>IF(Table5[[#This Row],[Round 17]]=$L73,"correct","Incorrect")</f>
        <v>correct</v>
      </c>
      <c r="S73" t="str">
        <f>IF(Table5[[#This Row],[Round 19]]=$L73,"correct","Incorrect")</f>
        <v>correct</v>
      </c>
      <c r="T73" t="str">
        <f>IF(Table5[[#This Row],[Round 20]]=$L73,"correct","Incorrect")</f>
        <v>correct</v>
      </c>
      <c r="U73" t="str">
        <f>IF(Table5[[#This Row],[Round 21]]=$L73,"correct","Incorrect")</f>
        <v>correct</v>
      </c>
      <c r="V73" t="str">
        <f>IF(Table5[[#This Row],[Round 22]]=$L73,"correct","Incorrect")</f>
        <v>correct</v>
      </c>
    </row>
    <row r="74" spans="2:22" x14ac:dyDescent="0.45">
      <c r="B74" s="14" t="s">
        <v>11</v>
      </c>
      <c r="C74" s="15">
        <f>'D(3)'!AE39</f>
        <v>14</v>
      </c>
      <c r="D74" s="15">
        <f>'D(7)'!AE39</f>
        <v>15</v>
      </c>
      <c r="E74" s="15">
        <f>'D(12)'!AG39</f>
        <v>15</v>
      </c>
      <c r="F74" s="15">
        <f>'D(16)'!AG39</f>
        <v>15</v>
      </c>
      <c r="G74" s="15">
        <f>'D(17)'!AG39</f>
        <v>16</v>
      </c>
      <c r="H74" s="15">
        <f>'D(19)'!AG39</f>
        <v>16</v>
      </c>
      <c r="I74" s="15">
        <f>'D(20)'!AG39</f>
        <v>15</v>
      </c>
      <c r="J74" s="15">
        <f>'D(21)'!AG39</f>
        <v>15</v>
      </c>
      <c r="K74" s="15">
        <f>'D(22)'!AG39</f>
        <v>15</v>
      </c>
      <c r="L74" s="14">
        <v>14</v>
      </c>
      <c r="N74" t="str">
        <f>IF(Table5[[#This Row],[Round 3]]=$L74,"correct","Incorrect")</f>
        <v>correct</v>
      </c>
      <c r="O74" t="str">
        <f>IF(Table5[[#This Row],[Round 7]]=$L74,"correct","Incorrect")</f>
        <v>Incorrect</v>
      </c>
      <c r="P74" t="str">
        <f>IF(Table5[[#This Row],[Round 12]]=$L74,"correct","Incorrect")</f>
        <v>Incorrect</v>
      </c>
      <c r="Q74" t="str">
        <f>IF(Table5[[#This Row],[Round 16]]=$L74,"correct","Incorrect")</f>
        <v>Incorrect</v>
      </c>
      <c r="R74" t="str">
        <f>IF(Table5[[#This Row],[Round 17]]=$L74,"correct","Incorrect")</f>
        <v>Incorrect</v>
      </c>
      <c r="S74" t="str">
        <f>IF(Table5[[#This Row],[Round 19]]=$L74,"correct","Incorrect")</f>
        <v>Incorrect</v>
      </c>
      <c r="T74" t="str">
        <f>IF(Table5[[#This Row],[Round 20]]=$L74,"correct","Incorrect")</f>
        <v>Incorrect</v>
      </c>
      <c r="U74" t="str">
        <f>IF(Table5[[#This Row],[Round 21]]=$L74,"correct","Incorrect")</f>
        <v>Incorrect</v>
      </c>
      <c r="V74" t="str">
        <f>IF(Table5[[#This Row],[Round 22]]=$L74,"correct","Incorrect")</f>
        <v>Incorrect</v>
      </c>
    </row>
    <row r="75" spans="2:22" x14ac:dyDescent="0.45">
      <c r="B75" s="14" t="s">
        <v>8</v>
      </c>
      <c r="C75" s="15">
        <f>'D(3)'!AE40</f>
        <v>16</v>
      </c>
      <c r="D75" s="15">
        <f>'D(7)'!AE40</f>
        <v>16</v>
      </c>
      <c r="E75" s="15">
        <f>'D(12)'!AG40</f>
        <v>16</v>
      </c>
      <c r="F75" s="15">
        <f>'D(16)'!AG40</f>
        <v>16</v>
      </c>
      <c r="G75" s="15">
        <f>'D(17)'!AG40</f>
        <v>15</v>
      </c>
      <c r="H75" s="15">
        <f>'D(19)'!AG40</f>
        <v>14</v>
      </c>
      <c r="I75" s="15">
        <f>'D(20)'!AG40</f>
        <v>14</v>
      </c>
      <c r="J75" s="15">
        <f>'D(21)'!AG40</f>
        <v>14</v>
      </c>
      <c r="K75" s="15">
        <f>'D(22)'!AG40</f>
        <v>14</v>
      </c>
      <c r="L75" s="14">
        <v>15</v>
      </c>
      <c r="N75" t="str">
        <f>IF(Table5[[#This Row],[Round 3]]=$L75,"correct","Incorrect")</f>
        <v>Incorrect</v>
      </c>
      <c r="O75" t="str">
        <f>IF(Table5[[#This Row],[Round 7]]=$L75,"correct","Incorrect")</f>
        <v>Incorrect</v>
      </c>
      <c r="P75" t="str">
        <f>IF(Table5[[#This Row],[Round 12]]=$L75,"correct","Incorrect")</f>
        <v>Incorrect</v>
      </c>
      <c r="Q75" t="str">
        <f>IF(Table5[[#This Row],[Round 16]]=$L75,"correct","Incorrect")</f>
        <v>Incorrect</v>
      </c>
      <c r="R75" t="str">
        <f>IF(Table5[[#This Row],[Round 17]]=$L75,"correct","Incorrect")</f>
        <v>correct</v>
      </c>
      <c r="S75" t="str">
        <f>IF(Table5[[#This Row],[Round 19]]=$L75,"correct","Incorrect")</f>
        <v>Incorrect</v>
      </c>
      <c r="T75" t="str">
        <f>IF(Table5[[#This Row],[Round 20]]=$L75,"correct","Incorrect")</f>
        <v>Incorrect</v>
      </c>
      <c r="U75" t="str">
        <f>IF(Table5[[#This Row],[Round 21]]=$L75,"correct","Incorrect")</f>
        <v>Incorrect</v>
      </c>
      <c r="V75" t="str">
        <f>IF(Table5[[#This Row],[Round 22]]=$L75,"correct","Incorrect")</f>
        <v>Incorrect</v>
      </c>
    </row>
    <row r="76" spans="2:22" x14ac:dyDescent="0.45">
      <c r="B76" s="14" t="s">
        <v>6</v>
      </c>
      <c r="C76" s="15">
        <f>'D(3)'!AE41</f>
        <v>12</v>
      </c>
      <c r="D76" s="15">
        <f>'D(7)'!AE41</f>
        <v>13</v>
      </c>
      <c r="E76" s="15">
        <f>'D(12)'!AG41</f>
        <v>14</v>
      </c>
      <c r="F76" s="15">
        <f>'D(16)'!AG41</f>
        <v>13</v>
      </c>
      <c r="G76" s="15">
        <f>'D(17)'!AG41</f>
        <v>14</v>
      </c>
      <c r="H76" s="15">
        <f>'D(19)'!AG41</f>
        <v>15</v>
      </c>
      <c r="I76" s="15">
        <f>'D(20)'!AG41</f>
        <v>16</v>
      </c>
      <c r="J76" s="15">
        <f>'D(21)'!AG41</f>
        <v>16</v>
      </c>
      <c r="K76" s="15">
        <f>'D(22)'!AG41</f>
        <v>16</v>
      </c>
      <c r="L76" s="14">
        <v>16</v>
      </c>
      <c r="N76" t="str">
        <f>IF(Table5[[#This Row],[Round 3]]=$L76,"correct","Incorrect")</f>
        <v>Incorrect</v>
      </c>
      <c r="O76" t="str">
        <f>IF(Table5[[#This Row],[Round 7]]=$L76,"correct","Incorrect")</f>
        <v>Incorrect</v>
      </c>
      <c r="P76" t="str">
        <f>IF(Table5[[#This Row],[Round 12]]=$L76,"correct","Incorrect")</f>
        <v>Incorrect</v>
      </c>
      <c r="Q76" t="str">
        <f>IF(Table5[[#This Row],[Round 16]]=$L76,"correct","Incorrect")</f>
        <v>Incorrect</v>
      </c>
      <c r="R76" t="str">
        <f>IF(Table5[[#This Row],[Round 17]]=$L76,"correct","Incorrect")</f>
        <v>Incorrect</v>
      </c>
      <c r="S76" t="str">
        <f>IF(Table5[[#This Row],[Round 19]]=$L76,"correct","Incorrect")</f>
        <v>Incorrect</v>
      </c>
      <c r="T76" t="str">
        <f>IF(Table5[[#This Row],[Round 20]]=$L76,"correct","Incorrect")</f>
        <v>correct</v>
      </c>
      <c r="U76" t="str">
        <f>IF(Table5[[#This Row],[Round 21]]=$L76,"correct","Incorrect")</f>
        <v>correct</v>
      </c>
      <c r="V76" t="str">
        <f>IF(Table5[[#This Row],[Round 22]]=$L76,"correct","Incorrect")</f>
        <v>correct</v>
      </c>
    </row>
    <row r="77" spans="2:22" x14ac:dyDescent="0.45">
      <c r="B77" s="14" t="s">
        <v>16</v>
      </c>
      <c r="C77" s="15">
        <f>'D(3)'!AE42</f>
        <v>18</v>
      </c>
      <c r="D77" s="15">
        <f>'D(7)'!AE42</f>
        <v>18</v>
      </c>
      <c r="E77" s="15">
        <f>'D(12)'!AG42</f>
        <v>18</v>
      </c>
      <c r="F77" s="15">
        <f>'D(16)'!AG42</f>
        <v>17</v>
      </c>
      <c r="G77" s="15">
        <f>'D(17)'!AG42</f>
        <v>17</v>
      </c>
      <c r="H77" s="15">
        <f>'D(19)'!AG42</f>
        <v>17</v>
      </c>
      <c r="I77" s="15">
        <f>'D(20)'!AG42</f>
        <v>17</v>
      </c>
      <c r="J77" s="15">
        <f>'D(21)'!AG42</f>
        <v>17</v>
      </c>
      <c r="K77" s="15">
        <f>'D(22)'!AG42</f>
        <v>17</v>
      </c>
      <c r="L77" s="14">
        <v>17</v>
      </c>
      <c r="N77" t="str">
        <f>IF(Table5[[#This Row],[Round 3]]=$L77,"correct","Incorrect")</f>
        <v>Incorrect</v>
      </c>
      <c r="O77" t="str">
        <f>IF(Table5[[#This Row],[Round 7]]=$L77,"correct","Incorrect")</f>
        <v>Incorrect</v>
      </c>
      <c r="P77" t="str">
        <f>IF(Table5[[#This Row],[Round 12]]=$L77,"correct","Incorrect")</f>
        <v>Incorrect</v>
      </c>
      <c r="Q77" t="str">
        <f>IF(Table5[[#This Row],[Round 16]]=$L77,"correct","Incorrect")</f>
        <v>correct</v>
      </c>
      <c r="R77" t="str">
        <f>IF(Table5[[#This Row],[Round 17]]=$L77,"correct","Incorrect")</f>
        <v>correct</v>
      </c>
      <c r="S77" t="str">
        <f>IF(Table5[[#This Row],[Round 19]]=$L77,"correct","Incorrect")</f>
        <v>correct</v>
      </c>
      <c r="T77" t="str">
        <f>IF(Table5[[#This Row],[Round 20]]=$L77,"correct","Incorrect")</f>
        <v>correct</v>
      </c>
      <c r="U77" t="str">
        <f>IF(Table5[[#This Row],[Round 21]]=$L77,"correct","Incorrect")</f>
        <v>correct</v>
      </c>
      <c r="V77" t="str">
        <f>IF(Table5[[#This Row],[Round 22]]=$L77,"correct","Incorrect")</f>
        <v>correct</v>
      </c>
    </row>
    <row r="78" spans="2:22" x14ac:dyDescent="0.45">
      <c r="B78" s="14" t="s">
        <v>10</v>
      </c>
      <c r="C78" s="15">
        <f>'D(3)'!AE43</f>
        <v>17</v>
      </c>
      <c r="D78" s="15">
        <f>'D(7)'!AE43</f>
        <v>17</v>
      </c>
      <c r="E78" s="15">
        <f>'D(12)'!AG43</f>
        <v>17</v>
      </c>
      <c r="F78" s="15">
        <f>'D(16)'!AG43</f>
        <v>18</v>
      </c>
      <c r="G78" s="15">
        <f>'D(17)'!AG43</f>
        <v>18</v>
      </c>
      <c r="H78" s="15">
        <f>'D(19)'!AG43</f>
        <v>18</v>
      </c>
      <c r="I78" s="15">
        <f>'D(20)'!AG43</f>
        <v>18</v>
      </c>
      <c r="J78" s="15">
        <f>'D(21)'!AG43</f>
        <v>18</v>
      </c>
      <c r="K78" s="15">
        <f>'D(22)'!AG43</f>
        <v>18</v>
      </c>
      <c r="L78" s="14">
        <v>18</v>
      </c>
      <c r="N78" t="str">
        <f>IF(Table5[[#This Row],[Round 3]]=$L78,"correct","Incorrect")</f>
        <v>Incorrect</v>
      </c>
      <c r="O78" t="str">
        <f>IF(Table5[[#This Row],[Round 7]]=$L78,"correct","Incorrect")</f>
        <v>Incorrect</v>
      </c>
      <c r="P78" t="str">
        <f>IF(Table5[[#This Row],[Round 12]]=$L78,"correct","Incorrect")</f>
        <v>Incorrect</v>
      </c>
      <c r="Q78" t="str">
        <f>IF(Table5[[#This Row],[Round 16]]=$L78,"correct","Incorrect")</f>
        <v>correct</v>
      </c>
      <c r="R78" t="str">
        <f>IF(Table5[[#This Row],[Round 17]]=$L78,"correct","Incorrect")</f>
        <v>correct</v>
      </c>
      <c r="S78" t="str">
        <f>IF(Table5[[#This Row],[Round 19]]=$L78,"correct","Incorrect")</f>
        <v>correct</v>
      </c>
      <c r="T78" t="str">
        <f>IF(Table5[[#This Row],[Round 20]]=$L78,"correct","Incorrect")</f>
        <v>correct</v>
      </c>
      <c r="U78" t="str">
        <f>IF(Table5[[#This Row],[Round 21]]=$L78,"correct","Incorrect")</f>
        <v>correct</v>
      </c>
      <c r="V78" t="str">
        <f>IF(Table5[[#This Row],[Round 22]]=$L78,"correct","Incorrect")</f>
        <v>correct</v>
      </c>
    </row>
    <row r="80" spans="2:22" x14ac:dyDescent="0.45">
      <c r="N80" s="3">
        <f>COUNTIF(N82:N99,"correct")/18</f>
        <v>5.5555555555555552E-2</v>
      </c>
      <c r="O80" s="3">
        <f t="shared" ref="O80:V80" si="17">COUNTIF(O82:O99,"correct")/18</f>
        <v>5.5555555555555552E-2</v>
      </c>
      <c r="P80" s="3">
        <f t="shared" si="17"/>
        <v>0</v>
      </c>
      <c r="Q80" s="3">
        <f t="shared" si="17"/>
        <v>0.27777777777777779</v>
      </c>
      <c r="R80" s="3">
        <f t="shared" si="17"/>
        <v>0.27777777777777779</v>
      </c>
      <c r="S80" s="3">
        <f t="shared" si="17"/>
        <v>0.33333333333333331</v>
      </c>
      <c r="T80" s="3">
        <f t="shared" si="17"/>
        <v>0.27777777777777779</v>
      </c>
      <c r="U80" s="3">
        <f t="shared" si="17"/>
        <v>0.5</v>
      </c>
      <c r="V80" s="3">
        <f t="shared" si="17"/>
        <v>0.3888888888888889</v>
      </c>
    </row>
    <row r="81" spans="1:22" x14ac:dyDescent="0.45">
      <c r="A81" t="s">
        <v>80</v>
      </c>
      <c r="B81" t="s">
        <v>63</v>
      </c>
      <c r="C81" t="s">
        <v>97</v>
      </c>
      <c r="D81" t="s">
        <v>26</v>
      </c>
      <c r="E81" t="s">
        <v>31</v>
      </c>
      <c r="F81" t="s">
        <v>35</v>
      </c>
      <c r="G81" t="s">
        <v>36</v>
      </c>
      <c r="H81" t="s">
        <v>38</v>
      </c>
      <c r="I81" t="s">
        <v>39</v>
      </c>
      <c r="J81" t="s">
        <v>40</v>
      </c>
      <c r="K81" t="s">
        <v>41</v>
      </c>
      <c r="L81" t="s">
        <v>98</v>
      </c>
      <c r="N81">
        <v>3</v>
      </c>
      <c r="O81">
        <v>7</v>
      </c>
      <c r="P81">
        <v>12</v>
      </c>
      <c r="Q81">
        <v>16</v>
      </c>
      <c r="R81">
        <v>17</v>
      </c>
      <c r="S81">
        <v>19</v>
      </c>
      <c r="T81">
        <v>20</v>
      </c>
      <c r="U81">
        <v>21</v>
      </c>
      <c r="V81">
        <v>22</v>
      </c>
    </row>
    <row r="82" spans="1:22" x14ac:dyDescent="0.45">
      <c r="B82" t="s">
        <v>12</v>
      </c>
      <c r="C82" s="2">
        <f>'D(3)'!AP26</f>
        <v>7</v>
      </c>
      <c r="D82" s="2">
        <f>'D(7)'!AP26</f>
        <v>5</v>
      </c>
      <c r="E82" s="2">
        <f>'D(12)'!AQ26</f>
        <v>3</v>
      </c>
      <c r="F82" s="2">
        <f>'D(16)'!AQ26</f>
        <v>2</v>
      </c>
      <c r="G82" s="2">
        <f>'D(17)'!AQ26</f>
        <v>2</v>
      </c>
      <c r="H82" s="2">
        <f>'D(19)'!AQ26</f>
        <v>1</v>
      </c>
      <c r="I82" s="2">
        <f>'D(20)'!AQ26</f>
        <v>2</v>
      </c>
      <c r="J82" s="2">
        <f>'D(21)'!AQ26</f>
        <v>1</v>
      </c>
      <c r="K82" s="2">
        <f>'D(22)'!AQ26</f>
        <v>1</v>
      </c>
      <c r="L82">
        <v>1</v>
      </c>
      <c r="N82" t="str">
        <f>IF(Table510[[#This Row],[Round 3]]=$L82,"correct","Incorrect")</f>
        <v>Incorrect</v>
      </c>
      <c r="O82" t="str">
        <f>IF(Table510[[#This Row],[Round 7]]=$L82,"correct","Incorrect")</f>
        <v>Incorrect</v>
      </c>
      <c r="P82" t="str">
        <f>IF(Table510[[#This Row],[Round 12]]=$L82,"correct","Incorrect")</f>
        <v>Incorrect</v>
      </c>
      <c r="Q82" t="str">
        <f>IF(Table510[[#This Row],[Round 16]]=$L82,"correct","Incorrect")</f>
        <v>Incorrect</v>
      </c>
      <c r="R82" t="str">
        <f>IF(Table510[[#This Row],[Round 17]]=$L82,"correct","Incorrect")</f>
        <v>Incorrect</v>
      </c>
      <c r="S82" t="str">
        <f>IF(Table510[[#This Row],[Round 19]]=$L82,"correct","Incorrect")</f>
        <v>correct</v>
      </c>
      <c r="T82" t="str">
        <f>IF(Table510[[#This Row],[Round 20]]=$L82,"correct","Incorrect")</f>
        <v>Incorrect</v>
      </c>
      <c r="U82" t="str">
        <f>IF(Table510[[#This Row],[Round 21]]=$L82,"correct","Incorrect")</f>
        <v>correct</v>
      </c>
      <c r="V82" t="str">
        <f>IF(Table510[[#This Row],[Round 22]]=$L82,"correct","Incorrect")</f>
        <v>correct</v>
      </c>
    </row>
    <row r="83" spans="1:22" x14ac:dyDescent="0.45">
      <c r="B83" t="s">
        <v>1</v>
      </c>
      <c r="C83" s="2">
        <f>'D(3)'!AP27</f>
        <v>9</v>
      </c>
      <c r="D83" s="2">
        <f>'D(7)'!AP27</f>
        <v>1</v>
      </c>
      <c r="E83" s="2">
        <f>'D(12)'!AQ27</f>
        <v>1</v>
      </c>
      <c r="F83" s="2">
        <f>'D(16)'!AQ27</f>
        <v>1</v>
      </c>
      <c r="G83" s="2">
        <f>'D(17)'!AQ27</f>
        <v>1</v>
      </c>
      <c r="H83" s="2">
        <f>'D(19)'!AQ27</f>
        <v>2</v>
      </c>
      <c r="I83" s="2">
        <f>'D(20)'!AQ27</f>
        <v>1</v>
      </c>
      <c r="J83" s="2">
        <f>'D(21)'!AQ27</f>
        <v>2</v>
      </c>
      <c r="K83" s="2">
        <f>'D(22)'!AQ27</f>
        <v>2</v>
      </c>
      <c r="L83">
        <v>2</v>
      </c>
      <c r="N83" t="str">
        <f>IF(Table510[[#This Row],[Round 3]]=$L83,"correct","Incorrect")</f>
        <v>Incorrect</v>
      </c>
      <c r="O83" t="str">
        <f>IF(Table510[[#This Row],[Round 7]]=$L83,"correct","Incorrect")</f>
        <v>Incorrect</v>
      </c>
      <c r="P83" t="str">
        <f>IF(Table510[[#This Row],[Round 12]]=$L83,"correct","Incorrect")</f>
        <v>Incorrect</v>
      </c>
      <c r="Q83" t="str">
        <f>IF(Table510[[#This Row],[Round 16]]=$L83,"correct","Incorrect")</f>
        <v>Incorrect</v>
      </c>
      <c r="R83" t="str">
        <f>IF(Table510[[#This Row],[Round 17]]=$L83,"correct","Incorrect")</f>
        <v>Incorrect</v>
      </c>
      <c r="S83" t="str">
        <f>IF(Table510[[#This Row],[Round 19]]=$L83,"correct","Incorrect")</f>
        <v>correct</v>
      </c>
      <c r="T83" t="str">
        <f>IF(Table510[[#This Row],[Round 20]]=$L83,"correct","Incorrect")</f>
        <v>Incorrect</v>
      </c>
      <c r="U83" t="str">
        <f>IF(Table510[[#This Row],[Round 21]]=$L83,"correct","Incorrect")</f>
        <v>correct</v>
      </c>
      <c r="V83" t="str">
        <f>IF(Table510[[#This Row],[Round 22]]=$L83,"correct","Incorrect")</f>
        <v>correct</v>
      </c>
    </row>
    <row r="84" spans="1:22" x14ac:dyDescent="0.45">
      <c r="B84" t="s">
        <v>0</v>
      </c>
      <c r="C84" s="2">
        <f>'D(3)'!AP28</f>
        <v>6</v>
      </c>
      <c r="D84" s="2">
        <f>'D(7)'!AP28</f>
        <v>6</v>
      </c>
      <c r="E84" s="2">
        <f>'D(12)'!AQ28</f>
        <v>6</v>
      </c>
      <c r="F84" s="2">
        <f>'D(16)'!AQ28</f>
        <v>4</v>
      </c>
      <c r="G84" s="2">
        <f>'D(17)'!AQ28</f>
        <v>4</v>
      </c>
      <c r="H84" s="2">
        <f>'D(19)'!AQ28</f>
        <v>4</v>
      </c>
      <c r="I84" s="2">
        <f>'D(20)'!AQ28</f>
        <v>3</v>
      </c>
      <c r="J84" s="2">
        <f>'D(21)'!AQ28</f>
        <v>3</v>
      </c>
      <c r="K84" s="2">
        <f>'D(22)'!AQ28</f>
        <v>3</v>
      </c>
      <c r="L84">
        <v>3</v>
      </c>
      <c r="N84" t="str">
        <f>IF(Table510[[#This Row],[Round 3]]=$L84,"correct","Incorrect")</f>
        <v>Incorrect</v>
      </c>
      <c r="O84" t="str">
        <f>IF(Table510[[#This Row],[Round 7]]=$L84,"correct","Incorrect")</f>
        <v>Incorrect</v>
      </c>
      <c r="P84" t="str">
        <f>IF(Table510[[#This Row],[Round 12]]=$L84,"correct","Incorrect")</f>
        <v>Incorrect</v>
      </c>
      <c r="Q84" t="str">
        <f>IF(Table510[[#This Row],[Round 16]]=$L84,"correct","Incorrect")</f>
        <v>Incorrect</v>
      </c>
      <c r="R84" t="str">
        <f>IF(Table510[[#This Row],[Round 17]]=$L84,"correct","Incorrect")</f>
        <v>Incorrect</v>
      </c>
      <c r="S84" t="str">
        <f>IF(Table510[[#This Row],[Round 19]]=$L84,"correct","Incorrect")</f>
        <v>Incorrect</v>
      </c>
      <c r="T84" t="str">
        <f>IF(Table510[[#This Row],[Round 20]]=$L84,"correct","Incorrect")</f>
        <v>correct</v>
      </c>
      <c r="U84" t="str">
        <f>IF(Table510[[#This Row],[Round 21]]=$L84,"correct","Incorrect")</f>
        <v>correct</v>
      </c>
      <c r="V84" t="str">
        <f>IF(Table510[[#This Row],[Round 22]]=$L84,"correct","Incorrect")</f>
        <v>correct</v>
      </c>
    </row>
    <row r="85" spans="1:22" x14ac:dyDescent="0.45">
      <c r="B85" t="s">
        <v>7</v>
      </c>
      <c r="C85" s="2">
        <f>'D(3)'!AP29</f>
        <v>2</v>
      </c>
      <c r="D85" s="2">
        <f>'D(7)'!AP29</f>
        <v>9</v>
      </c>
      <c r="E85" s="2">
        <f>'D(12)'!AQ29</f>
        <v>11</v>
      </c>
      <c r="F85" s="2">
        <f>'D(16)'!AQ29</f>
        <v>10</v>
      </c>
      <c r="G85" s="2">
        <f>'D(17)'!AQ29</f>
        <v>11</v>
      </c>
      <c r="H85" s="2">
        <f>'D(19)'!AQ29</f>
        <v>11</v>
      </c>
      <c r="I85" s="2">
        <f>'D(20)'!AQ29</f>
        <v>10</v>
      </c>
      <c r="J85" s="2">
        <f>'D(21)'!AQ29</f>
        <v>10</v>
      </c>
      <c r="K85" s="2">
        <f>'D(22)'!AQ29</f>
        <v>10</v>
      </c>
      <c r="L85">
        <v>4</v>
      </c>
      <c r="N85" t="str">
        <f>IF(Table510[[#This Row],[Round 3]]=$L85,"correct","Incorrect")</f>
        <v>Incorrect</v>
      </c>
      <c r="O85" t="str">
        <f>IF(Table510[[#This Row],[Round 7]]=$L85,"correct","Incorrect")</f>
        <v>Incorrect</v>
      </c>
      <c r="P85" t="str">
        <f>IF(Table510[[#This Row],[Round 12]]=$L85,"correct","Incorrect")</f>
        <v>Incorrect</v>
      </c>
      <c r="Q85" t="str">
        <f>IF(Table510[[#This Row],[Round 16]]=$L85,"correct","Incorrect")</f>
        <v>Incorrect</v>
      </c>
      <c r="R85" t="str">
        <f>IF(Table510[[#This Row],[Round 17]]=$L85,"correct","Incorrect")</f>
        <v>Incorrect</v>
      </c>
      <c r="S85" t="str">
        <f>IF(Table510[[#This Row],[Round 19]]=$L85,"correct","Incorrect")</f>
        <v>Incorrect</v>
      </c>
      <c r="T85" t="str">
        <f>IF(Table510[[#This Row],[Round 20]]=$L85,"correct","Incorrect")</f>
        <v>Incorrect</v>
      </c>
      <c r="U85" t="str">
        <f>IF(Table510[[#This Row],[Round 21]]=$L85,"correct","Incorrect")</f>
        <v>Incorrect</v>
      </c>
      <c r="V85" t="str">
        <f>IF(Table510[[#This Row],[Round 22]]=$L85,"correct","Incorrect")</f>
        <v>Incorrect</v>
      </c>
    </row>
    <row r="86" spans="1:22" x14ac:dyDescent="0.45">
      <c r="B86" t="s">
        <v>17</v>
      </c>
      <c r="C86" s="2">
        <f>'D(3)'!AP30</f>
        <v>10</v>
      </c>
      <c r="D86" s="2">
        <f>'D(7)'!AP30</f>
        <v>4</v>
      </c>
      <c r="E86" s="2">
        <f>'D(12)'!AQ30</f>
        <v>4</v>
      </c>
      <c r="F86" s="2">
        <f>'D(16)'!AQ30</f>
        <v>5</v>
      </c>
      <c r="G86" s="2">
        <f>'D(17)'!AQ30</f>
        <v>5</v>
      </c>
      <c r="H86" s="2">
        <f>'D(19)'!AQ30</f>
        <v>5</v>
      </c>
      <c r="I86" s="2">
        <f>'D(20)'!AQ30</f>
        <v>5</v>
      </c>
      <c r="J86" s="2">
        <f>'D(21)'!AQ30</f>
        <v>5</v>
      </c>
      <c r="K86" s="2">
        <f>'D(22)'!AQ30</f>
        <v>6</v>
      </c>
      <c r="L86">
        <v>5</v>
      </c>
      <c r="N86" t="str">
        <f>IF(Table510[[#This Row],[Round 3]]=$L86,"correct","Incorrect")</f>
        <v>Incorrect</v>
      </c>
      <c r="O86" t="str">
        <f>IF(Table510[[#This Row],[Round 7]]=$L86,"correct","Incorrect")</f>
        <v>Incorrect</v>
      </c>
      <c r="P86" t="str">
        <f>IF(Table510[[#This Row],[Round 12]]=$L86,"correct","Incorrect")</f>
        <v>Incorrect</v>
      </c>
      <c r="Q86" t="str">
        <f>IF(Table510[[#This Row],[Round 16]]=$L86,"correct","Incorrect")</f>
        <v>correct</v>
      </c>
      <c r="R86" t="str">
        <f>IF(Table510[[#This Row],[Round 17]]=$L86,"correct","Incorrect")</f>
        <v>correct</v>
      </c>
      <c r="S86" t="str">
        <f>IF(Table510[[#This Row],[Round 19]]=$L86,"correct","Incorrect")</f>
        <v>correct</v>
      </c>
      <c r="T86" t="str">
        <f>IF(Table510[[#This Row],[Round 20]]=$L86,"correct","Incorrect")</f>
        <v>correct</v>
      </c>
      <c r="U86" t="str">
        <f>IF(Table510[[#This Row],[Round 21]]=$L86,"correct","Incorrect")</f>
        <v>correct</v>
      </c>
      <c r="V86" t="str">
        <f>IF(Table510[[#This Row],[Round 22]]=$L86,"correct","Incorrect")</f>
        <v>Incorrect</v>
      </c>
    </row>
    <row r="87" spans="1:22" x14ac:dyDescent="0.45">
      <c r="B87" t="s">
        <v>2</v>
      </c>
      <c r="C87" s="2">
        <f>'D(3)'!AP31</f>
        <v>4</v>
      </c>
      <c r="D87" s="2">
        <f>'D(7)'!AP31</f>
        <v>3</v>
      </c>
      <c r="E87" s="2">
        <f>'D(12)'!AQ31</f>
        <v>2</v>
      </c>
      <c r="F87" s="2">
        <f>'D(16)'!AQ31</f>
        <v>3</v>
      </c>
      <c r="G87" s="2">
        <f>'D(17)'!AQ31</f>
        <v>3</v>
      </c>
      <c r="H87" s="2">
        <f>'D(19)'!AQ31</f>
        <v>3</v>
      </c>
      <c r="I87" s="2">
        <f>'D(20)'!AQ31</f>
        <v>4</v>
      </c>
      <c r="J87" s="2">
        <f>'D(21)'!AQ31</f>
        <v>4</v>
      </c>
      <c r="K87" s="2">
        <f>'D(22)'!AQ31</f>
        <v>4</v>
      </c>
      <c r="L87">
        <v>6</v>
      </c>
      <c r="N87" t="str">
        <f>IF(Table510[[#This Row],[Round 3]]=$L87,"correct","Incorrect")</f>
        <v>Incorrect</v>
      </c>
      <c r="O87" t="str">
        <f>IF(Table510[[#This Row],[Round 7]]=$L87,"correct","Incorrect")</f>
        <v>Incorrect</v>
      </c>
      <c r="P87" t="str">
        <f>IF(Table510[[#This Row],[Round 12]]=$L87,"correct","Incorrect")</f>
        <v>Incorrect</v>
      </c>
      <c r="Q87" t="str">
        <f>IF(Table510[[#This Row],[Round 16]]=$L87,"correct","Incorrect")</f>
        <v>Incorrect</v>
      </c>
      <c r="R87" t="str">
        <f>IF(Table510[[#This Row],[Round 17]]=$L87,"correct","Incorrect")</f>
        <v>Incorrect</v>
      </c>
      <c r="S87" t="str">
        <f>IF(Table510[[#This Row],[Round 19]]=$L87,"correct","Incorrect")</f>
        <v>Incorrect</v>
      </c>
      <c r="T87" t="str">
        <f>IF(Table510[[#This Row],[Round 20]]=$L87,"correct","Incorrect")</f>
        <v>Incorrect</v>
      </c>
      <c r="U87" t="str">
        <f>IF(Table510[[#This Row],[Round 21]]=$L87,"correct","Incorrect")</f>
        <v>Incorrect</v>
      </c>
      <c r="V87" t="str">
        <f>IF(Table510[[#This Row],[Round 22]]=$L87,"correct","Incorrect")</f>
        <v>Incorrect</v>
      </c>
    </row>
    <row r="88" spans="1:22" x14ac:dyDescent="0.45">
      <c r="B88" t="s">
        <v>5</v>
      </c>
      <c r="C88" s="2">
        <f>'D(3)'!AP32</f>
        <v>11</v>
      </c>
      <c r="D88" s="2">
        <f>'D(7)'!AP32</f>
        <v>7</v>
      </c>
      <c r="E88" s="2">
        <f>'D(12)'!AQ32</f>
        <v>8</v>
      </c>
      <c r="F88" s="2">
        <f>'D(16)'!AQ32</f>
        <v>6</v>
      </c>
      <c r="G88" s="2">
        <f>'D(17)'!AQ32</f>
        <v>6</v>
      </c>
      <c r="H88" s="2">
        <f>'D(19)'!AQ32</f>
        <v>9</v>
      </c>
      <c r="I88" s="2">
        <f>'D(20)'!AQ32</f>
        <v>9</v>
      </c>
      <c r="J88" s="2">
        <f>'D(21)'!AQ32</f>
        <v>6</v>
      </c>
      <c r="K88" s="2">
        <f>'D(22)'!AQ32</f>
        <v>5</v>
      </c>
      <c r="L88">
        <v>7</v>
      </c>
      <c r="N88" t="str">
        <f>IF(Table510[[#This Row],[Round 3]]=$L88,"correct","Incorrect")</f>
        <v>Incorrect</v>
      </c>
      <c r="O88" t="str">
        <f>IF(Table510[[#This Row],[Round 7]]=$L88,"correct","Incorrect")</f>
        <v>correct</v>
      </c>
      <c r="P88" t="str">
        <f>IF(Table510[[#This Row],[Round 12]]=$L88,"correct","Incorrect")</f>
        <v>Incorrect</v>
      </c>
      <c r="Q88" t="str">
        <f>IF(Table510[[#This Row],[Round 16]]=$L88,"correct","Incorrect")</f>
        <v>Incorrect</v>
      </c>
      <c r="R88" t="str">
        <f>IF(Table510[[#This Row],[Round 17]]=$L88,"correct","Incorrect")</f>
        <v>Incorrect</v>
      </c>
      <c r="S88" t="str">
        <f>IF(Table510[[#This Row],[Round 19]]=$L88,"correct","Incorrect")</f>
        <v>Incorrect</v>
      </c>
      <c r="T88" t="str">
        <f>IF(Table510[[#This Row],[Round 20]]=$L88,"correct","Incorrect")</f>
        <v>Incorrect</v>
      </c>
      <c r="U88" t="str">
        <f>IF(Table510[[#This Row],[Round 21]]=$L88,"correct","Incorrect")</f>
        <v>Incorrect</v>
      </c>
      <c r="V88" t="str">
        <f>IF(Table510[[#This Row],[Round 22]]=$L88,"correct","Incorrect")</f>
        <v>Incorrect</v>
      </c>
    </row>
    <row r="89" spans="1:22" x14ac:dyDescent="0.45">
      <c r="B89" t="s">
        <v>14</v>
      </c>
      <c r="C89" s="2">
        <f>'D(3)'!AP33</f>
        <v>8</v>
      </c>
      <c r="D89" s="2">
        <f>'D(7)'!AP33</f>
        <v>10</v>
      </c>
      <c r="E89" s="2">
        <f>'D(12)'!AQ33</f>
        <v>9</v>
      </c>
      <c r="F89" s="2">
        <f>'D(16)'!AQ33</f>
        <v>8</v>
      </c>
      <c r="G89" s="2">
        <f>'D(17)'!AQ33</f>
        <v>10</v>
      </c>
      <c r="H89" s="2">
        <f>'D(19)'!AQ33</f>
        <v>7</v>
      </c>
      <c r="I89" s="2">
        <f>'D(20)'!AQ33</f>
        <v>7</v>
      </c>
      <c r="J89" s="2">
        <f>'D(21)'!AQ33</f>
        <v>8</v>
      </c>
      <c r="K89" s="2">
        <f>'D(22)'!AQ33</f>
        <v>9</v>
      </c>
      <c r="L89">
        <v>8</v>
      </c>
      <c r="N89" t="str">
        <f>IF(Table510[[#This Row],[Round 3]]=$L89,"correct","Incorrect")</f>
        <v>correct</v>
      </c>
      <c r="O89" t="str">
        <f>IF(Table510[[#This Row],[Round 7]]=$L89,"correct","Incorrect")</f>
        <v>Incorrect</v>
      </c>
      <c r="P89" t="str">
        <f>IF(Table510[[#This Row],[Round 12]]=$L89,"correct","Incorrect")</f>
        <v>Incorrect</v>
      </c>
      <c r="Q89" t="str">
        <f>IF(Table510[[#This Row],[Round 16]]=$L89,"correct","Incorrect")</f>
        <v>correct</v>
      </c>
      <c r="R89" t="str">
        <f>IF(Table510[[#This Row],[Round 17]]=$L89,"correct","Incorrect")</f>
        <v>Incorrect</v>
      </c>
      <c r="S89" t="str">
        <f>IF(Table510[[#This Row],[Round 19]]=$L89,"correct","Incorrect")</f>
        <v>Incorrect</v>
      </c>
      <c r="T89" t="str">
        <f>IF(Table510[[#This Row],[Round 20]]=$L89,"correct","Incorrect")</f>
        <v>Incorrect</v>
      </c>
      <c r="U89" t="str">
        <f>IF(Table510[[#This Row],[Round 21]]=$L89,"correct","Incorrect")</f>
        <v>correct</v>
      </c>
      <c r="V89" t="str">
        <f>IF(Table510[[#This Row],[Round 22]]=$L89,"correct","Incorrect")</f>
        <v>Incorrect</v>
      </c>
    </row>
    <row r="90" spans="1:22" x14ac:dyDescent="0.45">
      <c r="B90" t="s">
        <v>3</v>
      </c>
      <c r="C90" s="2">
        <f>'D(3)'!AP34</f>
        <v>3</v>
      </c>
      <c r="D90" s="2">
        <f>'D(7)'!AP34</f>
        <v>11</v>
      </c>
      <c r="E90" s="2">
        <f>'D(12)'!AQ34</f>
        <v>10</v>
      </c>
      <c r="F90" s="2">
        <f>'D(16)'!AQ34</f>
        <v>9</v>
      </c>
      <c r="G90" s="2">
        <f>'D(17)'!AQ34</f>
        <v>7</v>
      </c>
      <c r="H90" s="2">
        <f>'D(19)'!AQ34</f>
        <v>6</v>
      </c>
      <c r="I90" s="2">
        <f>'D(20)'!AQ34</f>
        <v>6</v>
      </c>
      <c r="J90" s="2">
        <f>'D(21)'!AQ34</f>
        <v>7</v>
      </c>
      <c r="K90" s="2">
        <f>'D(22)'!AQ34</f>
        <v>7</v>
      </c>
      <c r="L90">
        <v>9</v>
      </c>
      <c r="N90" t="str">
        <f>IF(Table510[[#This Row],[Round 3]]=$L90,"correct","Incorrect")</f>
        <v>Incorrect</v>
      </c>
      <c r="O90" t="str">
        <f>IF(Table510[[#This Row],[Round 7]]=$L90,"correct","Incorrect")</f>
        <v>Incorrect</v>
      </c>
      <c r="P90" t="str">
        <f>IF(Table510[[#This Row],[Round 12]]=$L90,"correct","Incorrect")</f>
        <v>Incorrect</v>
      </c>
      <c r="Q90" t="str">
        <f>IF(Table510[[#This Row],[Round 16]]=$L90,"correct","Incorrect")</f>
        <v>correct</v>
      </c>
      <c r="R90" t="str">
        <f>IF(Table510[[#This Row],[Round 17]]=$L90,"correct","Incorrect")</f>
        <v>Incorrect</v>
      </c>
      <c r="S90" t="str">
        <f>IF(Table510[[#This Row],[Round 19]]=$L90,"correct","Incorrect")</f>
        <v>Incorrect</v>
      </c>
      <c r="T90" t="str">
        <f>IF(Table510[[#This Row],[Round 20]]=$L90,"correct","Incorrect")</f>
        <v>Incorrect</v>
      </c>
      <c r="U90" t="str">
        <f>IF(Table510[[#This Row],[Round 21]]=$L90,"correct","Incorrect")</f>
        <v>Incorrect</v>
      </c>
      <c r="V90" t="str">
        <f>IF(Table510[[#This Row],[Round 22]]=$L90,"correct","Incorrect")</f>
        <v>Incorrect</v>
      </c>
    </row>
    <row r="91" spans="1:22" x14ac:dyDescent="0.45">
      <c r="B91" t="s">
        <v>13</v>
      </c>
      <c r="C91" s="2">
        <f>'D(3)'!AP35</f>
        <v>1</v>
      </c>
      <c r="D91" s="2">
        <f>'D(7)'!AP35</f>
        <v>2</v>
      </c>
      <c r="E91" s="2">
        <f>'D(12)'!AQ35</f>
        <v>5</v>
      </c>
      <c r="F91" s="2">
        <f>'D(16)'!AQ35</f>
        <v>11</v>
      </c>
      <c r="G91" s="2">
        <f>'D(17)'!AQ35</f>
        <v>12</v>
      </c>
      <c r="H91" s="2">
        <f>'D(19)'!AQ35</f>
        <v>12</v>
      </c>
      <c r="I91" s="2">
        <f>'D(20)'!AQ35</f>
        <v>12</v>
      </c>
      <c r="J91" s="2">
        <f>'D(21)'!AQ35</f>
        <v>12</v>
      </c>
      <c r="K91" s="2">
        <f>'D(22)'!AQ35</f>
        <v>12</v>
      </c>
      <c r="L91">
        <v>10</v>
      </c>
      <c r="N91" t="str">
        <f>IF(Table510[[#This Row],[Round 3]]=$L91,"correct","Incorrect")</f>
        <v>Incorrect</v>
      </c>
      <c r="O91" t="str">
        <f>IF(Table510[[#This Row],[Round 7]]=$L91,"correct","Incorrect")</f>
        <v>Incorrect</v>
      </c>
      <c r="P91" t="str">
        <f>IF(Table510[[#This Row],[Round 12]]=$L91,"correct","Incorrect")</f>
        <v>Incorrect</v>
      </c>
      <c r="Q91" t="str">
        <f>IF(Table510[[#This Row],[Round 16]]=$L91,"correct","Incorrect")</f>
        <v>Incorrect</v>
      </c>
      <c r="R91" t="str">
        <f>IF(Table510[[#This Row],[Round 17]]=$L91,"correct","Incorrect")</f>
        <v>Incorrect</v>
      </c>
      <c r="S91" t="str">
        <f>IF(Table510[[#This Row],[Round 19]]=$L91,"correct","Incorrect")</f>
        <v>Incorrect</v>
      </c>
      <c r="T91" t="str">
        <f>IF(Table510[[#This Row],[Round 20]]=$L91,"correct","Incorrect")</f>
        <v>Incorrect</v>
      </c>
      <c r="U91" t="str">
        <f>IF(Table510[[#This Row],[Round 21]]=$L91,"correct","Incorrect")</f>
        <v>Incorrect</v>
      </c>
      <c r="V91" t="str">
        <f>IF(Table510[[#This Row],[Round 22]]=$L91,"correct","Incorrect")</f>
        <v>Incorrect</v>
      </c>
    </row>
    <row r="92" spans="1:22" x14ac:dyDescent="0.45">
      <c r="B92" t="s">
        <v>15</v>
      </c>
      <c r="C92" s="2">
        <f>'D(3)'!AP36</f>
        <v>12</v>
      </c>
      <c r="D92" s="2">
        <f>'D(7)'!AP36</f>
        <v>12</v>
      </c>
      <c r="E92" s="2">
        <f>'D(12)'!AQ36</f>
        <v>12</v>
      </c>
      <c r="F92" s="2">
        <f>'D(16)'!AQ36</f>
        <v>12</v>
      </c>
      <c r="G92" s="2">
        <f>'D(17)'!AQ36</f>
        <v>9</v>
      </c>
      <c r="H92" s="2">
        <f>'D(19)'!AQ36</f>
        <v>8</v>
      </c>
      <c r="I92" s="2">
        <f>'D(20)'!AQ36</f>
        <v>8</v>
      </c>
      <c r="J92" s="2">
        <f>'D(21)'!AQ36</f>
        <v>9</v>
      </c>
      <c r="K92" s="2">
        <f>'D(22)'!AQ36</f>
        <v>8</v>
      </c>
      <c r="L92">
        <v>11</v>
      </c>
      <c r="N92" t="str">
        <f>IF(Table510[[#This Row],[Round 3]]=$L92,"correct","Incorrect")</f>
        <v>Incorrect</v>
      </c>
      <c r="O92" t="str">
        <f>IF(Table510[[#This Row],[Round 7]]=$L92,"correct","Incorrect")</f>
        <v>Incorrect</v>
      </c>
      <c r="P92" t="str">
        <f>IF(Table510[[#This Row],[Round 12]]=$L92,"correct","Incorrect")</f>
        <v>Incorrect</v>
      </c>
      <c r="Q92" t="str">
        <f>IF(Table510[[#This Row],[Round 16]]=$L92,"correct","Incorrect")</f>
        <v>Incorrect</v>
      </c>
      <c r="R92" t="str">
        <f>IF(Table510[[#This Row],[Round 17]]=$L92,"correct","Incorrect")</f>
        <v>Incorrect</v>
      </c>
      <c r="S92" t="str">
        <f>IF(Table510[[#This Row],[Round 19]]=$L92,"correct","Incorrect")</f>
        <v>Incorrect</v>
      </c>
      <c r="T92" t="str">
        <f>IF(Table510[[#This Row],[Round 20]]=$L92,"correct","Incorrect")</f>
        <v>Incorrect</v>
      </c>
      <c r="U92" t="str">
        <f>IF(Table510[[#This Row],[Round 21]]=$L92,"correct","Incorrect")</f>
        <v>Incorrect</v>
      </c>
      <c r="V92" t="str">
        <f>IF(Table510[[#This Row],[Round 22]]=$L92,"correct","Incorrect")</f>
        <v>Incorrect</v>
      </c>
    </row>
    <row r="93" spans="1:22" x14ac:dyDescent="0.45">
      <c r="B93" t="s">
        <v>4</v>
      </c>
      <c r="C93" s="2">
        <f>'D(3)'!AP37</f>
        <v>16</v>
      </c>
      <c r="D93" s="2">
        <f>'D(7)'!AP37</f>
        <v>14</v>
      </c>
      <c r="E93" s="2">
        <f>'D(12)'!AQ37</f>
        <v>7</v>
      </c>
      <c r="F93" s="2">
        <f>'D(16)'!AQ37</f>
        <v>7</v>
      </c>
      <c r="G93" s="2">
        <f>'D(17)'!AQ37</f>
        <v>8</v>
      </c>
      <c r="H93" s="2">
        <f>'D(19)'!AQ37</f>
        <v>10</v>
      </c>
      <c r="I93" s="2">
        <f>'D(20)'!AQ37</f>
        <v>11</v>
      </c>
      <c r="J93" s="2">
        <f>'D(21)'!AQ37</f>
        <v>11</v>
      </c>
      <c r="K93" s="2">
        <f>'D(22)'!AQ37</f>
        <v>11</v>
      </c>
      <c r="L93">
        <v>12</v>
      </c>
      <c r="N93" t="str">
        <f>IF(Table510[[#This Row],[Round 3]]=$L93,"correct","Incorrect")</f>
        <v>Incorrect</v>
      </c>
      <c r="O93" t="str">
        <f>IF(Table510[[#This Row],[Round 7]]=$L93,"correct","Incorrect")</f>
        <v>Incorrect</v>
      </c>
      <c r="P93" t="str">
        <f>IF(Table510[[#This Row],[Round 12]]=$L93,"correct","Incorrect")</f>
        <v>Incorrect</v>
      </c>
      <c r="Q93" t="str">
        <f>IF(Table510[[#This Row],[Round 16]]=$L93,"correct","Incorrect")</f>
        <v>Incorrect</v>
      </c>
      <c r="R93" t="str">
        <f>IF(Table510[[#This Row],[Round 17]]=$L93,"correct","Incorrect")</f>
        <v>Incorrect</v>
      </c>
      <c r="S93" t="str">
        <f>IF(Table510[[#This Row],[Round 19]]=$L93,"correct","Incorrect")</f>
        <v>Incorrect</v>
      </c>
      <c r="T93" t="str">
        <f>IF(Table510[[#This Row],[Round 20]]=$L93,"correct","Incorrect")</f>
        <v>Incorrect</v>
      </c>
      <c r="U93" t="str">
        <f>IF(Table510[[#This Row],[Round 21]]=$L93,"correct","Incorrect")</f>
        <v>Incorrect</v>
      </c>
      <c r="V93" t="str">
        <f>IF(Table510[[#This Row],[Round 22]]=$L93,"correct","Incorrect")</f>
        <v>Incorrect</v>
      </c>
    </row>
    <row r="94" spans="1:22" x14ac:dyDescent="0.45">
      <c r="B94" t="s">
        <v>9</v>
      </c>
      <c r="C94" s="2">
        <f>'D(3)'!AP38</f>
        <v>5</v>
      </c>
      <c r="D94" s="2">
        <f>'D(7)'!AP38</f>
        <v>8</v>
      </c>
      <c r="E94" s="2">
        <f>'D(12)'!AQ38</f>
        <v>14</v>
      </c>
      <c r="F94" s="2">
        <f>'D(16)'!AQ38</f>
        <v>14</v>
      </c>
      <c r="G94" s="2">
        <f>'D(17)'!AQ38</f>
        <v>13</v>
      </c>
      <c r="H94" s="2">
        <f>'D(19)'!AQ38</f>
        <v>13</v>
      </c>
      <c r="I94" s="2">
        <f>'D(20)'!AQ38</f>
        <v>14</v>
      </c>
      <c r="J94" s="2">
        <f>'D(21)'!AQ38</f>
        <v>13</v>
      </c>
      <c r="K94" s="2">
        <f>'D(22)'!AQ38</f>
        <v>13</v>
      </c>
      <c r="L94">
        <v>13</v>
      </c>
      <c r="N94" t="str">
        <f>IF(Table510[[#This Row],[Round 3]]=$L94,"correct","Incorrect")</f>
        <v>Incorrect</v>
      </c>
      <c r="O94" t="str">
        <f>IF(Table510[[#This Row],[Round 7]]=$L94,"correct","Incorrect")</f>
        <v>Incorrect</v>
      </c>
      <c r="P94" t="str">
        <f>IF(Table510[[#This Row],[Round 12]]=$L94,"correct","Incorrect")</f>
        <v>Incorrect</v>
      </c>
      <c r="Q94" t="str">
        <f>IF(Table510[[#This Row],[Round 16]]=$L94,"correct","Incorrect")</f>
        <v>Incorrect</v>
      </c>
      <c r="R94" t="str">
        <f>IF(Table510[[#This Row],[Round 17]]=$L94,"correct","Incorrect")</f>
        <v>correct</v>
      </c>
      <c r="S94" t="str">
        <f>IF(Table510[[#This Row],[Round 19]]=$L94,"correct","Incorrect")</f>
        <v>correct</v>
      </c>
      <c r="T94" t="str">
        <f>IF(Table510[[#This Row],[Round 20]]=$L94,"correct","Incorrect")</f>
        <v>Incorrect</v>
      </c>
      <c r="U94" t="str">
        <f>IF(Table510[[#This Row],[Round 21]]=$L94,"correct","Incorrect")</f>
        <v>correct</v>
      </c>
      <c r="V94" t="str">
        <f>IF(Table510[[#This Row],[Round 22]]=$L94,"correct","Incorrect")</f>
        <v>correct</v>
      </c>
    </row>
    <row r="95" spans="1:22" x14ac:dyDescent="0.45">
      <c r="B95" t="s">
        <v>11</v>
      </c>
      <c r="C95" s="2">
        <f>'D(3)'!AP39</f>
        <v>15</v>
      </c>
      <c r="D95" s="2">
        <f>'D(7)'!AP39</f>
        <v>15</v>
      </c>
      <c r="E95" s="2">
        <f>'D(12)'!AQ39</f>
        <v>15</v>
      </c>
      <c r="F95" s="2">
        <f>'D(16)'!AQ39</f>
        <v>15</v>
      </c>
      <c r="G95" s="2">
        <f>'D(17)'!AQ39</f>
        <v>16</v>
      </c>
      <c r="H95" s="2">
        <f>'D(19)'!AQ39</f>
        <v>16</v>
      </c>
      <c r="I95" s="2">
        <f>'D(20)'!AQ39</f>
        <v>15</v>
      </c>
      <c r="J95" s="2">
        <f>'D(21)'!AQ39</f>
        <v>15</v>
      </c>
      <c r="K95" s="2">
        <f>'D(22)'!AQ39</f>
        <v>15</v>
      </c>
      <c r="L95">
        <v>14</v>
      </c>
      <c r="N95" t="str">
        <f>IF(Table510[[#This Row],[Round 3]]=$L95,"correct","Incorrect")</f>
        <v>Incorrect</v>
      </c>
      <c r="O95" t="str">
        <f>IF(Table510[[#This Row],[Round 7]]=$L95,"correct","Incorrect")</f>
        <v>Incorrect</v>
      </c>
      <c r="P95" t="str">
        <f>IF(Table510[[#This Row],[Round 12]]=$L95,"correct","Incorrect")</f>
        <v>Incorrect</v>
      </c>
      <c r="Q95" t="str">
        <f>IF(Table510[[#This Row],[Round 16]]=$L95,"correct","Incorrect")</f>
        <v>Incorrect</v>
      </c>
      <c r="R95" t="str">
        <f>IF(Table510[[#This Row],[Round 17]]=$L95,"correct","Incorrect")</f>
        <v>Incorrect</v>
      </c>
      <c r="S95" t="str">
        <f>IF(Table510[[#This Row],[Round 19]]=$L95,"correct","Incorrect")</f>
        <v>Incorrect</v>
      </c>
      <c r="T95" t="str">
        <f>IF(Table510[[#This Row],[Round 20]]=$L95,"correct","Incorrect")</f>
        <v>Incorrect</v>
      </c>
      <c r="U95" t="str">
        <f>IF(Table510[[#This Row],[Round 21]]=$L95,"correct","Incorrect")</f>
        <v>Incorrect</v>
      </c>
      <c r="V95" t="str">
        <f>IF(Table510[[#This Row],[Round 22]]=$L95,"correct","Incorrect")</f>
        <v>Incorrect</v>
      </c>
    </row>
    <row r="96" spans="1:22" x14ac:dyDescent="0.45">
      <c r="B96" t="s">
        <v>8</v>
      </c>
      <c r="C96" s="2">
        <f>'D(3)'!AP40</f>
        <v>14</v>
      </c>
      <c r="D96" s="2">
        <f>'D(7)'!AP40</f>
        <v>16</v>
      </c>
      <c r="E96" s="2">
        <f>'D(12)'!AQ40</f>
        <v>16</v>
      </c>
      <c r="F96" s="2">
        <f>'D(16)'!AQ40</f>
        <v>16</v>
      </c>
      <c r="G96" s="2">
        <f>'D(17)'!AQ40</f>
        <v>15</v>
      </c>
      <c r="H96" s="2">
        <f>'D(19)'!AQ40</f>
        <v>14</v>
      </c>
      <c r="I96" s="2">
        <f>'D(20)'!AQ40</f>
        <v>13</v>
      </c>
      <c r="J96" s="2">
        <f>'D(21)'!AQ40</f>
        <v>14</v>
      </c>
      <c r="K96" s="2">
        <f>'D(22)'!AQ40</f>
        <v>14</v>
      </c>
      <c r="L96">
        <v>15</v>
      </c>
      <c r="N96" t="str">
        <f>IF(Table510[[#This Row],[Round 3]]=$L96,"correct","Incorrect")</f>
        <v>Incorrect</v>
      </c>
      <c r="O96" t="str">
        <f>IF(Table510[[#This Row],[Round 7]]=$L96,"correct","Incorrect")</f>
        <v>Incorrect</v>
      </c>
      <c r="P96" t="str">
        <f>IF(Table510[[#This Row],[Round 12]]=$L96,"correct","Incorrect")</f>
        <v>Incorrect</v>
      </c>
      <c r="Q96" t="str">
        <f>IF(Table510[[#This Row],[Round 16]]=$L96,"correct","Incorrect")</f>
        <v>Incorrect</v>
      </c>
      <c r="R96" t="str">
        <f>IF(Table510[[#This Row],[Round 17]]=$L96,"correct","Incorrect")</f>
        <v>correct</v>
      </c>
      <c r="S96" t="str">
        <f>IF(Table510[[#This Row],[Round 19]]=$L96,"correct","Incorrect")</f>
        <v>Incorrect</v>
      </c>
      <c r="T96" t="str">
        <f>IF(Table510[[#This Row],[Round 20]]=$L96,"correct","Incorrect")</f>
        <v>Incorrect</v>
      </c>
      <c r="U96" t="str">
        <f>IF(Table510[[#This Row],[Round 21]]=$L96,"correct","Incorrect")</f>
        <v>Incorrect</v>
      </c>
      <c r="V96" t="str">
        <f>IF(Table510[[#This Row],[Round 22]]=$L96,"correct","Incorrect")</f>
        <v>Incorrect</v>
      </c>
    </row>
    <row r="97" spans="1:22" x14ac:dyDescent="0.45">
      <c r="B97" t="s">
        <v>6</v>
      </c>
      <c r="C97" s="2">
        <f>'D(3)'!AP41</f>
        <v>13</v>
      </c>
      <c r="D97" s="2">
        <f>'D(7)'!AP41</f>
        <v>13</v>
      </c>
      <c r="E97" s="2">
        <f>'D(12)'!AQ41</f>
        <v>13</v>
      </c>
      <c r="F97" s="2">
        <f>'D(16)'!AQ41</f>
        <v>13</v>
      </c>
      <c r="G97" s="2">
        <f>'D(17)'!AQ41</f>
        <v>14</v>
      </c>
      <c r="H97" s="2">
        <f>'D(19)'!AQ41</f>
        <v>15</v>
      </c>
      <c r="I97" s="2">
        <f>'D(20)'!AQ41</f>
        <v>16</v>
      </c>
      <c r="J97" s="2">
        <f>'D(21)'!AQ41</f>
        <v>16</v>
      </c>
      <c r="K97" s="2">
        <f>'D(22)'!AQ41</f>
        <v>16</v>
      </c>
      <c r="L97">
        <v>16</v>
      </c>
      <c r="N97" t="str">
        <f>IF(Table510[[#This Row],[Round 3]]=$L97,"correct","Incorrect")</f>
        <v>Incorrect</v>
      </c>
      <c r="O97" t="str">
        <f>IF(Table510[[#This Row],[Round 7]]=$L97,"correct","Incorrect")</f>
        <v>Incorrect</v>
      </c>
      <c r="P97" t="str">
        <f>IF(Table510[[#This Row],[Round 12]]=$L97,"correct","Incorrect")</f>
        <v>Incorrect</v>
      </c>
      <c r="Q97" t="str">
        <f>IF(Table510[[#This Row],[Round 16]]=$L97,"correct","Incorrect")</f>
        <v>Incorrect</v>
      </c>
      <c r="R97" t="str">
        <f>IF(Table510[[#This Row],[Round 17]]=$L97,"correct","Incorrect")</f>
        <v>Incorrect</v>
      </c>
      <c r="S97" t="str">
        <f>IF(Table510[[#This Row],[Round 19]]=$L97,"correct","Incorrect")</f>
        <v>Incorrect</v>
      </c>
      <c r="T97" t="str">
        <f>IF(Table510[[#This Row],[Round 20]]=$L97,"correct","Incorrect")</f>
        <v>correct</v>
      </c>
      <c r="U97" t="str">
        <f>IF(Table510[[#This Row],[Round 21]]=$L97,"correct","Incorrect")</f>
        <v>correct</v>
      </c>
      <c r="V97" t="str">
        <f>IF(Table510[[#This Row],[Round 22]]=$L97,"correct","Incorrect")</f>
        <v>correct</v>
      </c>
    </row>
    <row r="98" spans="1:22" x14ac:dyDescent="0.45">
      <c r="B98" t="s">
        <v>16</v>
      </c>
      <c r="C98" s="2">
        <f>'D(3)'!AP42</f>
        <v>18</v>
      </c>
      <c r="D98" s="2">
        <f>'D(7)'!AP42</f>
        <v>18</v>
      </c>
      <c r="E98" s="2">
        <f>'D(12)'!AQ42</f>
        <v>18</v>
      </c>
      <c r="F98" s="2">
        <f>'D(16)'!AQ42</f>
        <v>17</v>
      </c>
      <c r="G98" s="2">
        <f>'D(17)'!AQ42</f>
        <v>17</v>
      </c>
      <c r="H98" s="2">
        <f>'D(19)'!AQ42</f>
        <v>17</v>
      </c>
      <c r="I98" s="2">
        <f>'D(20)'!AQ42</f>
        <v>17</v>
      </c>
      <c r="J98" s="2">
        <f>'D(21)'!AQ42</f>
        <v>17</v>
      </c>
      <c r="K98" s="2">
        <f>'D(22)'!AQ42</f>
        <v>17</v>
      </c>
      <c r="L98">
        <v>17</v>
      </c>
      <c r="N98" t="str">
        <f>IF(Table510[[#This Row],[Round 3]]=$L98,"correct","Incorrect")</f>
        <v>Incorrect</v>
      </c>
      <c r="O98" t="str">
        <f>IF(Table510[[#This Row],[Round 7]]=$L98,"correct","Incorrect")</f>
        <v>Incorrect</v>
      </c>
      <c r="P98" t="str">
        <f>IF(Table510[[#This Row],[Round 12]]=$L98,"correct","Incorrect")</f>
        <v>Incorrect</v>
      </c>
      <c r="Q98" t="str">
        <f>IF(Table510[[#This Row],[Round 16]]=$L98,"correct","Incorrect")</f>
        <v>correct</v>
      </c>
      <c r="R98" t="str">
        <f>IF(Table510[[#This Row],[Round 17]]=$L98,"correct","Incorrect")</f>
        <v>correct</v>
      </c>
      <c r="S98" t="str">
        <f>IF(Table510[[#This Row],[Round 19]]=$L98,"correct","Incorrect")</f>
        <v>correct</v>
      </c>
      <c r="T98" t="str">
        <f>IF(Table510[[#This Row],[Round 20]]=$L98,"correct","Incorrect")</f>
        <v>correct</v>
      </c>
      <c r="U98" t="str">
        <f>IF(Table510[[#This Row],[Round 21]]=$L98,"correct","Incorrect")</f>
        <v>correct</v>
      </c>
      <c r="V98" t="str">
        <f>IF(Table510[[#This Row],[Round 22]]=$L98,"correct","Incorrect")</f>
        <v>correct</v>
      </c>
    </row>
    <row r="99" spans="1:22" x14ac:dyDescent="0.45">
      <c r="B99" t="s">
        <v>10</v>
      </c>
      <c r="C99" s="2">
        <f>'D(3)'!AP43</f>
        <v>17</v>
      </c>
      <c r="D99" s="2">
        <f>'D(7)'!AP43</f>
        <v>17</v>
      </c>
      <c r="E99" s="2">
        <f>'D(12)'!AQ43</f>
        <v>17</v>
      </c>
      <c r="F99" s="2">
        <f>'D(16)'!AQ43</f>
        <v>18</v>
      </c>
      <c r="G99" s="2">
        <f>'D(17)'!AQ43</f>
        <v>18</v>
      </c>
      <c r="H99" s="2">
        <f>'D(19)'!AQ43</f>
        <v>18</v>
      </c>
      <c r="I99" s="2">
        <f>'D(20)'!AQ43</f>
        <v>18</v>
      </c>
      <c r="J99" s="2">
        <f>'D(21)'!AQ43</f>
        <v>18</v>
      </c>
      <c r="K99" s="2">
        <f>'D(22)'!AQ43</f>
        <v>18</v>
      </c>
      <c r="L99">
        <v>18</v>
      </c>
      <c r="N99" t="str">
        <f>IF(Table510[[#This Row],[Round 3]]=$L99,"correct","Incorrect")</f>
        <v>Incorrect</v>
      </c>
      <c r="O99" t="str">
        <f>IF(Table510[[#This Row],[Round 7]]=$L99,"correct","Incorrect")</f>
        <v>Incorrect</v>
      </c>
      <c r="P99" t="str">
        <f>IF(Table510[[#This Row],[Round 12]]=$L99,"correct","Incorrect")</f>
        <v>Incorrect</v>
      </c>
      <c r="Q99" t="str">
        <f>IF(Table510[[#This Row],[Round 16]]=$L99,"correct","Incorrect")</f>
        <v>correct</v>
      </c>
      <c r="R99" t="str">
        <f>IF(Table510[[#This Row],[Round 17]]=$L99,"correct","Incorrect")</f>
        <v>correct</v>
      </c>
      <c r="S99" t="str">
        <f>IF(Table510[[#This Row],[Round 19]]=$L99,"correct","Incorrect")</f>
        <v>correct</v>
      </c>
      <c r="T99" t="str">
        <f>IF(Table510[[#This Row],[Round 20]]=$L99,"correct","Incorrect")</f>
        <v>correct</v>
      </c>
      <c r="U99" t="str">
        <f>IF(Table510[[#This Row],[Round 21]]=$L99,"correct","Incorrect")</f>
        <v>correct</v>
      </c>
      <c r="V99" t="str">
        <f>IF(Table510[[#This Row],[Round 22]]=$L99,"correct","Incorrect")</f>
        <v>correct</v>
      </c>
    </row>
    <row r="102" spans="1:22" x14ac:dyDescent="0.45">
      <c r="B102" s="21" t="s">
        <v>149</v>
      </c>
      <c r="C102" s="22">
        <f>N102</f>
        <v>5.5555555555555552E-2</v>
      </c>
      <c r="D102" s="22">
        <f t="shared" ref="D102" si="18">O102</f>
        <v>5.5555555555555552E-2</v>
      </c>
      <c r="E102" s="22">
        <f t="shared" ref="E102" si="19">P102</f>
        <v>0</v>
      </c>
      <c r="F102" s="22">
        <f t="shared" ref="F102" si="20">Q102</f>
        <v>0.27777777777777779</v>
      </c>
      <c r="G102" s="22">
        <f t="shared" ref="G102" si="21">R102</f>
        <v>0.27777777777777779</v>
      </c>
      <c r="H102" s="22">
        <f t="shared" ref="H102" si="22">S102</f>
        <v>0.33333333333333331</v>
      </c>
      <c r="I102" s="22">
        <f t="shared" ref="I102" si="23">T102</f>
        <v>0.27777777777777779</v>
      </c>
      <c r="J102" s="22">
        <f t="shared" ref="J102" si="24">U102</f>
        <v>0.5</v>
      </c>
      <c r="K102" s="22">
        <f t="shared" ref="K102" si="25">V102</f>
        <v>0.3888888888888889</v>
      </c>
      <c r="L102" s="23"/>
      <c r="N102" s="3">
        <f>COUNTIF(N104:N121,"correct")/18</f>
        <v>5.5555555555555552E-2</v>
      </c>
      <c r="O102" s="3">
        <f t="shared" ref="O102:V102" si="26">COUNTIF(O104:O121,"correct")/18</f>
        <v>5.5555555555555552E-2</v>
      </c>
      <c r="P102" s="3">
        <f t="shared" si="26"/>
        <v>0</v>
      </c>
      <c r="Q102" s="3">
        <f t="shared" si="26"/>
        <v>0.27777777777777779</v>
      </c>
      <c r="R102" s="3">
        <f t="shared" si="26"/>
        <v>0.27777777777777779</v>
      </c>
      <c r="S102" s="3">
        <f t="shared" si="26"/>
        <v>0.33333333333333331</v>
      </c>
      <c r="T102" s="3">
        <f t="shared" si="26"/>
        <v>0.27777777777777779</v>
      </c>
      <c r="U102" s="3">
        <f t="shared" si="26"/>
        <v>0.5</v>
      </c>
      <c r="V102" s="3">
        <f t="shared" si="26"/>
        <v>0.3888888888888889</v>
      </c>
    </row>
    <row r="103" spans="1:22" x14ac:dyDescent="0.45">
      <c r="A103" t="s">
        <v>153</v>
      </c>
      <c r="B103" s="23" t="s">
        <v>63</v>
      </c>
      <c r="C103" s="23" t="s">
        <v>97</v>
      </c>
      <c r="D103" s="23" t="s">
        <v>26</v>
      </c>
      <c r="E103" s="23" t="s">
        <v>31</v>
      </c>
      <c r="F103" s="23" t="s">
        <v>35</v>
      </c>
      <c r="G103" s="23" t="s">
        <v>36</v>
      </c>
      <c r="H103" s="23" t="s">
        <v>38</v>
      </c>
      <c r="I103" s="23" t="s">
        <v>39</v>
      </c>
      <c r="J103" s="23" t="s">
        <v>40</v>
      </c>
      <c r="K103" s="23" t="s">
        <v>41</v>
      </c>
      <c r="L103" s="23" t="s">
        <v>98</v>
      </c>
      <c r="N103">
        <v>3</v>
      </c>
      <c r="O103">
        <v>7</v>
      </c>
      <c r="P103">
        <v>12</v>
      </c>
      <c r="Q103">
        <v>16</v>
      </c>
      <c r="R103">
        <v>17</v>
      </c>
      <c r="S103">
        <v>19</v>
      </c>
      <c r="T103">
        <v>20</v>
      </c>
      <c r="U103">
        <v>21</v>
      </c>
      <c r="V103">
        <v>22</v>
      </c>
    </row>
    <row r="104" spans="1:22" x14ac:dyDescent="0.45">
      <c r="B104" s="23" t="s">
        <v>12</v>
      </c>
      <c r="C104" s="24">
        <f>'D(3)'!AT26</f>
        <v>8</v>
      </c>
      <c r="D104" s="24">
        <f>'D(7)'!AT26</f>
        <v>5</v>
      </c>
      <c r="E104" s="24">
        <f>'D(12)'!AU26</f>
        <v>3</v>
      </c>
      <c r="F104" s="24">
        <f>'D(16)'!AU26</f>
        <v>2</v>
      </c>
      <c r="G104" s="24">
        <f>'D(17)'!AU26</f>
        <v>2</v>
      </c>
      <c r="H104" s="24">
        <f>'D(19)'!AU26</f>
        <v>1</v>
      </c>
      <c r="I104" s="24">
        <f>'D(20)'!AU26</f>
        <v>2</v>
      </c>
      <c r="J104" s="24">
        <f>'D(21)'!AU26</f>
        <v>1</v>
      </c>
      <c r="K104" s="24">
        <f>'D(22)'!AU26</f>
        <v>1</v>
      </c>
      <c r="L104" s="23">
        <v>1</v>
      </c>
      <c r="N104" t="str">
        <f>IF(Table51012[[#This Row],[Round 3]]=$L104,"correct","Incorrect")</f>
        <v>Incorrect</v>
      </c>
      <c r="O104" t="str">
        <f>IF(Table51012[[#This Row],[Round 7]]=$L104,"correct","Incorrect")</f>
        <v>Incorrect</v>
      </c>
      <c r="P104" t="str">
        <f>IF(Table51012[[#This Row],[Round 12]]=$L104,"correct","Incorrect")</f>
        <v>Incorrect</v>
      </c>
      <c r="Q104" t="str">
        <f>IF(Table51012[[#This Row],[Round 16]]=$L104,"correct","Incorrect")</f>
        <v>Incorrect</v>
      </c>
      <c r="R104" t="str">
        <f>IF(Table51012[[#This Row],[Round 17]]=$L104,"correct","Incorrect")</f>
        <v>Incorrect</v>
      </c>
      <c r="S104" t="str">
        <f>IF(Table51012[[#This Row],[Round 19]]=$L104,"correct","Incorrect")</f>
        <v>correct</v>
      </c>
      <c r="T104" t="str">
        <f>IF(Table51012[[#This Row],[Round 20]]=$L104,"correct","Incorrect")</f>
        <v>Incorrect</v>
      </c>
      <c r="U104" t="str">
        <f>IF(Table51012[[#This Row],[Round 21]]=$L104,"correct","Incorrect")</f>
        <v>correct</v>
      </c>
      <c r="V104" t="str">
        <f>IF(Table51012[[#This Row],[Round 22]]=$L104,"correct","Incorrect")</f>
        <v>correct</v>
      </c>
    </row>
    <row r="105" spans="1:22" x14ac:dyDescent="0.45">
      <c r="B105" s="23" t="s">
        <v>1</v>
      </c>
      <c r="C105" s="24">
        <f>'D(3)'!AT27</f>
        <v>4</v>
      </c>
      <c r="D105" s="24">
        <f>'D(7)'!AT27</f>
        <v>1</v>
      </c>
      <c r="E105" s="24">
        <f>'D(12)'!AU27</f>
        <v>1</v>
      </c>
      <c r="F105" s="24">
        <f>'D(16)'!AU27</f>
        <v>1</v>
      </c>
      <c r="G105" s="24">
        <f>'D(17)'!AU27</f>
        <v>1</v>
      </c>
      <c r="H105" s="24">
        <f>'D(19)'!AU27</f>
        <v>2</v>
      </c>
      <c r="I105" s="24">
        <f>'D(20)'!AU27</f>
        <v>1</v>
      </c>
      <c r="J105" s="24">
        <f>'D(21)'!AU27</f>
        <v>2</v>
      </c>
      <c r="K105" s="24">
        <f>'D(22)'!AU27</f>
        <v>2</v>
      </c>
      <c r="L105" s="23">
        <v>2</v>
      </c>
      <c r="N105" t="str">
        <f>IF(Table51012[[#This Row],[Round 3]]=$L105,"correct","Incorrect")</f>
        <v>Incorrect</v>
      </c>
      <c r="O105" t="str">
        <f>IF(Table51012[[#This Row],[Round 7]]=$L105,"correct","Incorrect")</f>
        <v>Incorrect</v>
      </c>
      <c r="P105" t="str">
        <f>IF(Table51012[[#This Row],[Round 12]]=$L105,"correct","Incorrect")</f>
        <v>Incorrect</v>
      </c>
      <c r="Q105" t="str">
        <f>IF(Table51012[[#This Row],[Round 16]]=$L105,"correct","Incorrect")</f>
        <v>Incorrect</v>
      </c>
      <c r="R105" t="str">
        <f>IF(Table51012[[#This Row],[Round 17]]=$L105,"correct","Incorrect")</f>
        <v>Incorrect</v>
      </c>
      <c r="S105" t="str">
        <f>IF(Table51012[[#This Row],[Round 19]]=$L105,"correct","Incorrect")</f>
        <v>correct</v>
      </c>
      <c r="T105" t="str">
        <f>IF(Table51012[[#This Row],[Round 20]]=$L105,"correct","Incorrect")</f>
        <v>Incorrect</v>
      </c>
      <c r="U105" t="str">
        <f>IF(Table51012[[#This Row],[Round 21]]=$L105,"correct","Incorrect")</f>
        <v>correct</v>
      </c>
      <c r="V105" t="str">
        <f>IF(Table51012[[#This Row],[Round 22]]=$L105,"correct","Incorrect")</f>
        <v>correct</v>
      </c>
    </row>
    <row r="106" spans="1:22" x14ac:dyDescent="0.45">
      <c r="B106" s="23" t="s">
        <v>0</v>
      </c>
      <c r="C106" s="24">
        <f>'D(3)'!AT28</f>
        <v>9</v>
      </c>
      <c r="D106" s="24">
        <f>'D(7)'!AT28</f>
        <v>6</v>
      </c>
      <c r="E106" s="24">
        <f>'D(12)'!AU28</f>
        <v>6</v>
      </c>
      <c r="F106" s="24">
        <f>'D(16)'!AU28</f>
        <v>4</v>
      </c>
      <c r="G106" s="24">
        <f>'D(17)'!AU28</f>
        <v>4</v>
      </c>
      <c r="H106" s="24">
        <f>'D(19)'!AU28</f>
        <v>4</v>
      </c>
      <c r="I106" s="24">
        <f>'D(20)'!AU28</f>
        <v>3</v>
      </c>
      <c r="J106" s="24">
        <f>'D(21)'!AU28</f>
        <v>3</v>
      </c>
      <c r="K106" s="24">
        <f>'D(22)'!AU28</f>
        <v>3</v>
      </c>
      <c r="L106" s="23">
        <v>3</v>
      </c>
      <c r="N106" t="str">
        <f>IF(Table51012[[#This Row],[Round 3]]=$L106,"correct","Incorrect")</f>
        <v>Incorrect</v>
      </c>
      <c r="O106" t="str">
        <f>IF(Table51012[[#This Row],[Round 7]]=$L106,"correct","Incorrect")</f>
        <v>Incorrect</v>
      </c>
      <c r="P106" t="str">
        <f>IF(Table51012[[#This Row],[Round 12]]=$L106,"correct","Incorrect")</f>
        <v>Incorrect</v>
      </c>
      <c r="Q106" t="str">
        <f>IF(Table51012[[#This Row],[Round 16]]=$L106,"correct","Incorrect")</f>
        <v>Incorrect</v>
      </c>
      <c r="R106" t="str">
        <f>IF(Table51012[[#This Row],[Round 17]]=$L106,"correct","Incorrect")</f>
        <v>Incorrect</v>
      </c>
      <c r="S106" t="str">
        <f>IF(Table51012[[#This Row],[Round 19]]=$L106,"correct","Incorrect")</f>
        <v>Incorrect</v>
      </c>
      <c r="T106" t="str">
        <f>IF(Table51012[[#This Row],[Round 20]]=$L106,"correct","Incorrect")</f>
        <v>correct</v>
      </c>
      <c r="U106" t="str">
        <f>IF(Table51012[[#This Row],[Round 21]]=$L106,"correct","Incorrect")</f>
        <v>correct</v>
      </c>
      <c r="V106" t="str">
        <f>IF(Table51012[[#This Row],[Round 22]]=$L106,"correct","Incorrect")</f>
        <v>correct</v>
      </c>
    </row>
    <row r="107" spans="1:22" x14ac:dyDescent="0.45">
      <c r="B107" s="23" t="s">
        <v>7</v>
      </c>
      <c r="C107" s="24">
        <f>'D(3)'!AT29</f>
        <v>3</v>
      </c>
      <c r="D107" s="24">
        <f>'D(7)'!AT29</f>
        <v>9</v>
      </c>
      <c r="E107" s="24">
        <f>'D(12)'!AU29</f>
        <v>11</v>
      </c>
      <c r="F107" s="24">
        <f>'D(16)'!AU29</f>
        <v>10</v>
      </c>
      <c r="G107" s="24">
        <f>'D(17)'!AU29</f>
        <v>11</v>
      </c>
      <c r="H107" s="24">
        <f>'D(19)'!AU29</f>
        <v>11</v>
      </c>
      <c r="I107" s="24">
        <f>'D(20)'!AU29</f>
        <v>10</v>
      </c>
      <c r="J107" s="24">
        <f>'D(21)'!AU29</f>
        <v>10</v>
      </c>
      <c r="K107" s="24">
        <f>'D(22)'!AU29</f>
        <v>10</v>
      </c>
      <c r="L107" s="23">
        <v>4</v>
      </c>
      <c r="N107" t="str">
        <f>IF(Table51012[[#This Row],[Round 3]]=$L107,"correct","Incorrect")</f>
        <v>Incorrect</v>
      </c>
      <c r="O107" t="str">
        <f>IF(Table51012[[#This Row],[Round 7]]=$L107,"correct","Incorrect")</f>
        <v>Incorrect</v>
      </c>
      <c r="P107" t="str">
        <f>IF(Table51012[[#This Row],[Round 12]]=$L107,"correct","Incorrect")</f>
        <v>Incorrect</v>
      </c>
      <c r="Q107" t="str">
        <f>IF(Table51012[[#This Row],[Round 16]]=$L107,"correct","Incorrect")</f>
        <v>Incorrect</v>
      </c>
      <c r="R107" t="str">
        <f>IF(Table51012[[#This Row],[Round 17]]=$L107,"correct","Incorrect")</f>
        <v>Incorrect</v>
      </c>
      <c r="S107" t="str">
        <f>IF(Table51012[[#This Row],[Round 19]]=$L107,"correct","Incorrect")</f>
        <v>Incorrect</v>
      </c>
      <c r="T107" t="str">
        <f>IF(Table51012[[#This Row],[Round 20]]=$L107,"correct","Incorrect")</f>
        <v>Incorrect</v>
      </c>
      <c r="U107" t="str">
        <f>IF(Table51012[[#This Row],[Round 21]]=$L107,"correct","Incorrect")</f>
        <v>Incorrect</v>
      </c>
      <c r="V107" t="str">
        <f>IF(Table51012[[#This Row],[Round 22]]=$L107,"correct","Incorrect")</f>
        <v>Incorrect</v>
      </c>
    </row>
    <row r="108" spans="1:22" x14ac:dyDescent="0.45">
      <c r="B108" s="23" t="s">
        <v>17</v>
      </c>
      <c r="C108" s="24">
        <f>'D(3)'!AT30</f>
        <v>6</v>
      </c>
      <c r="D108" s="24">
        <f>'D(7)'!AT30</f>
        <v>4</v>
      </c>
      <c r="E108" s="24">
        <f>'D(12)'!AU30</f>
        <v>4</v>
      </c>
      <c r="F108" s="24">
        <f>'D(16)'!AU30</f>
        <v>5</v>
      </c>
      <c r="G108" s="24">
        <f>'D(17)'!AU30</f>
        <v>5</v>
      </c>
      <c r="H108" s="24">
        <f>'D(19)'!AU30</f>
        <v>5</v>
      </c>
      <c r="I108" s="24">
        <f>'D(20)'!AU30</f>
        <v>5</v>
      </c>
      <c r="J108" s="24">
        <f>'D(21)'!AU30</f>
        <v>5</v>
      </c>
      <c r="K108" s="24">
        <f>'D(22)'!AU30</f>
        <v>6</v>
      </c>
      <c r="L108" s="23">
        <v>5</v>
      </c>
      <c r="N108" t="str">
        <f>IF(Table51012[[#This Row],[Round 3]]=$L108,"correct","Incorrect")</f>
        <v>Incorrect</v>
      </c>
      <c r="O108" t="str">
        <f>IF(Table51012[[#This Row],[Round 7]]=$L108,"correct","Incorrect")</f>
        <v>Incorrect</v>
      </c>
      <c r="P108" t="str">
        <f>IF(Table51012[[#This Row],[Round 12]]=$L108,"correct","Incorrect")</f>
        <v>Incorrect</v>
      </c>
      <c r="Q108" t="str">
        <f>IF(Table51012[[#This Row],[Round 16]]=$L108,"correct","Incorrect")</f>
        <v>correct</v>
      </c>
      <c r="R108" t="str">
        <f>IF(Table51012[[#This Row],[Round 17]]=$L108,"correct","Incorrect")</f>
        <v>correct</v>
      </c>
      <c r="S108" t="str">
        <f>IF(Table51012[[#This Row],[Round 19]]=$L108,"correct","Incorrect")</f>
        <v>correct</v>
      </c>
      <c r="T108" t="str">
        <f>IF(Table51012[[#This Row],[Round 20]]=$L108,"correct","Incorrect")</f>
        <v>correct</v>
      </c>
      <c r="U108" t="str">
        <f>IF(Table51012[[#This Row],[Round 21]]=$L108,"correct","Incorrect")</f>
        <v>correct</v>
      </c>
      <c r="V108" t="str">
        <f>IF(Table51012[[#This Row],[Round 22]]=$L108,"correct","Incorrect")</f>
        <v>Incorrect</v>
      </c>
    </row>
    <row r="109" spans="1:22" x14ac:dyDescent="0.45">
      <c r="B109" s="23" t="s">
        <v>2</v>
      </c>
      <c r="C109" s="24">
        <f>'D(3)'!AT31</f>
        <v>1</v>
      </c>
      <c r="D109" s="24">
        <f>'D(7)'!AT31</f>
        <v>2</v>
      </c>
      <c r="E109" s="24">
        <f>'D(12)'!AU31</f>
        <v>2</v>
      </c>
      <c r="F109" s="24">
        <f>'D(16)'!AU31</f>
        <v>3</v>
      </c>
      <c r="G109" s="24">
        <f>'D(17)'!AU31</f>
        <v>3</v>
      </c>
      <c r="H109" s="24">
        <f>'D(19)'!AU31</f>
        <v>3</v>
      </c>
      <c r="I109" s="24">
        <f>'D(20)'!AU31</f>
        <v>4</v>
      </c>
      <c r="J109" s="24">
        <f>'D(21)'!AU31</f>
        <v>4</v>
      </c>
      <c r="K109" s="24">
        <f>'D(22)'!AU31</f>
        <v>4</v>
      </c>
      <c r="L109" s="23">
        <v>6</v>
      </c>
      <c r="N109" t="str">
        <f>IF(Table51012[[#This Row],[Round 3]]=$L109,"correct","Incorrect")</f>
        <v>Incorrect</v>
      </c>
      <c r="O109" t="str">
        <f>IF(Table51012[[#This Row],[Round 7]]=$L109,"correct","Incorrect")</f>
        <v>Incorrect</v>
      </c>
      <c r="P109" t="str">
        <f>IF(Table51012[[#This Row],[Round 12]]=$L109,"correct","Incorrect")</f>
        <v>Incorrect</v>
      </c>
      <c r="Q109" t="str">
        <f>IF(Table51012[[#This Row],[Round 16]]=$L109,"correct","Incorrect")</f>
        <v>Incorrect</v>
      </c>
      <c r="R109" t="str">
        <f>IF(Table51012[[#This Row],[Round 17]]=$L109,"correct","Incorrect")</f>
        <v>Incorrect</v>
      </c>
      <c r="S109" t="str">
        <f>IF(Table51012[[#This Row],[Round 19]]=$L109,"correct","Incorrect")</f>
        <v>Incorrect</v>
      </c>
      <c r="T109" t="str">
        <f>IF(Table51012[[#This Row],[Round 20]]=$L109,"correct","Incorrect")</f>
        <v>Incorrect</v>
      </c>
      <c r="U109" t="str">
        <f>IF(Table51012[[#This Row],[Round 21]]=$L109,"correct","Incorrect")</f>
        <v>Incorrect</v>
      </c>
      <c r="V109" t="str">
        <f>IF(Table51012[[#This Row],[Round 22]]=$L109,"correct","Incorrect")</f>
        <v>Incorrect</v>
      </c>
    </row>
    <row r="110" spans="1:22" x14ac:dyDescent="0.45">
      <c r="B110" s="23" t="s">
        <v>5</v>
      </c>
      <c r="C110" s="24">
        <f>'D(3)'!AT32</f>
        <v>11</v>
      </c>
      <c r="D110" s="24">
        <f>'D(7)'!AT32</f>
        <v>7</v>
      </c>
      <c r="E110" s="24">
        <f>'D(12)'!AU32</f>
        <v>8</v>
      </c>
      <c r="F110" s="24">
        <f>'D(16)'!AU32</f>
        <v>6</v>
      </c>
      <c r="G110" s="24">
        <f>'D(17)'!AU32</f>
        <v>6</v>
      </c>
      <c r="H110" s="24">
        <f>'D(19)'!AU32</f>
        <v>9</v>
      </c>
      <c r="I110" s="24">
        <f>'D(20)'!AU32</f>
        <v>9</v>
      </c>
      <c r="J110" s="24">
        <f>'D(21)'!AU32</f>
        <v>6</v>
      </c>
      <c r="K110" s="24">
        <f>'D(22)'!AU32</f>
        <v>5</v>
      </c>
      <c r="L110" s="23">
        <v>7</v>
      </c>
      <c r="N110" t="str">
        <f>IF(Table51012[[#This Row],[Round 3]]=$L110,"correct","Incorrect")</f>
        <v>Incorrect</v>
      </c>
      <c r="O110" t="str">
        <f>IF(Table51012[[#This Row],[Round 7]]=$L110,"correct","Incorrect")</f>
        <v>correct</v>
      </c>
      <c r="P110" t="str">
        <f>IF(Table51012[[#This Row],[Round 12]]=$L110,"correct","Incorrect")</f>
        <v>Incorrect</v>
      </c>
      <c r="Q110" t="str">
        <f>IF(Table51012[[#This Row],[Round 16]]=$L110,"correct","Incorrect")</f>
        <v>Incorrect</v>
      </c>
      <c r="R110" t="str">
        <f>IF(Table51012[[#This Row],[Round 17]]=$L110,"correct","Incorrect")</f>
        <v>Incorrect</v>
      </c>
      <c r="S110" t="str">
        <f>IF(Table51012[[#This Row],[Round 19]]=$L110,"correct","Incorrect")</f>
        <v>Incorrect</v>
      </c>
      <c r="T110" t="str">
        <f>IF(Table51012[[#This Row],[Round 20]]=$L110,"correct","Incorrect")</f>
        <v>Incorrect</v>
      </c>
      <c r="U110" t="str">
        <f>IF(Table51012[[#This Row],[Round 21]]=$L110,"correct","Incorrect")</f>
        <v>Incorrect</v>
      </c>
      <c r="V110" t="str">
        <f>IF(Table51012[[#This Row],[Round 22]]=$L110,"correct","Incorrect")</f>
        <v>Incorrect</v>
      </c>
    </row>
    <row r="111" spans="1:22" x14ac:dyDescent="0.45">
      <c r="B111" s="23" t="s">
        <v>14</v>
      </c>
      <c r="C111" s="24">
        <f>'D(3)'!AT33</f>
        <v>10</v>
      </c>
      <c r="D111" s="24">
        <f>'D(7)'!AT33</f>
        <v>10</v>
      </c>
      <c r="E111" s="24">
        <f>'D(12)'!AU33</f>
        <v>9</v>
      </c>
      <c r="F111" s="24">
        <f>'D(16)'!AU33</f>
        <v>8</v>
      </c>
      <c r="G111" s="24">
        <f>'D(17)'!AU33</f>
        <v>10</v>
      </c>
      <c r="H111" s="24">
        <f>'D(19)'!AU33</f>
        <v>7</v>
      </c>
      <c r="I111" s="24">
        <f>'D(20)'!AU33</f>
        <v>7</v>
      </c>
      <c r="J111" s="24">
        <f>'D(21)'!AU33</f>
        <v>8</v>
      </c>
      <c r="K111" s="24">
        <f>'D(22)'!AU33</f>
        <v>9</v>
      </c>
      <c r="L111" s="23">
        <v>8</v>
      </c>
      <c r="N111" t="str">
        <f>IF(Table51012[[#This Row],[Round 3]]=$L111,"correct","Incorrect")</f>
        <v>Incorrect</v>
      </c>
      <c r="O111" t="str">
        <f>IF(Table51012[[#This Row],[Round 7]]=$L111,"correct","Incorrect")</f>
        <v>Incorrect</v>
      </c>
      <c r="P111" t="str">
        <f>IF(Table51012[[#This Row],[Round 12]]=$L111,"correct","Incorrect")</f>
        <v>Incorrect</v>
      </c>
      <c r="Q111" t="str">
        <f>IF(Table51012[[#This Row],[Round 16]]=$L111,"correct","Incorrect")</f>
        <v>correct</v>
      </c>
      <c r="R111" t="str">
        <f>IF(Table51012[[#This Row],[Round 17]]=$L111,"correct","Incorrect")</f>
        <v>Incorrect</v>
      </c>
      <c r="S111" t="str">
        <f>IF(Table51012[[#This Row],[Round 19]]=$L111,"correct","Incorrect")</f>
        <v>Incorrect</v>
      </c>
      <c r="T111" t="str">
        <f>IF(Table51012[[#This Row],[Round 20]]=$L111,"correct","Incorrect")</f>
        <v>Incorrect</v>
      </c>
      <c r="U111" t="str">
        <f>IF(Table51012[[#This Row],[Round 21]]=$L111,"correct","Incorrect")</f>
        <v>correct</v>
      </c>
      <c r="V111" t="str">
        <f>IF(Table51012[[#This Row],[Round 22]]=$L111,"correct","Incorrect")</f>
        <v>Incorrect</v>
      </c>
    </row>
    <row r="112" spans="1:22" x14ac:dyDescent="0.45">
      <c r="B112" s="23" t="s">
        <v>3</v>
      </c>
      <c r="C112" s="24">
        <f>'D(3)'!AT34</f>
        <v>5</v>
      </c>
      <c r="D112" s="24">
        <f>'D(7)'!AT34</f>
        <v>11</v>
      </c>
      <c r="E112" s="24">
        <f>'D(12)'!AU34</f>
        <v>10</v>
      </c>
      <c r="F112" s="24">
        <f>'D(16)'!AU34</f>
        <v>9</v>
      </c>
      <c r="G112" s="24">
        <f>'D(17)'!AU34</f>
        <v>7</v>
      </c>
      <c r="H112" s="24">
        <f>'D(19)'!AU34</f>
        <v>6</v>
      </c>
      <c r="I112" s="24">
        <f>'D(20)'!AU34</f>
        <v>6</v>
      </c>
      <c r="J112" s="24">
        <f>'D(21)'!AU34</f>
        <v>7</v>
      </c>
      <c r="K112" s="24">
        <f>'D(22)'!AU34</f>
        <v>7</v>
      </c>
      <c r="L112" s="23">
        <v>9</v>
      </c>
      <c r="N112" t="str">
        <f>IF(Table51012[[#This Row],[Round 3]]=$L112,"correct","Incorrect")</f>
        <v>Incorrect</v>
      </c>
      <c r="O112" t="str">
        <f>IF(Table51012[[#This Row],[Round 7]]=$L112,"correct","Incorrect")</f>
        <v>Incorrect</v>
      </c>
      <c r="P112" t="str">
        <f>IF(Table51012[[#This Row],[Round 12]]=$L112,"correct","Incorrect")</f>
        <v>Incorrect</v>
      </c>
      <c r="Q112" t="str">
        <f>IF(Table51012[[#This Row],[Round 16]]=$L112,"correct","Incorrect")</f>
        <v>correct</v>
      </c>
      <c r="R112" t="str">
        <f>IF(Table51012[[#This Row],[Round 17]]=$L112,"correct","Incorrect")</f>
        <v>Incorrect</v>
      </c>
      <c r="S112" t="str">
        <f>IF(Table51012[[#This Row],[Round 19]]=$L112,"correct","Incorrect")</f>
        <v>Incorrect</v>
      </c>
      <c r="T112" t="str">
        <f>IF(Table51012[[#This Row],[Round 20]]=$L112,"correct","Incorrect")</f>
        <v>Incorrect</v>
      </c>
      <c r="U112" t="str">
        <f>IF(Table51012[[#This Row],[Round 21]]=$L112,"correct","Incorrect")</f>
        <v>Incorrect</v>
      </c>
      <c r="V112" t="str">
        <f>IF(Table51012[[#This Row],[Round 22]]=$L112,"correct","Incorrect")</f>
        <v>Incorrect</v>
      </c>
    </row>
    <row r="113" spans="2:22" x14ac:dyDescent="0.45">
      <c r="B113" s="23" t="s">
        <v>13</v>
      </c>
      <c r="C113" s="24">
        <f>'D(3)'!AT35</f>
        <v>7</v>
      </c>
      <c r="D113" s="24">
        <f>'D(7)'!AT35</f>
        <v>3</v>
      </c>
      <c r="E113" s="24">
        <f>'D(12)'!AU35</f>
        <v>5</v>
      </c>
      <c r="F113" s="24">
        <f>'D(16)'!AU35</f>
        <v>11</v>
      </c>
      <c r="G113" s="24">
        <f>'D(17)'!AU35</f>
        <v>12</v>
      </c>
      <c r="H113" s="24">
        <f>'D(19)'!AU35</f>
        <v>12</v>
      </c>
      <c r="I113" s="24">
        <f>'D(20)'!AU35</f>
        <v>12</v>
      </c>
      <c r="J113" s="24">
        <f>'D(21)'!AU35</f>
        <v>12</v>
      </c>
      <c r="K113" s="24">
        <f>'D(22)'!AU35</f>
        <v>12</v>
      </c>
      <c r="L113" s="23">
        <v>10</v>
      </c>
      <c r="N113" t="str">
        <f>IF(Table51012[[#This Row],[Round 3]]=$L113,"correct","Incorrect")</f>
        <v>Incorrect</v>
      </c>
      <c r="O113" t="str">
        <f>IF(Table51012[[#This Row],[Round 7]]=$L113,"correct","Incorrect")</f>
        <v>Incorrect</v>
      </c>
      <c r="P113" t="str">
        <f>IF(Table51012[[#This Row],[Round 12]]=$L113,"correct","Incorrect")</f>
        <v>Incorrect</v>
      </c>
      <c r="Q113" t="str">
        <f>IF(Table51012[[#This Row],[Round 16]]=$L113,"correct","Incorrect")</f>
        <v>Incorrect</v>
      </c>
      <c r="R113" t="str">
        <f>IF(Table51012[[#This Row],[Round 17]]=$L113,"correct","Incorrect")</f>
        <v>Incorrect</v>
      </c>
      <c r="S113" t="str">
        <f>IF(Table51012[[#This Row],[Round 19]]=$L113,"correct","Incorrect")</f>
        <v>Incorrect</v>
      </c>
      <c r="T113" t="str">
        <f>IF(Table51012[[#This Row],[Round 20]]=$L113,"correct","Incorrect")</f>
        <v>Incorrect</v>
      </c>
      <c r="U113" t="str">
        <f>IF(Table51012[[#This Row],[Round 21]]=$L113,"correct","Incorrect")</f>
        <v>Incorrect</v>
      </c>
      <c r="V113" t="str">
        <f>IF(Table51012[[#This Row],[Round 22]]=$L113,"correct","Incorrect")</f>
        <v>Incorrect</v>
      </c>
    </row>
    <row r="114" spans="2:22" x14ac:dyDescent="0.45">
      <c r="B114" s="23" t="s">
        <v>15</v>
      </c>
      <c r="C114" s="24">
        <f>'D(3)'!AT36</f>
        <v>15</v>
      </c>
      <c r="D114" s="24">
        <f>'D(7)'!AT36</f>
        <v>12</v>
      </c>
      <c r="E114" s="24">
        <f>'D(12)'!AU36</f>
        <v>12</v>
      </c>
      <c r="F114" s="24">
        <f>'D(16)'!AU36</f>
        <v>12</v>
      </c>
      <c r="G114" s="24">
        <f>'D(17)'!AU36</f>
        <v>9</v>
      </c>
      <c r="H114" s="24">
        <f>'D(19)'!AU36</f>
        <v>8</v>
      </c>
      <c r="I114" s="24">
        <f>'D(20)'!AU36</f>
        <v>8</v>
      </c>
      <c r="J114" s="24">
        <f>'D(21)'!AU36</f>
        <v>9</v>
      </c>
      <c r="K114" s="24">
        <f>'D(22)'!AU36</f>
        <v>8</v>
      </c>
      <c r="L114" s="23">
        <v>11</v>
      </c>
      <c r="N114" t="str">
        <f>IF(Table51012[[#This Row],[Round 3]]=$L114,"correct","Incorrect")</f>
        <v>Incorrect</v>
      </c>
      <c r="O114" t="str">
        <f>IF(Table51012[[#This Row],[Round 7]]=$L114,"correct","Incorrect")</f>
        <v>Incorrect</v>
      </c>
      <c r="P114" t="str">
        <f>IF(Table51012[[#This Row],[Round 12]]=$L114,"correct","Incorrect")</f>
        <v>Incorrect</v>
      </c>
      <c r="Q114" t="str">
        <f>IF(Table51012[[#This Row],[Round 16]]=$L114,"correct","Incorrect")</f>
        <v>Incorrect</v>
      </c>
      <c r="R114" t="str">
        <f>IF(Table51012[[#This Row],[Round 17]]=$L114,"correct","Incorrect")</f>
        <v>Incorrect</v>
      </c>
      <c r="S114" t="str">
        <f>IF(Table51012[[#This Row],[Round 19]]=$L114,"correct","Incorrect")</f>
        <v>Incorrect</v>
      </c>
      <c r="T114" t="str">
        <f>IF(Table51012[[#This Row],[Round 20]]=$L114,"correct","Incorrect")</f>
        <v>Incorrect</v>
      </c>
      <c r="U114" t="str">
        <f>IF(Table51012[[#This Row],[Round 21]]=$L114,"correct","Incorrect")</f>
        <v>Incorrect</v>
      </c>
      <c r="V114" t="str">
        <f>IF(Table51012[[#This Row],[Round 22]]=$L114,"correct","Incorrect")</f>
        <v>Incorrect</v>
      </c>
    </row>
    <row r="115" spans="2:22" x14ac:dyDescent="0.45">
      <c r="B115" s="23" t="s">
        <v>4</v>
      </c>
      <c r="C115" s="24">
        <f>'D(3)'!AT37</f>
        <v>13</v>
      </c>
      <c r="D115" s="24">
        <f>'D(7)'!AT37</f>
        <v>14</v>
      </c>
      <c r="E115" s="24">
        <f>'D(12)'!AU37</f>
        <v>7</v>
      </c>
      <c r="F115" s="24">
        <f>'D(16)'!AU37</f>
        <v>7</v>
      </c>
      <c r="G115" s="24">
        <f>'D(17)'!AU37</f>
        <v>8</v>
      </c>
      <c r="H115" s="24">
        <f>'D(19)'!AU37</f>
        <v>10</v>
      </c>
      <c r="I115" s="24">
        <f>'D(20)'!AU37</f>
        <v>11</v>
      </c>
      <c r="J115" s="24">
        <f>'D(21)'!AU37</f>
        <v>11</v>
      </c>
      <c r="K115" s="24">
        <f>'D(22)'!AU37</f>
        <v>11</v>
      </c>
      <c r="L115" s="23">
        <v>12</v>
      </c>
      <c r="N115" t="str">
        <f>IF(Table51012[[#This Row],[Round 3]]=$L115,"correct","Incorrect")</f>
        <v>Incorrect</v>
      </c>
      <c r="O115" t="str">
        <f>IF(Table51012[[#This Row],[Round 7]]=$L115,"correct","Incorrect")</f>
        <v>Incorrect</v>
      </c>
      <c r="P115" t="str">
        <f>IF(Table51012[[#This Row],[Round 12]]=$L115,"correct","Incorrect")</f>
        <v>Incorrect</v>
      </c>
      <c r="Q115" t="str">
        <f>IF(Table51012[[#This Row],[Round 16]]=$L115,"correct","Incorrect")</f>
        <v>Incorrect</v>
      </c>
      <c r="R115" t="str">
        <f>IF(Table51012[[#This Row],[Round 17]]=$L115,"correct","Incorrect")</f>
        <v>Incorrect</v>
      </c>
      <c r="S115" t="str">
        <f>IF(Table51012[[#This Row],[Round 19]]=$L115,"correct","Incorrect")</f>
        <v>Incorrect</v>
      </c>
      <c r="T115" t="str">
        <f>IF(Table51012[[#This Row],[Round 20]]=$L115,"correct","Incorrect")</f>
        <v>Incorrect</v>
      </c>
      <c r="U115" t="str">
        <f>IF(Table51012[[#This Row],[Round 21]]=$L115,"correct","Incorrect")</f>
        <v>Incorrect</v>
      </c>
      <c r="V115" t="str">
        <f>IF(Table51012[[#This Row],[Round 22]]=$L115,"correct","Incorrect")</f>
        <v>Incorrect</v>
      </c>
    </row>
    <row r="116" spans="2:22" x14ac:dyDescent="0.45">
      <c r="B116" s="23" t="s">
        <v>9</v>
      </c>
      <c r="C116" s="24">
        <f>'D(3)'!AT38</f>
        <v>2</v>
      </c>
      <c r="D116" s="24">
        <f>'D(7)'!AT38</f>
        <v>8</v>
      </c>
      <c r="E116" s="24">
        <f>'D(12)'!AU38</f>
        <v>14</v>
      </c>
      <c r="F116" s="24">
        <f>'D(16)'!AU38</f>
        <v>14</v>
      </c>
      <c r="G116" s="24">
        <f>'D(17)'!AU38</f>
        <v>13</v>
      </c>
      <c r="H116" s="24">
        <f>'D(19)'!AU38</f>
        <v>13</v>
      </c>
      <c r="I116" s="24">
        <f>'D(20)'!AU38</f>
        <v>14</v>
      </c>
      <c r="J116" s="24">
        <f>'D(21)'!AU38</f>
        <v>13</v>
      </c>
      <c r="K116" s="24">
        <f>'D(22)'!AU38</f>
        <v>13</v>
      </c>
      <c r="L116" s="23">
        <v>13</v>
      </c>
      <c r="N116" t="str">
        <f>IF(Table51012[[#This Row],[Round 3]]=$L116,"correct","Incorrect")</f>
        <v>Incorrect</v>
      </c>
      <c r="O116" t="str">
        <f>IF(Table51012[[#This Row],[Round 7]]=$L116,"correct","Incorrect")</f>
        <v>Incorrect</v>
      </c>
      <c r="P116" t="str">
        <f>IF(Table51012[[#This Row],[Round 12]]=$L116,"correct","Incorrect")</f>
        <v>Incorrect</v>
      </c>
      <c r="Q116" t="str">
        <f>IF(Table51012[[#This Row],[Round 16]]=$L116,"correct","Incorrect")</f>
        <v>Incorrect</v>
      </c>
      <c r="R116" t="str">
        <f>IF(Table51012[[#This Row],[Round 17]]=$L116,"correct","Incorrect")</f>
        <v>correct</v>
      </c>
      <c r="S116" t="str">
        <f>IF(Table51012[[#This Row],[Round 19]]=$L116,"correct","Incorrect")</f>
        <v>correct</v>
      </c>
      <c r="T116" t="str">
        <f>IF(Table51012[[#This Row],[Round 20]]=$L116,"correct","Incorrect")</f>
        <v>Incorrect</v>
      </c>
      <c r="U116" t="str">
        <f>IF(Table51012[[#This Row],[Round 21]]=$L116,"correct","Incorrect")</f>
        <v>correct</v>
      </c>
      <c r="V116" t="str">
        <f>IF(Table51012[[#This Row],[Round 22]]=$L116,"correct","Incorrect")</f>
        <v>correct</v>
      </c>
    </row>
    <row r="117" spans="2:22" x14ac:dyDescent="0.45">
      <c r="B117" s="23" t="s">
        <v>11</v>
      </c>
      <c r="C117" s="24">
        <f>'D(3)'!AT39</f>
        <v>14</v>
      </c>
      <c r="D117" s="24">
        <f>'D(7)'!AT39</f>
        <v>15</v>
      </c>
      <c r="E117" s="24">
        <f>'D(12)'!AU39</f>
        <v>15</v>
      </c>
      <c r="F117" s="24">
        <f>'D(16)'!AU39</f>
        <v>15</v>
      </c>
      <c r="G117" s="24">
        <f>'D(17)'!AU39</f>
        <v>16</v>
      </c>
      <c r="H117" s="24">
        <f>'D(19)'!AU39</f>
        <v>16</v>
      </c>
      <c r="I117" s="24">
        <f>'D(20)'!AU39</f>
        <v>15</v>
      </c>
      <c r="J117" s="24">
        <f>'D(21)'!AU39</f>
        <v>15</v>
      </c>
      <c r="K117" s="24">
        <f>'D(22)'!AU39</f>
        <v>15</v>
      </c>
      <c r="L117" s="23">
        <v>14</v>
      </c>
      <c r="N117" t="str">
        <f>IF(Table51012[[#This Row],[Round 3]]=$L117,"correct","Incorrect")</f>
        <v>correct</v>
      </c>
      <c r="O117" t="str">
        <f>IF(Table51012[[#This Row],[Round 7]]=$L117,"correct","Incorrect")</f>
        <v>Incorrect</v>
      </c>
      <c r="P117" t="str">
        <f>IF(Table51012[[#This Row],[Round 12]]=$L117,"correct","Incorrect")</f>
        <v>Incorrect</v>
      </c>
      <c r="Q117" t="str">
        <f>IF(Table51012[[#This Row],[Round 16]]=$L117,"correct","Incorrect")</f>
        <v>Incorrect</v>
      </c>
      <c r="R117" t="str">
        <f>IF(Table51012[[#This Row],[Round 17]]=$L117,"correct","Incorrect")</f>
        <v>Incorrect</v>
      </c>
      <c r="S117" t="str">
        <f>IF(Table51012[[#This Row],[Round 19]]=$L117,"correct","Incorrect")</f>
        <v>Incorrect</v>
      </c>
      <c r="T117" t="str">
        <f>IF(Table51012[[#This Row],[Round 20]]=$L117,"correct","Incorrect")</f>
        <v>Incorrect</v>
      </c>
      <c r="U117" t="str">
        <f>IF(Table51012[[#This Row],[Round 21]]=$L117,"correct","Incorrect")</f>
        <v>Incorrect</v>
      </c>
      <c r="V117" t="str">
        <f>IF(Table51012[[#This Row],[Round 22]]=$L117,"correct","Incorrect")</f>
        <v>Incorrect</v>
      </c>
    </row>
    <row r="118" spans="2:22" x14ac:dyDescent="0.45">
      <c r="B118" s="23" t="s">
        <v>8</v>
      </c>
      <c r="C118" s="24">
        <f>'D(3)'!AT40</f>
        <v>16</v>
      </c>
      <c r="D118" s="24">
        <f>'D(7)'!AT40</f>
        <v>16</v>
      </c>
      <c r="E118" s="24">
        <f>'D(12)'!AU40</f>
        <v>16</v>
      </c>
      <c r="F118" s="24">
        <f>'D(16)'!AU40</f>
        <v>16</v>
      </c>
      <c r="G118" s="24">
        <f>'D(17)'!AU40</f>
        <v>15</v>
      </c>
      <c r="H118" s="24">
        <f>'D(19)'!AU40</f>
        <v>14</v>
      </c>
      <c r="I118" s="24">
        <f>'D(20)'!AU40</f>
        <v>13</v>
      </c>
      <c r="J118" s="24">
        <f>'D(21)'!AU40</f>
        <v>14</v>
      </c>
      <c r="K118" s="24">
        <f>'D(22)'!AU40</f>
        <v>14</v>
      </c>
      <c r="L118" s="23">
        <v>15</v>
      </c>
      <c r="N118" t="str">
        <f>IF(Table51012[[#This Row],[Round 3]]=$L118,"correct","Incorrect")</f>
        <v>Incorrect</v>
      </c>
      <c r="O118" t="str">
        <f>IF(Table51012[[#This Row],[Round 7]]=$L118,"correct","Incorrect")</f>
        <v>Incorrect</v>
      </c>
      <c r="P118" t="str">
        <f>IF(Table51012[[#This Row],[Round 12]]=$L118,"correct","Incorrect")</f>
        <v>Incorrect</v>
      </c>
      <c r="Q118" t="str">
        <f>IF(Table51012[[#This Row],[Round 16]]=$L118,"correct","Incorrect")</f>
        <v>Incorrect</v>
      </c>
      <c r="R118" t="str">
        <f>IF(Table51012[[#This Row],[Round 17]]=$L118,"correct","Incorrect")</f>
        <v>correct</v>
      </c>
      <c r="S118" t="str">
        <f>IF(Table51012[[#This Row],[Round 19]]=$L118,"correct","Incorrect")</f>
        <v>Incorrect</v>
      </c>
      <c r="T118" t="str">
        <f>IF(Table51012[[#This Row],[Round 20]]=$L118,"correct","Incorrect")</f>
        <v>Incorrect</v>
      </c>
      <c r="U118" t="str">
        <f>IF(Table51012[[#This Row],[Round 21]]=$L118,"correct","Incorrect")</f>
        <v>Incorrect</v>
      </c>
      <c r="V118" t="str">
        <f>IF(Table51012[[#This Row],[Round 22]]=$L118,"correct","Incorrect")</f>
        <v>Incorrect</v>
      </c>
    </row>
    <row r="119" spans="2:22" x14ac:dyDescent="0.45">
      <c r="B119" s="23" t="s">
        <v>6</v>
      </c>
      <c r="C119" s="24">
        <f>'D(3)'!AT41</f>
        <v>12</v>
      </c>
      <c r="D119" s="24">
        <f>'D(7)'!AT41</f>
        <v>13</v>
      </c>
      <c r="E119" s="24">
        <f>'D(12)'!AU41</f>
        <v>13</v>
      </c>
      <c r="F119" s="24">
        <f>'D(16)'!AU41</f>
        <v>13</v>
      </c>
      <c r="G119" s="24">
        <f>'D(17)'!AU41</f>
        <v>14</v>
      </c>
      <c r="H119" s="24">
        <f>'D(19)'!AU41</f>
        <v>15</v>
      </c>
      <c r="I119" s="24">
        <f>'D(20)'!AU41</f>
        <v>16</v>
      </c>
      <c r="J119" s="24">
        <f>'D(21)'!AU41</f>
        <v>16</v>
      </c>
      <c r="K119" s="24">
        <f>'D(22)'!AU41</f>
        <v>16</v>
      </c>
      <c r="L119" s="23">
        <v>16</v>
      </c>
      <c r="N119" t="str">
        <f>IF(Table51012[[#This Row],[Round 3]]=$L119,"correct","Incorrect")</f>
        <v>Incorrect</v>
      </c>
      <c r="O119" t="str">
        <f>IF(Table51012[[#This Row],[Round 7]]=$L119,"correct","Incorrect")</f>
        <v>Incorrect</v>
      </c>
      <c r="P119" t="str">
        <f>IF(Table51012[[#This Row],[Round 12]]=$L119,"correct","Incorrect")</f>
        <v>Incorrect</v>
      </c>
      <c r="Q119" t="str">
        <f>IF(Table51012[[#This Row],[Round 16]]=$L119,"correct","Incorrect")</f>
        <v>Incorrect</v>
      </c>
      <c r="R119" t="str">
        <f>IF(Table51012[[#This Row],[Round 17]]=$L119,"correct","Incorrect")</f>
        <v>Incorrect</v>
      </c>
      <c r="S119" t="str">
        <f>IF(Table51012[[#This Row],[Round 19]]=$L119,"correct","Incorrect")</f>
        <v>Incorrect</v>
      </c>
      <c r="T119" t="str">
        <f>IF(Table51012[[#This Row],[Round 20]]=$L119,"correct","Incorrect")</f>
        <v>correct</v>
      </c>
      <c r="U119" t="str">
        <f>IF(Table51012[[#This Row],[Round 21]]=$L119,"correct","Incorrect")</f>
        <v>correct</v>
      </c>
      <c r="V119" t="str">
        <f>IF(Table51012[[#This Row],[Round 22]]=$L119,"correct","Incorrect")</f>
        <v>correct</v>
      </c>
    </row>
    <row r="120" spans="2:22" x14ac:dyDescent="0.45">
      <c r="B120" s="23" t="s">
        <v>16</v>
      </c>
      <c r="C120" s="24">
        <f>'D(3)'!AT42</f>
        <v>18</v>
      </c>
      <c r="D120" s="24">
        <f>'D(7)'!AT42</f>
        <v>18</v>
      </c>
      <c r="E120" s="24">
        <f>'D(12)'!AU42</f>
        <v>18</v>
      </c>
      <c r="F120" s="24">
        <f>'D(16)'!AU42</f>
        <v>17</v>
      </c>
      <c r="G120" s="24">
        <f>'D(17)'!AU42</f>
        <v>17</v>
      </c>
      <c r="H120" s="24">
        <f>'D(19)'!AU42</f>
        <v>17</v>
      </c>
      <c r="I120" s="24">
        <f>'D(20)'!AU42</f>
        <v>17</v>
      </c>
      <c r="J120" s="24">
        <f>'D(21)'!AU42</f>
        <v>17</v>
      </c>
      <c r="K120" s="24">
        <f>'D(22)'!AU42</f>
        <v>17</v>
      </c>
      <c r="L120" s="23">
        <v>17</v>
      </c>
      <c r="N120" t="str">
        <f>IF(Table51012[[#This Row],[Round 3]]=$L120,"correct","Incorrect")</f>
        <v>Incorrect</v>
      </c>
      <c r="O120" t="str">
        <f>IF(Table51012[[#This Row],[Round 7]]=$L120,"correct","Incorrect")</f>
        <v>Incorrect</v>
      </c>
      <c r="P120" t="str">
        <f>IF(Table51012[[#This Row],[Round 12]]=$L120,"correct","Incorrect")</f>
        <v>Incorrect</v>
      </c>
      <c r="Q120" t="str">
        <f>IF(Table51012[[#This Row],[Round 16]]=$L120,"correct","Incorrect")</f>
        <v>correct</v>
      </c>
      <c r="R120" t="str">
        <f>IF(Table51012[[#This Row],[Round 17]]=$L120,"correct","Incorrect")</f>
        <v>correct</v>
      </c>
      <c r="S120" t="str">
        <f>IF(Table51012[[#This Row],[Round 19]]=$L120,"correct","Incorrect")</f>
        <v>correct</v>
      </c>
      <c r="T120" t="str">
        <f>IF(Table51012[[#This Row],[Round 20]]=$L120,"correct","Incorrect")</f>
        <v>correct</v>
      </c>
      <c r="U120" t="str">
        <f>IF(Table51012[[#This Row],[Round 21]]=$L120,"correct","Incorrect")</f>
        <v>correct</v>
      </c>
      <c r="V120" t="str">
        <f>IF(Table51012[[#This Row],[Round 22]]=$L120,"correct","Incorrect")</f>
        <v>correct</v>
      </c>
    </row>
    <row r="121" spans="2:22" x14ac:dyDescent="0.45">
      <c r="B121" s="23" t="s">
        <v>10</v>
      </c>
      <c r="C121" s="24">
        <f>'D(3)'!AT43</f>
        <v>17</v>
      </c>
      <c r="D121" s="24">
        <f>'D(7)'!AT43</f>
        <v>17</v>
      </c>
      <c r="E121" s="24">
        <f>'D(12)'!AU43</f>
        <v>17</v>
      </c>
      <c r="F121" s="24">
        <f>'D(16)'!AU43</f>
        <v>18</v>
      </c>
      <c r="G121" s="24">
        <f>'D(17)'!AU43</f>
        <v>18</v>
      </c>
      <c r="H121" s="24">
        <f>'D(19)'!AU43</f>
        <v>18</v>
      </c>
      <c r="I121" s="24">
        <f>'D(20)'!AU43</f>
        <v>18</v>
      </c>
      <c r="J121" s="24">
        <f>'D(21)'!AU43</f>
        <v>18</v>
      </c>
      <c r="K121" s="24">
        <f>'D(22)'!AU43</f>
        <v>18</v>
      </c>
      <c r="L121" s="23">
        <v>18</v>
      </c>
      <c r="N121" t="str">
        <f>IF(Table51012[[#This Row],[Round 3]]=$L121,"correct","Incorrect")</f>
        <v>Incorrect</v>
      </c>
      <c r="O121" t="str">
        <f>IF(Table51012[[#This Row],[Round 7]]=$L121,"correct","Incorrect")</f>
        <v>Incorrect</v>
      </c>
      <c r="P121" t="str">
        <f>IF(Table51012[[#This Row],[Round 12]]=$L121,"correct","Incorrect")</f>
        <v>Incorrect</v>
      </c>
      <c r="Q121" t="str">
        <f>IF(Table51012[[#This Row],[Round 16]]=$L121,"correct","Incorrect")</f>
        <v>correct</v>
      </c>
      <c r="R121" t="str">
        <f>IF(Table51012[[#This Row],[Round 17]]=$L121,"correct","Incorrect")</f>
        <v>correct</v>
      </c>
      <c r="S121" t="str">
        <f>IF(Table51012[[#This Row],[Round 19]]=$L121,"correct","Incorrect")</f>
        <v>correct</v>
      </c>
      <c r="T121" t="str">
        <f>IF(Table51012[[#This Row],[Round 20]]=$L121,"correct","Incorrect")</f>
        <v>correct</v>
      </c>
      <c r="U121" t="str">
        <f>IF(Table51012[[#This Row],[Round 21]]=$L121,"correct","Incorrect")</f>
        <v>correct</v>
      </c>
      <c r="V121" t="str">
        <f>IF(Table51012[[#This Row],[Round 22]]=$L121,"correct","Incorrect")</f>
        <v>correct</v>
      </c>
    </row>
  </sheetData>
  <phoneticPr fontId="5" type="noConversion"/>
  <pageMargins left="0.7" right="0.7" top="0.75" bottom="0.75" header="0.3" footer="0.3"/>
  <ignoredErrors>
    <ignoredError sqref="F4:F12" calculatedColumn="1"/>
  </ignoredErrors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BAA5-BC10-4408-938C-6E43DA4B85DA}">
  <dimension ref="A1:AK10"/>
  <sheetViews>
    <sheetView workbookViewId="0">
      <selection sqref="A1:S10"/>
    </sheetView>
  </sheetViews>
  <sheetFormatPr defaultRowHeight="14.25" x14ac:dyDescent="0.45"/>
  <cols>
    <col min="1" max="1" width="8.06640625" bestFit="1" customWidth="1"/>
    <col min="2" max="2" width="9.59765625" bestFit="1" customWidth="1"/>
    <col min="3" max="3" width="11.53125" bestFit="1" customWidth="1"/>
    <col min="4" max="4" width="8.73046875" bestFit="1" customWidth="1"/>
    <col min="5" max="5" width="12.86328125" bestFit="1" customWidth="1"/>
    <col min="6" max="6" width="11.1328125" bestFit="1" customWidth="1"/>
    <col min="7" max="7" width="9.9296875" bestFit="1" customWidth="1"/>
    <col min="8" max="8" width="11" bestFit="1" customWidth="1"/>
    <col min="9" max="9" width="16.9296875" bestFit="1" customWidth="1"/>
    <col min="10" max="10" width="8.86328125" bestFit="1" customWidth="1"/>
    <col min="11" max="11" width="8.9296875" bestFit="1" customWidth="1"/>
    <col min="12" max="12" width="13.59765625" bestFit="1" customWidth="1"/>
    <col min="13" max="13" width="11.6640625" bestFit="1" customWidth="1"/>
    <col min="14" max="14" width="10.73046875" bestFit="1" customWidth="1"/>
    <col min="15" max="15" width="9.9296875" bestFit="1" customWidth="1"/>
    <col min="16" max="16" width="10.6640625" bestFit="1" customWidth="1"/>
    <col min="17" max="17" width="6.86328125" bestFit="1" customWidth="1"/>
    <col min="18" max="18" width="11.9296875" bestFit="1" customWidth="1"/>
    <col min="19" max="19" width="16.46484375" bestFit="1" customWidth="1"/>
    <col min="20" max="20" width="21.1328125" bestFit="1" customWidth="1"/>
    <col min="21" max="21" width="23.1328125" bestFit="1" customWidth="1"/>
    <col min="22" max="22" width="20.265625" bestFit="1" customWidth="1"/>
    <col min="23" max="23" width="24.46484375" bestFit="1" customWidth="1"/>
    <col min="24" max="24" width="22.6640625" bestFit="1" customWidth="1"/>
    <col min="25" max="25" width="26.06640625" bestFit="1" customWidth="1"/>
    <col min="26" max="26" width="22.53125" bestFit="1" customWidth="1"/>
    <col min="27" max="27" width="28.53125" bestFit="1" customWidth="1"/>
    <col min="28" max="28" width="20.3984375" bestFit="1" customWidth="1"/>
    <col min="29" max="29" width="20.46484375" bestFit="1" customWidth="1"/>
    <col min="30" max="30" width="25.19921875" bestFit="1" customWidth="1"/>
    <col min="31" max="31" width="23.265625" bestFit="1" customWidth="1"/>
    <col min="32" max="32" width="22.265625" bestFit="1" customWidth="1"/>
    <col min="33" max="33" width="21.46484375" bestFit="1" customWidth="1"/>
    <col min="34" max="34" width="22.19921875" bestFit="1" customWidth="1"/>
    <col min="35" max="35" width="34" bestFit="1" customWidth="1"/>
    <col min="36" max="36" width="23.53125" bestFit="1" customWidth="1"/>
    <col min="37" max="37" width="28.06640625" bestFit="1" customWidth="1"/>
    <col min="38" max="38" width="16.46484375" bestFit="1" customWidth="1"/>
    <col min="39" max="40" width="9.3984375" bestFit="1" customWidth="1"/>
    <col min="41" max="47" width="10.3984375" bestFit="1" customWidth="1"/>
    <col min="48" max="48" width="14.6640625" bestFit="1" customWidth="1"/>
  </cols>
  <sheetData>
    <row r="1" spans="1:37" x14ac:dyDescent="0.45">
      <c r="A1" t="s">
        <v>101</v>
      </c>
      <c r="B1" t="s">
        <v>12</v>
      </c>
      <c r="C1" t="s">
        <v>1</v>
      </c>
      <c r="D1" t="s">
        <v>0</v>
      </c>
      <c r="E1" t="s">
        <v>7</v>
      </c>
      <c r="F1" t="s">
        <v>17</v>
      </c>
      <c r="G1" t="s">
        <v>2</v>
      </c>
      <c r="H1" t="s">
        <v>5</v>
      </c>
      <c r="I1" t="s">
        <v>14</v>
      </c>
      <c r="J1" t="s">
        <v>3</v>
      </c>
      <c r="K1" t="s">
        <v>13</v>
      </c>
      <c r="L1" t="s">
        <v>15</v>
      </c>
      <c r="M1" t="s">
        <v>4</v>
      </c>
      <c r="N1" t="s">
        <v>9</v>
      </c>
      <c r="O1" t="s">
        <v>11</v>
      </c>
      <c r="P1" t="s">
        <v>8</v>
      </c>
      <c r="Q1" t="s">
        <v>6</v>
      </c>
      <c r="R1" t="s">
        <v>16</v>
      </c>
      <c r="S1" t="s">
        <v>10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</row>
    <row r="2" spans="1:37" x14ac:dyDescent="0.45">
      <c r="A2">
        <v>3</v>
      </c>
      <c r="B2">
        <v>6</v>
      </c>
      <c r="C2">
        <v>3</v>
      </c>
      <c r="D2">
        <v>8</v>
      </c>
      <c r="E2">
        <v>5</v>
      </c>
      <c r="F2">
        <v>4</v>
      </c>
      <c r="G2">
        <v>1</v>
      </c>
      <c r="H2">
        <v>10</v>
      </c>
      <c r="I2">
        <v>13</v>
      </c>
      <c r="J2">
        <v>7</v>
      </c>
      <c r="K2">
        <v>9</v>
      </c>
      <c r="L2">
        <v>15</v>
      </c>
      <c r="M2">
        <v>12</v>
      </c>
      <c r="N2">
        <v>2</v>
      </c>
      <c r="O2">
        <v>14</v>
      </c>
      <c r="P2">
        <v>16</v>
      </c>
      <c r="Q2">
        <v>11</v>
      </c>
      <c r="R2">
        <v>17</v>
      </c>
      <c r="S2">
        <v>18</v>
      </c>
      <c r="T2">
        <v>7</v>
      </c>
      <c r="U2">
        <v>2</v>
      </c>
      <c r="V2">
        <v>8</v>
      </c>
      <c r="W2">
        <v>6</v>
      </c>
      <c r="X2">
        <v>5</v>
      </c>
      <c r="Y2">
        <v>1</v>
      </c>
      <c r="Z2">
        <v>11</v>
      </c>
      <c r="AA2">
        <v>12</v>
      </c>
      <c r="AB2">
        <v>3</v>
      </c>
      <c r="AC2">
        <v>9</v>
      </c>
      <c r="AD2">
        <v>16</v>
      </c>
      <c r="AE2">
        <v>10</v>
      </c>
      <c r="AF2">
        <v>4</v>
      </c>
      <c r="AG2">
        <v>14</v>
      </c>
      <c r="AH2">
        <v>18</v>
      </c>
      <c r="AI2">
        <v>13</v>
      </c>
      <c r="AJ2">
        <v>17</v>
      </c>
      <c r="AK2">
        <v>15</v>
      </c>
    </row>
    <row r="3" spans="1:37" x14ac:dyDescent="0.45">
      <c r="A3">
        <v>7</v>
      </c>
      <c r="B3">
        <v>6</v>
      </c>
      <c r="C3">
        <v>1</v>
      </c>
      <c r="D3">
        <v>5</v>
      </c>
      <c r="E3">
        <v>8</v>
      </c>
      <c r="F3">
        <v>3</v>
      </c>
      <c r="G3">
        <v>2</v>
      </c>
      <c r="H3">
        <v>7</v>
      </c>
      <c r="I3">
        <v>9</v>
      </c>
      <c r="J3">
        <v>10</v>
      </c>
      <c r="K3">
        <v>4</v>
      </c>
      <c r="L3">
        <v>12</v>
      </c>
      <c r="M3">
        <v>13</v>
      </c>
      <c r="N3">
        <v>11</v>
      </c>
      <c r="O3">
        <v>15</v>
      </c>
      <c r="P3">
        <v>16</v>
      </c>
      <c r="Q3">
        <v>14</v>
      </c>
      <c r="R3">
        <v>18</v>
      </c>
      <c r="S3">
        <v>17</v>
      </c>
      <c r="T3">
        <v>7</v>
      </c>
      <c r="U3">
        <v>1</v>
      </c>
      <c r="V3">
        <v>5</v>
      </c>
      <c r="W3">
        <v>8</v>
      </c>
      <c r="X3">
        <v>3</v>
      </c>
      <c r="Y3">
        <v>2</v>
      </c>
      <c r="Z3">
        <v>9</v>
      </c>
      <c r="AA3">
        <v>10</v>
      </c>
      <c r="AB3">
        <v>6</v>
      </c>
      <c r="AC3">
        <v>4</v>
      </c>
      <c r="AD3">
        <v>13</v>
      </c>
      <c r="AE3">
        <v>14</v>
      </c>
      <c r="AF3">
        <v>11</v>
      </c>
      <c r="AG3">
        <v>12</v>
      </c>
      <c r="AH3">
        <v>16</v>
      </c>
      <c r="AI3">
        <v>15</v>
      </c>
      <c r="AJ3">
        <v>18</v>
      </c>
      <c r="AK3">
        <v>17</v>
      </c>
    </row>
    <row r="4" spans="1:37" x14ac:dyDescent="0.45">
      <c r="A4">
        <v>12</v>
      </c>
      <c r="B4">
        <v>4</v>
      </c>
      <c r="C4">
        <v>1</v>
      </c>
      <c r="D4">
        <v>5</v>
      </c>
      <c r="E4">
        <v>12</v>
      </c>
      <c r="F4">
        <v>3</v>
      </c>
      <c r="G4">
        <v>2</v>
      </c>
      <c r="H4">
        <v>7</v>
      </c>
      <c r="I4">
        <v>8</v>
      </c>
      <c r="J4">
        <v>10</v>
      </c>
      <c r="K4">
        <v>6</v>
      </c>
      <c r="L4">
        <v>11</v>
      </c>
      <c r="M4">
        <v>9</v>
      </c>
      <c r="N4">
        <v>13</v>
      </c>
      <c r="O4">
        <v>14</v>
      </c>
      <c r="P4">
        <v>16</v>
      </c>
      <c r="Q4">
        <v>15</v>
      </c>
      <c r="R4">
        <v>18</v>
      </c>
      <c r="S4">
        <v>17</v>
      </c>
      <c r="T4">
        <v>4</v>
      </c>
      <c r="U4">
        <v>1</v>
      </c>
      <c r="V4">
        <v>6</v>
      </c>
      <c r="W4">
        <v>8</v>
      </c>
      <c r="X4">
        <v>3</v>
      </c>
      <c r="Y4">
        <v>2</v>
      </c>
      <c r="Z4">
        <v>10</v>
      </c>
      <c r="AA4">
        <v>9</v>
      </c>
      <c r="AB4">
        <v>7</v>
      </c>
      <c r="AC4">
        <v>5</v>
      </c>
      <c r="AD4">
        <v>12</v>
      </c>
      <c r="AE4">
        <v>11</v>
      </c>
      <c r="AF4">
        <v>13</v>
      </c>
      <c r="AG4">
        <v>14</v>
      </c>
      <c r="AH4">
        <v>16</v>
      </c>
      <c r="AI4">
        <v>15</v>
      </c>
      <c r="AJ4">
        <v>18</v>
      </c>
      <c r="AK4">
        <v>17</v>
      </c>
    </row>
    <row r="5" spans="1:37" x14ac:dyDescent="0.45">
      <c r="A5">
        <v>16</v>
      </c>
      <c r="B5">
        <v>1</v>
      </c>
      <c r="C5">
        <v>2</v>
      </c>
      <c r="D5">
        <v>5</v>
      </c>
      <c r="E5">
        <v>10</v>
      </c>
      <c r="F5">
        <v>4</v>
      </c>
      <c r="G5">
        <v>3</v>
      </c>
      <c r="H5">
        <v>6</v>
      </c>
      <c r="I5">
        <v>7</v>
      </c>
      <c r="J5">
        <v>9</v>
      </c>
      <c r="K5">
        <v>12</v>
      </c>
      <c r="L5">
        <v>11</v>
      </c>
      <c r="M5">
        <v>8</v>
      </c>
      <c r="N5">
        <v>14</v>
      </c>
      <c r="O5">
        <v>15</v>
      </c>
      <c r="P5">
        <v>16</v>
      </c>
      <c r="Q5">
        <v>13</v>
      </c>
      <c r="R5">
        <v>17</v>
      </c>
      <c r="S5">
        <v>18</v>
      </c>
      <c r="T5">
        <v>2</v>
      </c>
      <c r="U5">
        <v>1</v>
      </c>
      <c r="V5">
        <v>8</v>
      </c>
      <c r="W5">
        <v>6</v>
      </c>
      <c r="X5">
        <v>4</v>
      </c>
      <c r="Y5">
        <v>3</v>
      </c>
      <c r="Z5">
        <v>7</v>
      </c>
      <c r="AA5">
        <v>10</v>
      </c>
      <c r="AB5">
        <v>5</v>
      </c>
      <c r="AC5">
        <v>9</v>
      </c>
      <c r="AD5">
        <v>12</v>
      </c>
      <c r="AE5">
        <v>11</v>
      </c>
      <c r="AF5">
        <v>15</v>
      </c>
      <c r="AG5">
        <v>14</v>
      </c>
      <c r="AH5">
        <v>16</v>
      </c>
      <c r="AI5">
        <v>13</v>
      </c>
      <c r="AJ5">
        <v>17</v>
      </c>
      <c r="AK5">
        <v>18</v>
      </c>
    </row>
    <row r="6" spans="1:37" x14ac:dyDescent="0.45">
      <c r="A6">
        <v>17</v>
      </c>
      <c r="B6">
        <v>1</v>
      </c>
      <c r="C6">
        <v>2</v>
      </c>
      <c r="D6">
        <v>5</v>
      </c>
      <c r="E6">
        <v>11</v>
      </c>
      <c r="F6">
        <v>4</v>
      </c>
      <c r="G6">
        <v>3</v>
      </c>
      <c r="H6">
        <v>6</v>
      </c>
      <c r="I6">
        <v>10</v>
      </c>
      <c r="J6">
        <v>7</v>
      </c>
      <c r="K6">
        <v>12</v>
      </c>
      <c r="L6">
        <v>8</v>
      </c>
      <c r="M6">
        <v>9</v>
      </c>
      <c r="N6">
        <v>13</v>
      </c>
      <c r="O6">
        <v>15</v>
      </c>
      <c r="P6">
        <v>16</v>
      </c>
      <c r="Q6">
        <v>14</v>
      </c>
      <c r="R6">
        <v>17</v>
      </c>
      <c r="S6">
        <v>18</v>
      </c>
      <c r="T6">
        <v>1</v>
      </c>
      <c r="U6">
        <v>2</v>
      </c>
      <c r="V6">
        <v>7</v>
      </c>
      <c r="W6">
        <v>6</v>
      </c>
      <c r="X6">
        <v>3</v>
      </c>
      <c r="Y6">
        <v>4</v>
      </c>
      <c r="Z6">
        <v>8</v>
      </c>
      <c r="AA6">
        <v>10</v>
      </c>
      <c r="AB6">
        <v>5</v>
      </c>
      <c r="AC6">
        <v>9</v>
      </c>
      <c r="AD6">
        <v>12</v>
      </c>
      <c r="AE6">
        <v>11</v>
      </c>
      <c r="AF6">
        <v>14</v>
      </c>
      <c r="AG6">
        <v>15</v>
      </c>
      <c r="AH6">
        <v>16</v>
      </c>
      <c r="AI6">
        <v>13</v>
      </c>
      <c r="AJ6">
        <v>17</v>
      </c>
      <c r="AK6">
        <v>18</v>
      </c>
    </row>
    <row r="7" spans="1:37" x14ac:dyDescent="0.45">
      <c r="A7">
        <v>19</v>
      </c>
      <c r="B7">
        <v>1</v>
      </c>
      <c r="C7">
        <v>2</v>
      </c>
      <c r="D7">
        <v>4</v>
      </c>
      <c r="E7">
        <v>10</v>
      </c>
      <c r="F7">
        <v>5</v>
      </c>
      <c r="G7">
        <v>3</v>
      </c>
      <c r="H7">
        <v>7</v>
      </c>
      <c r="I7">
        <v>8</v>
      </c>
      <c r="J7">
        <v>6</v>
      </c>
      <c r="K7">
        <v>12</v>
      </c>
      <c r="L7">
        <v>9</v>
      </c>
      <c r="M7">
        <v>11</v>
      </c>
      <c r="N7">
        <v>13</v>
      </c>
      <c r="O7">
        <v>15</v>
      </c>
      <c r="P7">
        <v>14</v>
      </c>
      <c r="Q7">
        <v>16</v>
      </c>
      <c r="R7">
        <v>17</v>
      </c>
      <c r="S7">
        <v>18</v>
      </c>
      <c r="T7">
        <v>1</v>
      </c>
      <c r="U7">
        <v>2</v>
      </c>
      <c r="V7">
        <v>6</v>
      </c>
      <c r="W7">
        <v>4</v>
      </c>
      <c r="X7">
        <v>5</v>
      </c>
      <c r="Y7">
        <v>3</v>
      </c>
      <c r="Z7">
        <v>10</v>
      </c>
      <c r="AA7">
        <v>8</v>
      </c>
      <c r="AB7">
        <v>7</v>
      </c>
      <c r="AC7">
        <v>9</v>
      </c>
      <c r="AD7">
        <v>11</v>
      </c>
      <c r="AE7">
        <v>12</v>
      </c>
      <c r="AF7">
        <v>13</v>
      </c>
      <c r="AG7">
        <v>16</v>
      </c>
      <c r="AH7">
        <v>14</v>
      </c>
      <c r="AI7">
        <v>15</v>
      </c>
      <c r="AJ7">
        <v>17</v>
      </c>
      <c r="AK7">
        <v>18</v>
      </c>
    </row>
    <row r="8" spans="1:37" x14ac:dyDescent="0.45">
      <c r="A8">
        <v>20</v>
      </c>
      <c r="B8">
        <v>1</v>
      </c>
      <c r="C8">
        <v>2</v>
      </c>
      <c r="D8">
        <v>3</v>
      </c>
      <c r="E8">
        <v>10</v>
      </c>
      <c r="F8">
        <v>6</v>
      </c>
      <c r="G8">
        <v>4</v>
      </c>
      <c r="H8">
        <v>7</v>
      </c>
      <c r="I8">
        <v>9</v>
      </c>
      <c r="J8">
        <v>5</v>
      </c>
      <c r="K8">
        <v>12</v>
      </c>
      <c r="L8">
        <v>8</v>
      </c>
      <c r="M8">
        <v>11</v>
      </c>
      <c r="N8">
        <v>13</v>
      </c>
      <c r="O8">
        <v>15</v>
      </c>
      <c r="P8">
        <v>14</v>
      </c>
      <c r="Q8">
        <v>16</v>
      </c>
      <c r="R8">
        <v>17</v>
      </c>
      <c r="S8">
        <v>18</v>
      </c>
      <c r="T8">
        <v>1</v>
      </c>
      <c r="U8">
        <v>2</v>
      </c>
      <c r="V8">
        <v>4</v>
      </c>
      <c r="W8">
        <v>3</v>
      </c>
      <c r="X8">
        <v>6</v>
      </c>
      <c r="Y8">
        <v>5</v>
      </c>
      <c r="Z8">
        <v>9</v>
      </c>
      <c r="AA8">
        <v>10</v>
      </c>
      <c r="AB8">
        <v>7</v>
      </c>
      <c r="AC8">
        <v>8</v>
      </c>
      <c r="AD8">
        <v>12</v>
      </c>
      <c r="AE8">
        <v>11</v>
      </c>
      <c r="AF8">
        <v>13</v>
      </c>
      <c r="AG8">
        <v>15</v>
      </c>
      <c r="AH8">
        <v>14</v>
      </c>
      <c r="AI8">
        <v>16</v>
      </c>
      <c r="AJ8">
        <v>17</v>
      </c>
      <c r="AK8">
        <v>18</v>
      </c>
    </row>
    <row r="9" spans="1:37" x14ac:dyDescent="0.45">
      <c r="A9">
        <v>21</v>
      </c>
      <c r="B9">
        <v>1</v>
      </c>
      <c r="C9">
        <v>2</v>
      </c>
      <c r="D9">
        <v>3</v>
      </c>
      <c r="E9">
        <v>8</v>
      </c>
      <c r="F9">
        <v>6</v>
      </c>
      <c r="G9">
        <v>4</v>
      </c>
      <c r="H9">
        <v>5</v>
      </c>
      <c r="I9">
        <v>10</v>
      </c>
      <c r="J9">
        <v>7</v>
      </c>
      <c r="K9">
        <v>12</v>
      </c>
      <c r="L9">
        <v>9</v>
      </c>
      <c r="M9">
        <v>11</v>
      </c>
      <c r="N9">
        <v>13</v>
      </c>
      <c r="O9">
        <v>15</v>
      </c>
      <c r="P9">
        <v>14</v>
      </c>
      <c r="Q9">
        <v>16</v>
      </c>
      <c r="R9">
        <v>17</v>
      </c>
      <c r="S9">
        <v>18</v>
      </c>
      <c r="T9">
        <v>1</v>
      </c>
      <c r="U9">
        <v>3</v>
      </c>
      <c r="V9">
        <v>4</v>
      </c>
      <c r="W9">
        <v>2</v>
      </c>
      <c r="X9">
        <v>6</v>
      </c>
      <c r="Y9">
        <v>5</v>
      </c>
      <c r="Z9">
        <v>8</v>
      </c>
      <c r="AA9">
        <v>10</v>
      </c>
      <c r="AB9">
        <v>7</v>
      </c>
      <c r="AC9">
        <v>9</v>
      </c>
      <c r="AD9">
        <v>12</v>
      </c>
      <c r="AE9">
        <v>11</v>
      </c>
      <c r="AF9">
        <v>13</v>
      </c>
      <c r="AG9">
        <v>15</v>
      </c>
      <c r="AH9">
        <v>14</v>
      </c>
      <c r="AI9">
        <v>16</v>
      </c>
      <c r="AJ9">
        <v>17</v>
      </c>
      <c r="AK9">
        <v>18</v>
      </c>
    </row>
    <row r="10" spans="1:37" x14ac:dyDescent="0.45">
      <c r="A10">
        <v>22</v>
      </c>
      <c r="B10">
        <v>1</v>
      </c>
      <c r="C10">
        <v>3</v>
      </c>
      <c r="D10">
        <v>2</v>
      </c>
      <c r="E10">
        <v>10</v>
      </c>
      <c r="F10">
        <v>6</v>
      </c>
      <c r="G10">
        <v>4</v>
      </c>
      <c r="H10">
        <v>5</v>
      </c>
      <c r="I10">
        <v>9</v>
      </c>
      <c r="J10">
        <v>7</v>
      </c>
      <c r="K10">
        <v>12</v>
      </c>
      <c r="L10">
        <v>8</v>
      </c>
      <c r="M10">
        <v>11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</v>
      </c>
      <c r="U10">
        <v>3</v>
      </c>
      <c r="V10">
        <v>2</v>
      </c>
      <c r="W10">
        <v>5</v>
      </c>
      <c r="X10">
        <v>6</v>
      </c>
      <c r="Y10">
        <v>4</v>
      </c>
      <c r="Z10">
        <v>7</v>
      </c>
      <c r="AA10">
        <v>9</v>
      </c>
      <c r="AB10">
        <v>8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15</v>
      </c>
      <c r="AI10">
        <v>16</v>
      </c>
      <c r="AJ10">
        <v>17</v>
      </c>
      <c r="AK10">
        <v>18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62D2-0868-431E-ADD3-7C70804B01C1}">
  <dimension ref="A1:AK10"/>
  <sheetViews>
    <sheetView workbookViewId="0">
      <selection sqref="A1:S10"/>
    </sheetView>
  </sheetViews>
  <sheetFormatPr defaultRowHeight="14.25" x14ac:dyDescent="0.45"/>
  <cols>
    <col min="1" max="1" width="8.06640625" bestFit="1" customWidth="1"/>
    <col min="2" max="2" width="9.59765625" bestFit="1" customWidth="1"/>
    <col min="3" max="3" width="11.53125" bestFit="1" customWidth="1"/>
    <col min="4" max="4" width="8.73046875" bestFit="1" customWidth="1"/>
    <col min="5" max="5" width="12.86328125" bestFit="1" customWidth="1"/>
    <col min="6" max="6" width="11.1328125" bestFit="1" customWidth="1"/>
    <col min="7" max="7" width="9.9296875" bestFit="1" customWidth="1"/>
    <col min="8" max="8" width="11" bestFit="1" customWidth="1"/>
    <col min="9" max="9" width="16.9296875" bestFit="1" customWidth="1"/>
    <col min="10" max="10" width="8.86328125" bestFit="1" customWidth="1"/>
    <col min="11" max="11" width="8.9296875" bestFit="1" customWidth="1"/>
    <col min="12" max="12" width="13.59765625" bestFit="1" customWidth="1"/>
    <col min="13" max="13" width="11.6640625" bestFit="1" customWidth="1"/>
    <col min="14" max="14" width="10.73046875" bestFit="1" customWidth="1"/>
    <col min="15" max="15" width="9.9296875" bestFit="1" customWidth="1"/>
    <col min="16" max="16" width="10.6640625" bestFit="1" customWidth="1"/>
    <col min="17" max="17" width="6.86328125" bestFit="1" customWidth="1"/>
    <col min="18" max="18" width="11.9296875" bestFit="1" customWidth="1"/>
    <col min="19" max="19" width="16.46484375" bestFit="1" customWidth="1"/>
    <col min="20" max="20" width="21.1328125" bestFit="1" customWidth="1"/>
    <col min="21" max="21" width="23.1328125" bestFit="1" customWidth="1"/>
    <col min="22" max="22" width="20.265625" bestFit="1" customWidth="1"/>
    <col min="23" max="23" width="24.46484375" bestFit="1" customWidth="1"/>
    <col min="24" max="24" width="22.6640625" bestFit="1" customWidth="1"/>
    <col min="25" max="25" width="26.06640625" bestFit="1" customWidth="1"/>
    <col min="26" max="26" width="22.53125" bestFit="1" customWidth="1"/>
    <col min="27" max="27" width="28.53125" bestFit="1" customWidth="1"/>
    <col min="28" max="28" width="20.3984375" bestFit="1" customWidth="1"/>
    <col min="29" max="29" width="20.46484375" bestFit="1" customWidth="1"/>
    <col min="30" max="30" width="25.19921875" bestFit="1" customWidth="1"/>
    <col min="31" max="31" width="23.265625" bestFit="1" customWidth="1"/>
    <col min="32" max="32" width="22.265625" bestFit="1" customWidth="1"/>
    <col min="33" max="33" width="21.46484375" bestFit="1" customWidth="1"/>
    <col min="34" max="34" width="22.19921875" bestFit="1" customWidth="1"/>
    <col min="35" max="35" width="34" bestFit="1" customWidth="1"/>
    <col min="36" max="36" width="23.53125" bestFit="1" customWidth="1"/>
    <col min="37" max="37" width="28.06640625" bestFit="1" customWidth="1"/>
  </cols>
  <sheetData>
    <row r="1" spans="1:37" x14ac:dyDescent="0.45">
      <c r="A1" t="s">
        <v>101</v>
      </c>
      <c r="B1" t="s">
        <v>12</v>
      </c>
      <c r="C1" t="s">
        <v>1</v>
      </c>
      <c r="D1" t="s">
        <v>0</v>
      </c>
      <c r="E1" t="s">
        <v>7</v>
      </c>
      <c r="F1" t="s">
        <v>17</v>
      </c>
      <c r="G1" t="s">
        <v>2</v>
      </c>
      <c r="H1" t="s">
        <v>5</v>
      </c>
      <c r="I1" t="s">
        <v>14</v>
      </c>
      <c r="J1" t="s">
        <v>3</v>
      </c>
      <c r="K1" t="s">
        <v>13</v>
      </c>
      <c r="L1" t="s">
        <v>15</v>
      </c>
      <c r="M1" t="s">
        <v>4</v>
      </c>
      <c r="N1" t="s">
        <v>9</v>
      </c>
      <c r="O1" t="s">
        <v>11</v>
      </c>
      <c r="P1" t="s">
        <v>8</v>
      </c>
      <c r="Q1" t="s">
        <v>6</v>
      </c>
      <c r="R1" t="s">
        <v>16</v>
      </c>
      <c r="S1" t="s">
        <v>10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</row>
    <row r="2" spans="1:37" x14ac:dyDescent="0.45">
      <c r="A2">
        <v>3</v>
      </c>
      <c r="B2">
        <v>7</v>
      </c>
      <c r="C2">
        <v>9</v>
      </c>
      <c r="D2">
        <v>6</v>
      </c>
      <c r="E2">
        <v>2</v>
      </c>
      <c r="F2">
        <v>10</v>
      </c>
      <c r="G2">
        <v>4</v>
      </c>
      <c r="H2">
        <v>11</v>
      </c>
      <c r="I2">
        <v>8</v>
      </c>
      <c r="J2">
        <v>3</v>
      </c>
      <c r="K2">
        <v>1</v>
      </c>
      <c r="L2">
        <v>12</v>
      </c>
      <c r="M2">
        <v>16</v>
      </c>
      <c r="N2">
        <v>5</v>
      </c>
      <c r="O2">
        <v>15</v>
      </c>
      <c r="P2">
        <v>14</v>
      </c>
      <c r="Q2">
        <v>13</v>
      </c>
      <c r="R2">
        <v>18</v>
      </c>
      <c r="S2">
        <v>17</v>
      </c>
      <c r="T2">
        <v>7</v>
      </c>
      <c r="U2">
        <v>2</v>
      </c>
      <c r="V2">
        <v>8</v>
      </c>
      <c r="W2">
        <v>6</v>
      </c>
      <c r="X2">
        <v>5</v>
      </c>
      <c r="Y2">
        <v>1</v>
      </c>
      <c r="Z2">
        <v>11</v>
      </c>
      <c r="AA2">
        <v>12</v>
      </c>
      <c r="AB2">
        <v>3</v>
      </c>
      <c r="AC2">
        <v>9</v>
      </c>
      <c r="AD2">
        <v>16</v>
      </c>
      <c r="AE2">
        <v>10</v>
      </c>
      <c r="AF2">
        <v>4</v>
      </c>
      <c r="AG2">
        <v>14</v>
      </c>
      <c r="AH2">
        <v>18</v>
      </c>
      <c r="AI2">
        <v>13</v>
      </c>
      <c r="AJ2">
        <v>17</v>
      </c>
      <c r="AK2">
        <v>15</v>
      </c>
    </row>
    <row r="3" spans="1:37" x14ac:dyDescent="0.45">
      <c r="A3">
        <v>7</v>
      </c>
      <c r="B3">
        <v>5</v>
      </c>
      <c r="C3">
        <v>1</v>
      </c>
      <c r="D3">
        <v>6</v>
      </c>
      <c r="E3">
        <v>9</v>
      </c>
      <c r="F3">
        <v>4</v>
      </c>
      <c r="G3">
        <v>3</v>
      </c>
      <c r="H3">
        <v>7</v>
      </c>
      <c r="I3">
        <v>11</v>
      </c>
      <c r="J3">
        <v>10</v>
      </c>
      <c r="K3">
        <v>2</v>
      </c>
      <c r="L3">
        <v>13</v>
      </c>
      <c r="M3">
        <v>14</v>
      </c>
      <c r="N3">
        <v>8</v>
      </c>
      <c r="O3">
        <v>15</v>
      </c>
      <c r="P3">
        <v>16</v>
      </c>
      <c r="Q3">
        <v>12</v>
      </c>
      <c r="R3">
        <v>18</v>
      </c>
      <c r="S3">
        <v>17</v>
      </c>
      <c r="T3">
        <v>7</v>
      </c>
      <c r="U3">
        <v>1</v>
      </c>
      <c r="V3">
        <v>5</v>
      </c>
      <c r="W3">
        <v>8</v>
      </c>
      <c r="X3">
        <v>3</v>
      </c>
      <c r="Y3">
        <v>2</v>
      </c>
      <c r="Z3">
        <v>9</v>
      </c>
      <c r="AA3">
        <v>10</v>
      </c>
      <c r="AB3">
        <v>6</v>
      </c>
      <c r="AC3">
        <v>4</v>
      </c>
      <c r="AD3">
        <v>13</v>
      </c>
      <c r="AE3">
        <v>14</v>
      </c>
      <c r="AF3">
        <v>11</v>
      </c>
      <c r="AG3">
        <v>12</v>
      </c>
      <c r="AH3">
        <v>16</v>
      </c>
      <c r="AI3">
        <v>15</v>
      </c>
      <c r="AJ3">
        <v>18</v>
      </c>
      <c r="AK3">
        <v>17</v>
      </c>
    </row>
    <row r="4" spans="1:37" x14ac:dyDescent="0.45">
      <c r="A4">
        <v>12</v>
      </c>
      <c r="B4">
        <v>2</v>
      </c>
      <c r="C4">
        <v>1</v>
      </c>
      <c r="D4">
        <v>7</v>
      </c>
      <c r="E4">
        <v>11</v>
      </c>
      <c r="F4">
        <v>4</v>
      </c>
      <c r="G4">
        <v>3</v>
      </c>
      <c r="H4">
        <v>8</v>
      </c>
      <c r="I4">
        <v>9</v>
      </c>
      <c r="J4">
        <v>10</v>
      </c>
      <c r="K4">
        <v>5</v>
      </c>
      <c r="L4">
        <v>12</v>
      </c>
      <c r="M4">
        <v>6</v>
      </c>
      <c r="N4">
        <v>14</v>
      </c>
      <c r="O4">
        <v>15</v>
      </c>
      <c r="P4">
        <v>16</v>
      </c>
      <c r="Q4">
        <v>13</v>
      </c>
      <c r="R4">
        <v>18</v>
      </c>
      <c r="S4">
        <v>17</v>
      </c>
      <c r="T4">
        <v>4</v>
      </c>
      <c r="U4">
        <v>1</v>
      </c>
      <c r="V4">
        <v>6</v>
      </c>
      <c r="W4">
        <v>8</v>
      </c>
      <c r="X4">
        <v>3</v>
      </c>
      <c r="Y4">
        <v>2</v>
      </c>
      <c r="Z4">
        <v>10</v>
      </c>
      <c r="AA4">
        <v>9</v>
      </c>
      <c r="AB4">
        <v>7</v>
      </c>
      <c r="AC4">
        <v>5</v>
      </c>
      <c r="AD4">
        <v>12</v>
      </c>
      <c r="AE4">
        <v>11</v>
      </c>
      <c r="AF4">
        <v>13</v>
      </c>
      <c r="AG4">
        <v>14</v>
      </c>
      <c r="AH4">
        <v>16</v>
      </c>
      <c r="AI4">
        <v>15</v>
      </c>
      <c r="AJ4">
        <v>18</v>
      </c>
      <c r="AK4">
        <v>17</v>
      </c>
    </row>
    <row r="5" spans="1:37" x14ac:dyDescent="0.45">
      <c r="A5">
        <v>16</v>
      </c>
      <c r="B5">
        <v>2</v>
      </c>
      <c r="C5">
        <v>1</v>
      </c>
      <c r="D5">
        <v>5</v>
      </c>
      <c r="E5">
        <v>7</v>
      </c>
      <c r="F5">
        <v>4</v>
      </c>
      <c r="G5">
        <v>3</v>
      </c>
      <c r="H5">
        <v>6</v>
      </c>
      <c r="I5">
        <v>10</v>
      </c>
      <c r="J5">
        <v>9</v>
      </c>
      <c r="K5">
        <v>11</v>
      </c>
      <c r="L5">
        <v>12</v>
      </c>
      <c r="M5">
        <v>8</v>
      </c>
      <c r="N5">
        <v>14</v>
      </c>
      <c r="O5">
        <v>15</v>
      </c>
      <c r="P5">
        <v>16</v>
      </c>
      <c r="Q5">
        <v>13</v>
      </c>
      <c r="R5">
        <v>17</v>
      </c>
      <c r="S5">
        <v>18</v>
      </c>
      <c r="T5">
        <v>2</v>
      </c>
      <c r="U5">
        <v>1</v>
      </c>
      <c r="V5">
        <v>8</v>
      </c>
      <c r="W5">
        <v>6</v>
      </c>
      <c r="X5">
        <v>4</v>
      </c>
      <c r="Y5">
        <v>3</v>
      </c>
      <c r="Z5">
        <v>7</v>
      </c>
      <c r="AA5">
        <v>10</v>
      </c>
      <c r="AB5">
        <v>5</v>
      </c>
      <c r="AC5">
        <v>9</v>
      </c>
      <c r="AD5">
        <v>12</v>
      </c>
      <c r="AE5">
        <v>11</v>
      </c>
      <c r="AF5">
        <v>15</v>
      </c>
      <c r="AG5">
        <v>14</v>
      </c>
      <c r="AH5">
        <v>16</v>
      </c>
      <c r="AI5">
        <v>13</v>
      </c>
      <c r="AJ5">
        <v>17</v>
      </c>
      <c r="AK5">
        <v>18</v>
      </c>
    </row>
    <row r="6" spans="1:37" x14ac:dyDescent="0.45">
      <c r="A6">
        <v>17</v>
      </c>
      <c r="B6">
        <v>2</v>
      </c>
      <c r="C6">
        <v>1</v>
      </c>
      <c r="D6">
        <v>4</v>
      </c>
      <c r="E6">
        <v>11</v>
      </c>
      <c r="F6">
        <v>5</v>
      </c>
      <c r="G6">
        <v>3</v>
      </c>
      <c r="H6">
        <v>6</v>
      </c>
      <c r="I6">
        <v>10</v>
      </c>
      <c r="J6">
        <v>7</v>
      </c>
      <c r="K6">
        <v>12</v>
      </c>
      <c r="L6">
        <v>9</v>
      </c>
      <c r="M6">
        <v>8</v>
      </c>
      <c r="N6">
        <v>13</v>
      </c>
      <c r="O6">
        <v>16</v>
      </c>
      <c r="P6">
        <v>15</v>
      </c>
      <c r="Q6">
        <v>14</v>
      </c>
      <c r="R6">
        <v>17</v>
      </c>
      <c r="S6">
        <v>18</v>
      </c>
      <c r="T6">
        <v>1</v>
      </c>
      <c r="U6">
        <v>2</v>
      </c>
      <c r="V6">
        <v>7</v>
      </c>
      <c r="W6">
        <v>6</v>
      </c>
      <c r="X6">
        <v>3</v>
      </c>
      <c r="Y6">
        <v>4</v>
      </c>
      <c r="Z6">
        <v>8</v>
      </c>
      <c r="AA6">
        <v>10</v>
      </c>
      <c r="AB6">
        <v>5</v>
      </c>
      <c r="AC6">
        <v>9</v>
      </c>
      <c r="AD6">
        <v>12</v>
      </c>
      <c r="AE6">
        <v>11</v>
      </c>
      <c r="AF6">
        <v>14</v>
      </c>
      <c r="AG6">
        <v>15</v>
      </c>
      <c r="AH6">
        <v>16</v>
      </c>
      <c r="AI6">
        <v>13</v>
      </c>
      <c r="AJ6">
        <v>17</v>
      </c>
      <c r="AK6">
        <v>18</v>
      </c>
    </row>
    <row r="7" spans="1:37" x14ac:dyDescent="0.45">
      <c r="A7">
        <v>19</v>
      </c>
      <c r="B7">
        <v>1</v>
      </c>
      <c r="C7">
        <v>2</v>
      </c>
      <c r="D7">
        <v>4</v>
      </c>
      <c r="E7">
        <v>11</v>
      </c>
      <c r="F7">
        <v>5</v>
      </c>
      <c r="G7">
        <v>3</v>
      </c>
      <c r="H7">
        <v>9</v>
      </c>
      <c r="I7">
        <v>7</v>
      </c>
      <c r="J7">
        <v>6</v>
      </c>
      <c r="K7">
        <v>12</v>
      </c>
      <c r="L7">
        <v>8</v>
      </c>
      <c r="M7">
        <v>10</v>
      </c>
      <c r="N7">
        <v>14</v>
      </c>
      <c r="O7">
        <v>16</v>
      </c>
      <c r="P7">
        <v>13</v>
      </c>
      <c r="Q7">
        <v>15</v>
      </c>
      <c r="R7">
        <v>17</v>
      </c>
      <c r="S7">
        <v>18</v>
      </c>
      <c r="T7">
        <v>1</v>
      </c>
      <c r="U7">
        <v>2</v>
      </c>
      <c r="V7">
        <v>6</v>
      </c>
      <c r="W7">
        <v>4</v>
      </c>
      <c r="X7">
        <v>5</v>
      </c>
      <c r="Y7">
        <v>3</v>
      </c>
      <c r="Z7">
        <v>10</v>
      </c>
      <c r="AA7">
        <v>8</v>
      </c>
      <c r="AB7">
        <v>7</v>
      </c>
      <c r="AC7">
        <v>9</v>
      </c>
      <c r="AD7">
        <v>11</v>
      </c>
      <c r="AE7">
        <v>12</v>
      </c>
      <c r="AF7">
        <v>13</v>
      </c>
      <c r="AG7">
        <v>16</v>
      </c>
      <c r="AH7">
        <v>14</v>
      </c>
      <c r="AI7">
        <v>15</v>
      </c>
      <c r="AJ7">
        <v>17</v>
      </c>
      <c r="AK7">
        <v>18</v>
      </c>
    </row>
    <row r="8" spans="1:37" x14ac:dyDescent="0.45">
      <c r="A8">
        <v>20</v>
      </c>
      <c r="B8">
        <v>2</v>
      </c>
      <c r="C8">
        <v>1</v>
      </c>
      <c r="D8">
        <v>3</v>
      </c>
      <c r="E8">
        <v>10</v>
      </c>
      <c r="F8">
        <v>5</v>
      </c>
      <c r="G8">
        <v>4</v>
      </c>
      <c r="H8">
        <v>9</v>
      </c>
      <c r="I8">
        <v>7</v>
      </c>
      <c r="J8">
        <v>6</v>
      </c>
      <c r="K8">
        <v>12</v>
      </c>
      <c r="L8">
        <v>8</v>
      </c>
      <c r="M8">
        <v>11</v>
      </c>
      <c r="N8">
        <v>14</v>
      </c>
      <c r="O8">
        <v>15</v>
      </c>
      <c r="P8">
        <v>13</v>
      </c>
      <c r="Q8">
        <v>16</v>
      </c>
      <c r="R8">
        <v>17</v>
      </c>
      <c r="S8">
        <v>18</v>
      </c>
      <c r="T8">
        <v>1</v>
      </c>
      <c r="U8">
        <v>2</v>
      </c>
      <c r="V8">
        <v>4</v>
      </c>
      <c r="W8">
        <v>3</v>
      </c>
      <c r="X8">
        <v>6</v>
      </c>
      <c r="Y8">
        <v>5</v>
      </c>
      <c r="Z8">
        <v>9</v>
      </c>
      <c r="AA8">
        <v>10</v>
      </c>
      <c r="AB8">
        <v>7</v>
      </c>
      <c r="AC8">
        <v>8</v>
      </c>
      <c r="AD8">
        <v>12</v>
      </c>
      <c r="AE8">
        <v>11</v>
      </c>
      <c r="AF8">
        <v>13</v>
      </c>
      <c r="AG8">
        <v>15</v>
      </c>
      <c r="AH8">
        <v>14</v>
      </c>
      <c r="AI8">
        <v>16</v>
      </c>
      <c r="AJ8">
        <v>17</v>
      </c>
      <c r="AK8">
        <v>18</v>
      </c>
    </row>
    <row r="9" spans="1:37" x14ac:dyDescent="0.45">
      <c r="A9">
        <v>21</v>
      </c>
      <c r="B9">
        <v>1</v>
      </c>
      <c r="C9">
        <v>2</v>
      </c>
      <c r="D9">
        <v>3</v>
      </c>
      <c r="E9">
        <v>10</v>
      </c>
      <c r="F9">
        <v>5</v>
      </c>
      <c r="G9">
        <v>4</v>
      </c>
      <c r="H9">
        <v>6</v>
      </c>
      <c r="I9">
        <v>8</v>
      </c>
      <c r="J9">
        <v>7</v>
      </c>
      <c r="K9">
        <v>12</v>
      </c>
      <c r="L9">
        <v>9</v>
      </c>
      <c r="M9">
        <v>11</v>
      </c>
      <c r="N9">
        <v>13</v>
      </c>
      <c r="O9">
        <v>15</v>
      </c>
      <c r="P9">
        <v>14</v>
      </c>
      <c r="Q9">
        <v>16</v>
      </c>
      <c r="R9">
        <v>17</v>
      </c>
      <c r="S9">
        <v>18</v>
      </c>
      <c r="T9">
        <v>1</v>
      </c>
      <c r="U9">
        <v>3</v>
      </c>
      <c r="V9">
        <v>4</v>
      </c>
      <c r="W9">
        <v>2</v>
      </c>
      <c r="X9">
        <v>6</v>
      </c>
      <c r="Y9">
        <v>5</v>
      </c>
      <c r="Z9">
        <v>8</v>
      </c>
      <c r="AA9">
        <v>10</v>
      </c>
      <c r="AB9">
        <v>7</v>
      </c>
      <c r="AC9">
        <v>9</v>
      </c>
      <c r="AD9">
        <v>12</v>
      </c>
      <c r="AE9">
        <v>11</v>
      </c>
      <c r="AF9">
        <v>13</v>
      </c>
      <c r="AG9">
        <v>15</v>
      </c>
      <c r="AH9">
        <v>14</v>
      </c>
      <c r="AI9">
        <v>16</v>
      </c>
      <c r="AJ9">
        <v>17</v>
      </c>
      <c r="AK9">
        <v>18</v>
      </c>
    </row>
    <row r="10" spans="1:37" x14ac:dyDescent="0.45">
      <c r="A10">
        <v>22</v>
      </c>
      <c r="B10">
        <v>1</v>
      </c>
      <c r="C10">
        <v>2</v>
      </c>
      <c r="D10">
        <v>3</v>
      </c>
      <c r="E10">
        <v>10</v>
      </c>
      <c r="F10">
        <v>6</v>
      </c>
      <c r="G10">
        <v>4</v>
      </c>
      <c r="H10">
        <v>5</v>
      </c>
      <c r="I10">
        <v>9</v>
      </c>
      <c r="J10">
        <v>8</v>
      </c>
      <c r="K10">
        <v>12</v>
      </c>
      <c r="L10">
        <v>7</v>
      </c>
      <c r="M10">
        <v>11</v>
      </c>
      <c r="N10">
        <v>13</v>
      </c>
      <c r="O10">
        <v>16</v>
      </c>
      <c r="P10">
        <v>14</v>
      </c>
      <c r="Q10">
        <v>15</v>
      </c>
      <c r="R10">
        <v>17</v>
      </c>
      <c r="S10">
        <v>18</v>
      </c>
      <c r="T10">
        <v>1</v>
      </c>
      <c r="U10">
        <v>3</v>
      </c>
      <c r="V10">
        <v>2</v>
      </c>
      <c r="W10">
        <v>5</v>
      </c>
      <c r="X10">
        <v>6</v>
      </c>
      <c r="Y10">
        <v>4</v>
      </c>
      <c r="Z10">
        <v>7</v>
      </c>
      <c r="AA10">
        <v>9</v>
      </c>
      <c r="AB10">
        <v>8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15</v>
      </c>
      <c r="AI10">
        <v>16</v>
      </c>
      <c r="AJ10">
        <v>17</v>
      </c>
      <c r="AK10">
        <v>18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7066-D834-439C-BFF8-FEDB57B3F8C9}">
  <dimension ref="A1:S24"/>
  <sheetViews>
    <sheetView workbookViewId="0"/>
  </sheetViews>
  <sheetFormatPr defaultRowHeight="14.25" x14ac:dyDescent="0.45"/>
  <cols>
    <col min="1" max="1" width="7.265625" bestFit="1" customWidth="1"/>
    <col min="2" max="2" width="9.59765625" bestFit="1" customWidth="1"/>
    <col min="3" max="3" width="11.53125" bestFit="1" customWidth="1"/>
    <col min="4" max="4" width="8.73046875" bestFit="1" customWidth="1"/>
    <col min="5" max="5" width="12.86328125" bestFit="1" customWidth="1"/>
    <col min="6" max="6" width="11.1328125" bestFit="1" customWidth="1"/>
    <col min="7" max="7" width="14.46484375" bestFit="1" customWidth="1"/>
    <col min="8" max="8" width="11" bestFit="1" customWidth="1"/>
    <col min="9" max="9" width="16.9296875" bestFit="1" customWidth="1"/>
    <col min="10" max="10" width="8.86328125" bestFit="1" customWidth="1"/>
    <col min="11" max="11" width="8.9296875" bestFit="1" customWidth="1"/>
    <col min="12" max="12" width="13.59765625" bestFit="1" customWidth="1"/>
    <col min="13" max="13" width="11.6640625" bestFit="1" customWidth="1"/>
    <col min="14" max="14" width="10.73046875" bestFit="1" customWidth="1"/>
    <col min="15" max="15" width="9.9296875" bestFit="1" customWidth="1"/>
    <col min="16" max="16" width="10.6640625" bestFit="1" customWidth="1"/>
    <col min="17" max="17" width="22.3984375" bestFit="1" customWidth="1"/>
    <col min="18" max="18" width="11.9296875" bestFit="1" customWidth="1"/>
    <col min="19" max="19" width="16.46484375" bestFit="1" customWidth="1"/>
  </cols>
  <sheetData>
    <row r="1" spans="1:19" x14ac:dyDescent="0.45">
      <c r="A1" t="s">
        <v>63</v>
      </c>
      <c r="B1" t="s">
        <v>12</v>
      </c>
      <c r="C1" t="s">
        <v>1</v>
      </c>
      <c r="D1" t="s">
        <v>0</v>
      </c>
      <c r="E1" t="s">
        <v>7</v>
      </c>
      <c r="F1" t="s">
        <v>17</v>
      </c>
      <c r="G1" t="s">
        <v>126</v>
      </c>
      <c r="H1" t="s">
        <v>5</v>
      </c>
      <c r="I1" t="s">
        <v>14</v>
      </c>
      <c r="J1" t="s">
        <v>3</v>
      </c>
      <c r="K1" t="s">
        <v>13</v>
      </c>
      <c r="L1" t="s">
        <v>15</v>
      </c>
      <c r="M1" t="s">
        <v>4</v>
      </c>
      <c r="N1" t="s">
        <v>9</v>
      </c>
      <c r="O1" t="s">
        <v>11</v>
      </c>
      <c r="P1" t="s">
        <v>8</v>
      </c>
      <c r="Q1" t="s">
        <v>127</v>
      </c>
      <c r="R1" t="s">
        <v>16</v>
      </c>
      <c r="S1" t="s">
        <v>10</v>
      </c>
    </row>
    <row r="2" spans="1:19" x14ac:dyDescent="0.45">
      <c r="A2">
        <v>1</v>
      </c>
      <c r="B2">
        <v>1</v>
      </c>
      <c r="C2">
        <v>2</v>
      </c>
      <c r="D2">
        <v>6</v>
      </c>
      <c r="E2">
        <v>7</v>
      </c>
      <c r="F2">
        <v>9</v>
      </c>
      <c r="G2">
        <v>8</v>
      </c>
      <c r="H2">
        <v>14</v>
      </c>
      <c r="I2">
        <v>17</v>
      </c>
      <c r="J2">
        <v>5</v>
      </c>
      <c r="K2">
        <v>12</v>
      </c>
      <c r="L2">
        <v>11</v>
      </c>
      <c r="M2">
        <v>4</v>
      </c>
      <c r="N2">
        <v>3</v>
      </c>
      <c r="O2">
        <v>10</v>
      </c>
      <c r="P2">
        <v>18</v>
      </c>
      <c r="Q2">
        <v>13</v>
      </c>
      <c r="R2">
        <v>15</v>
      </c>
      <c r="S2">
        <v>16</v>
      </c>
    </row>
    <row r="3" spans="1:19" x14ac:dyDescent="0.45">
      <c r="A3">
        <v>2</v>
      </c>
      <c r="B3">
        <v>7</v>
      </c>
      <c r="C3">
        <v>4</v>
      </c>
      <c r="D3">
        <v>3</v>
      </c>
      <c r="E3">
        <v>2</v>
      </c>
      <c r="F3">
        <v>12</v>
      </c>
      <c r="G3">
        <v>5</v>
      </c>
      <c r="H3">
        <v>9</v>
      </c>
      <c r="I3">
        <v>13</v>
      </c>
      <c r="J3">
        <v>6</v>
      </c>
      <c r="K3">
        <v>11</v>
      </c>
      <c r="L3">
        <v>18</v>
      </c>
      <c r="M3">
        <v>8</v>
      </c>
      <c r="N3">
        <v>1</v>
      </c>
      <c r="O3">
        <v>15</v>
      </c>
      <c r="P3">
        <v>17</v>
      </c>
      <c r="Q3">
        <v>16</v>
      </c>
      <c r="R3">
        <v>14</v>
      </c>
      <c r="S3">
        <v>10</v>
      </c>
    </row>
    <row r="4" spans="1:19" x14ac:dyDescent="0.45">
      <c r="A4">
        <v>3</v>
      </c>
      <c r="B4">
        <v>7</v>
      </c>
      <c r="C4">
        <v>2</v>
      </c>
      <c r="D4">
        <v>8</v>
      </c>
      <c r="E4">
        <v>6</v>
      </c>
      <c r="F4">
        <v>5</v>
      </c>
      <c r="G4">
        <v>1</v>
      </c>
      <c r="H4">
        <v>11</v>
      </c>
      <c r="I4">
        <v>12</v>
      </c>
      <c r="J4">
        <v>3</v>
      </c>
      <c r="K4">
        <v>9</v>
      </c>
      <c r="L4">
        <v>16</v>
      </c>
      <c r="M4">
        <v>10</v>
      </c>
      <c r="N4">
        <v>4</v>
      </c>
      <c r="O4">
        <v>14</v>
      </c>
      <c r="P4">
        <v>18</v>
      </c>
      <c r="Q4">
        <v>13</v>
      </c>
      <c r="R4">
        <v>17</v>
      </c>
      <c r="S4">
        <v>15</v>
      </c>
    </row>
    <row r="5" spans="1:19" x14ac:dyDescent="0.45">
      <c r="A5">
        <v>4</v>
      </c>
      <c r="B5">
        <v>5</v>
      </c>
      <c r="C5">
        <v>1</v>
      </c>
      <c r="D5">
        <v>6</v>
      </c>
      <c r="E5">
        <v>8</v>
      </c>
      <c r="F5">
        <v>3</v>
      </c>
      <c r="G5">
        <v>2</v>
      </c>
      <c r="H5">
        <v>10</v>
      </c>
      <c r="I5">
        <v>14</v>
      </c>
      <c r="J5">
        <v>7</v>
      </c>
      <c r="K5">
        <v>4</v>
      </c>
      <c r="L5">
        <v>18</v>
      </c>
      <c r="M5">
        <v>9</v>
      </c>
      <c r="N5">
        <v>11</v>
      </c>
      <c r="O5">
        <v>12</v>
      </c>
      <c r="P5">
        <v>16</v>
      </c>
      <c r="Q5">
        <v>13</v>
      </c>
      <c r="R5">
        <v>15</v>
      </c>
      <c r="S5">
        <v>17</v>
      </c>
    </row>
    <row r="6" spans="1:19" x14ac:dyDescent="0.45">
      <c r="A6">
        <v>5</v>
      </c>
      <c r="B6">
        <v>7</v>
      </c>
      <c r="C6">
        <v>1</v>
      </c>
      <c r="D6">
        <v>5</v>
      </c>
      <c r="E6">
        <v>9</v>
      </c>
      <c r="F6">
        <v>2</v>
      </c>
      <c r="G6">
        <v>3</v>
      </c>
      <c r="H6">
        <v>11</v>
      </c>
      <c r="I6">
        <v>10</v>
      </c>
      <c r="J6">
        <v>6</v>
      </c>
      <c r="K6">
        <v>4</v>
      </c>
      <c r="L6">
        <v>18</v>
      </c>
      <c r="M6">
        <v>12</v>
      </c>
      <c r="N6">
        <v>8</v>
      </c>
      <c r="O6">
        <v>13</v>
      </c>
      <c r="P6">
        <v>15</v>
      </c>
      <c r="Q6">
        <v>14</v>
      </c>
      <c r="R6">
        <v>16</v>
      </c>
      <c r="S6">
        <v>17</v>
      </c>
    </row>
    <row r="7" spans="1:19" x14ac:dyDescent="0.45">
      <c r="A7">
        <v>6</v>
      </c>
      <c r="B7">
        <v>6</v>
      </c>
      <c r="C7">
        <v>1</v>
      </c>
      <c r="D7">
        <v>4</v>
      </c>
      <c r="E7">
        <v>8</v>
      </c>
      <c r="F7">
        <v>2</v>
      </c>
      <c r="G7">
        <v>3</v>
      </c>
      <c r="H7">
        <v>12</v>
      </c>
      <c r="I7">
        <v>11</v>
      </c>
      <c r="J7">
        <v>7</v>
      </c>
      <c r="K7">
        <v>5</v>
      </c>
      <c r="L7">
        <v>14</v>
      </c>
      <c r="M7">
        <v>13</v>
      </c>
      <c r="N7">
        <v>9</v>
      </c>
      <c r="O7">
        <v>10</v>
      </c>
      <c r="P7">
        <v>16</v>
      </c>
      <c r="Q7">
        <v>15</v>
      </c>
      <c r="R7">
        <v>17</v>
      </c>
      <c r="S7">
        <v>18</v>
      </c>
    </row>
    <row r="8" spans="1:19" x14ac:dyDescent="0.45">
      <c r="A8">
        <v>7</v>
      </c>
      <c r="B8">
        <v>7</v>
      </c>
      <c r="C8">
        <v>1</v>
      </c>
      <c r="D8">
        <v>5</v>
      </c>
      <c r="E8">
        <v>8</v>
      </c>
      <c r="F8">
        <v>3</v>
      </c>
      <c r="G8">
        <v>2</v>
      </c>
      <c r="H8">
        <v>9</v>
      </c>
      <c r="I8">
        <v>10</v>
      </c>
      <c r="J8">
        <v>6</v>
      </c>
      <c r="K8">
        <v>4</v>
      </c>
      <c r="L8">
        <v>13</v>
      </c>
      <c r="M8">
        <v>14</v>
      </c>
      <c r="N8">
        <v>11</v>
      </c>
      <c r="O8">
        <v>12</v>
      </c>
      <c r="P8">
        <v>16</v>
      </c>
      <c r="Q8">
        <v>15</v>
      </c>
      <c r="R8">
        <v>18</v>
      </c>
      <c r="S8">
        <v>17</v>
      </c>
    </row>
    <row r="9" spans="1:19" x14ac:dyDescent="0.45">
      <c r="A9">
        <v>8</v>
      </c>
      <c r="B9">
        <v>5</v>
      </c>
      <c r="C9">
        <v>1</v>
      </c>
      <c r="D9">
        <v>6</v>
      </c>
      <c r="E9">
        <v>9</v>
      </c>
      <c r="F9">
        <v>2</v>
      </c>
      <c r="G9">
        <v>3</v>
      </c>
      <c r="H9">
        <v>8</v>
      </c>
      <c r="I9">
        <v>10</v>
      </c>
      <c r="J9">
        <v>4</v>
      </c>
      <c r="K9">
        <v>7</v>
      </c>
      <c r="L9">
        <v>11</v>
      </c>
      <c r="M9">
        <v>13</v>
      </c>
      <c r="N9">
        <v>12</v>
      </c>
      <c r="O9">
        <v>14</v>
      </c>
      <c r="P9">
        <v>16</v>
      </c>
      <c r="Q9">
        <v>15</v>
      </c>
      <c r="R9">
        <v>18</v>
      </c>
      <c r="S9">
        <v>17</v>
      </c>
    </row>
    <row r="10" spans="1:19" x14ac:dyDescent="0.45">
      <c r="A10">
        <v>9</v>
      </c>
      <c r="B10">
        <v>7</v>
      </c>
      <c r="C10">
        <v>1</v>
      </c>
      <c r="D10">
        <v>5</v>
      </c>
      <c r="E10">
        <v>11</v>
      </c>
      <c r="F10">
        <v>3</v>
      </c>
      <c r="G10">
        <v>2</v>
      </c>
      <c r="H10">
        <v>8</v>
      </c>
      <c r="I10">
        <v>9</v>
      </c>
      <c r="J10">
        <v>4</v>
      </c>
      <c r="K10">
        <v>6</v>
      </c>
      <c r="L10">
        <v>10</v>
      </c>
      <c r="M10">
        <v>12</v>
      </c>
      <c r="N10">
        <v>13</v>
      </c>
      <c r="O10">
        <v>14</v>
      </c>
      <c r="P10">
        <v>16</v>
      </c>
      <c r="Q10">
        <v>15</v>
      </c>
      <c r="R10">
        <v>18</v>
      </c>
      <c r="S10">
        <v>17</v>
      </c>
    </row>
    <row r="11" spans="1:19" x14ac:dyDescent="0.45">
      <c r="A11">
        <v>10</v>
      </c>
      <c r="B11">
        <v>6</v>
      </c>
      <c r="C11">
        <v>1</v>
      </c>
      <c r="D11">
        <v>7</v>
      </c>
      <c r="E11">
        <v>10</v>
      </c>
      <c r="F11">
        <v>4</v>
      </c>
      <c r="G11">
        <v>2</v>
      </c>
      <c r="H11">
        <v>8</v>
      </c>
      <c r="I11">
        <v>9</v>
      </c>
      <c r="J11">
        <v>3</v>
      </c>
      <c r="K11">
        <v>5</v>
      </c>
      <c r="L11">
        <v>11</v>
      </c>
      <c r="M11">
        <v>12</v>
      </c>
      <c r="N11">
        <v>13</v>
      </c>
      <c r="O11">
        <v>15</v>
      </c>
      <c r="P11">
        <v>16</v>
      </c>
      <c r="Q11">
        <v>14</v>
      </c>
      <c r="R11">
        <v>18</v>
      </c>
      <c r="S11">
        <v>17</v>
      </c>
    </row>
    <row r="12" spans="1:19" x14ac:dyDescent="0.45">
      <c r="A12">
        <v>11</v>
      </c>
      <c r="B12">
        <v>6</v>
      </c>
      <c r="C12">
        <v>1</v>
      </c>
      <c r="D12">
        <v>7</v>
      </c>
      <c r="E12">
        <v>10</v>
      </c>
      <c r="F12">
        <v>3</v>
      </c>
      <c r="G12">
        <v>2</v>
      </c>
      <c r="H12">
        <v>9</v>
      </c>
      <c r="I12">
        <v>8</v>
      </c>
      <c r="J12">
        <v>5</v>
      </c>
      <c r="K12">
        <v>4</v>
      </c>
      <c r="L12">
        <v>11</v>
      </c>
      <c r="M12">
        <v>12</v>
      </c>
      <c r="N12">
        <v>13</v>
      </c>
      <c r="O12">
        <v>15</v>
      </c>
      <c r="P12">
        <v>16</v>
      </c>
      <c r="Q12">
        <v>14</v>
      </c>
      <c r="R12">
        <v>18</v>
      </c>
      <c r="S12">
        <v>17</v>
      </c>
    </row>
    <row r="13" spans="1:19" x14ac:dyDescent="0.45">
      <c r="A13">
        <v>12</v>
      </c>
      <c r="B13">
        <v>4</v>
      </c>
      <c r="C13">
        <v>1</v>
      </c>
      <c r="D13">
        <v>6</v>
      </c>
      <c r="E13">
        <v>8</v>
      </c>
      <c r="F13">
        <v>3</v>
      </c>
      <c r="G13">
        <v>2</v>
      </c>
      <c r="H13">
        <v>10</v>
      </c>
      <c r="I13">
        <v>9</v>
      </c>
      <c r="J13">
        <v>7</v>
      </c>
      <c r="K13">
        <v>5</v>
      </c>
      <c r="L13">
        <v>12</v>
      </c>
      <c r="M13">
        <v>11</v>
      </c>
      <c r="N13">
        <v>13</v>
      </c>
      <c r="O13">
        <v>14</v>
      </c>
      <c r="P13">
        <v>16</v>
      </c>
      <c r="Q13">
        <v>15</v>
      </c>
      <c r="R13">
        <v>18</v>
      </c>
      <c r="S13">
        <v>17</v>
      </c>
    </row>
    <row r="14" spans="1:19" x14ac:dyDescent="0.45">
      <c r="A14">
        <v>13</v>
      </c>
      <c r="B14">
        <v>5</v>
      </c>
      <c r="C14">
        <v>2</v>
      </c>
      <c r="D14">
        <v>7</v>
      </c>
      <c r="E14">
        <v>8</v>
      </c>
      <c r="F14">
        <v>3</v>
      </c>
      <c r="G14">
        <v>1</v>
      </c>
      <c r="H14">
        <v>9</v>
      </c>
      <c r="I14">
        <v>10</v>
      </c>
      <c r="J14">
        <v>4</v>
      </c>
      <c r="K14">
        <v>6</v>
      </c>
      <c r="L14">
        <v>12</v>
      </c>
      <c r="M14">
        <v>11</v>
      </c>
      <c r="N14">
        <v>14</v>
      </c>
      <c r="O14">
        <v>15</v>
      </c>
      <c r="P14">
        <v>16</v>
      </c>
      <c r="Q14">
        <v>13</v>
      </c>
      <c r="R14">
        <v>18</v>
      </c>
      <c r="S14">
        <v>17</v>
      </c>
    </row>
    <row r="15" spans="1:19" x14ac:dyDescent="0.45">
      <c r="A15">
        <v>14</v>
      </c>
      <c r="B15">
        <v>4</v>
      </c>
      <c r="C15">
        <v>2</v>
      </c>
      <c r="D15">
        <v>7</v>
      </c>
      <c r="E15">
        <v>9</v>
      </c>
      <c r="F15">
        <v>3</v>
      </c>
      <c r="G15">
        <v>1</v>
      </c>
      <c r="H15">
        <v>6</v>
      </c>
      <c r="I15">
        <v>10</v>
      </c>
      <c r="J15">
        <v>5</v>
      </c>
      <c r="K15">
        <v>8</v>
      </c>
      <c r="L15">
        <v>12</v>
      </c>
      <c r="M15">
        <v>11</v>
      </c>
      <c r="N15">
        <v>14</v>
      </c>
      <c r="O15">
        <v>15</v>
      </c>
      <c r="P15">
        <v>16</v>
      </c>
      <c r="Q15">
        <v>13</v>
      </c>
      <c r="R15">
        <v>18</v>
      </c>
      <c r="S15">
        <v>17</v>
      </c>
    </row>
    <row r="16" spans="1:19" x14ac:dyDescent="0.45">
      <c r="A16">
        <v>15</v>
      </c>
      <c r="B16">
        <v>2</v>
      </c>
      <c r="C16">
        <v>1</v>
      </c>
      <c r="D16">
        <v>6</v>
      </c>
      <c r="E16">
        <v>7</v>
      </c>
      <c r="F16">
        <v>4</v>
      </c>
      <c r="G16">
        <v>3</v>
      </c>
      <c r="H16">
        <v>9</v>
      </c>
      <c r="I16">
        <v>8</v>
      </c>
      <c r="J16">
        <v>5</v>
      </c>
      <c r="K16">
        <v>10</v>
      </c>
      <c r="L16">
        <v>12</v>
      </c>
      <c r="M16">
        <v>11</v>
      </c>
      <c r="N16">
        <v>15</v>
      </c>
      <c r="O16">
        <v>13</v>
      </c>
      <c r="P16">
        <v>16</v>
      </c>
      <c r="Q16">
        <v>14</v>
      </c>
      <c r="R16">
        <v>17</v>
      </c>
      <c r="S16">
        <v>18</v>
      </c>
    </row>
    <row r="17" spans="1:19" x14ac:dyDescent="0.45">
      <c r="A17">
        <v>16</v>
      </c>
      <c r="B17">
        <v>2</v>
      </c>
      <c r="C17">
        <v>1</v>
      </c>
      <c r="D17">
        <v>8</v>
      </c>
      <c r="E17">
        <v>6</v>
      </c>
      <c r="F17">
        <v>4</v>
      </c>
      <c r="G17">
        <v>3</v>
      </c>
      <c r="H17">
        <v>7</v>
      </c>
      <c r="I17">
        <v>10</v>
      </c>
      <c r="J17">
        <v>5</v>
      </c>
      <c r="K17">
        <v>9</v>
      </c>
      <c r="L17">
        <v>12</v>
      </c>
      <c r="M17">
        <v>11</v>
      </c>
      <c r="N17">
        <v>15</v>
      </c>
      <c r="O17">
        <v>14</v>
      </c>
      <c r="P17">
        <v>16</v>
      </c>
      <c r="Q17">
        <v>13</v>
      </c>
      <c r="R17">
        <v>17</v>
      </c>
      <c r="S17">
        <v>18</v>
      </c>
    </row>
    <row r="18" spans="1:19" x14ac:dyDescent="0.45">
      <c r="A18">
        <v>17</v>
      </c>
      <c r="B18">
        <v>1</v>
      </c>
      <c r="C18">
        <v>2</v>
      </c>
      <c r="D18">
        <v>7</v>
      </c>
      <c r="E18">
        <v>6</v>
      </c>
      <c r="F18">
        <v>3</v>
      </c>
      <c r="G18">
        <v>4</v>
      </c>
      <c r="H18">
        <v>8</v>
      </c>
      <c r="I18">
        <v>10</v>
      </c>
      <c r="J18">
        <v>5</v>
      </c>
      <c r="K18">
        <v>9</v>
      </c>
      <c r="L18">
        <v>12</v>
      </c>
      <c r="M18">
        <v>11</v>
      </c>
      <c r="N18">
        <v>14</v>
      </c>
      <c r="O18">
        <v>15</v>
      </c>
      <c r="P18">
        <v>16</v>
      </c>
      <c r="Q18">
        <v>13</v>
      </c>
      <c r="R18">
        <v>17</v>
      </c>
      <c r="S18">
        <v>18</v>
      </c>
    </row>
    <row r="19" spans="1:19" x14ac:dyDescent="0.45">
      <c r="A19">
        <v>18</v>
      </c>
      <c r="B19">
        <v>1</v>
      </c>
      <c r="C19">
        <v>2</v>
      </c>
      <c r="D19">
        <v>6</v>
      </c>
      <c r="E19">
        <v>5</v>
      </c>
      <c r="F19">
        <v>4</v>
      </c>
      <c r="G19">
        <v>3</v>
      </c>
      <c r="H19">
        <v>8</v>
      </c>
      <c r="I19">
        <v>9</v>
      </c>
      <c r="J19">
        <v>7</v>
      </c>
      <c r="K19">
        <v>10</v>
      </c>
      <c r="L19">
        <v>11</v>
      </c>
      <c r="M19">
        <v>12</v>
      </c>
      <c r="N19">
        <v>13</v>
      </c>
      <c r="O19">
        <v>16</v>
      </c>
      <c r="P19">
        <v>14</v>
      </c>
      <c r="Q19">
        <v>15</v>
      </c>
      <c r="R19">
        <v>17</v>
      </c>
      <c r="S19">
        <v>18</v>
      </c>
    </row>
    <row r="20" spans="1:19" x14ac:dyDescent="0.45">
      <c r="A20">
        <v>19</v>
      </c>
      <c r="B20">
        <v>1</v>
      </c>
      <c r="C20">
        <v>2</v>
      </c>
      <c r="D20">
        <v>6</v>
      </c>
      <c r="E20">
        <v>4</v>
      </c>
      <c r="F20">
        <v>5</v>
      </c>
      <c r="G20">
        <v>3</v>
      </c>
      <c r="H20">
        <v>10</v>
      </c>
      <c r="I20">
        <v>8</v>
      </c>
      <c r="J20">
        <v>7</v>
      </c>
      <c r="K20">
        <v>9</v>
      </c>
      <c r="L20">
        <v>11</v>
      </c>
      <c r="M20">
        <v>12</v>
      </c>
      <c r="N20">
        <v>13</v>
      </c>
      <c r="O20">
        <v>16</v>
      </c>
      <c r="P20">
        <v>14</v>
      </c>
      <c r="Q20">
        <v>15</v>
      </c>
      <c r="R20">
        <v>17</v>
      </c>
      <c r="S20">
        <v>18</v>
      </c>
    </row>
    <row r="21" spans="1:19" x14ac:dyDescent="0.45">
      <c r="A21">
        <v>20</v>
      </c>
      <c r="B21">
        <v>1</v>
      </c>
      <c r="C21">
        <v>2</v>
      </c>
      <c r="D21">
        <v>4</v>
      </c>
      <c r="E21">
        <v>3</v>
      </c>
      <c r="F21">
        <v>6</v>
      </c>
      <c r="G21">
        <v>5</v>
      </c>
      <c r="H21">
        <v>9</v>
      </c>
      <c r="I21">
        <v>10</v>
      </c>
      <c r="J21">
        <v>7</v>
      </c>
      <c r="K21">
        <v>8</v>
      </c>
      <c r="L21">
        <v>12</v>
      </c>
      <c r="M21">
        <v>11</v>
      </c>
      <c r="N21">
        <v>13</v>
      </c>
      <c r="O21">
        <v>15</v>
      </c>
      <c r="P21">
        <v>14</v>
      </c>
      <c r="Q21">
        <v>16</v>
      </c>
      <c r="R21">
        <v>17</v>
      </c>
      <c r="S21">
        <v>18</v>
      </c>
    </row>
    <row r="22" spans="1:19" x14ac:dyDescent="0.45">
      <c r="A22">
        <v>21</v>
      </c>
      <c r="B22">
        <v>1</v>
      </c>
      <c r="C22">
        <v>3</v>
      </c>
      <c r="D22">
        <v>4</v>
      </c>
      <c r="E22">
        <v>2</v>
      </c>
      <c r="F22">
        <v>6</v>
      </c>
      <c r="G22">
        <v>5</v>
      </c>
      <c r="H22">
        <v>8</v>
      </c>
      <c r="I22">
        <v>10</v>
      </c>
      <c r="J22">
        <v>7</v>
      </c>
      <c r="K22">
        <v>9</v>
      </c>
      <c r="L22">
        <v>12</v>
      </c>
      <c r="M22">
        <v>11</v>
      </c>
      <c r="N22">
        <v>13</v>
      </c>
      <c r="O22">
        <v>15</v>
      </c>
      <c r="P22">
        <v>14</v>
      </c>
      <c r="Q22">
        <v>16</v>
      </c>
      <c r="R22">
        <v>17</v>
      </c>
      <c r="S22">
        <v>18</v>
      </c>
    </row>
    <row r="23" spans="1:19" x14ac:dyDescent="0.45">
      <c r="A23">
        <v>22</v>
      </c>
      <c r="B23">
        <v>1</v>
      </c>
      <c r="C23">
        <v>3</v>
      </c>
      <c r="D23">
        <v>2</v>
      </c>
      <c r="E23">
        <v>5</v>
      </c>
      <c r="F23">
        <v>6</v>
      </c>
      <c r="G23">
        <v>4</v>
      </c>
      <c r="H23">
        <v>7</v>
      </c>
      <c r="I23">
        <v>9</v>
      </c>
      <c r="J23">
        <v>8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</row>
    <row r="24" spans="1:19" x14ac:dyDescent="0.45">
      <c r="A24">
        <v>23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8BEC-498B-4088-9526-F5CC910B45DB}">
  <dimension ref="A1:C48"/>
  <sheetViews>
    <sheetView topLeftCell="A4" zoomScale="70" zoomScaleNormal="70" workbookViewId="0">
      <selection activeCell="E50" sqref="E50"/>
    </sheetView>
  </sheetViews>
  <sheetFormatPr defaultRowHeight="14.25" x14ac:dyDescent="0.45"/>
  <cols>
    <col min="1" max="1" width="9.33203125" bestFit="1" customWidth="1"/>
    <col min="2" max="2" width="8.796875" bestFit="1" customWidth="1"/>
    <col min="3" max="3" width="12.265625" bestFit="1" customWidth="1"/>
  </cols>
  <sheetData>
    <row r="1" spans="1:3" x14ac:dyDescent="0.45">
      <c r="A1" t="s">
        <v>56</v>
      </c>
    </row>
    <row r="3" spans="1:3" x14ac:dyDescent="0.45">
      <c r="A3" s="11" t="s">
        <v>101</v>
      </c>
      <c r="B3" t="s">
        <v>102</v>
      </c>
      <c r="C3" t="s">
        <v>150</v>
      </c>
    </row>
    <row r="4" spans="1:3" x14ac:dyDescent="0.45">
      <c r="A4" s="12">
        <v>3</v>
      </c>
      <c r="B4">
        <v>6</v>
      </c>
      <c r="C4">
        <v>7</v>
      </c>
    </row>
    <row r="5" spans="1:3" x14ac:dyDescent="0.45">
      <c r="A5" s="12">
        <v>7</v>
      </c>
      <c r="B5">
        <v>6</v>
      </c>
      <c r="C5">
        <v>7</v>
      </c>
    </row>
    <row r="6" spans="1:3" x14ac:dyDescent="0.45">
      <c r="A6" s="12">
        <v>12</v>
      </c>
      <c r="B6">
        <v>4</v>
      </c>
      <c r="C6">
        <v>4</v>
      </c>
    </row>
    <row r="7" spans="1:3" x14ac:dyDescent="0.45">
      <c r="A7" s="12">
        <v>16</v>
      </c>
      <c r="B7">
        <v>1</v>
      </c>
      <c r="C7">
        <v>2</v>
      </c>
    </row>
    <row r="8" spans="1:3" x14ac:dyDescent="0.45">
      <c r="A8" s="12">
        <v>17</v>
      </c>
      <c r="B8">
        <v>1</v>
      </c>
      <c r="C8">
        <v>1</v>
      </c>
    </row>
    <row r="9" spans="1:3" x14ac:dyDescent="0.45">
      <c r="A9" s="12">
        <v>19</v>
      </c>
      <c r="B9">
        <v>1</v>
      </c>
      <c r="C9">
        <v>1</v>
      </c>
    </row>
    <row r="10" spans="1:3" x14ac:dyDescent="0.45">
      <c r="A10" s="12">
        <v>20</v>
      </c>
      <c r="B10">
        <v>1</v>
      </c>
      <c r="C10">
        <v>1</v>
      </c>
    </row>
    <row r="11" spans="1:3" x14ac:dyDescent="0.45">
      <c r="A11" s="12">
        <v>21</v>
      </c>
      <c r="B11">
        <v>1</v>
      </c>
      <c r="C11">
        <v>1</v>
      </c>
    </row>
    <row r="12" spans="1:3" x14ac:dyDescent="0.45">
      <c r="A12" s="12">
        <v>22</v>
      </c>
      <c r="B12">
        <v>1</v>
      </c>
      <c r="C12">
        <v>1</v>
      </c>
    </row>
    <row r="20" spans="1:3" x14ac:dyDescent="0.45">
      <c r="A20" s="11" t="s">
        <v>101</v>
      </c>
      <c r="B20" t="s">
        <v>100</v>
      </c>
      <c r="C20" t="s">
        <v>146</v>
      </c>
    </row>
    <row r="21" spans="1:3" x14ac:dyDescent="0.45">
      <c r="A21" s="12">
        <v>3</v>
      </c>
      <c r="B21">
        <v>7</v>
      </c>
      <c r="C21">
        <v>7</v>
      </c>
    </row>
    <row r="22" spans="1:3" x14ac:dyDescent="0.45">
      <c r="A22" s="12">
        <v>7</v>
      </c>
      <c r="B22">
        <v>5</v>
      </c>
      <c r="C22">
        <v>7</v>
      </c>
    </row>
    <row r="23" spans="1:3" x14ac:dyDescent="0.45">
      <c r="A23" s="12">
        <v>12</v>
      </c>
      <c r="B23">
        <v>2</v>
      </c>
      <c r="C23">
        <v>4</v>
      </c>
    </row>
    <row r="24" spans="1:3" x14ac:dyDescent="0.45">
      <c r="A24" s="12">
        <v>16</v>
      </c>
      <c r="B24">
        <v>2</v>
      </c>
      <c r="C24">
        <v>2</v>
      </c>
    </row>
    <row r="25" spans="1:3" x14ac:dyDescent="0.45">
      <c r="A25" s="12">
        <v>17</v>
      </c>
      <c r="B25">
        <v>2</v>
      </c>
      <c r="C25">
        <v>1</v>
      </c>
    </row>
    <row r="26" spans="1:3" x14ac:dyDescent="0.45">
      <c r="A26" s="12">
        <v>19</v>
      </c>
      <c r="B26">
        <v>1</v>
      </c>
      <c r="C26">
        <v>1</v>
      </c>
    </row>
    <row r="27" spans="1:3" x14ac:dyDescent="0.45">
      <c r="A27" s="12">
        <v>20</v>
      </c>
      <c r="B27">
        <v>2</v>
      </c>
      <c r="C27">
        <v>1</v>
      </c>
    </row>
    <row r="28" spans="1:3" x14ac:dyDescent="0.45">
      <c r="A28" s="12">
        <v>21</v>
      </c>
      <c r="B28">
        <v>1</v>
      </c>
      <c r="C28">
        <v>1</v>
      </c>
    </row>
    <row r="29" spans="1:3" x14ac:dyDescent="0.45">
      <c r="A29" s="12">
        <v>22</v>
      </c>
      <c r="B29">
        <v>1</v>
      </c>
      <c r="C29">
        <v>1</v>
      </c>
    </row>
    <row r="39" spans="1:3" x14ac:dyDescent="0.45">
      <c r="A39" s="11" t="s">
        <v>101</v>
      </c>
      <c r="B39" t="s">
        <v>162</v>
      </c>
      <c r="C39" t="s">
        <v>161</v>
      </c>
    </row>
    <row r="40" spans="1:3" x14ac:dyDescent="0.45">
      <c r="A40" s="12">
        <v>3</v>
      </c>
      <c r="B40">
        <v>7</v>
      </c>
      <c r="C40">
        <v>7</v>
      </c>
    </row>
    <row r="41" spans="1:3" x14ac:dyDescent="0.45">
      <c r="A41" s="12">
        <v>7</v>
      </c>
      <c r="B41">
        <v>5</v>
      </c>
      <c r="C41">
        <v>7</v>
      </c>
    </row>
    <row r="42" spans="1:3" x14ac:dyDescent="0.45">
      <c r="A42" s="12">
        <v>12</v>
      </c>
      <c r="B42">
        <v>3</v>
      </c>
      <c r="C42">
        <v>4</v>
      </c>
    </row>
    <row r="43" spans="1:3" x14ac:dyDescent="0.45">
      <c r="A43" s="12">
        <v>16</v>
      </c>
      <c r="B43">
        <v>2</v>
      </c>
      <c r="C43">
        <v>2</v>
      </c>
    </row>
    <row r="44" spans="1:3" x14ac:dyDescent="0.45">
      <c r="A44" s="12">
        <v>17</v>
      </c>
      <c r="B44">
        <v>2</v>
      </c>
      <c r="C44">
        <v>1</v>
      </c>
    </row>
    <row r="45" spans="1:3" x14ac:dyDescent="0.45">
      <c r="A45" s="12">
        <v>19</v>
      </c>
      <c r="B45">
        <v>1</v>
      </c>
      <c r="C45">
        <v>1</v>
      </c>
    </row>
    <row r="46" spans="1:3" x14ac:dyDescent="0.45">
      <c r="A46" s="12">
        <v>20</v>
      </c>
      <c r="B46">
        <v>2</v>
      </c>
      <c r="C46">
        <v>1</v>
      </c>
    </row>
    <row r="47" spans="1:3" x14ac:dyDescent="0.45">
      <c r="A47" s="12">
        <v>21</v>
      </c>
      <c r="B47">
        <v>1</v>
      </c>
      <c r="C47">
        <v>1</v>
      </c>
    </row>
    <row r="48" spans="1:3" x14ac:dyDescent="0.45">
      <c r="A48" s="12">
        <v>22</v>
      </c>
      <c r="B48">
        <v>1</v>
      </c>
      <c r="C48">
        <v>1</v>
      </c>
    </row>
  </sheetData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CC247-65E3-468B-9249-0756AA1B03F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f3130a1-c148-45fc-b6de-dfa1612de9f3}" enabled="0" method="" siteId="{3f3130a1-c148-45fc-b6de-dfa1612de9f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actual ladder</vt:lpstr>
      <vt:lpstr>actual_result_by_round</vt:lpstr>
      <vt:lpstr>m</vt:lpstr>
      <vt:lpstr>D(3)</vt:lpstr>
      <vt:lpstr>D(7)</vt:lpstr>
      <vt:lpstr>D(12)</vt:lpstr>
      <vt:lpstr>D(16)</vt:lpstr>
      <vt:lpstr>D(17)</vt:lpstr>
      <vt:lpstr>D(19)</vt:lpstr>
      <vt:lpstr>D(20)</vt:lpstr>
      <vt:lpstr>D(21)</vt:lpstr>
      <vt:lpstr>D(22)</vt:lpstr>
      <vt:lpstr>R1+R2</vt:lpstr>
      <vt:lpstr>analysis</vt:lpstr>
      <vt:lpstr>R1</vt:lpstr>
      <vt:lpstr>R2</vt:lpstr>
      <vt:lpstr>Actual Ladder (2)</vt:lpstr>
      <vt:lpstr>chart_Geelong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Der Kamp</dc:creator>
  <cp:lastModifiedBy>Tengfei Wang</cp:lastModifiedBy>
  <dcterms:created xsi:type="dcterms:W3CDTF">2024-10-13T22:33:07Z</dcterms:created>
  <dcterms:modified xsi:type="dcterms:W3CDTF">2025-04-05T02:09:24Z</dcterms:modified>
</cp:coreProperties>
</file>