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https://d.docs.live.net/ca9ccbbb0bd9c947/Documents/GitHub/eda4ml/data/xl/"/>
    </mc:Choice>
  </mc:AlternateContent>
  <xr:revisionPtr revIDLastSave="353" documentId="11_F25DC773A252ABDACC10489E81DE69C45BDE58E8" xr6:coauthVersionLast="47" xr6:coauthVersionMax="47" xr10:uidLastSave="{6D194553-DB12-43EB-9F06-FD6391EDC707}"/>
  <bookViews>
    <workbookView xWindow="3804" yWindow="2022" windowWidth="18846" windowHeight="11142" xr2:uid="{00000000-000D-0000-FFFF-FFFF00000000}"/>
  </bookViews>
  <sheets>
    <sheet name="index" sheetId="2" r:id="rId1"/>
    <sheet name="reviews" sheetId="5" r:id="rId2"/>
    <sheet name="pkgs" sheetId="6" r:id="rId3"/>
    <sheet name="templates" sheetId="3" r:id="rId4"/>
  </sheets>
  <definedNames>
    <definedName name="_xlnm._FilterDatabase" localSheetId="2">pkgs!$B$5:$L$5</definedName>
    <definedName name="_xlnm._FilterDatabase" localSheetId="3" hidden="1">templates!$B$5:$O$5</definedName>
    <definedName name="_xlnm.Print_Titles" localSheetId="0">index!$1:$1</definedName>
    <definedName name="_xlnm.Print_Titles" localSheetId="2">pkgs!$1:$1</definedName>
    <definedName name="_xlnm.Print_Titles" localSheetId="1">reviews!$1:$1</definedName>
    <definedName name="_xlnm.Print_Titles" localSheetId="3">templates!$1:$1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6" l="1"/>
  <c r="C7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6" i="6"/>
  <c r="J8" i="6"/>
  <c r="C37" i="6"/>
  <c r="C36" i="6"/>
  <c r="J37" i="6"/>
  <c r="J35" i="6"/>
  <c r="J27" i="6"/>
  <c r="J31" i="6"/>
  <c r="J11" i="6"/>
  <c r="J30" i="6"/>
  <c r="J32" i="6"/>
  <c r="J6" i="6"/>
  <c r="J25" i="6"/>
  <c r="J26" i="6"/>
  <c r="J24" i="6"/>
  <c r="J7" i="6"/>
  <c r="J29" i="6"/>
  <c r="J36" i="6"/>
  <c r="J28" i="6"/>
  <c r="J33" i="6"/>
  <c r="J34" i="6"/>
  <c r="J21" i="6"/>
  <c r="J13" i="6"/>
  <c r="J16" i="6"/>
  <c r="J19" i="6"/>
  <c r="J9" i="6"/>
  <c r="J18" i="6"/>
  <c r="J12" i="6"/>
  <c r="J15" i="6"/>
  <c r="J22" i="6"/>
  <c r="J23" i="6"/>
  <c r="J20" i="6"/>
  <c r="J10" i="6"/>
  <c r="J14" i="6"/>
  <c r="J17" i="6"/>
  <c r="H14" i="6"/>
  <c r="E14" i="6"/>
  <c r="H10" i="6"/>
  <c r="H5" i="6" s="1"/>
  <c r="E10" i="6"/>
  <c r="E20" i="6"/>
  <c r="D20" i="6"/>
  <c r="E23" i="6"/>
  <c r="D23" i="6"/>
  <c r="E22" i="6"/>
  <c r="D22" i="6"/>
  <c r="E15" i="6"/>
  <c r="D15" i="6"/>
  <c r="E12" i="6"/>
  <c r="D12" i="6"/>
  <c r="E18" i="6"/>
  <c r="D18" i="6"/>
  <c r="E9" i="6"/>
  <c r="D9" i="6"/>
  <c r="E19" i="6"/>
  <c r="D19" i="6"/>
  <c r="E16" i="6"/>
  <c r="D16" i="6"/>
  <c r="E13" i="6"/>
  <c r="D13" i="6"/>
  <c r="E21" i="6"/>
  <c r="D21" i="6"/>
  <c r="E34" i="6"/>
  <c r="D34" i="6"/>
  <c r="F33" i="6"/>
  <c r="E28" i="6"/>
  <c r="D28" i="6"/>
  <c r="E36" i="6"/>
  <c r="D36" i="6"/>
  <c r="E29" i="6"/>
  <c r="D29" i="6"/>
  <c r="E7" i="6"/>
  <c r="D7" i="6"/>
  <c r="G24" i="6"/>
  <c r="E24" i="6"/>
  <c r="E30" i="6"/>
  <c r="D30" i="6"/>
  <c r="E11" i="6"/>
  <c r="D11" i="6"/>
  <c r="E17" i="6"/>
  <c r="D17" i="6"/>
  <c r="D7" i="5"/>
  <c r="C6" i="5"/>
  <c r="D6" i="5"/>
  <c r="F7" i="2"/>
  <c r="C55" i="3"/>
  <c r="M55" i="3" s="1"/>
  <c r="C54" i="3"/>
  <c r="K54" i="3" s="1"/>
  <c r="M53" i="3"/>
  <c r="J53" i="3"/>
  <c r="L53" i="3" s="1"/>
  <c r="C53" i="3"/>
  <c r="K53" i="3" s="1"/>
  <c r="M52" i="3"/>
  <c r="K52" i="3"/>
  <c r="I52" i="3"/>
  <c r="C52" i="3"/>
  <c r="J52" i="3" s="1"/>
  <c r="L52" i="3" s="1"/>
  <c r="M51" i="3"/>
  <c r="L51" i="3"/>
  <c r="K51" i="3"/>
  <c r="J51" i="3"/>
  <c r="H51" i="3"/>
  <c r="C51" i="3"/>
  <c r="I51" i="3" s="1"/>
  <c r="M50" i="3"/>
  <c r="K50" i="3"/>
  <c r="J50" i="3"/>
  <c r="L50" i="3" s="1"/>
  <c r="I50" i="3"/>
  <c r="G50" i="3"/>
  <c r="C50" i="3"/>
  <c r="H50" i="3" s="1"/>
  <c r="M49" i="3"/>
  <c r="K49" i="3"/>
  <c r="J49" i="3"/>
  <c r="L49" i="3" s="1"/>
  <c r="I49" i="3"/>
  <c r="H49" i="3"/>
  <c r="F49" i="3"/>
  <c r="C49" i="3"/>
  <c r="G49" i="3" s="1"/>
  <c r="M48" i="3"/>
  <c r="K48" i="3"/>
  <c r="J48" i="3"/>
  <c r="L48" i="3" s="1"/>
  <c r="I48" i="3"/>
  <c r="H48" i="3"/>
  <c r="G48" i="3"/>
  <c r="E48" i="3"/>
  <c r="C48" i="3"/>
  <c r="F48" i="3" s="1"/>
  <c r="M47" i="3"/>
  <c r="K47" i="3"/>
  <c r="J47" i="3"/>
  <c r="L47" i="3" s="1"/>
  <c r="I47" i="3"/>
  <c r="H47" i="3"/>
  <c r="G47" i="3"/>
  <c r="F47" i="3"/>
  <c r="D47" i="3"/>
  <c r="C47" i="3"/>
  <c r="E47" i="3" s="1"/>
  <c r="C46" i="3"/>
  <c r="D46" i="3" s="1"/>
  <c r="B46" i="3"/>
  <c r="C45" i="3"/>
  <c r="D45" i="3" s="1"/>
  <c r="B45" i="3"/>
  <c r="C44" i="3"/>
  <c r="D44" i="3" s="1"/>
  <c r="B44" i="3"/>
  <c r="C43" i="3"/>
  <c r="D43" i="3" s="1"/>
  <c r="B43" i="3"/>
  <c r="C42" i="3"/>
  <c r="D42" i="3" s="1"/>
  <c r="B42" i="3"/>
  <c r="C41" i="3"/>
  <c r="D41" i="3" s="1"/>
  <c r="B41" i="3"/>
  <c r="C40" i="3"/>
  <c r="D40" i="3" s="1"/>
  <c r="B40" i="3"/>
  <c r="C39" i="3"/>
  <c r="D39" i="3" s="1"/>
  <c r="B39" i="3"/>
  <c r="C38" i="3"/>
  <c r="D38" i="3" s="1"/>
  <c r="B38" i="3"/>
  <c r="C37" i="3"/>
  <c r="D37" i="3" s="1"/>
  <c r="B37" i="3"/>
  <c r="C36" i="3"/>
  <c r="D36" i="3" s="1"/>
  <c r="B36" i="3"/>
  <c r="C35" i="3"/>
  <c r="D35" i="3" s="1"/>
  <c r="B35" i="3"/>
  <c r="C34" i="3"/>
  <c r="D34" i="3" s="1"/>
  <c r="B34" i="3"/>
  <c r="C33" i="3"/>
  <c r="D33" i="3" s="1"/>
  <c r="B33" i="3"/>
  <c r="C32" i="3"/>
  <c r="D32" i="3" s="1"/>
  <c r="B32" i="3"/>
  <c r="C31" i="3"/>
  <c r="D31" i="3" s="1"/>
  <c r="B31" i="3"/>
  <c r="C30" i="3"/>
  <c r="D30" i="3" s="1"/>
  <c r="B30" i="3"/>
  <c r="C29" i="3"/>
  <c r="D29" i="3" s="1"/>
  <c r="B29" i="3"/>
  <c r="C28" i="3"/>
  <c r="D28" i="3" s="1"/>
  <c r="B28" i="3"/>
  <c r="C27" i="3"/>
  <c r="D27" i="3" s="1"/>
  <c r="B27" i="3"/>
  <c r="C26" i="3"/>
  <c r="D26" i="3" s="1"/>
  <c r="B26" i="3"/>
  <c r="C25" i="3"/>
  <c r="D25" i="3" s="1"/>
  <c r="K24" i="3"/>
  <c r="J24" i="3"/>
  <c r="L24" i="3" s="1"/>
  <c r="I24" i="3"/>
  <c r="H24" i="3"/>
  <c r="G24" i="3"/>
  <c r="F24" i="3"/>
  <c r="E24" i="3"/>
  <c r="D24" i="3"/>
  <c r="C24" i="3"/>
  <c r="M24" i="3" s="1"/>
  <c r="B24" i="3"/>
  <c r="K23" i="3"/>
  <c r="J23" i="3"/>
  <c r="L23" i="3" s="1"/>
  <c r="I23" i="3"/>
  <c r="H23" i="3"/>
  <c r="G23" i="3"/>
  <c r="F23" i="3"/>
  <c r="E23" i="3"/>
  <c r="D23" i="3"/>
  <c r="C23" i="3"/>
  <c r="M23" i="3" s="1"/>
  <c r="M22" i="3"/>
  <c r="I22" i="3"/>
  <c r="G22" i="3"/>
  <c r="F22" i="3"/>
  <c r="E22" i="3"/>
  <c r="D22" i="3"/>
  <c r="C22" i="3"/>
  <c r="K22" i="3" s="1"/>
  <c r="D21" i="3"/>
  <c r="C21" i="3"/>
  <c r="M21" i="3" s="1"/>
  <c r="K20" i="3"/>
  <c r="C20" i="3"/>
  <c r="J20" i="3" s="1"/>
  <c r="L20" i="3" s="1"/>
  <c r="B20" i="3"/>
  <c r="K19" i="3"/>
  <c r="C19" i="3"/>
  <c r="J19" i="3" s="1"/>
  <c r="L19" i="3" s="1"/>
  <c r="M18" i="3"/>
  <c r="J18" i="3"/>
  <c r="L18" i="3" s="1"/>
  <c r="C18" i="3"/>
  <c r="K18" i="3" s="1"/>
  <c r="M17" i="3"/>
  <c r="I17" i="3"/>
  <c r="C17" i="3"/>
  <c r="J17" i="3" s="1"/>
  <c r="L17" i="3" s="1"/>
  <c r="M16" i="3"/>
  <c r="K16" i="3"/>
  <c r="H16" i="3"/>
  <c r="D16" i="3"/>
  <c r="C16" i="3"/>
  <c r="I16" i="3" s="1"/>
  <c r="B16" i="3"/>
  <c r="M15" i="3"/>
  <c r="K15" i="3"/>
  <c r="H15" i="3"/>
  <c r="D15" i="3"/>
  <c r="C15" i="3"/>
  <c r="I15" i="3" s="1"/>
  <c r="M14" i="3"/>
  <c r="K14" i="3"/>
  <c r="J14" i="3"/>
  <c r="L14" i="3" s="1"/>
  <c r="G14" i="3"/>
  <c r="C14" i="3"/>
  <c r="H14" i="3" s="1"/>
  <c r="M13" i="3"/>
  <c r="K13" i="3"/>
  <c r="J13" i="3"/>
  <c r="L13" i="3" s="1"/>
  <c r="I13" i="3"/>
  <c r="F13" i="3"/>
  <c r="C13" i="3"/>
  <c r="G13" i="3" s="1"/>
  <c r="M12" i="3"/>
  <c r="K12" i="3"/>
  <c r="J12" i="3"/>
  <c r="L12" i="3" s="1"/>
  <c r="I12" i="3"/>
  <c r="H12" i="3"/>
  <c r="G12" i="3"/>
  <c r="E12" i="3"/>
  <c r="C12" i="3"/>
  <c r="F12" i="3" s="1"/>
  <c r="M11" i="3"/>
  <c r="K11" i="3"/>
  <c r="J11" i="3"/>
  <c r="L11" i="3" s="1"/>
  <c r="I11" i="3"/>
  <c r="H11" i="3"/>
  <c r="G11" i="3"/>
  <c r="F11" i="3"/>
  <c r="E11" i="3"/>
  <c r="D11" i="3"/>
  <c r="C11" i="3"/>
  <c r="B11" i="3"/>
  <c r="M10" i="3"/>
  <c r="K10" i="3"/>
  <c r="J10" i="3"/>
  <c r="L10" i="3" s="1"/>
  <c r="I10" i="3"/>
  <c r="H10" i="3"/>
  <c r="G10" i="3"/>
  <c r="F10" i="3"/>
  <c r="D10" i="3"/>
  <c r="C10" i="3"/>
  <c r="E10" i="3" s="1"/>
  <c r="C9" i="3"/>
  <c r="D9" i="3" s="1"/>
  <c r="K8" i="3"/>
  <c r="J8" i="3"/>
  <c r="L8" i="3" s="1"/>
  <c r="I8" i="3"/>
  <c r="H8" i="3"/>
  <c r="G8" i="3"/>
  <c r="F8" i="3"/>
  <c r="E8" i="3"/>
  <c r="D8" i="3"/>
  <c r="C8" i="3"/>
  <c r="M8" i="3" s="1"/>
  <c r="M7" i="3"/>
  <c r="J7" i="3"/>
  <c r="L7" i="3" s="1"/>
  <c r="I7" i="3"/>
  <c r="H7" i="3"/>
  <c r="G7" i="3"/>
  <c r="F7" i="3"/>
  <c r="E7" i="3"/>
  <c r="D7" i="3"/>
  <c r="C7" i="3"/>
  <c r="K7" i="3" s="1"/>
  <c r="L6" i="3"/>
  <c r="K6" i="3"/>
  <c r="J6" i="3"/>
  <c r="C6" i="3"/>
  <c r="M6" i="3" s="1"/>
  <c r="B5" i="3"/>
  <c r="E8" i="2"/>
  <c r="E9" i="3" l="1"/>
  <c r="H13" i="3"/>
  <c r="I14" i="3"/>
  <c r="J15" i="3"/>
  <c r="L15" i="3" s="1"/>
  <c r="J16" i="3"/>
  <c r="L16" i="3" s="1"/>
  <c r="K17" i="3"/>
  <c r="M19" i="3"/>
  <c r="M20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M54" i="3"/>
  <c r="F9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D55" i="3"/>
  <c r="G9" i="3"/>
  <c r="G25" i="3"/>
  <c r="G31" i="3"/>
  <c r="G37" i="3"/>
  <c r="C4" i="3"/>
  <c r="E6" i="3"/>
  <c r="H9" i="3"/>
  <c r="D19" i="3"/>
  <c r="D20" i="3"/>
  <c r="E21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D54" i="3"/>
  <c r="E55" i="3"/>
  <c r="G26" i="3"/>
  <c r="G33" i="3"/>
  <c r="G40" i="3"/>
  <c r="F6" i="3"/>
  <c r="I9" i="3"/>
  <c r="D18" i="3"/>
  <c r="E19" i="3"/>
  <c r="E20" i="3"/>
  <c r="F21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D53" i="3"/>
  <c r="E54" i="3"/>
  <c r="F55" i="3"/>
  <c r="G28" i="3"/>
  <c r="G32" i="3"/>
  <c r="G36" i="3"/>
  <c r="G39" i="3"/>
  <c r="G42" i="3"/>
  <c r="G44" i="3"/>
  <c r="G45" i="3"/>
  <c r="G46" i="3"/>
  <c r="G6" i="3"/>
  <c r="J9" i="3"/>
  <c r="L9" i="3" s="1"/>
  <c r="D17" i="3"/>
  <c r="E18" i="3"/>
  <c r="F19" i="3"/>
  <c r="F20" i="3"/>
  <c r="G21" i="3"/>
  <c r="H22" i="3"/>
  <c r="J25" i="3"/>
  <c r="L25" i="3" s="1"/>
  <c r="J26" i="3"/>
  <c r="L26" i="3" s="1"/>
  <c r="J27" i="3"/>
  <c r="L27" i="3" s="1"/>
  <c r="J28" i="3"/>
  <c r="L28" i="3" s="1"/>
  <c r="J29" i="3"/>
  <c r="L29" i="3" s="1"/>
  <c r="J30" i="3"/>
  <c r="L30" i="3" s="1"/>
  <c r="J31" i="3"/>
  <c r="L31" i="3" s="1"/>
  <c r="J32" i="3"/>
  <c r="L32" i="3" s="1"/>
  <c r="J33" i="3"/>
  <c r="L33" i="3" s="1"/>
  <c r="J34" i="3"/>
  <c r="L34" i="3" s="1"/>
  <c r="J35" i="3"/>
  <c r="L35" i="3" s="1"/>
  <c r="J36" i="3"/>
  <c r="L36" i="3" s="1"/>
  <c r="J37" i="3"/>
  <c r="L37" i="3" s="1"/>
  <c r="J38" i="3"/>
  <c r="L38" i="3" s="1"/>
  <c r="J39" i="3"/>
  <c r="L39" i="3" s="1"/>
  <c r="J40" i="3"/>
  <c r="L40" i="3" s="1"/>
  <c r="J41" i="3"/>
  <c r="L41" i="3" s="1"/>
  <c r="J42" i="3"/>
  <c r="L42" i="3" s="1"/>
  <c r="J43" i="3"/>
  <c r="L43" i="3" s="1"/>
  <c r="J44" i="3"/>
  <c r="L44" i="3" s="1"/>
  <c r="J45" i="3"/>
  <c r="L45" i="3" s="1"/>
  <c r="J46" i="3"/>
  <c r="L46" i="3" s="1"/>
  <c r="D52" i="3"/>
  <c r="E53" i="3"/>
  <c r="F54" i="3"/>
  <c r="G55" i="3"/>
  <c r="C2" i="3"/>
  <c r="G27" i="3"/>
  <c r="G34" i="3"/>
  <c r="G41" i="3"/>
  <c r="H6" i="3"/>
  <c r="K9" i="3"/>
  <c r="E17" i="3"/>
  <c r="F18" i="3"/>
  <c r="G19" i="3"/>
  <c r="G20" i="3"/>
  <c r="H21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D51" i="3"/>
  <c r="E52" i="3"/>
  <c r="F53" i="3"/>
  <c r="G54" i="3"/>
  <c r="H55" i="3"/>
  <c r="G29" i="3"/>
  <c r="G38" i="3"/>
  <c r="I6" i="3"/>
  <c r="D14" i="3"/>
  <c r="E15" i="3"/>
  <c r="E16" i="3"/>
  <c r="F17" i="3"/>
  <c r="G18" i="3"/>
  <c r="H19" i="3"/>
  <c r="H20" i="3"/>
  <c r="I21" i="3"/>
  <c r="J22" i="3"/>
  <c r="L22" i="3" s="1"/>
  <c r="D50" i="3"/>
  <c r="E51" i="3"/>
  <c r="F52" i="3"/>
  <c r="G53" i="3"/>
  <c r="H54" i="3"/>
  <c r="I55" i="3"/>
  <c r="C3" i="3"/>
  <c r="M9" i="3"/>
  <c r="D13" i="3"/>
  <c r="E14" i="3"/>
  <c r="F15" i="3"/>
  <c r="F16" i="3"/>
  <c r="G17" i="3"/>
  <c r="H18" i="3"/>
  <c r="I19" i="3"/>
  <c r="I20" i="3"/>
  <c r="J21" i="3"/>
  <c r="L21" i="3" s="1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D49" i="3"/>
  <c r="E50" i="3"/>
  <c r="F51" i="3"/>
  <c r="G52" i="3"/>
  <c r="H53" i="3"/>
  <c r="I54" i="3"/>
  <c r="J55" i="3"/>
  <c r="L55" i="3" s="1"/>
  <c r="D6" i="3"/>
  <c r="G30" i="3"/>
  <c r="G35" i="3"/>
  <c r="G43" i="3"/>
  <c r="D12" i="3"/>
  <c r="E13" i="3"/>
  <c r="F14" i="3"/>
  <c r="G15" i="3"/>
  <c r="G16" i="3"/>
  <c r="H17" i="3"/>
  <c r="I18" i="3"/>
  <c r="K21" i="3"/>
  <c r="D48" i="3"/>
  <c r="E49" i="3"/>
  <c r="F50" i="3"/>
  <c r="G51" i="3"/>
  <c r="H52" i="3"/>
  <c r="I53" i="3"/>
  <c r="J54" i="3"/>
  <c r="L54" i="3" s="1"/>
  <c r="K55" i="3"/>
  <c r="G4" i="3" l="1"/>
  <c r="G2" i="3"/>
  <c r="G3" i="3"/>
  <c r="D3" i="3"/>
  <c r="D4" i="3"/>
  <c r="D2" i="3"/>
  <c r="F5" i="3"/>
  <c r="F3" i="3"/>
  <c r="F4" i="3"/>
  <c r="F2" i="3"/>
  <c r="I4" i="3"/>
  <c r="I2" i="3"/>
  <c r="I3" i="3"/>
  <c r="H4" i="3"/>
  <c r="H2" i="3"/>
  <c r="H3" i="3"/>
  <c r="H5" i="3"/>
  <c r="E4" i="3"/>
  <c r="E3" i="3"/>
  <c r="E2" i="3"/>
</calcChain>
</file>

<file path=xl/sharedStrings.xml><?xml version="1.0" encoding="utf-8"?>
<sst xmlns="http://schemas.openxmlformats.org/spreadsheetml/2006/main" count="278" uniqueCount="204">
  <si>
    <t>tag</t>
  </si>
  <si>
    <t>tab</t>
  </si>
  <si>
    <t>description</t>
  </si>
  <si>
    <t>updated</t>
  </si>
  <si>
    <t>src_file</t>
  </si>
  <si>
    <t>src_URL</t>
  </si>
  <si>
    <t>src_date</t>
  </si>
  <si>
    <t>src_PoC_short</t>
  </si>
  <si>
    <t>src_PoC_sid</t>
  </si>
  <si>
    <t>src_PoC_org</t>
  </si>
  <si>
    <t>max</t>
  </si>
  <si>
    <t>median</t>
  </si>
  <si>
    <t>min</t>
  </si>
  <si>
    <t>count or sum</t>
  </si>
  <si>
    <t>Tony T</t>
  </si>
  <si>
    <t>US</t>
  </si>
  <si>
    <t>is_lp</t>
  </si>
  <si>
    <t>real_1</t>
  </si>
  <si>
    <t>real_2</t>
  </si>
  <si>
    <t>real_3</t>
  </si>
  <si>
    <t>int_1</t>
  </si>
  <si>
    <t>pct_0</t>
  </si>
  <si>
    <t>acct_0</t>
  </si>
  <si>
    <t>sci_1</t>
  </si>
  <si>
    <t>date_1</t>
  </si>
  <si>
    <t>date_2</t>
  </si>
  <si>
    <t>day_o_wk</t>
  </si>
  <si>
    <t>time_1</t>
  </si>
  <si>
    <t>text_1</t>
  </si>
  <si>
    <t>series</t>
  </si>
  <si>
    <t>zero</t>
  </si>
  <si>
    <t>exp(-3)</t>
  </si>
  <si>
    <t>eleventh</t>
  </si>
  <si>
    <t>exp(-2)</t>
  </si>
  <si>
    <t>TwoPi^(-1)</t>
  </si>
  <si>
    <t>Log10(2)</t>
  </si>
  <si>
    <t>Pi^(-1)</t>
  </si>
  <si>
    <t>exp(-1)</t>
  </si>
  <si>
    <t>TwoPi^(-1/2)</t>
  </si>
  <si>
    <t>Log10(e)</t>
  </si>
  <si>
    <t>Log10(3)</t>
  </si>
  <si>
    <t>Pi^(-1/2)</t>
  </si>
  <si>
    <t>gamma</t>
  </si>
  <si>
    <t>(-1)^k (Floor(Log2(k))/(k+1))</t>
  </si>
  <si>
    <t>ln(2)</t>
  </si>
  <si>
    <t>Log10(5)</t>
  </si>
  <si>
    <t>sin45</t>
  </si>
  <si>
    <t>Pi/4</t>
  </si>
  <si>
    <t>Pi^2/12</t>
  </si>
  <si>
    <t>Log10(7)</t>
  </si>
  <si>
    <t>atan_3_4</t>
  </si>
  <si>
    <t>Log10(11)</t>
  </si>
  <si>
    <t>Log10(13)</t>
  </si>
  <si>
    <t>Log10(17)</t>
  </si>
  <si>
    <t>Log10(19)</t>
  </si>
  <si>
    <t>Log10(23)</t>
  </si>
  <si>
    <t>Log10(29)</t>
  </si>
  <si>
    <t>Log10(31)</t>
  </si>
  <si>
    <t>Log10(37)</t>
  </si>
  <si>
    <t>Log10(41)</t>
  </si>
  <si>
    <t>Log10(43)</t>
  </si>
  <si>
    <t>Log10(47)</t>
  </si>
  <si>
    <t>Log10(53)</t>
  </si>
  <si>
    <t>Log10(59)</t>
  </si>
  <si>
    <t>Log10(61)</t>
  </si>
  <si>
    <t>Log10(67)</t>
  </si>
  <si>
    <t>Log10(71)</t>
  </si>
  <si>
    <t>Log10(73)</t>
  </si>
  <si>
    <t>Log10(79)</t>
  </si>
  <si>
    <t>Log10(83)</t>
  </si>
  <si>
    <t>Log10(89)</t>
  </si>
  <si>
    <t>Log10(97)</t>
  </si>
  <si>
    <t>ln(10)</t>
  </si>
  <si>
    <t>TwoPi^(1/2)</t>
  </si>
  <si>
    <t>e</t>
  </si>
  <si>
    <t>Pi</t>
  </si>
  <si>
    <t>10^(1/2)</t>
  </si>
  <si>
    <t>TwoPi</t>
  </si>
  <si>
    <t>exp(2)</t>
  </si>
  <si>
    <t>Pi^2</t>
  </si>
  <si>
    <t>exp(3)</t>
  </si>
  <si>
    <t>pkg</t>
  </si>
  <si>
    <t>ggplot2</t>
  </si>
  <si>
    <t>leaflet</t>
  </si>
  <si>
    <t>rayrender</t>
  </si>
  <si>
    <t>plotly</t>
  </si>
  <si>
    <t>rgl</t>
  </si>
  <si>
    <t>highcharter</t>
  </si>
  <si>
    <t>lattice</t>
  </si>
  <si>
    <t>templates</t>
  </si>
  <si>
    <t>pkgs</t>
  </si>
  <si>
    <t>list of R packages for data visualization</t>
  </si>
  <si>
    <t>tthrall</t>
  </si>
  <si>
    <t>column formats</t>
  </si>
  <si>
    <t>https://r-graph-gallery.com/best-dataviz-packages.html</t>
  </si>
  <si>
    <t>gganimate</t>
  </si>
  <si>
    <t>esquisse</t>
  </si>
  <si>
    <t>patchwork</t>
  </si>
  <si>
    <t>hrbrthemes</t>
  </si>
  <si>
    <t>paletteer</t>
  </si>
  <si>
    <t>reviews</t>
  </si>
  <si>
    <t>web sites that review data-viz software</t>
  </si>
  <si>
    <t>www_tag</t>
  </si>
  <si>
    <t>title</t>
  </si>
  <si>
    <t>rg_gal</t>
  </si>
  <si>
    <t>in_rg_gal</t>
  </si>
  <si>
    <t>gg_ext</t>
  </si>
  <si>
    <t>ggvis</t>
  </si>
  <si>
    <t>scatterplot3d</t>
  </si>
  <si>
    <t>D3</t>
  </si>
  <si>
    <t>animate</t>
  </si>
  <si>
    <t>shiny</t>
  </si>
  <si>
    <t>cran_date</t>
  </si>
  <si>
    <t>CRAN Task View: Dynamic Visualizations and Interactive Graphics</t>
  </si>
  <si>
    <t>dyn_viz</t>
  </si>
  <si>
    <t>NA</t>
  </si>
  <si>
    <t>ggstatsplot</t>
  </si>
  <si>
    <t>gghighlight</t>
  </si>
  <si>
    <t>ggpattern</t>
  </si>
  <si>
    <t>ggrepel</t>
  </si>
  <si>
    <t>geomtextpath</t>
  </si>
  <si>
    <t>ggraph</t>
  </si>
  <si>
    <t>ggbump</t>
  </si>
  <si>
    <t>ggiraph</t>
  </si>
  <si>
    <t>ggtext</t>
  </si>
  <si>
    <t>ggthemes</t>
  </si>
  <si>
    <t>ggimg</t>
  </si>
  <si>
    <t>Elevate Your ggplot2 Visuals with hrbrthemes</t>
  </si>
  <si>
    <t>shiny: Web Application Framework for R</t>
  </si>
  <si>
    <t>ggplot2: Create Elegant Data Visualisations Using the Grammar of Graphics</t>
  </si>
  <si>
    <t>leaflet: Create Interactive Web Maps with the JavaScript 'Leaflet' Library</t>
  </si>
  <si>
    <t>cran_form</t>
  </si>
  <si>
    <t>cran_link</t>
  </si>
  <si>
    <t>rayrender: Build and Raytrace 3D Scenes</t>
  </si>
  <si>
    <t>gganimate: A Grammar of Animated Graphics</t>
  </si>
  <si>
    <t>plotly: Create Interactive Web Graphics via 'plotly.js'</t>
  </si>
  <si>
    <t>rgl: 3D Visualization Using OpenGL</t>
  </si>
  <si>
    <t>dygraphs: Interface to 'Dygraphs' Interactive Time Series Charting Library</t>
  </si>
  <si>
    <t>dygraphs</t>
  </si>
  <si>
    <t>highcharter: A Wrapper for the 'Highcharts' Library</t>
  </si>
  <si>
    <t>lattice: Trellis Graphics for R</t>
  </si>
  <si>
    <t>ggvis: Interactive Grammar of Graphics</t>
  </si>
  <si>
    <t>esquisse: Explore and Visualize Your Data Interactively</t>
  </si>
  <si>
    <t>patchwork: The Composer of Plots</t>
  </si>
  <si>
    <t>https://cran.r-project.org/package=hrbrthemes</t>
  </si>
  <si>
    <t>archived</t>
  </si>
  <si>
    <t>paletteer: Comprehensive Collection of Color Palettes</t>
  </si>
  <si>
    <t>scatterplot3d: 3D Scatter Plot</t>
  </si>
  <si>
    <t>ggstatsplot: 'ggplot2' Based Plots with Statistical Details</t>
  </si>
  <si>
    <t>gghighlight: Highlight Lines and Points in 'ggplot2'</t>
  </si>
  <si>
    <t>ggpattern: 'ggplot2' Pattern Geoms</t>
  </si>
  <si>
    <t>ggrepel: Automatically Position Non-Overlapping Text Labels with 'ggplot2'</t>
  </si>
  <si>
    <t>geomtextpath: Curved Text in 'ggplot2'</t>
  </si>
  <si>
    <t>ggraph: An Implementation of Grammar of Graphics for Graphs and Networks</t>
  </si>
  <si>
    <t>ggbump: Bump Chart and Sigmoid Curves</t>
  </si>
  <si>
    <t>ggiraph: Make 'ggplot2' Graphics Interactive</t>
  </si>
  <si>
    <t>ggtext: Improved Text Rendering Support for 'ggplot2'</t>
  </si>
  <si>
    <t>ggthemes: Extra Themes, Scales and Geoms for 'ggplot2'</t>
  </si>
  <si>
    <t>ggsankeyfier</t>
  </si>
  <si>
    <t>ggsankeyfier: Create Sankey and Alluvial Diagrams Using 'ggplot2'</t>
  </si>
  <si>
    <t>https://cran.r-project.org/package=ggsankeyfier</t>
  </si>
  <si>
    <t>GGally</t>
  </si>
  <si>
    <t>https://cran.r-project.org/package=GGally</t>
  </si>
  <si>
    <t>https://cran.r-project.org/package=ggplot2</t>
  </si>
  <si>
    <t>https://cran.r-project.org/package=leaflet</t>
  </si>
  <si>
    <t>https://cran.r-project.org/package=rayrender</t>
  </si>
  <si>
    <t>https://cran.r-project.org/package=gganimate</t>
  </si>
  <si>
    <t>https://cran.r-project.org/package=plotly</t>
  </si>
  <si>
    <t>https://cran.r-project.org/package=rgl</t>
  </si>
  <si>
    <t>https://cran.r-project.org/package=dygraphs</t>
  </si>
  <si>
    <t>https://cran.r-project.org/package=highcharter</t>
  </si>
  <si>
    <t>https://cran.r-project.org/package=lattice</t>
  </si>
  <si>
    <t>https://cran.r-project.org/package=ggvis</t>
  </si>
  <si>
    <t>https://cran.r-project.org/package=esquisse</t>
  </si>
  <si>
    <t>https://cran.r-project.org/package=patchwork</t>
  </si>
  <si>
    <t>https://cran.r-project.org/package=paletteer</t>
  </si>
  <si>
    <t>https://cran.r-project.org/package=scatterplot3d</t>
  </si>
  <si>
    <t>https://cran.r-project.org/package=shiny</t>
  </si>
  <si>
    <t>https://cran.r-project.org/package=ggstatsplot</t>
  </si>
  <si>
    <t>https://cran.r-project.org/package=gghighlight</t>
  </si>
  <si>
    <t>https://cran.r-project.org/package=ggpattern</t>
  </si>
  <si>
    <t>https://cran.r-project.org/package=ggrepel</t>
  </si>
  <si>
    <t>https://cran.r-project.org/package=geomtextpath</t>
  </si>
  <si>
    <t>https://cran.r-project.org/package=ggraph</t>
  </si>
  <si>
    <t>https://cran.r-project.org/package=ggbump</t>
  </si>
  <si>
    <t>https://cran.r-project.org/package=ggiraph</t>
  </si>
  <si>
    <t>https://cran.r-project.org/package=ggtext</t>
  </si>
  <si>
    <t>https://cran.r-project.org/package=ggthemes</t>
  </si>
  <si>
    <t>https://cran.r-project.org/package=ggimg</t>
  </si>
  <si>
    <t>spatstat.geom</t>
  </si>
  <si>
    <t>https://cran.r-project.org/package=spatstat.geom</t>
  </si>
  <si>
    <t>spatstat.geom: Geometrical Functionality of the 'spatstat' Family</t>
  </si>
  <si>
    <t>tessellation</t>
  </si>
  <si>
    <t>https://cran.r-project.org/package=tessellation</t>
  </si>
  <si>
    <t>src_link</t>
  </si>
  <si>
    <t>https://cran.r-project.org/web/views/DynamicVisualizations.html</t>
  </si>
  <si>
    <t>The tessellation package</t>
  </si>
  <si>
    <t>https://stla.github.io/tessellation/</t>
  </si>
  <si>
    <t>home_link</t>
  </si>
  <si>
    <t>geometry</t>
  </si>
  <si>
    <t>https://cran.r-project.org/package=geometry</t>
  </si>
  <si>
    <t>geometry: Mesh Generation and Surface Tessellation</t>
  </si>
  <si>
    <t>https://davidcsterratt.github.io/geometry/</t>
  </si>
  <si>
    <t>https://github.com/hrbrmstr/hrbrthemes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</si>
</sst>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164" formatCode="[$-409]d\-mmm\-yyyy;@"/>
    <numFmt numFmtId="165" formatCode="0.000"/>
    <numFmt numFmtId="166" formatCode="0.0E+00"/>
    <numFmt numFmtId="167" formatCode="[$-409]dd\-mmm\-yy;@"/>
    <numFmt numFmtId="168" formatCode="h:mm;@"/>
    <numFmt numFmtId="169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 applyAlignment="1">
      <alignment horizontal="left" vertical="top" indent="1"/>
    </xf>
    <xf numFmtId="164" fontId="1" fillId="0" borderId="0" xfId="0" applyNumberFormat="1" applyFont="1" applyAlignment="1">
      <alignment horizontal="left" vertical="top" indent="1"/>
    </xf>
    <xf numFmtId="0" fontId="2" fillId="0" borderId="0" xfId="0" applyFont="1" applyAlignment="1">
      <alignment horizontal="left" vertical="top" indent="1"/>
    </xf>
    <xf numFmtId="164" fontId="2" fillId="0" borderId="0" xfId="0" applyNumberFormat="1" applyFont="1" applyAlignment="1">
      <alignment horizontal="right" vertical="top" indent="1"/>
    </xf>
    <xf numFmtId="0" fontId="0" fillId="0" borderId="0" xfId="0" applyAlignment="1">
      <alignment horizontal="left" vertical="top" indent="1"/>
    </xf>
    <xf numFmtId="164" fontId="0" fillId="0" borderId="0" xfId="0" applyNumberFormat="1" applyAlignment="1">
      <alignment horizontal="right" vertical="top" indent="1"/>
    </xf>
    <xf numFmtId="2" fontId="1" fillId="0" borderId="0" xfId="0" applyNumberFormat="1" applyFont="1" applyAlignment="1">
      <alignment horizontal="left" vertical="top" indent="1"/>
    </xf>
    <xf numFmtId="165" fontId="1" fillId="0" borderId="0" xfId="0" applyNumberFormat="1" applyFont="1" applyAlignment="1">
      <alignment horizontal="left" vertical="top" indent="1"/>
    </xf>
    <xf numFmtId="1" fontId="1" fillId="0" borderId="0" xfId="0" applyNumberFormat="1" applyFont="1" applyAlignment="1">
      <alignment horizontal="left" vertical="top" indent="1"/>
    </xf>
    <xf numFmtId="9" fontId="1" fillId="0" borderId="0" xfId="0" applyNumberFormat="1" applyFont="1" applyAlignment="1">
      <alignment horizontal="left" vertical="top" indent="1"/>
    </xf>
    <xf numFmtId="41" fontId="1" fillId="0" borderId="0" xfId="0" applyNumberFormat="1" applyFont="1" applyAlignment="1">
      <alignment horizontal="left" vertical="top" indent="1"/>
    </xf>
    <xf numFmtId="166" fontId="1" fillId="0" borderId="0" xfId="0" applyNumberFormat="1" applyFont="1" applyAlignment="1">
      <alignment horizontal="left" vertical="top" indent="1"/>
    </xf>
    <xf numFmtId="167" fontId="1" fillId="0" borderId="0" xfId="0" applyNumberFormat="1" applyFont="1" applyAlignment="1">
      <alignment horizontal="left" vertical="top" indent="1"/>
    </xf>
    <xf numFmtId="168" fontId="1" fillId="0" borderId="0" xfId="0" applyNumberFormat="1" applyFont="1" applyAlignment="1">
      <alignment horizontal="left" vertical="top" indent="1"/>
    </xf>
    <xf numFmtId="49" fontId="1" fillId="0" borderId="0" xfId="0" applyNumberFormat="1" applyFont="1" applyAlignment="1">
      <alignment horizontal="left" vertical="top" indent="1"/>
    </xf>
    <xf numFmtId="0" fontId="2" fillId="0" borderId="0" xfId="0" applyFont="1" applyAlignment="1">
      <alignment horizontal="right" vertical="top" indent="1"/>
    </xf>
    <xf numFmtId="169" fontId="2" fillId="0" borderId="0" xfId="0" applyNumberFormat="1" applyFont="1" applyAlignment="1">
      <alignment horizontal="right" vertical="top" indent="1"/>
    </xf>
    <xf numFmtId="2" fontId="2" fillId="0" borderId="0" xfId="0" applyNumberFormat="1" applyFont="1" applyAlignment="1">
      <alignment horizontal="right" vertical="top" indent="1"/>
    </xf>
    <xf numFmtId="165" fontId="2" fillId="0" borderId="0" xfId="0" applyNumberFormat="1" applyFont="1" applyAlignment="1">
      <alignment horizontal="right" vertical="top" indent="1"/>
    </xf>
    <xf numFmtId="1" fontId="2" fillId="0" borderId="0" xfId="0" applyNumberFormat="1" applyFont="1" applyAlignment="1">
      <alignment horizontal="right" vertical="top" indent="1"/>
    </xf>
    <xf numFmtId="9" fontId="2" fillId="0" borderId="0" xfId="0" applyNumberFormat="1" applyFont="1" applyAlignment="1">
      <alignment horizontal="right" vertical="top" indent="1"/>
    </xf>
    <xf numFmtId="41" fontId="2" fillId="0" borderId="0" xfId="0" applyNumberFormat="1" applyFont="1" applyAlignment="1">
      <alignment horizontal="left" vertical="top" indent="1"/>
    </xf>
    <xf numFmtId="166" fontId="2" fillId="0" borderId="0" xfId="0" applyNumberFormat="1" applyFont="1" applyAlignment="1">
      <alignment horizontal="right" vertical="top" indent="1"/>
    </xf>
    <xf numFmtId="167" fontId="2" fillId="0" borderId="0" xfId="0" applyNumberFormat="1" applyFont="1" applyAlignment="1">
      <alignment horizontal="right" vertical="top" indent="1"/>
    </xf>
    <xf numFmtId="168" fontId="2" fillId="0" borderId="0" xfId="0" applyNumberFormat="1" applyFont="1" applyAlignment="1">
      <alignment horizontal="right" vertical="top" indent="1"/>
    </xf>
    <xf numFmtId="49" fontId="2" fillId="0" borderId="0" xfId="0" applyNumberFormat="1" applyFont="1" applyAlignment="1">
      <alignment horizontal="left" vertical="top" indent="1"/>
    </xf>
    <xf numFmtId="169" fontId="0" fillId="0" borderId="0" xfId="0" applyNumberFormat="1" applyAlignment="1">
      <alignment horizontal="right" vertical="top" indent="1"/>
    </xf>
    <xf numFmtId="2" fontId="0" fillId="0" borderId="0" xfId="0" applyNumberFormat="1" applyAlignment="1">
      <alignment horizontal="right" vertical="top" indent="1"/>
    </xf>
    <xf numFmtId="165" fontId="0" fillId="0" borderId="0" xfId="0" applyNumberFormat="1" applyAlignment="1">
      <alignment horizontal="right" vertical="top" indent="1"/>
    </xf>
    <xf numFmtId="1" fontId="0" fillId="0" borderId="0" xfId="0" applyNumberFormat="1" applyAlignment="1">
      <alignment horizontal="right" vertical="top" indent="1"/>
    </xf>
    <xf numFmtId="9" fontId="0" fillId="0" borderId="0" xfId="0" applyNumberFormat="1" applyAlignment="1">
      <alignment horizontal="right" vertical="top" indent="1"/>
    </xf>
    <xf numFmtId="41" fontId="0" fillId="0" borderId="0" xfId="0" applyNumberFormat="1" applyAlignment="1">
      <alignment horizontal="left" vertical="top" indent="1"/>
    </xf>
    <xf numFmtId="166" fontId="0" fillId="0" borderId="0" xfId="0" applyNumberFormat="1" applyAlignment="1">
      <alignment horizontal="right" vertical="top" indent="1"/>
    </xf>
    <xf numFmtId="167" fontId="0" fillId="0" borderId="0" xfId="0" applyNumberFormat="1" applyAlignment="1">
      <alignment horizontal="right" vertical="top" indent="1"/>
    </xf>
    <xf numFmtId="168" fontId="0" fillId="0" borderId="0" xfId="0" applyNumberFormat="1" applyAlignment="1">
      <alignment horizontal="right" vertical="top" indent="1"/>
    </xf>
    <xf numFmtId="49" fontId="0" fillId="0" borderId="0" xfId="0" applyNumberFormat="1" applyAlignment="1">
      <alignment horizontal="left" vertical="top" indent="1"/>
    </xf>
    <xf numFmtId="16" fontId="0" fillId="0" borderId="0" xfId="0" applyNumberFormat="1" applyAlignment="1">
      <alignment horizontal="left" vertical="top" indent="1"/>
    </xf>
    <xf numFmtId="0" fontId="3" fillId="0" borderId="0" xfId="1" applyAlignment="1">
      <alignment horizontal="left" vertical="top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cran.r-project.org/web/views/DynamicVisualizations.html" TargetMode="External"/><Relationship Id="rId1" Type="http://schemas.openxmlformats.org/officeDocument/2006/relationships/hyperlink" Target="https://r-graph-gallery.com/best-dataviz-packages.html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cran.r-project.org/package=hrbrthemes" TargetMode="External"/><Relationship Id="rId18" Type="http://schemas.openxmlformats.org/officeDocument/2006/relationships/hyperlink" Target="https://cran.r-project.org/package=gghighlight" TargetMode="External"/><Relationship Id="rId26" Type="http://schemas.openxmlformats.org/officeDocument/2006/relationships/hyperlink" Target="https://cran.r-project.org/package=ggthemes" TargetMode="External"/><Relationship Id="rId3" Type="http://schemas.openxmlformats.org/officeDocument/2006/relationships/hyperlink" Target="https://cran.r-project.org/package=rayrender" TargetMode="External"/><Relationship Id="rId21" Type="http://schemas.openxmlformats.org/officeDocument/2006/relationships/hyperlink" Target="https://cran.r-project.org/package=geomtextpath" TargetMode="External"/><Relationship Id="rId34" Type="http://schemas.openxmlformats.org/officeDocument/2006/relationships/hyperlink" Target="https://davidcsterratt.github.io/geometry/" TargetMode="External"/><Relationship Id="rId7" Type="http://schemas.openxmlformats.org/officeDocument/2006/relationships/hyperlink" Target="https://cran.r-project.org/package=dygraphs" TargetMode="External"/><Relationship Id="rId12" Type="http://schemas.openxmlformats.org/officeDocument/2006/relationships/hyperlink" Target="https://cran.r-project.org/package=patchwork" TargetMode="External"/><Relationship Id="rId17" Type="http://schemas.openxmlformats.org/officeDocument/2006/relationships/hyperlink" Target="https://cran.r-project.org/package=ggstatsplot" TargetMode="External"/><Relationship Id="rId25" Type="http://schemas.openxmlformats.org/officeDocument/2006/relationships/hyperlink" Target="https://cran.r-project.org/package=ggtext" TargetMode="External"/><Relationship Id="rId33" Type="http://schemas.openxmlformats.org/officeDocument/2006/relationships/hyperlink" Target="https://cran.r-project.org/package=geometry" TargetMode="External"/><Relationship Id="rId2" Type="http://schemas.openxmlformats.org/officeDocument/2006/relationships/hyperlink" Target="https://cran.r-project.org/package=leaflet" TargetMode="External"/><Relationship Id="rId16" Type="http://schemas.openxmlformats.org/officeDocument/2006/relationships/hyperlink" Target="https://cran.r-project.org/package=shiny" TargetMode="External"/><Relationship Id="rId20" Type="http://schemas.openxmlformats.org/officeDocument/2006/relationships/hyperlink" Target="https://cran.r-project.org/package=ggrepel" TargetMode="External"/><Relationship Id="rId29" Type="http://schemas.openxmlformats.org/officeDocument/2006/relationships/hyperlink" Target="https://cran.r-project.org/package=ggsankeyfier" TargetMode="External"/><Relationship Id="rId1" Type="http://schemas.openxmlformats.org/officeDocument/2006/relationships/hyperlink" Target="https://cran.r-project.org/package=ggplot2" TargetMode="External"/><Relationship Id="rId6" Type="http://schemas.openxmlformats.org/officeDocument/2006/relationships/hyperlink" Target="https://cran.r-project.org/package=rgl" TargetMode="External"/><Relationship Id="rId11" Type="http://schemas.openxmlformats.org/officeDocument/2006/relationships/hyperlink" Target="https://cran.r-project.org/package=esquisse" TargetMode="External"/><Relationship Id="rId24" Type="http://schemas.openxmlformats.org/officeDocument/2006/relationships/hyperlink" Target="https://cran.r-project.org/package=ggiraph" TargetMode="External"/><Relationship Id="rId32" Type="http://schemas.openxmlformats.org/officeDocument/2006/relationships/hyperlink" Target="https://stla.github.io/tessellation/" TargetMode="External"/><Relationship Id="rId5" Type="http://schemas.openxmlformats.org/officeDocument/2006/relationships/hyperlink" Target="https://cran.r-project.org/package=plotly" TargetMode="External"/><Relationship Id="rId15" Type="http://schemas.openxmlformats.org/officeDocument/2006/relationships/hyperlink" Target="https://cran.r-project.org/package=scatterplot3d" TargetMode="External"/><Relationship Id="rId23" Type="http://schemas.openxmlformats.org/officeDocument/2006/relationships/hyperlink" Target="https://cran.r-project.org/package=ggbump" TargetMode="External"/><Relationship Id="rId28" Type="http://schemas.openxmlformats.org/officeDocument/2006/relationships/hyperlink" Target="https://cran.r-project.org/package=ggimg" TargetMode="External"/><Relationship Id="rId36" Type="http://schemas.openxmlformats.org/officeDocument/2006/relationships/printerSettings" Target="../printerSettings/printerSettings3.bin"/><Relationship Id="rId10" Type="http://schemas.openxmlformats.org/officeDocument/2006/relationships/hyperlink" Target="https://cran.r-project.org/package=ggvis" TargetMode="External"/><Relationship Id="rId19" Type="http://schemas.openxmlformats.org/officeDocument/2006/relationships/hyperlink" Target="https://cran.r-project.org/package=ggpattern" TargetMode="External"/><Relationship Id="rId31" Type="http://schemas.openxmlformats.org/officeDocument/2006/relationships/hyperlink" Target="https://cran.r-project.org/package=tessellation" TargetMode="External"/><Relationship Id="rId4" Type="http://schemas.openxmlformats.org/officeDocument/2006/relationships/hyperlink" Target="https://cran.r-project.org/package=gganimate" TargetMode="External"/><Relationship Id="rId9" Type="http://schemas.openxmlformats.org/officeDocument/2006/relationships/hyperlink" Target="https://cran.r-project.org/package=lattice" TargetMode="External"/><Relationship Id="rId14" Type="http://schemas.openxmlformats.org/officeDocument/2006/relationships/hyperlink" Target="https://cran.r-project.org/package=paletteer" TargetMode="External"/><Relationship Id="rId22" Type="http://schemas.openxmlformats.org/officeDocument/2006/relationships/hyperlink" Target="https://cran.r-project.org/package=ggraph" TargetMode="External"/><Relationship Id="rId27" Type="http://schemas.openxmlformats.org/officeDocument/2006/relationships/hyperlink" Target="https://cran.r-project.org/package=GGally" TargetMode="External"/><Relationship Id="rId30" Type="http://schemas.openxmlformats.org/officeDocument/2006/relationships/hyperlink" Target="https://cran.r-project.org/package=spatstat.geom" TargetMode="External"/><Relationship Id="rId35" Type="http://schemas.openxmlformats.org/officeDocument/2006/relationships/hyperlink" Target="https://github.com/hrbrmstr/hrbrthemes" TargetMode="External"/><Relationship Id="rId8" Type="http://schemas.openxmlformats.org/officeDocument/2006/relationships/hyperlink" Target="https://cran.r-project.org/package=highcharter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806F6-B1A6-441A-8A4E-2D22CD765DEE}">
  <dimension ref="A1:J8"/>
  <sheetViews>
    <sheetView tabSelected="1" zoomScale="130" zoomScaleNormal="130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ColWidth="9.15625" defaultRowHeight="14.4" x14ac:dyDescent="0.55000000000000004"/>
  <cols>
    <col min="1" max="1" width="1.734375" style="5" customWidth="1"/>
    <col min="2" max="2" width="12.734375" style="5" customWidth="1"/>
    <col min="3" max="3" width="30.734375" style="5" customWidth="1"/>
    <col min="4" max="4" width="15.734375" style="6" customWidth="1"/>
    <col min="5" max="6" width="9.734375" style="5" customWidth="1"/>
    <col min="7" max="7" width="15.734375" style="6" customWidth="1"/>
    <col min="8" max="9" width="9.734375" style="5" customWidth="1"/>
    <col min="10" max="16384" width="9.15625" style="5"/>
  </cols>
  <sheetData>
    <row r="1" spans="1:10" s="1" customFormat="1" ht="14.5" customHeight="1" x14ac:dyDescent="0.55000000000000004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</row>
    <row r="2" spans="1:10" s="3" customFormat="1" ht="11.7" hidden="1" x14ac:dyDescent="0.55000000000000004">
      <c r="A2" s="3" t="s">
        <v>10</v>
      </c>
      <c r="D2" s="4"/>
      <c r="G2" s="4"/>
    </row>
    <row r="3" spans="1:10" s="3" customFormat="1" ht="11.7" hidden="1" x14ac:dyDescent="0.55000000000000004">
      <c r="A3" s="3" t="s">
        <v>11</v>
      </c>
      <c r="D3" s="4"/>
      <c r="G3" s="4"/>
    </row>
    <row r="4" spans="1:10" s="3" customFormat="1" ht="11.7" hidden="1" x14ac:dyDescent="0.55000000000000004">
      <c r="A4" s="3" t="s">
        <v>12</v>
      </c>
      <c r="D4" s="4"/>
      <c r="G4" s="4"/>
    </row>
    <row r="5" spans="1:10" s="3" customFormat="1" ht="45" hidden="1" customHeight="1" x14ac:dyDescent="0.55000000000000004">
      <c r="A5" s="3" t="s">
        <v>13</v>
      </c>
      <c r="D5" s="4"/>
      <c r="G5" s="4"/>
    </row>
    <row r="6" spans="1:10" x14ac:dyDescent="0.55000000000000004">
      <c r="B6" s="5" t="s">
        <v>100</v>
      </c>
      <c r="C6" s="5" t="s">
        <v>101</v>
      </c>
      <c r="D6" s="6">
        <v>45954</v>
      </c>
      <c r="H6" s="5" t="s">
        <v>14</v>
      </c>
      <c r="I6" s="5" t="s">
        <v>92</v>
      </c>
      <c r="J6" s="5" t="s">
        <v>15</v>
      </c>
    </row>
    <row r="7" spans="1:10" ht="14.5" customHeight="1" x14ac:dyDescent="0.55000000000000004">
      <c r="B7" s="5" t="s">
        <v>90</v>
      </c>
      <c r="C7" s="5" t="s">
        <v>91</v>
      </c>
      <c r="D7" s="6">
        <v>45954</v>
      </c>
      <c r="F7" s="5" t="str">
        <f xml:space="preserve"> "https://r-graph-gallery.com/best-dataviz-packages.html"</f>
        <v>https://r-graph-gallery.com/best-dataviz-packages.html</v>
      </c>
      <c r="G7" s="6">
        <v>45954</v>
      </c>
      <c r="H7" s="5" t="s">
        <v>14</v>
      </c>
      <c r="I7" s="5" t="s">
        <v>92</v>
      </c>
      <c r="J7" s="5" t="s">
        <v>15</v>
      </c>
    </row>
    <row r="8" spans="1:10" x14ac:dyDescent="0.55000000000000004">
      <c r="B8" s="5" t="s">
        <v>89</v>
      </c>
      <c r="C8" s="5" t="s">
        <v>93</v>
      </c>
      <c r="D8" s="6">
        <v>45800</v>
      </c>
      <c r="E8" s="5" t="str">
        <f xml:space="preserve"> "layout.xlsx"</f>
        <v>layout.xlsx</v>
      </c>
      <c r="G8" s="6">
        <v>45800</v>
      </c>
      <c r="H8" s="5" t="s">
        <v>14</v>
      </c>
      <c r="I8" s="5" t="s">
        <v>92</v>
      </c>
      <c r="J8" s="5" t="s">
        <v>15</v>
      </c>
    </row>
  </sheetData>
  <pageMargins left="0.7" right="0.7" top="0.75" bottom="0.75" header="0.3" footer="0.3"/>
  <pageSetup orientation="landscape" r:id="rId1"/>
  <headerFooter>
    <oddHeader>&amp;L&amp;F&amp;C&amp;"Calibri"&amp;12&amp;K000000 OFFICIAL - FOR PUBLIC RELEASE&amp;1#_x000D_&amp;"Calibri"&amp;11&amp;K000000UNCLASSIFIED&amp;R&amp;A</oddHeader>
    <oddFooter>&amp;Lprinted: &amp;D&amp;CUNCLASSIFIED_x000D_&amp;1#&amp;"Calibri"&amp;12&amp;K000000  OFFICIAL - FOR PUBLIC RELEASE This information may be exempt under the Freedom of Information Act 2000 (FOIA) and may be exempt under other UK information legislation. Refer any FOIA que&amp;Rpage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920DC-8BD7-48D1-856B-CCA246B5E07A}">
  <dimension ref="A1:F7"/>
  <sheetViews>
    <sheetView zoomScale="130" zoomScaleNormal="13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E6" sqref="E6"/>
    </sheetView>
  </sheetViews>
  <sheetFormatPr defaultColWidth="9.15625" defaultRowHeight="14.4" x14ac:dyDescent="0.55000000000000004"/>
  <cols>
    <col min="1" max="1" width="1.734375" style="5" customWidth="1"/>
    <col min="2" max="2" width="12.734375" style="5" customWidth="1"/>
    <col min="3" max="3" width="30.734375" style="5" customWidth="1"/>
    <col min="4" max="5" width="9.734375" style="5" customWidth="1"/>
    <col min="6" max="6" width="15.734375" style="6" customWidth="1"/>
    <col min="7" max="16384" width="9.15625" style="5"/>
  </cols>
  <sheetData>
    <row r="1" spans="1:6" s="1" customFormat="1" ht="14.5" customHeight="1" x14ac:dyDescent="0.55000000000000004">
      <c r="A1" s="1" t="s">
        <v>0</v>
      </c>
      <c r="B1" s="1" t="s">
        <v>102</v>
      </c>
      <c r="C1" s="1" t="s">
        <v>103</v>
      </c>
      <c r="D1" s="1" t="s">
        <v>5</v>
      </c>
      <c r="E1" s="1" t="s">
        <v>194</v>
      </c>
      <c r="F1" s="2" t="s">
        <v>6</v>
      </c>
    </row>
    <row r="2" spans="1:6" s="3" customFormat="1" ht="11.7" hidden="1" x14ac:dyDescent="0.55000000000000004">
      <c r="A2" s="3" t="s">
        <v>10</v>
      </c>
      <c r="F2" s="4"/>
    </row>
    <row r="3" spans="1:6" s="3" customFormat="1" ht="11.7" hidden="1" x14ac:dyDescent="0.55000000000000004">
      <c r="A3" s="3" t="s">
        <v>11</v>
      </c>
      <c r="F3" s="4"/>
    </row>
    <row r="4" spans="1:6" s="3" customFormat="1" ht="11.7" hidden="1" x14ac:dyDescent="0.55000000000000004">
      <c r="A4" s="3" t="s">
        <v>12</v>
      </c>
      <c r="F4" s="4"/>
    </row>
    <row r="5" spans="1:6" s="3" customFormat="1" ht="45" hidden="1" customHeight="1" x14ac:dyDescent="0.55000000000000004">
      <c r="A5" s="3" t="s">
        <v>13</v>
      </c>
      <c r="F5" s="4"/>
    </row>
    <row r="6" spans="1:6" ht="14.5" customHeight="1" x14ac:dyDescent="0.55000000000000004">
      <c r="B6" s="5" t="s">
        <v>104</v>
      </c>
      <c r="C6" s="5" t="str">
        <f xml:space="preserve"> "The best R packages for data visualization"</f>
        <v>The best R packages for data visualization</v>
      </c>
      <c r="D6" s="5" t="str">
        <f xml:space="preserve"> "https://r-graph-gallery.com/best-dataviz-packages.html"</f>
        <v>https://r-graph-gallery.com/best-dataviz-packages.html</v>
      </c>
      <c r="E6" s="38" t="s">
        <v>94</v>
      </c>
      <c r="F6" s="6" t="s">
        <v>115</v>
      </c>
    </row>
    <row r="7" spans="1:6" x14ac:dyDescent="0.55000000000000004">
      <c r="B7" s="5" t="s">
        <v>114</v>
      </c>
      <c r="C7" s="5" t="s">
        <v>113</v>
      </c>
      <c r="D7" s="5" t="str">
        <f xml:space="preserve"> "https://cran.r-project.org/web/views/DynamicVisualizations.html"</f>
        <v>https://cran.r-project.org/web/views/DynamicVisualizations.html</v>
      </c>
      <c r="E7" s="38" t="s">
        <v>195</v>
      </c>
      <c r="F7" s="6">
        <v>45940</v>
      </c>
    </row>
  </sheetData>
  <hyperlinks>
    <hyperlink ref="E6" r:id="rId1" xr:uid="{C0708B90-D9D7-4FBE-8B49-590048914022}"/>
    <hyperlink ref="E7" r:id="rId2" xr:uid="{BBE9B8AE-C0CC-43EB-A6C3-ABE8732D836B}"/>
  </hyperlinks>
  <pageMargins left="0.7" right="0.7" top="0.75" bottom="0.75" header="0.3" footer="0.3"/>
  <pageSetup orientation="landscape" r:id="rId3"/>
  <headerFooter>
    <oddHeader>&amp;L&amp;F&amp;C&amp;"Calibri"&amp;12&amp;K000000 OFFICIAL - FOR PUBLIC RELEASE&amp;1#_x000D_&amp;"Calibri"&amp;11&amp;K000000UNCLASSIFIED&amp;R&amp;A</oddHeader>
    <oddFooter>&amp;Lprinted: &amp;D&amp;CUNCLASSIFIED_x000D_&amp;1#&amp;"Calibri"&amp;12&amp;K000000  OFFICIAL - FOR PUBLIC RELEASE This information may be exempt under the Freedom of Information Act 2000 (FOIA) and may be exempt under other UK information legislation. Refer any FOIA que&amp;Rpage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6E87E-399D-47F1-917A-91B8F737D22F}">
  <dimension ref="A1:L37"/>
  <sheetViews>
    <sheetView zoomScale="130" zoomScaleNormal="130" workbookViewId="0">
      <pane xSplit="1" ySplit="5" topLeftCell="B25" activePane="bottomRight" state="frozen"/>
      <selection pane="topRight" activeCell="B1" sqref="B1"/>
      <selection pane="bottomLeft" activeCell="A6" sqref="A6"/>
      <selection pane="bottomRight"/>
    </sheetView>
  </sheetViews>
  <sheetFormatPr defaultColWidth="9.15625" defaultRowHeight="14.4" x14ac:dyDescent="0.55000000000000004"/>
  <cols>
    <col min="1" max="1" width="1.734375" style="5" customWidth="1"/>
    <col min="2" max="2" width="15.578125" style="5" customWidth="1"/>
    <col min="3" max="7" width="2.578125" style="5" customWidth="1"/>
    <col min="8" max="8" width="30.734375" style="5" customWidth="1"/>
    <col min="9" max="9" width="9.734375" style="5" customWidth="1"/>
    <col min="10" max="11" width="9.15625" style="5"/>
    <col min="12" max="12" width="15.734375" style="6" customWidth="1"/>
    <col min="13" max="16384" width="9.15625" style="5"/>
  </cols>
  <sheetData>
    <row r="1" spans="1:12" s="1" customFormat="1" ht="14.5" customHeight="1" x14ac:dyDescent="0.55000000000000004">
      <c r="A1" s="1" t="s">
        <v>0</v>
      </c>
      <c r="B1" s="1" t="s">
        <v>81</v>
      </c>
      <c r="C1" s="1" t="s">
        <v>145</v>
      </c>
      <c r="D1" s="1" t="s">
        <v>105</v>
      </c>
      <c r="E1" s="1" t="s">
        <v>106</v>
      </c>
      <c r="F1" s="1" t="s">
        <v>109</v>
      </c>
      <c r="G1" s="1" t="s">
        <v>110</v>
      </c>
      <c r="H1" s="1" t="s">
        <v>103</v>
      </c>
      <c r="I1" s="1" t="s">
        <v>198</v>
      </c>
      <c r="J1" s="1" t="s">
        <v>131</v>
      </c>
      <c r="K1" s="1" t="s">
        <v>132</v>
      </c>
      <c r="L1" s="2" t="s">
        <v>112</v>
      </c>
    </row>
    <row r="2" spans="1:12" s="3" customFormat="1" ht="11.7" hidden="1" x14ac:dyDescent="0.55000000000000004">
      <c r="A2" s="3" t="s">
        <v>10</v>
      </c>
      <c r="L2" s="4"/>
    </row>
    <row r="3" spans="1:12" s="3" customFormat="1" ht="11.7" hidden="1" x14ac:dyDescent="0.55000000000000004">
      <c r="A3" s="3" t="s">
        <v>11</v>
      </c>
      <c r="L3" s="4"/>
    </row>
    <row r="4" spans="1:12" s="3" customFormat="1" ht="11.7" hidden="1" x14ac:dyDescent="0.55000000000000004">
      <c r="A4" s="3" t="s">
        <v>12</v>
      </c>
      <c r="L4" s="4"/>
    </row>
    <row r="5" spans="1:12" s="3" customFormat="1" ht="45" customHeight="1" x14ac:dyDescent="0.55000000000000004">
      <c r="A5" s="3" t="s">
        <v>13</v>
      </c>
      <c r="H5" s="20">
        <f xml:space="preserve"> COUNTA(H$6:H$105)</f>
        <v>32</v>
      </c>
      <c r="L5" s="4"/>
    </row>
    <row r="6" spans="1:12" ht="14.5" customHeight="1" x14ac:dyDescent="0.55000000000000004">
      <c r="B6" s="5" t="s">
        <v>138</v>
      </c>
      <c r="C6" s="5" t="b">
        <f xml:space="preserve"> FALSE</f>
        <v>0</v>
      </c>
      <c r="H6" s="5" t="s">
        <v>137</v>
      </c>
      <c r="J6" s="5" t="str">
        <f xml:space="preserve"> "https://cran.r-project.org/package=" &amp; $B6</f>
        <v>https://cran.r-project.org/package=dygraphs</v>
      </c>
      <c r="K6" s="38" t="s">
        <v>169</v>
      </c>
      <c r="L6" s="6">
        <v>43292</v>
      </c>
    </row>
    <row r="7" spans="1:12" x14ac:dyDescent="0.55000000000000004">
      <c r="B7" s="5" t="s">
        <v>96</v>
      </c>
      <c r="C7" s="5" t="b">
        <f xml:space="preserve"> FALSE</f>
        <v>0</v>
      </c>
      <c r="D7" s="5" t="b">
        <f xml:space="preserve"> TRUE</f>
        <v>1</v>
      </c>
      <c r="E7" s="5" t="b">
        <f xml:space="preserve"> TRUE</f>
        <v>1</v>
      </c>
      <c r="H7" s="5" t="s">
        <v>142</v>
      </c>
      <c r="J7" s="5" t="str">
        <f xml:space="preserve"> "https://cran.r-project.org/package=" &amp; $B7</f>
        <v>https://cran.r-project.org/package=esquisse</v>
      </c>
      <c r="K7" s="38" t="s">
        <v>173</v>
      </c>
      <c r="L7" s="6">
        <v>45709</v>
      </c>
    </row>
    <row r="8" spans="1:12" x14ac:dyDescent="0.55000000000000004">
      <c r="B8" s="5" t="s">
        <v>199</v>
      </c>
      <c r="C8" s="5" t="b">
        <f xml:space="preserve"> FALSE</f>
        <v>0</v>
      </c>
      <c r="H8" s="5" t="s">
        <v>201</v>
      </c>
      <c r="I8" s="38" t="s">
        <v>202</v>
      </c>
      <c r="J8" s="5" t="str">
        <f xml:space="preserve"> "https://cran.r-project.org/package=" &amp; $B8</f>
        <v>https://cran.r-project.org/package=geometry</v>
      </c>
      <c r="K8" s="38" t="s">
        <v>200</v>
      </c>
      <c r="L8" s="6">
        <v>45696</v>
      </c>
    </row>
    <row r="9" spans="1:12" x14ac:dyDescent="0.55000000000000004">
      <c r="B9" s="5" t="s">
        <v>120</v>
      </c>
      <c r="C9" s="5" t="b">
        <f xml:space="preserve"> FALSE</f>
        <v>0</v>
      </c>
      <c r="D9" s="5" t="b">
        <f xml:space="preserve"> TRUE</f>
        <v>1</v>
      </c>
      <c r="E9" s="5" t="b">
        <f xml:space="preserve"> TRUE</f>
        <v>1</v>
      </c>
      <c r="H9" s="5" t="s">
        <v>152</v>
      </c>
      <c r="J9" s="5" t="str">
        <f xml:space="preserve"> "https://cran.r-project.org/package=" &amp; $B9</f>
        <v>https://cran.r-project.org/package=geomtextpath</v>
      </c>
      <c r="K9" s="38" t="s">
        <v>182</v>
      </c>
      <c r="L9" s="6">
        <v>45859</v>
      </c>
    </row>
    <row r="10" spans="1:12" x14ac:dyDescent="0.55000000000000004">
      <c r="B10" s="5" t="s">
        <v>161</v>
      </c>
      <c r="C10" s="5" t="b">
        <f xml:space="preserve"> FALSE</f>
        <v>0</v>
      </c>
      <c r="E10" s="5" t="b">
        <f xml:space="preserve"> TRUE</f>
        <v>1</v>
      </c>
      <c r="H10" s="5" t="str">
        <f xml:space="preserve"> "GGally: Extension to 'ggplot2'"</f>
        <v>GGally: Extension to 'ggplot2'</v>
      </c>
      <c r="J10" s="5" t="str">
        <f xml:space="preserve"> "https://cran.r-project.org/package=" &amp; $B10</f>
        <v>https://cran.r-project.org/package=GGally</v>
      </c>
      <c r="K10" s="38" t="s">
        <v>162</v>
      </c>
      <c r="L10" s="6">
        <v>45892</v>
      </c>
    </row>
    <row r="11" spans="1:12" x14ac:dyDescent="0.55000000000000004">
      <c r="B11" s="5" t="s">
        <v>95</v>
      </c>
      <c r="C11" s="5" t="b">
        <f xml:space="preserve"> FALSE</f>
        <v>0</v>
      </c>
      <c r="D11" s="5" t="b">
        <f xml:space="preserve"> TRUE</f>
        <v>1</v>
      </c>
      <c r="E11" s="5" t="b">
        <f xml:space="preserve"> TRUE</f>
        <v>1</v>
      </c>
      <c r="H11" s="5" t="s">
        <v>134</v>
      </c>
      <c r="J11" s="5" t="str">
        <f xml:space="preserve"> "https://cran.r-project.org/package=" &amp; $B11</f>
        <v>https://cran.r-project.org/package=gganimate</v>
      </c>
      <c r="K11" s="38" t="s">
        <v>166</v>
      </c>
      <c r="L11" s="6">
        <v>45904</v>
      </c>
    </row>
    <row r="12" spans="1:12" x14ac:dyDescent="0.55000000000000004">
      <c r="B12" s="5" t="s">
        <v>122</v>
      </c>
      <c r="C12" s="5" t="b">
        <f xml:space="preserve"> FALSE</f>
        <v>0</v>
      </c>
      <c r="D12" s="5" t="b">
        <f xml:space="preserve"> TRUE</f>
        <v>1</v>
      </c>
      <c r="E12" s="5" t="b">
        <f xml:space="preserve"> TRUE</f>
        <v>1</v>
      </c>
      <c r="H12" s="5" t="s">
        <v>154</v>
      </c>
      <c r="J12" s="5" t="str">
        <f xml:space="preserve"> "https://cran.r-project.org/package=" &amp; $B12</f>
        <v>https://cran.r-project.org/package=ggbump</v>
      </c>
      <c r="K12" s="38" t="s">
        <v>184</v>
      </c>
      <c r="L12" s="6">
        <v>43945</v>
      </c>
    </row>
    <row r="13" spans="1:12" x14ac:dyDescent="0.55000000000000004">
      <c r="B13" s="5" t="s">
        <v>117</v>
      </c>
      <c r="C13" s="5" t="b">
        <f xml:space="preserve"> FALSE</f>
        <v>0</v>
      </c>
      <c r="D13" s="5" t="b">
        <f xml:space="preserve"> TRUE</f>
        <v>1</v>
      </c>
      <c r="E13" s="5" t="b">
        <f xml:space="preserve"> TRUE</f>
        <v>1</v>
      </c>
      <c r="H13" s="5" t="s">
        <v>149</v>
      </c>
      <c r="J13" s="5" t="str">
        <f xml:space="preserve"> "https://cran.r-project.org/package=" &amp; $B13</f>
        <v>https://cran.r-project.org/package=gghighlight</v>
      </c>
      <c r="K13" s="38" t="s">
        <v>179</v>
      </c>
      <c r="L13" s="6">
        <v>45822</v>
      </c>
    </row>
    <row r="14" spans="1:12" x14ac:dyDescent="0.55000000000000004">
      <c r="B14" s="5" t="s">
        <v>126</v>
      </c>
      <c r="C14" s="5" t="b">
        <f xml:space="preserve"> FALSE</f>
        <v>0</v>
      </c>
      <c r="E14" s="5" t="b">
        <f xml:space="preserve"> TRUE</f>
        <v>1</v>
      </c>
      <c r="H14" s="5" t="str">
        <f xml:space="preserve"> "ggimg: Graphics Layers for Plotting Image Data with 'ggplot2'"</f>
        <v>ggimg: Graphics Layers for Plotting Image Data with 'ggplot2'</v>
      </c>
      <c r="J14" s="5" t="str">
        <f xml:space="preserve"> "https://cran.r-project.org/package=" &amp; $B14</f>
        <v>https://cran.r-project.org/package=ggimg</v>
      </c>
      <c r="K14" s="38" t="s">
        <v>188</v>
      </c>
      <c r="L14" s="6">
        <v>44790</v>
      </c>
    </row>
    <row r="15" spans="1:12" x14ac:dyDescent="0.55000000000000004">
      <c r="B15" s="5" t="s">
        <v>123</v>
      </c>
      <c r="C15" s="5" t="b">
        <f xml:space="preserve"> FALSE</f>
        <v>0</v>
      </c>
      <c r="D15" s="5" t="b">
        <f xml:space="preserve"> TRUE</f>
        <v>1</v>
      </c>
      <c r="E15" s="5" t="b">
        <f xml:space="preserve"> TRUE</f>
        <v>1</v>
      </c>
      <c r="H15" s="5" t="s">
        <v>155</v>
      </c>
      <c r="J15" s="5" t="str">
        <f xml:space="preserve"> "https://cran.r-project.org/package=" &amp; $B15</f>
        <v>https://cran.r-project.org/package=ggiraph</v>
      </c>
      <c r="K15" s="38" t="s">
        <v>185</v>
      </c>
      <c r="L15" s="6">
        <v>45937</v>
      </c>
    </row>
    <row r="16" spans="1:12" x14ac:dyDescent="0.55000000000000004">
      <c r="B16" s="5" t="s">
        <v>118</v>
      </c>
      <c r="C16" s="5" t="b">
        <f xml:space="preserve"> FALSE</f>
        <v>0</v>
      </c>
      <c r="D16" s="5" t="b">
        <f xml:space="preserve"> TRUE</f>
        <v>1</v>
      </c>
      <c r="E16" s="5" t="b">
        <f xml:space="preserve"> TRUE</f>
        <v>1</v>
      </c>
      <c r="H16" s="5" t="s">
        <v>150</v>
      </c>
      <c r="J16" s="5" t="str">
        <f xml:space="preserve"> "https://cran.r-project.org/package=" &amp; $B16</f>
        <v>https://cran.r-project.org/package=ggpattern</v>
      </c>
      <c r="K16" s="38" t="s">
        <v>180</v>
      </c>
      <c r="L16" s="6">
        <v>45896</v>
      </c>
    </row>
    <row r="17" spans="2:12" x14ac:dyDescent="0.55000000000000004">
      <c r="B17" s="5" t="s">
        <v>82</v>
      </c>
      <c r="C17" s="5" t="b">
        <f xml:space="preserve"> FALSE</f>
        <v>0</v>
      </c>
      <c r="D17" s="5" t="b">
        <f xml:space="preserve"> TRUE</f>
        <v>1</v>
      </c>
      <c r="E17" s="5" t="b">
        <f xml:space="preserve"> TRUE</f>
        <v>1</v>
      </c>
      <c r="H17" s="5" t="s">
        <v>129</v>
      </c>
      <c r="J17" s="5" t="str">
        <f xml:space="preserve"> "https://cran.r-project.org/package=" &amp; $B17</f>
        <v>https://cran.r-project.org/package=ggplot2</v>
      </c>
      <c r="K17" s="38" t="s">
        <v>163</v>
      </c>
      <c r="L17" s="6">
        <v>45911</v>
      </c>
    </row>
    <row r="18" spans="2:12" x14ac:dyDescent="0.55000000000000004">
      <c r="B18" s="5" t="s">
        <v>121</v>
      </c>
      <c r="C18" s="5" t="b">
        <f xml:space="preserve"> FALSE</f>
        <v>0</v>
      </c>
      <c r="D18" s="5" t="b">
        <f xml:space="preserve"> TRUE</f>
        <v>1</v>
      </c>
      <c r="E18" s="5" t="b">
        <f xml:space="preserve"> TRUE</f>
        <v>1</v>
      </c>
      <c r="H18" s="5" t="s">
        <v>153</v>
      </c>
      <c r="J18" s="5" t="str">
        <f xml:space="preserve"> "https://cran.r-project.org/package=" &amp; $B18</f>
        <v>https://cran.r-project.org/package=ggraph</v>
      </c>
      <c r="K18" s="38" t="s">
        <v>183</v>
      </c>
      <c r="L18" s="6">
        <v>45893</v>
      </c>
    </row>
    <row r="19" spans="2:12" x14ac:dyDescent="0.55000000000000004">
      <c r="B19" s="5" t="s">
        <v>119</v>
      </c>
      <c r="C19" s="5" t="b">
        <f xml:space="preserve"> FALSE</f>
        <v>0</v>
      </c>
      <c r="D19" s="5" t="b">
        <f xml:space="preserve"> TRUE</f>
        <v>1</v>
      </c>
      <c r="E19" s="5" t="b">
        <f xml:space="preserve"> TRUE</f>
        <v>1</v>
      </c>
      <c r="H19" s="5" t="s">
        <v>151</v>
      </c>
      <c r="J19" s="5" t="str">
        <f xml:space="preserve"> "https://cran.r-project.org/package=" &amp; $B19</f>
        <v>https://cran.r-project.org/package=ggrepel</v>
      </c>
      <c r="K19" s="38" t="s">
        <v>181</v>
      </c>
      <c r="L19" s="6">
        <v>45542</v>
      </c>
    </row>
    <row r="20" spans="2:12" x14ac:dyDescent="0.55000000000000004">
      <c r="B20" s="5" t="s">
        <v>158</v>
      </c>
      <c r="C20" s="5" t="b">
        <f xml:space="preserve"> FALSE</f>
        <v>0</v>
      </c>
      <c r="D20" s="5" t="b">
        <f xml:space="preserve"> TRUE</f>
        <v>1</v>
      </c>
      <c r="E20" s="5" t="b">
        <f xml:space="preserve"> TRUE</f>
        <v>1</v>
      </c>
      <c r="H20" s="5" t="s">
        <v>159</v>
      </c>
      <c r="J20" s="5" t="str">
        <f xml:space="preserve"> "https://cran.r-project.org/package=" &amp; $B20</f>
        <v>https://cran.r-project.org/package=ggsankeyfier</v>
      </c>
      <c r="K20" s="38" t="s">
        <v>160</v>
      </c>
      <c r="L20" s="6">
        <v>45390</v>
      </c>
    </row>
    <row r="21" spans="2:12" x14ac:dyDescent="0.55000000000000004">
      <c r="B21" s="5" t="s">
        <v>116</v>
      </c>
      <c r="C21" s="5" t="b">
        <f xml:space="preserve"> FALSE</f>
        <v>0</v>
      </c>
      <c r="D21" s="5" t="b">
        <f xml:space="preserve"> TRUE</f>
        <v>1</v>
      </c>
      <c r="E21" s="5" t="b">
        <f xml:space="preserve"> TRUE</f>
        <v>1</v>
      </c>
      <c r="H21" s="5" t="s">
        <v>148</v>
      </c>
      <c r="J21" s="5" t="str">
        <f xml:space="preserve"> "https://cran.r-project.org/package=" &amp; $B21</f>
        <v>https://cran.r-project.org/package=ggstatsplot</v>
      </c>
      <c r="K21" s="38" t="s">
        <v>178</v>
      </c>
      <c r="L21" s="6">
        <v>45935</v>
      </c>
    </row>
    <row r="22" spans="2:12" x14ac:dyDescent="0.55000000000000004">
      <c r="B22" s="5" t="s">
        <v>124</v>
      </c>
      <c r="C22" s="5" t="b">
        <f xml:space="preserve"> FALSE</f>
        <v>0</v>
      </c>
      <c r="D22" s="5" t="b">
        <f xml:space="preserve"> TRUE</f>
        <v>1</v>
      </c>
      <c r="E22" s="5" t="b">
        <f xml:space="preserve"> TRUE</f>
        <v>1</v>
      </c>
      <c r="H22" s="5" t="s">
        <v>156</v>
      </c>
      <c r="J22" s="5" t="str">
        <f xml:space="preserve"> "https://cran.r-project.org/package=" &amp; $B22</f>
        <v>https://cran.r-project.org/package=ggtext</v>
      </c>
      <c r="K22" s="38" t="s">
        <v>186</v>
      </c>
      <c r="L22" s="6">
        <v>44820</v>
      </c>
    </row>
    <row r="23" spans="2:12" x14ac:dyDescent="0.55000000000000004">
      <c r="B23" s="5" t="s">
        <v>125</v>
      </c>
      <c r="C23" s="5" t="b">
        <f xml:space="preserve"> FALSE</f>
        <v>0</v>
      </c>
      <c r="D23" s="5" t="b">
        <f xml:space="preserve"> TRUE</f>
        <v>1</v>
      </c>
      <c r="E23" s="5" t="b">
        <f xml:space="preserve"> TRUE</f>
        <v>1</v>
      </c>
      <c r="H23" s="5" t="s">
        <v>157</v>
      </c>
      <c r="J23" s="5" t="str">
        <f xml:space="preserve"> "https://cran.r-project.org/package=" &amp; $B23</f>
        <v>https://cran.r-project.org/package=ggthemes</v>
      </c>
      <c r="K23" s="38" t="s">
        <v>187</v>
      </c>
      <c r="L23" s="6">
        <v>45332</v>
      </c>
    </row>
    <row r="24" spans="2:12" x14ac:dyDescent="0.55000000000000004">
      <c r="B24" s="5" t="s">
        <v>107</v>
      </c>
      <c r="C24" s="5" t="b">
        <f xml:space="preserve"> FALSE</f>
        <v>0</v>
      </c>
      <c r="E24" s="5" t="b">
        <f xml:space="preserve"> TRUE</f>
        <v>1</v>
      </c>
      <c r="G24" s="5" t="b">
        <f xml:space="preserve"> TRUE</f>
        <v>1</v>
      </c>
      <c r="H24" s="5" t="s">
        <v>141</v>
      </c>
      <c r="J24" s="5" t="str">
        <f xml:space="preserve"> "https://cran.r-project.org/package=" &amp; $B24</f>
        <v>https://cran.r-project.org/package=ggvis</v>
      </c>
      <c r="K24" s="38" t="s">
        <v>172</v>
      </c>
      <c r="L24" s="6">
        <v>45327</v>
      </c>
    </row>
    <row r="25" spans="2:12" x14ac:dyDescent="0.55000000000000004">
      <c r="B25" s="5" t="s">
        <v>87</v>
      </c>
      <c r="C25" s="5" t="b">
        <f xml:space="preserve"> FALSE</f>
        <v>0</v>
      </c>
      <c r="H25" s="5" t="s">
        <v>139</v>
      </c>
      <c r="J25" s="5" t="str">
        <f xml:space="preserve"> "https://cran.r-project.org/package=" &amp; $B25</f>
        <v>https://cran.r-project.org/package=highcharter</v>
      </c>
      <c r="K25" s="38" t="s">
        <v>170</v>
      </c>
      <c r="L25" s="6">
        <v>44564</v>
      </c>
    </row>
    <row r="26" spans="2:12" x14ac:dyDescent="0.55000000000000004">
      <c r="B26" s="5" t="s">
        <v>88</v>
      </c>
      <c r="C26" s="5" t="b">
        <f xml:space="preserve"> FALSE</f>
        <v>0</v>
      </c>
      <c r="H26" s="5" t="s">
        <v>140</v>
      </c>
      <c r="J26" s="5" t="str">
        <f xml:space="preserve"> "https://cran.r-project.org/package=" &amp; $B26</f>
        <v>https://cran.r-project.org/package=lattice</v>
      </c>
      <c r="K26" s="38" t="s">
        <v>171</v>
      </c>
      <c r="L26" s="6">
        <v>45769</v>
      </c>
    </row>
    <row r="27" spans="2:12" x14ac:dyDescent="0.55000000000000004">
      <c r="B27" s="5" t="s">
        <v>83</v>
      </c>
      <c r="C27" s="5" t="b">
        <f xml:space="preserve"> FALSE</f>
        <v>0</v>
      </c>
      <c r="H27" s="5" t="s">
        <v>130</v>
      </c>
      <c r="J27" s="5" t="str">
        <f xml:space="preserve"> "https://cran.r-project.org/package=" &amp; $B27</f>
        <v>https://cran.r-project.org/package=leaflet</v>
      </c>
      <c r="K27" s="38" t="s">
        <v>164</v>
      </c>
      <c r="L27" s="6">
        <v>45904</v>
      </c>
    </row>
    <row r="28" spans="2:12" x14ac:dyDescent="0.55000000000000004">
      <c r="B28" s="5" t="s">
        <v>99</v>
      </c>
      <c r="C28" s="5" t="b">
        <f xml:space="preserve"> FALSE</f>
        <v>0</v>
      </c>
      <c r="D28" s="5" t="b">
        <f xml:space="preserve"> TRUE</f>
        <v>1</v>
      </c>
      <c r="E28" s="5" t="b">
        <f xml:space="preserve"> TRUE</f>
        <v>1</v>
      </c>
      <c r="H28" s="5" t="s">
        <v>146</v>
      </c>
      <c r="J28" s="5" t="str">
        <f xml:space="preserve"> "https://cran.r-project.org/package=" &amp; $B28</f>
        <v>https://cran.r-project.org/package=paletteer</v>
      </c>
      <c r="K28" s="38" t="s">
        <v>175</v>
      </c>
      <c r="L28" s="6">
        <v>45312</v>
      </c>
    </row>
    <row r="29" spans="2:12" x14ac:dyDescent="0.55000000000000004">
      <c r="B29" s="5" t="s">
        <v>97</v>
      </c>
      <c r="C29" s="5" t="b">
        <f xml:space="preserve"> FALSE</f>
        <v>0</v>
      </c>
      <c r="D29" s="5" t="b">
        <f xml:space="preserve"> TRUE</f>
        <v>1</v>
      </c>
      <c r="E29" s="5" t="b">
        <f xml:space="preserve"> TRUE</f>
        <v>1</v>
      </c>
      <c r="H29" s="5" t="s">
        <v>143</v>
      </c>
      <c r="J29" s="5" t="str">
        <f xml:space="preserve"> "https://cran.r-project.org/package=" &amp; $B29</f>
        <v>https://cran.r-project.org/package=patchwork</v>
      </c>
      <c r="K29" s="38" t="s">
        <v>174</v>
      </c>
      <c r="L29" s="6">
        <v>45894</v>
      </c>
    </row>
    <row r="30" spans="2:12" x14ac:dyDescent="0.55000000000000004">
      <c r="B30" s="5" t="s">
        <v>85</v>
      </c>
      <c r="C30" s="5" t="b">
        <f xml:space="preserve"> FALSE</f>
        <v>0</v>
      </c>
      <c r="D30" s="5" t="b">
        <f xml:space="preserve"> TRUE</f>
        <v>1</v>
      </c>
      <c r="E30" s="5" t="b">
        <f xml:space="preserve"> TRUE</f>
        <v>1</v>
      </c>
      <c r="H30" s="5" t="s">
        <v>135</v>
      </c>
      <c r="J30" s="5" t="str">
        <f xml:space="preserve"> "https://cran.r-project.org/package=" &amp; $B30</f>
        <v>https://cran.r-project.org/package=plotly</v>
      </c>
      <c r="K30" s="38" t="s">
        <v>167</v>
      </c>
      <c r="L30" s="6">
        <v>45827</v>
      </c>
    </row>
    <row r="31" spans="2:12" x14ac:dyDescent="0.55000000000000004">
      <c r="B31" s="5" t="s">
        <v>84</v>
      </c>
      <c r="C31" s="5" t="b">
        <f xml:space="preserve"> FALSE</f>
        <v>0</v>
      </c>
      <c r="H31" s="5" t="s">
        <v>133</v>
      </c>
      <c r="J31" s="5" t="str">
        <f xml:space="preserve"> "https://cran.r-project.org/package=" &amp; $B31</f>
        <v>https://cran.r-project.org/package=rayrender</v>
      </c>
      <c r="K31" s="38" t="s">
        <v>165</v>
      </c>
      <c r="L31" s="6">
        <v>45716</v>
      </c>
    </row>
    <row r="32" spans="2:12" x14ac:dyDescent="0.55000000000000004">
      <c r="B32" s="5" t="s">
        <v>86</v>
      </c>
      <c r="C32" s="5" t="b">
        <f xml:space="preserve"> FALSE</f>
        <v>0</v>
      </c>
      <c r="H32" s="5" t="s">
        <v>136</v>
      </c>
      <c r="J32" s="5" t="str">
        <f xml:space="preserve"> "https://cran.r-project.org/package=" &amp; $B32</f>
        <v>https://cran.r-project.org/package=rgl</v>
      </c>
      <c r="K32" s="38" t="s">
        <v>168</v>
      </c>
      <c r="L32" s="6">
        <v>45833</v>
      </c>
    </row>
    <row r="33" spans="2:12" x14ac:dyDescent="0.55000000000000004">
      <c r="B33" s="5" t="s">
        <v>108</v>
      </c>
      <c r="C33" s="5" t="b">
        <f xml:space="preserve"> FALSE</f>
        <v>0</v>
      </c>
      <c r="F33" s="5" t="b">
        <f xml:space="preserve"> TRUE</f>
        <v>1</v>
      </c>
      <c r="H33" s="5" t="s">
        <v>147</v>
      </c>
      <c r="J33" s="5" t="str">
        <f xml:space="preserve"> "https://cran.r-project.org/package=" &amp; $B33</f>
        <v>https://cran.r-project.org/package=scatterplot3d</v>
      </c>
      <c r="K33" s="38" t="s">
        <v>176</v>
      </c>
      <c r="L33" s="6">
        <v>45051</v>
      </c>
    </row>
    <row r="34" spans="2:12" x14ac:dyDescent="0.55000000000000004">
      <c r="B34" s="5" t="s">
        <v>111</v>
      </c>
      <c r="C34" s="5" t="b">
        <f xml:space="preserve"> FALSE</f>
        <v>0</v>
      </c>
      <c r="D34" s="5" t="b">
        <f xml:space="preserve"> TRUE</f>
        <v>1</v>
      </c>
      <c r="E34" s="5" t="b">
        <f xml:space="preserve"> TRUE</f>
        <v>1</v>
      </c>
      <c r="H34" s="5" t="s">
        <v>128</v>
      </c>
      <c r="J34" s="5" t="str">
        <f xml:space="preserve"> "https://cran.r-project.org/package=" &amp; $B34</f>
        <v>https://cran.r-project.org/package=shiny</v>
      </c>
      <c r="K34" s="38" t="s">
        <v>177</v>
      </c>
      <c r="L34" s="6">
        <v>45841</v>
      </c>
    </row>
    <row r="35" spans="2:12" x14ac:dyDescent="0.55000000000000004">
      <c r="B35" s="5" t="s">
        <v>189</v>
      </c>
      <c r="C35" s="5" t="b">
        <f xml:space="preserve"> FALSE</f>
        <v>0</v>
      </c>
      <c r="H35" s="5" t="s">
        <v>191</v>
      </c>
      <c r="J35" s="5" t="str">
        <f xml:space="preserve"> "https://cran.r-project.org/package=" &amp; $B35</f>
        <v>https://cran.r-project.org/package=spatstat.geom</v>
      </c>
      <c r="K35" s="38" t="s">
        <v>190</v>
      </c>
      <c r="L35" s="6">
        <v>45920</v>
      </c>
    </row>
    <row r="36" spans="2:12" x14ac:dyDescent="0.55000000000000004">
      <c r="B36" s="5" t="s">
        <v>98</v>
      </c>
      <c r="C36" s="5" t="b">
        <f xml:space="preserve"> TRUE</f>
        <v>1</v>
      </c>
      <c r="D36" s="5" t="b">
        <f xml:space="preserve"> TRUE</f>
        <v>1</v>
      </c>
      <c r="E36" s="5" t="b">
        <f xml:space="preserve"> TRUE</f>
        <v>1</v>
      </c>
      <c r="H36" s="5" t="s">
        <v>127</v>
      </c>
      <c r="I36" s="38" t="s">
        <v>203</v>
      </c>
      <c r="J36" s="5" t="str">
        <f xml:space="preserve"> "https://cran.r-project.org/package=" &amp; $B36</f>
        <v>https://cran.r-project.org/package=hrbrthemes</v>
      </c>
      <c r="K36" s="38" t="s">
        <v>144</v>
      </c>
      <c r="L36" s="6">
        <v>45355</v>
      </c>
    </row>
    <row r="37" spans="2:12" x14ac:dyDescent="0.55000000000000004">
      <c r="B37" s="5" t="s">
        <v>192</v>
      </c>
      <c r="C37" s="5" t="b">
        <f xml:space="preserve"> TRUE</f>
        <v>1</v>
      </c>
      <c r="H37" s="5" t="s">
        <v>196</v>
      </c>
      <c r="I37" s="38" t="s">
        <v>197</v>
      </c>
      <c r="J37" s="5" t="str">
        <f xml:space="preserve"> "https://cran.r-project.org/package=" &amp; $B37</f>
        <v>https://cran.r-project.org/package=tessellation</v>
      </c>
      <c r="K37" s="38" t="s">
        <v>193</v>
      </c>
      <c r="L37" s="6">
        <v>45278</v>
      </c>
    </row>
  </sheetData>
  <autoFilter ref="B5:L5" xr:uid="{4056E87E-399D-47F1-917A-91B8F737D22F}"/>
  <sortState xmlns:xlrd2="http://schemas.microsoft.com/office/spreadsheetml/2017/richdata2" ref="B6:L37">
    <sortCondition ref="C6:C37"/>
    <sortCondition ref="B6:B37"/>
    <sortCondition descending="1" ref="L6:L37"/>
  </sortState>
  <hyperlinks>
    <hyperlink ref="K17" r:id="rId1" xr:uid="{C97D0EE2-E312-46D4-ACBA-6B1A0BED85A8}"/>
    <hyperlink ref="K27" r:id="rId2" xr:uid="{D4E49B7E-B418-4E9F-92BE-F78A9291FFED}"/>
    <hyperlink ref="K31" r:id="rId3" xr:uid="{5BBDFC6E-793F-4BD3-B281-75F2E24066CF}"/>
    <hyperlink ref="K11" r:id="rId4" xr:uid="{BD468356-BBAD-4EAC-AD2A-E68726E695DE}"/>
    <hyperlink ref="K30" r:id="rId5" xr:uid="{69A1E5CA-1C68-4A82-B8DB-01606516F8FF}"/>
    <hyperlink ref="K32" r:id="rId6" xr:uid="{1D8BA2D7-2B51-445C-815C-D94D7E815B80}"/>
    <hyperlink ref="K6" r:id="rId7" xr:uid="{33D2DA76-6163-4EF6-8EDC-EA84C4A27186}"/>
    <hyperlink ref="K25" r:id="rId8" xr:uid="{067AECE4-07C4-4026-B3ED-C773CFA5133C}"/>
    <hyperlink ref="K26" r:id="rId9" xr:uid="{D72202F4-110A-4DC5-A383-4657707AE8A9}"/>
    <hyperlink ref="K24" r:id="rId10" xr:uid="{F1A80CEB-7F4D-4035-8917-94C091474871}"/>
    <hyperlink ref="K7" r:id="rId11" xr:uid="{DE388865-E000-4F8C-98A8-BE0C8A967115}"/>
    <hyperlink ref="K29" r:id="rId12" xr:uid="{669D57CE-FA78-486B-B62C-8BACD280B67D}"/>
    <hyperlink ref="K36" r:id="rId13" xr:uid="{F4385E96-E97B-4DE7-AB0C-E4525F77F221}"/>
    <hyperlink ref="K28" r:id="rId14" xr:uid="{0311038A-1D87-48A5-9672-8FD15C22B86D}"/>
    <hyperlink ref="K33" r:id="rId15" xr:uid="{E737B2BA-C818-4C76-9FAC-A232B4BE371F}"/>
    <hyperlink ref="K34" r:id="rId16" xr:uid="{E4E6DD10-3CCE-4610-92C1-6323A4E8E53B}"/>
    <hyperlink ref="K21" r:id="rId17" xr:uid="{F50CEE0F-E9BA-4124-AEC4-A0DE1DBFF8B3}"/>
    <hyperlink ref="K13" r:id="rId18" xr:uid="{C9390ED4-2263-4F28-8976-A4AF0526E05E}"/>
    <hyperlink ref="K16" r:id="rId19" xr:uid="{F3866621-EFCE-4D38-8E92-B7A5B4ACD995}"/>
    <hyperlink ref="K19" r:id="rId20" xr:uid="{4835FC0A-D3F5-4627-BC93-03CACA14DCE1}"/>
    <hyperlink ref="K9" r:id="rId21" xr:uid="{45C36A91-CC71-4EB9-AD4C-A5BA4DD83A72}"/>
    <hyperlink ref="K18" r:id="rId22" xr:uid="{FB4BDCE8-0C36-4E2B-BE7D-395A85BCCADC}"/>
    <hyperlink ref="K12" r:id="rId23" xr:uid="{F055CBBC-D6BF-46B7-898C-00FD74D0B32B}"/>
    <hyperlink ref="K15" r:id="rId24" xr:uid="{39F8A697-1AA5-42EA-AF23-BEFC20FC9C9A}"/>
    <hyperlink ref="K22" r:id="rId25" xr:uid="{D86ADBE5-878B-4E61-9122-CC20F7FEC5EB}"/>
    <hyperlink ref="K23" r:id="rId26" xr:uid="{E31B4508-9E16-410D-B597-DAFF2EE975DF}"/>
    <hyperlink ref="K10" r:id="rId27" xr:uid="{C8098581-461C-4748-9F2D-C9B5D61CC7D3}"/>
    <hyperlink ref="K14" r:id="rId28" xr:uid="{7074527E-19B4-4C81-A3AF-AD94B763A402}"/>
    <hyperlink ref="K20" r:id="rId29" xr:uid="{09154B5F-3AED-45DD-963F-B1BF7579C7C5}"/>
    <hyperlink ref="K35" r:id="rId30" xr:uid="{E13B9427-7F09-463B-9B48-1F7AFE86429F}"/>
    <hyperlink ref="K37" r:id="rId31" xr:uid="{B0B0C3FC-19CC-4909-B6D9-F3E6F49CFDD1}"/>
    <hyperlink ref="I37" r:id="rId32" xr:uid="{6AB14BD9-E058-4240-A645-C0F81183C32E}"/>
    <hyperlink ref="K8" r:id="rId33" xr:uid="{8C77BF43-B669-4A17-839F-DE15311DA676}"/>
    <hyperlink ref="I8" r:id="rId34" xr:uid="{765A7469-737D-4F2B-A105-4337FD6AC396}"/>
    <hyperlink ref="I36" r:id="rId35" xr:uid="{B90D2093-8AC0-4794-B76C-45C66BD3F1FD}"/>
  </hyperlinks>
  <pageMargins left="0.7" right="0.7" top="0.75" bottom="0.75" header="0.3" footer="0.3"/>
  <pageSetup orientation="landscape" r:id="rId36"/>
  <headerFooter>
    <oddHeader>&amp;L&amp;F&amp;C&amp;"Calibri"&amp;12&amp;K000000 OFFICIAL - FOR PUBLIC RELEASE&amp;1#_x000D_&amp;"Calibri"&amp;11&amp;K000000UNCLASSIFIED&amp;R&amp;A</oddHeader>
    <oddFooter>&amp;Lprinted: &amp;D&amp;CUNCLASSIFIED_x000D_&amp;1#&amp;"Calibri"&amp;12&amp;K000000  OFFICIAL - FOR PUBLIC RELEASE This information may be exempt under the Freedom of Information Act 2000 (FOIA) and may be exempt under other UK information legislation. Refer any FOIA que&amp;Rpage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96C52-4FDA-4E4E-80E6-E498DB8FE1F7}">
  <dimension ref="A1:O55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ColWidth="9.15625" defaultRowHeight="14.4" x14ac:dyDescent="0.55000000000000004"/>
  <cols>
    <col min="1" max="1" width="15.734375" style="5" customWidth="1"/>
    <col min="2" max="2" width="9.15625" style="5"/>
    <col min="3" max="3" width="9.734375" style="27" bestFit="1" customWidth="1"/>
    <col min="4" max="4" width="9.15625" style="28"/>
    <col min="5" max="5" width="9.15625" style="29"/>
    <col min="6" max="6" width="9.15625" style="30"/>
    <col min="7" max="7" width="9.15625" style="31"/>
    <col min="8" max="8" width="9.15625" style="32"/>
    <col min="9" max="9" width="9.734375" style="33" customWidth="1"/>
    <col min="10" max="10" width="12.734375" style="34" customWidth="1"/>
    <col min="11" max="11" width="15.734375" style="6" customWidth="1"/>
    <col min="12" max="12" width="9.734375" style="5" bestFit="1" customWidth="1"/>
    <col min="13" max="13" width="10.26171875" style="35" bestFit="1" customWidth="1"/>
    <col min="14" max="14" width="15.734375" style="36" customWidth="1"/>
    <col min="15" max="15" width="27.734375" style="5" customWidth="1"/>
    <col min="16" max="16384" width="9.15625" style="5"/>
  </cols>
  <sheetData>
    <row r="1" spans="1:15" s="1" customFormat="1" x14ac:dyDescent="0.55000000000000004">
      <c r="A1" s="1" t="s">
        <v>0</v>
      </c>
      <c r="B1" s="1" t="s">
        <v>16</v>
      </c>
      <c r="C1" s="1" t="s">
        <v>17</v>
      </c>
      <c r="D1" s="7" t="s">
        <v>18</v>
      </c>
      <c r="E1" s="8" t="s">
        <v>19</v>
      </c>
      <c r="F1" s="9" t="s">
        <v>20</v>
      </c>
      <c r="G1" s="10" t="s">
        <v>21</v>
      </c>
      <c r="H1" s="11" t="s">
        <v>22</v>
      </c>
      <c r="I1" s="12" t="s">
        <v>23</v>
      </c>
      <c r="J1" s="13" t="s">
        <v>24</v>
      </c>
      <c r="K1" s="2" t="s">
        <v>25</v>
      </c>
      <c r="L1" s="1" t="s">
        <v>26</v>
      </c>
      <c r="M1" s="14" t="s">
        <v>27</v>
      </c>
      <c r="N1" s="15" t="s">
        <v>28</v>
      </c>
      <c r="O1" s="1" t="s">
        <v>29</v>
      </c>
    </row>
    <row r="2" spans="1:15" s="3" customFormat="1" ht="11.7" x14ac:dyDescent="0.55000000000000004">
      <c r="A2" s="3" t="s">
        <v>10</v>
      </c>
      <c r="B2" s="16"/>
      <c r="C2" s="17">
        <f xml:space="preserve"> MAX(C$6:C$105)</f>
        <v>20.085536923187668</v>
      </c>
      <c r="D2" s="18">
        <f t="shared" ref="D2:I2" si="0" xml:space="preserve"> MAX(D$6:D$105)</f>
        <v>20.085536923187668</v>
      </c>
      <c r="E2" s="19">
        <f t="shared" si="0"/>
        <v>20.085536923187668</v>
      </c>
      <c r="F2" s="20">
        <f t="shared" si="0"/>
        <v>20085.536923187668</v>
      </c>
      <c r="G2" s="21">
        <f t="shared" si="0"/>
        <v>20.085536923187668</v>
      </c>
      <c r="H2" s="22">
        <f t="shared" si="0"/>
        <v>20085.536923187668</v>
      </c>
      <c r="I2" s="23">
        <f t="shared" si="0"/>
        <v>20.085536923187668</v>
      </c>
      <c r="J2" s="24"/>
      <c r="K2" s="4"/>
      <c r="M2" s="25"/>
      <c r="N2" s="26"/>
    </row>
    <row r="3" spans="1:15" s="3" customFormat="1" ht="11.7" x14ac:dyDescent="0.55000000000000004">
      <c r="A3" s="3" t="s">
        <v>11</v>
      </c>
      <c r="B3" s="16"/>
      <c r="C3" s="17">
        <f xml:space="preserve"> MEDIAN(C$6:C$105)</f>
        <v>1.4120629169582744</v>
      </c>
      <c r="D3" s="18">
        <f t="shared" ref="D3:I3" si="1" xml:space="preserve"> MEDIAN(D$6:D$105)</f>
        <v>1.4120629169582744</v>
      </c>
      <c r="E3" s="19">
        <f t="shared" si="1"/>
        <v>1.4120629169582744</v>
      </c>
      <c r="F3" s="20">
        <f t="shared" si="1"/>
        <v>1412.0629169582744</v>
      </c>
      <c r="G3" s="21">
        <f t="shared" si="1"/>
        <v>1.4120629169582744</v>
      </c>
      <c r="H3" s="22">
        <f t="shared" si="1"/>
        <v>1412.0629169582744</v>
      </c>
      <c r="I3" s="23">
        <f t="shared" si="1"/>
        <v>1.4120629169582744</v>
      </c>
      <c r="J3" s="24"/>
      <c r="K3" s="4"/>
      <c r="M3" s="25"/>
      <c r="N3" s="26"/>
    </row>
    <row r="4" spans="1:15" s="3" customFormat="1" ht="11.7" x14ac:dyDescent="0.55000000000000004">
      <c r="A4" s="3" t="s">
        <v>12</v>
      </c>
      <c r="B4" s="16"/>
      <c r="C4" s="17">
        <f xml:space="preserve"> MIN(C$6:C$105)</f>
        <v>0</v>
      </c>
      <c r="D4" s="18">
        <f t="shared" ref="D4:I4" si="2" xml:space="preserve"> MIN(D$6:D$105)</f>
        <v>0</v>
      </c>
      <c r="E4" s="19">
        <f t="shared" si="2"/>
        <v>0</v>
      </c>
      <c r="F4" s="20">
        <f t="shared" si="2"/>
        <v>0</v>
      </c>
      <c r="G4" s="21">
        <f t="shared" si="2"/>
        <v>0</v>
      </c>
      <c r="H4" s="22">
        <f t="shared" si="2"/>
        <v>0</v>
      </c>
      <c r="I4" s="23">
        <f t="shared" si="2"/>
        <v>0</v>
      </c>
      <c r="J4" s="24"/>
      <c r="K4" s="4"/>
      <c r="M4" s="25"/>
      <c r="N4" s="26"/>
    </row>
    <row r="5" spans="1:15" s="3" customFormat="1" ht="45" customHeight="1" x14ac:dyDescent="0.55000000000000004">
      <c r="A5" s="3" t="s">
        <v>13</v>
      </c>
      <c r="B5" s="16">
        <f xml:space="preserve"> COUNTIF(B$6:B$105, TRUE)</f>
        <v>25</v>
      </c>
      <c r="C5" s="17"/>
      <c r="D5" s="18"/>
      <c r="E5" s="19"/>
      <c r="F5" s="20">
        <f xml:space="preserve"> COUNTA(F$6:F$105)</f>
        <v>50</v>
      </c>
      <c r="G5" s="21"/>
      <c r="H5" s="22">
        <f xml:space="preserve"> SUM(H$6:H$105)</f>
        <v>100852.958269467</v>
      </c>
      <c r="I5" s="23"/>
      <c r="J5" s="24"/>
      <c r="K5" s="4"/>
      <c r="M5" s="25"/>
      <c r="N5" s="26"/>
    </row>
    <row r="6" spans="1:15" x14ac:dyDescent="0.55000000000000004">
      <c r="A6" s="5" t="s">
        <v>30</v>
      </c>
      <c r="C6" s="27">
        <f xml:space="preserve"> 0</f>
        <v>0</v>
      </c>
      <c r="D6" s="28">
        <f t="shared" ref="D6:E25" si="3" xml:space="preserve"> $C6</f>
        <v>0</v>
      </c>
      <c r="E6" s="29">
        <f t="shared" si="3"/>
        <v>0</v>
      </c>
      <c r="F6" s="30">
        <f t="shared" ref="F6:F55" si="4" xml:space="preserve"> 1000 * $C6</f>
        <v>0</v>
      </c>
      <c r="G6" s="31">
        <f t="shared" ref="G6:G55" si="5" xml:space="preserve"> $C6</f>
        <v>0</v>
      </c>
      <c r="H6" s="32">
        <f t="shared" ref="H6:H55" si="6" xml:space="preserve"> 1000 * $C6</f>
        <v>0</v>
      </c>
      <c r="I6" s="33">
        <f t="shared" ref="I6:I55" si="7" xml:space="preserve"> $C6</f>
        <v>0</v>
      </c>
      <c r="J6" s="34">
        <f xml:space="preserve"> DATE(2001, 1, 1)</f>
        <v>36892</v>
      </c>
      <c r="K6" s="6">
        <f xml:space="preserve"> DATE(2001, 1, 1)</f>
        <v>36892</v>
      </c>
      <c r="L6" s="5" t="str">
        <f t="shared" ref="L6:L55" si="8" xml:space="preserve"> CHOOSE(WEEKDAY($J6), "Sun", "Mon", "Tue", "Wed", "Thu", "Fri", "Sat")</f>
        <v>Mon</v>
      </c>
      <c r="M6" s="35">
        <f t="shared" ref="M6:M55" si="9" xml:space="preserve"> TIME($C6, $C6, $C6)</f>
        <v>0</v>
      </c>
      <c r="N6" s="36" t="s">
        <v>30</v>
      </c>
    </row>
    <row r="7" spans="1:15" x14ac:dyDescent="0.55000000000000004">
      <c r="A7" s="5" t="s">
        <v>31</v>
      </c>
      <c r="C7" s="27">
        <f xml:space="preserve"> EXP(-3)</f>
        <v>4.9787068367863944E-2</v>
      </c>
      <c r="D7" s="28">
        <f t="shared" si="3"/>
        <v>4.9787068367863944E-2</v>
      </c>
      <c r="E7" s="29">
        <f t="shared" si="3"/>
        <v>4.9787068367863944E-2</v>
      </c>
      <c r="F7" s="30">
        <f t="shared" si="4"/>
        <v>49.787068367863945</v>
      </c>
      <c r="G7" s="31">
        <f t="shared" si="5"/>
        <v>4.9787068367863944E-2</v>
      </c>
      <c r="H7" s="32">
        <f t="shared" si="6"/>
        <v>49.787068367863945</v>
      </c>
      <c r="I7" s="33">
        <f t="shared" si="7"/>
        <v>4.9787068367863944E-2</v>
      </c>
      <c r="J7" s="34">
        <f t="shared" ref="J7:K26" si="10" xml:space="preserve"> DATE(2001 + $C7, 1 + $C7 * 12, 1 + $C7 * 30)</f>
        <v>36893</v>
      </c>
      <c r="K7" s="6">
        <f t="shared" si="10"/>
        <v>36893</v>
      </c>
      <c r="L7" s="5" t="str">
        <f t="shared" si="8"/>
        <v>Tue</v>
      </c>
      <c r="M7" s="35">
        <f t="shared" si="9"/>
        <v>0</v>
      </c>
      <c r="N7" s="36" t="s">
        <v>31</v>
      </c>
    </row>
    <row r="8" spans="1:15" x14ac:dyDescent="0.55000000000000004">
      <c r="A8" s="5" t="s">
        <v>32</v>
      </c>
      <c r="C8" s="27">
        <f xml:space="preserve"> 1/11</f>
        <v>9.0909090909090912E-2</v>
      </c>
      <c r="D8" s="28">
        <f t="shared" si="3"/>
        <v>9.0909090909090912E-2</v>
      </c>
      <c r="E8" s="29">
        <f t="shared" si="3"/>
        <v>9.0909090909090912E-2</v>
      </c>
      <c r="F8" s="30">
        <f t="shared" si="4"/>
        <v>90.909090909090907</v>
      </c>
      <c r="G8" s="31">
        <f t="shared" si="5"/>
        <v>9.0909090909090912E-2</v>
      </c>
      <c r="H8" s="32">
        <f t="shared" si="6"/>
        <v>90.909090909090907</v>
      </c>
      <c r="I8" s="33">
        <f t="shared" si="7"/>
        <v>9.0909090909090912E-2</v>
      </c>
      <c r="J8" s="34">
        <f t="shared" si="10"/>
        <v>36925</v>
      </c>
      <c r="K8" s="6">
        <f t="shared" si="10"/>
        <v>36925</v>
      </c>
      <c r="L8" s="5" t="str">
        <f t="shared" si="8"/>
        <v>Sat</v>
      </c>
      <c r="M8" s="35">
        <f t="shared" si="9"/>
        <v>0</v>
      </c>
      <c r="N8" s="36" t="s">
        <v>32</v>
      </c>
    </row>
    <row r="9" spans="1:15" x14ac:dyDescent="0.55000000000000004">
      <c r="A9" s="5" t="s">
        <v>33</v>
      </c>
      <c r="C9" s="27">
        <f xml:space="preserve"> EXP(-2)</f>
        <v>0.1353352832366127</v>
      </c>
      <c r="D9" s="28">
        <f t="shared" si="3"/>
        <v>0.1353352832366127</v>
      </c>
      <c r="E9" s="29">
        <f t="shared" si="3"/>
        <v>0.1353352832366127</v>
      </c>
      <c r="F9" s="30">
        <f t="shared" si="4"/>
        <v>135.3352832366127</v>
      </c>
      <c r="G9" s="31">
        <f t="shared" si="5"/>
        <v>0.1353352832366127</v>
      </c>
      <c r="H9" s="32">
        <f t="shared" si="6"/>
        <v>135.3352832366127</v>
      </c>
      <c r="I9" s="33">
        <f t="shared" si="7"/>
        <v>0.1353352832366127</v>
      </c>
      <c r="J9" s="34">
        <f t="shared" si="10"/>
        <v>36927</v>
      </c>
      <c r="K9" s="6">
        <f t="shared" si="10"/>
        <v>36927</v>
      </c>
      <c r="L9" s="5" t="str">
        <f t="shared" si="8"/>
        <v>Mon</v>
      </c>
      <c r="M9" s="35">
        <f t="shared" si="9"/>
        <v>0</v>
      </c>
      <c r="N9" s="36" t="s">
        <v>33</v>
      </c>
    </row>
    <row r="10" spans="1:15" x14ac:dyDescent="0.55000000000000004">
      <c r="A10" s="5" t="s">
        <v>34</v>
      </c>
      <c r="C10" s="27">
        <f xml:space="preserve"> 1/(2 * PI())</f>
        <v>0.15915494309189535</v>
      </c>
      <c r="D10" s="28">
        <f t="shared" si="3"/>
        <v>0.15915494309189535</v>
      </c>
      <c r="E10" s="29">
        <f t="shared" si="3"/>
        <v>0.15915494309189535</v>
      </c>
      <c r="F10" s="30">
        <f t="shared" si="4"/>
        <v>159.15494309189535</v>
      </c>
      <c r="G10" s="31">
        <f t="shared" si="5"/>
        <v>0.15915494309189535</v>
      </c>
      <c r="H10" s="32">
        <f t="shared" si="6"/>
        <v>159.15494309189535</v>
      </c>
      <c r="I10" s="33">
        <f t="shared" si="7"/>
        <v>0.15915494309189535</v>
      </c>
      <c r="J10" s="34">
        <f t="shared" si="10"/>
        <v>36927</v>
      </c>
      <c r="K10" s="6">
        <f t="shared" si="10"/>
        <v>36927</v>
      </c>
      <c r="L10" s="5" t="str">
        <f t="shared" si="8"/>
        <v>Mon</v>
      </c>
      <c r="M10" s="35">
        <f t="shared" si="9"/>
        <v>0</v>
      </c>
      <c r="N10" s="36" t="s">
        <v>34</v>
      </c>
    </row>
    <row r="11" spans="1:15" x14ac:dyDescent="0.55000000000000004">
      <c r="A11" s="5" t="s">
        <v>35</v>
      </c>
      <c r="B11" s="5" t="b">
        <f xml:space="preserve"> TRUE</f>
        <v>1</v>
      </c>
      <c r="C11" s="27">
        <f>LOG10(2)</f>
        <v>0.3010299956639812</v>
      </c>
      <c r="D11" s="28">
        <f t="shared" si="3"/>
        <v>0.3010299956639812</v>
      </c>
      <c r="E11" s="29">
        <f t="shared" si="3"/>
        <v>0.3010299956639812</v>
      </c>
      <c r="F11" s="30">
        <f t="shared" si="4"/>
        <v>301.0299956639812</v>
      </c>
      <c r="G11" s="31">
        <f t="shared" si="5"/>
        <v>0.3010299956639812</v>
      </c>
      <c r="H11" s="32">
        <f t="shared" si="6"/>
        <v>301.0299956639812</v>
      </c>
      <c r="I11" s="33">
        <f t="shared" si="7"/>
        <v>0.3010299956639812</v>
      </c>
      <c r="J11" s="34">
        <f t="shared" si="10"/>
        <v>36991</v>
      </c>
      <c r="K11" s="6">
        <f t="shared" si="10"/>
        <v>36991</v>
      </c>
      <c r="L11" s="5" t="str">
        <f t="shared" si="8"/>
        <v>Tue</v>
      </c>
      <c r="M11" s="35">
        <f t="shared" si="9"/>
        <v>0</v>
      </c>
      <c r="N11" s="36" t="s">
        <v>35</v>
      </c>
    </row>
    <row r="12" spans="1:15" x14ac:dyDescent="0.55000000000000004">
      <c r="A12" s="5" t="s">
        <v>36</v>
      </c>
      <c r="C12" s="27">
        <f xml:space="preserve"> 1/PI()</f>
        <v>0.31830988618379069</v>
      </c>
      <c r="D12" s="28">
        <f t="shared" si="3"/>
        <v>0.31830988618379069</v>
      </c>
      <c r="E12" s="29">
        <f t="shared" si="3"/>
        <v>0.31830988618379069</v>
      </c>
      <c r="F12" s="30">
        <f t="shared" si="4"/>
        <v>318.3098861837907</v>
      </c>
      <c r="G12" s="31">
        <f t="shared" si="5"/>
        <v>0.31830988618379069</v>
      </c>
      <c r="H12" s="32">
        <f t="shared" si="6"/>
        <v>318.3098861837907</v>
      </c>
      <c r="I12" s="33">
        <f t="shared" si="7"/>
        <v>0.31830988618379069</v>
      </c>
      <c r="J12" s="34">
        <f t="shared" si="10"/>
        <v>36991</v>
      </c>
      <c r="K12" s="6">
        <f t="shared" si="10"/>
        <v>36991</v>
      </c>
      <c r="L12" s="5" t="str">
        <f t="shared" si="8"/>
        <v>Tue</v>
      </c>
      <c r="M12" s="35">
        <f t="shared" si="9"/>
        <v>0</v>
      </c>
      <c r="N12" s="36" t="s">
        <v>36</v>
      </c>
    </row>
    <row r="13" spans="1:15" x14ac:dyDescent="0.55000000000000004">
      <c r="A13" s="5" t="s">
        <v>37</v>
      </c>
      <c r="C13" s="27">
        <f xml:space="preserve"> EXP(-1)</f>
        <v>0.36787944117144233</v>
      </c>
      <c r="D13" s="28">
        <f t="shared" si="3"/>
        <v>0.36787944117144233</v>
      </c>
      <c r="E13" s="29">
        <f t="shared" si="3"/>
        <v>0.36787944117144233</v>
      </c>
      <c r="F13" s="30">
        <f t="shared" si="4"/>
        <v>367.87944117144235</v>
      </c>
      <c r="G13" s="31">
        <f t="shared" si="5"/>
        <v>0.36787944117144233</v>
      </c>
      <c r="H13" s="32">
        <f t="shared" si="6"/>
        <v>367.87944117144235</v>
      </c>
      <c r="I13" s="33">
        <f t="shared" si="7"/>
        <v>0.36787944117144233</v>
      </c>
      <c r="J13" s="34">
        <f t="shared" si="10"/>
        <v>37023</v>
      </c>
      <c r="K13" s="6">
        <f t="shared" si="10"/>
        <v>37023</v>
      </c>
      <c r="L13" s="5" t="str">
        <f t="shared" si="8"/>
        <v>Sat</v>
      </c>
      <c r="M13" s="35">
        <f t="shared" si="9"/>
        <v>0</v>
      </c>
      <c r="N13" s="36" t="s">
        <v>37</v>
      </c>
    </row>
    <row r="14" spans="1:15" x14ac:dyDescent="0.55000000000000004">
      <c r="A14" s="5" t="s">
        <v>38</v>
      </c>
      <c r="C14" s="27">
        <f xml:space="preserve"> (2 * PI())^(-1/2)</f>
        <v>0.3989422804014327</v>
      </c>
      <c r="D14" s="28">
        <f t="shared" si="3"/>
        <v>0.3989422804014327</v>
      </c>
      <c r="E14" s="29">
        <f t="shared" si="3"/>
        <v>0.3989422804014327</v>
      </c>
      <c r="F14" s="30">
        <f t="shared" si="4"/>
        <v>398.9422804014327</v>
      </c>
      <c r="G14" s="31">
        <f t="shared" si="5"/>
        <v>0.3989422804014327</v>
      </c>
      <c r="H14" s="32">
        <f t="shared" si="6"/>
        <v>398.9422804014327</v>
      </c>
      <c r="I14" s="33">
        <f t="shared" si="7"/>
        <v>0.3989422804014327</v>
      </c>
      <c r="J14" s="34">
        <f t="shared" si="10"/>
        <v>37023</v>
      </c>
      <c r="K14" s="6">
        <f t="shared" si="10"/>
        <v>37023</v>
      </c>
      <c r="L14" s="5" t="str">
        <f t="shared" si="8"/>
        <v>Sat</v>
      </c>
      <c r="M14" s="35">
        <f t="shared" si="9"/>
        <v>0</v>
      </c>
      <c r="N14" s="36" t="s">
        <v>38</v>
      </c>
    </row>
    <row r="15" spans="1:15" x14ac:dyDescent="0.55000000000000004">
      <c r="A15" s="5" t="s">
        <v>39</v>
      </c>
      <c r="C15" s="27">
        <f>LOG10(EXP(1))</f>
        <v>0.43429448190325182</v>
      </c>
      <c r="D15" s="28">
        <f t="shared" si="3"/>
        <v>0.43429448190325182</v>
      </c>
      <c r="E15" s="29">
        <f t="shared" si="3"/>
        <v>0.43429448190325182</v>
      </c>
      <c r="F15" s="30">
        <f t="shared" si="4"/>
        <v>434.29448190325184</v>
      </c>
      <c r="G15" s="31">
        <f t="shared" si="5"/>
        <v>0.43429448190325182</v>
      </c>
      <c r="H15" s="32">
        <f t="shared" si="6"/>
        <v>434.29448190325184</v>
      </c>
      <c r="I15" s="33">
        <f t="shared" si="7"/>
        <v>0.43429448190325182</v>
      </c>
      <c r="J15" s="34">
        <f t="shared" si="10"/>
        <v>37056</v>
      </c>
      <c r="K15" s="6">
        <f t="shared" si="10"/>
        <v>37056</v>
      </c>
      <c r="L15" s="5" t="str">
        <f t="shared" si="8"/>
        <v>Thu</v>
      </c>
      <c r="M15" s="35">
        <f t="shared" si="9"/>
        <v>0</v>
      </c>
      <c r="N15" s="36" t="s">
        <v>39</v>
      </c>
    </row>
    <row r="16" spans="1:15" x14ac:dyDescent="0.55000000000000004">
      <c r="A16" s="5" t="s">
        <v>40</v>
      </c>
      <c r="B16" s="5" t="b">
        <f xml:space="preserve"> TRUE</f>
        <v>1</v>
      </c>
      <c r="C16" s="27">
        <f>LOG10(3)</f>
        <v>0.47712125471966244</v>
      </c>
      <c r="D16" s="28">
        <f t="shared" si="3"/>
        <v>0.47712125471966244</v>
      </c>
      <c r="E16" s="29">
        <f t="shared" si="3"/>
        <v>0.47712125471966244</v>
      </c>
      <c r="F16" s="30">
        <f t="shared" si="4"/>
        <v>477.12125471966243</v>
      </c>
      <c r="G16" s="31">
        <f t="shared" si="5"/>
        <v>0.47712125471966244</v>
      </c>
      <c r="H16" s="32">
        <f t="shared" si="6"/>
        <v>477.12125471966243</v>
      </c>
      <c r="I16" s="33">
        <f t="shared" si="7"/>
        <v>0.47712125471966244</v>
      </c>
      <c r="J16" s="34">
        <f t="shared" si="10"/>
        <v>37057</v>
      </c>
      <c r="K16" s="6">
        <f t="shared" si="10"/>
        <v>37057</v>
      </c>
      <c r="L16" s="5" t="str">
        <f t="shared" si="8"/>
        <v>Fri</v>
      </c>
      <c r="M16" s="35">
        <f t="shared" si="9"/>
        <v>0</v>
      </c>
      <c r="N16" s="36" t="s">
        <v>40</v>
      </c>
    </row>
    <row r="17" spans="1:15" x14ac:dyDescent="0.55000000000000004">
      <c r="A17" s="5" t="s">
        <v>41</v>
      </c>
      <c r="C17" s="27">
        <f xml:space="preserve"> PI()^(-1/2)</f>
        <v>0.56418958354775628</v>
      </c>
      <c r="D17" s="28">
        <f t="shared" si="3"/>
        <v>0.56418958354775628</v>
      </c>
      <c r="E17" s="29">
        <f t="shared" si="3"/>
        <v>0.56418958354775628</v>
      </c>
      <c r="F17" s="30">
        <f t="shared" si="4"/>
        <v>564.18958354775623</v>
      </c>
      <c r="G17" s="31">
        <f t="shared" si="5"/>
        <v>0.56418958354775628</v>
      </c>
      <c r="H17" s="32">
        <f t="shared" si="6"/>
        <v>564.18958354775623</v>
      </c>
      <c r="I17" s="33">
        <f t="shared" si="7"/>
        <v>0.56418958354775628</v>
      </c>
      <c r="J17" s="34">
        <f t="shared" si="10"/>
        <v>37089</v>
      </c>
      <c r="K17" s="6">
        <f t="shared" si="10"/>
        <v>37089</v>
      </c>
      <c r="L17" s="5" t="str">
        <f t="shared" si="8"/>
        <v>Tue</v>
      </c>
      <c r="M17" s="35">
        <f t="shared" si="9"/>
        <v>0</v>
      </c>
      <c r="N17" s="36" t="s">
        <v>41</v>
      </c>
    </row>
    <row r="18" spans="1:15" x14ac:dyDescent="0.55000000000000004">
      <c r="A18" s="5" t="s">
        <v>42</v>
      </c>
      <c r="C18" s="27">
        <f xml:space="preserve"> 0.5772156649</f>
        <v>0.57721566489999998</v>
      </c>
      <c r="D18" s="28">
        <f t="shared" si="3"/>
        <v>0.57721566489999998</v>
      </c>
      <c r="E18" s="29">
        <f t="shared" si="3"/>
        <v>0.57721566489999998</v>
      </c>
      <c r="F18" s="30">
        <f t="shared" si="4"/>
        <v>577.21566489999998</v>
      </c>
      <c r="G18" s="31">
        <f t="shared" si="5"/>
        <v>0.57721566489999998</v>
      </c>
      <c r="H18" s="32">
        <f t="shared" si="6"/>
        <v>577.21566489999998</v>
      </c>
      <c r="I18" s="33">
        <f t="shared" si="7"/>
        <v>0.57721566489999998</v>
      </c>
      <c r="J18" s="34">
        <f t="shared" si="10"/>
        <v>37090</v>
      </c>
      <c r="K18" s="6">
        <f t="shared" si="10"/>
        <v>37090</v>
      </c>
      <c r="L18" s="5" t="str">
        <f t="shared" si="8"/>
        <v>Wed</v>
      </c>
      <c r="M18" s="35">
        <f t="shared" si="9"/>
        <v>0</v>
      </c>
      <c r="N18" s="36" t="s">
        <v>42</v>
      </c>
      <c r="O18" s="5" t="s">
        <v>43</v>
      </c>
    </row>
    <row r="19" spans="1:15" x14ac:dyDescent="0.55000000000000004">
      <c r="A19" s="5" t="s">
        <v>44</v>
      </c>
      <c r="C19" s="27">
        <f xml:space="preserve"> LN(2)</f>
        <v>0.69314718055994529</v>
      </c>
      <c r="D19" s="28">
        <f t="shared" si="3"/>
        <v>0.69314718055994529</v>
      </c>
      <c r="E19" s="29">
        <f t="shared" si="3"/>
        <v>0.69314718055994529</v>
      </c>
      <c r="F19" s="30">
        <f t="shared" si="4"/>
        <v>693.14718055994524</v>
      </c>
      <c r="G19" s="31">
        <f t="shared" si="5"/>
        <v>0.69314718055994529</v>
      </c>
      <c r="H19" s="32">
        <f t="shared" si="6"/>
        <v>693.14718055994524</v>
      </c>
      <c r="I19" s="33">
        <f t="shared" si="7"/>
        <v>0.69314718055994529</v>
      </c>
      <c r="J19" s="34">
        <f t="shared" si="10"/>
        <v>37155</v>
      </c>
      <c r="K19" s="6">
        <f t="shared" si="10"/>
        <v>37155</v>
      </c>
      <c r="L19" s="5" t="str">
        <f t="shared" si="8"/>
        <v>Fri</v>
      </c>
      <c r="M19" s="35">
        <f t="shared" si="9"/>
        <v>0</v>
      </c>
      <c r="N19" s="36" t="s">
        <v>44</v>
      </c>
    </row>
    <row r="20" spans="1:15" x14ac:dyDescent="0.55000000000000004">
      <c r="A20" s="5" t="s">
        <v>45</v>
      </c>
      <c r="B20" s="5" t="b">
        <f xml:space="preserve"> TRUE</f>
        <v>1</v>
      </c>
      <c r="C20" s="27">
        <f>LOG10(5)</f>
        <v>0.69897000433601886</v>
      </c>
      <c r="D20" s="28">
        <f t="shared" si="3"/>
        <v>0.69897000433601886</v>
      </c>
      <c r="E20" s="29">
        <f t="shared" si="3"/>
        <v>0.69897000433601886</v>
      </c>
      <c r="F20" s="30">
        <f t="shared" si="4"/>
        <v>698.97000433601886</v>
      </c>
      <c r="G20" s="31">
        <f t="shared" si="5"/>
        <v>0.69897000433601886</v>
      </c>
      <c r="H20" s="32">
        <f t="shared" si="6"/>
        <v>698.97000433601886</v>
      </c>
      <c r="I20" s="33">
        <f t="shared" si="7"/>
        <v>0.69897000433601886</v>
      </c>
      <c r="J20" s="34">
        <f t="shared" si="10"/>
        <v>37155</v>
      </c>
      <c r="K20" s="6">
        <f t="shared" si="10"/>
        <v>37155</v>
      </c>
      <c r="L20" s="5" t="str">
        <f t="shared" si="8"/>
        <v>Fri</v>
      </c>
      <c r="M20" s="35">
        <f t="shared" si="9"/>
        <v>0</v>
      </c>
      <c r="N20" s="36" t="s">
        <v>45</v>
      </c>
    </row>
    <row r="21" spans="1:15" x14ac:dyDescent="0.55000000000000004">
      <c r="A21" s="5" t="s">
        <v>46</v>
      </c>
      <c r="C21" s="27">
        <f xml:space="preserve"> SIN(PI()/4)</f>
        <v>0.70710678118654746</v>
      </c>
      <c r="D21" s="28">
        <f t="shared" si="3"/>
        <v>0.70710678118654746</v>
      </c>
      <c r="E21" s="29">
        <f t="shared" si="3"/>
        <v>0.70710678118654746</v>
      </c>
      <c r="F21" s="30">
        <f t="shared" si="4"/>
        <v>707.10678118654744</v>
      </c>
      <c r="G21" s="31">
        <f t="shared" si="5"/>
        <v>0.70710678118654746</v>
      </c>
      <c r="H21" s="32">
        <f t="shared" si="6"/>
        <v>707.10678118654744</v>
      </c>
      <c r="I21" s="33">
        <f t="shared" si="7"/>
        <v>0.70710678118654746</v>
      </c>
      <c r="J21" s="34">
        <f t="shared" si="10"/>
        <v>37156</v>
      </c>
      <c r="K21" s="6">
        <f t="shared" si="10"/>
        <v>37156</v>
      </c>
      <c r="L21" s="5" t="str">
        <f t="shared" si="8"/>
        <v>Sat</v>
      </c>
      <c r="M21" s="35">
        <f t="shared" si="9"/>
        <v>0</v>
      </c>
      <c r="N21" s="36" t="s">
        <v>46</v>
      </c>
    </row>
    <row r="22" spans="1:15" x14ac:dyDescent="0.55000000000000004">
      <c r="A22" s="5" t="s">
        <v>47</v>
      </c>
      <c r="C22" s="27">
        <f xml:space="preserve"> PI()/4</f>
        <v>0.78539816339744828</v>
      </c>
      <c r="D22" s="28">
        <f t="shared" si="3"/>
        <v>0.78539816339744828</v>
      </c>
      <c r="E22" s="29">
        <f t="shared" si="3"/>
        <v>0.78539816339744828</v>
      </c>
      <c r="F22" s="30">
        <f t="shared" si="4"/>
        <v>785.39816339744823</v>
      </c>
      <c r="G22" s="31">
        <f t="shared" si="5"/>
        <v>0.78539816339744828</v>
      </c>
      <c r="H22" s="32">
        <f t="shared" si="6"/>
        <v>785.39816339744823</v>
      </c>
      <c r="I22" s="33">
        <f t="shared" si="7"/>
        <v>0.78539816339744828</v>
      </c>
      <c r="J22" s="34">
        <f t="shared" si="10"/>
        <v>37188</v>
      </c>
      <c r="K22" s="6">
        <f t="shared" si="10"/>
        <v>37188</v>
      </c>
      <c r="L22" s="5" t="str">
        <f t="shared" si="8"/>
        <v>Wed</v>
      </c>
      <c r="M22" s="35">
        <f t="shared" si="9"/>
        <v>0</v>
      </c>
      <c r="N22" s="36" t="s">
        <v>47</v>
      </c>
    </row>
    <row r="23" spans="1:15" x14ac:dyDescent="0.55000000000000004">
      <c r="A23" s="5" t="s">
        <v>48</v>
      </c>
      <c r="C23" s="27">
        <f xml:space="preserve"> PI()^2/12</f>
        <v>0.8224670334241132</v>
      </c>
      <c r="D23" s="28">
        <f t="shared" si="3"/>
        <v>0.8224670334241132</v>
      </c>
      <c r="E23" s="29">
        <f t="shared" si="3"/>
        <v>0.8224670334241132</v>
      </c>
      <c r="F23" s="30">
        <f t="shared" si="4"/>
        <v>822.4670334241132</v>
      </c>
      <c r="G23" s="31">
        <f t="shared" si="5"/>
        <v>0.8224670334241132</v>
      </c>
      <c r="H23" s="32">
        <f t="shared" si="6"/>
        <v>822.4670334241132</v>
      </c>
      <c r="I23" s="33">
        <f t="shared" si="7"/>
        <v>0.8224670334241132</v>
      </c>
      <c r="J23" s="34">
        <f t="shared" si="10"/>
        <v>37189</v>
      </c>
      <c r="K23" s="6">
        <f t="shared" si="10"/>
        <v>37189</v>
      </c>
      <c r="L23" s="5" t="str">
        <f t="shared" si="8"/>
        <v>Thu</v>
      </c>
      <c r="M23" s="35">
        <f t="shared" si="9"/>
        <v>0</v>
      </c>
      <c r="N23" s="36" t="s">
        <v>48</v>
      </c>
    </row>
    <row r="24" spans="1:15" x14ac:dyDescent="0.55000000000000004">
      <c r="A24" s="5" t="s">
        <v>49</v>
      </c>
      <c r="B24" s="5" t="b">
        <f xml:space="preserve"> TRUE</f>
        <v>1</v>
      </c>
      <c r="C24" s="27">
        <f>LOG10(7)</f>
        <v>0.84509804001425681</v>
      </c>
      <c r="D24" s="28">
        <f t="shared" si="3"/>
        <v>0.84509804001425681</v>
      </c>
      <c r="E24" s="29">
        <f t="shared" si="3"/>
        <v>0.84509804001425681</v>
      </c>
      <c r="F24" s="30">
        <f t="shared" si="4"/>
        <v>845.09804001425687</v>
      </c>
      <c r="G24" s="31">
        <f t="shared" si="5"/>
        <v>0.84509804001425681</v>
      </c>
      <c r="H24" s="32">
        <f t="shared" si="6"/>
        <v>845.09804001425687</v>
      </c>
      <c r="I24" s="33">
        <f t="shared" si="7"/>
        <v>0.84509804001425681</v>
      </c>
      <c r="J24" s="34">
        <f t="shared" si="10"/>
        <v>37221</v>
      </c>
      <c r="K24" s="6">
        <f t="shared" si="10"/>
        <v>37221</v>
      </c>
      <c r="L24" s="5" t="str">
        <f t="shared" si="8"/>
        <v>Mon</v>
      </c>
      <c r="M24" s="35">
        <f t="shared" si="9"/>
        <v>0</v>
      </c>
      <c r="N24" s="36" t="s">
        <v>49</v>
      </c>
    </row>
    <row r="25" spans="1:15" x14ac:dyDescent="0.55000000000000004">
      <c r="A25" s="5" t="s">
        <v>50</v>
      </c>
      <c r="C25" s="27">
        <f xml:space="preserve"> ATAN2(3, 4)</f>
        <v>0.92729521800161219</v>
      </c>
      <c r="D25" s="28">
        <f t="shared" si="3"/>
        <v>0.92729521800161219</v>
      </c>
      <c r="E25" s="29">
        <f t="shared" si="3"/>
        <v>0.92729521800161219</v>
      </c>
      <c r="F25" s="30">
        <f t="shared" si="4"/>
        <v>927.29521800161217</v>
      </c>
      <c r="G25" s="31">
        <f t="shared" si="5"/>
        <v>0.92729521800161219</v>
      </c>
      <c r="H25" s="32">
        <f t="shared" si="6"/>
        <v>927.29521800161217</v>
      </c>
      <c r="I25" s="33">
        <f t="shared" si="7"/>
        <v>0.92729521800161219</v>
      </c>
      <c r="J25" s="34">
        <f t="shared" si="10"/>
        <v>37253</v>
      </c>
      <c r="K25" s="6">
        <f t="shared" si="10"/>
        <v>37253</v>
      </c>
      <c r="L25" s="5" t="str">
        <f t="shared" si="8"/>
        <v>Fri</v>
      </c>
      <c r="M25" s="35">
        <f t="shared" si="9"/>
        <v>0</v>
      </c>
      <c r="N25" s="36" t="s">
        <v>50</v>
      </c>
    </row>
    <row r="26" spans="1:15" x14ac:dyDescent="0.55000000000000004">
      <c r="A26" s="5" t="s">
        <v>51</v>
      </c>
      <c r="B26" s="5" t="b">
        <f t="shared" ref="B26:B46" si="11" xml:space="preserve"> TRUE</f>
        <v>1</v>
      </c>
      <c r="C26" s="27">
        <f>LOG10(11)</f>
        <v>1.0413926851582251</v>
      </c>
      <c r="D26" s="28">
        <f t="shared" ref="D26:E45" si="12" xml:space="preserve"> $C26</f>
        <v>1.0413926851582251</v>
      </c>
      <c r="E26" s="29">
        <f t="shared" si="12"/>
        <v>1.0413926851582251</v>
      </c>
      <c r="F26" s="30">
        <f t="shared" si="4"/>
        <v>1041.392685158225</v>
      </c>
      <c r="G26" s="31">
        <f t="shared" si="5"/>
        <v>1.0413926851582251</v>
      </c>
      <c r="H26" s="32">
        <f t="shared" si="6"/>
        <v>1041.392685158225</v>
      </c>
      <c r="I26" s="33">
        <f t="shared" si="7"/>
        <v>1.0413926851582251</v>
      </c>
      <c r="J26" s="34">
        <f t="shared" si="10"/>
        <v>37653</v>
      </c>
      <c r="K26" s="6">
        <f t="shared" si="10"/>
        <v>37653</v>
      </c>
      <c r="L26" s="5" t="str">
        <f t="shared" si="8"/>
        <v>Sat</v>
      </c>
      <c r="M26" s="35">
        <f t="shared" si="9"/>
        <v>4.2372685185185187E-2</v>
      </c>
      <c r="N26" s="36" t="s">
        <v>51</v>
      </c>
    </row>
    <row r="27" spans="1:15" x14ac:dyDescent="0.55000000000000004">
      <c r="A27" s="5" t="s">
        <v>52</v>
      </c>
      <c r="B27" s="5" t="b">
        <f t="shared" si="11"/>
        <v>1</v>
      </c>
      <c r="C27" s="27">
        <f>LOG10(13)</f>
        <v>1.1139433523068367</v>
      </c>
      <c r="D27" s="28">
        <f t="shared" si="12"/>
        <v>1.1139433523068367</v>
      </c>
      <c r="E27" s="29">
        <f t="shared" si="12"/>
        <v>1.1139433523068367</v>
      </c>
      <c r="F27" s="30">
        <f t="shared" si="4"/>
        <v>1113.9433523068367</v>
      </c>
      <c r="G27" s="31">
        <f t="shared" si="5"/>
        <v>1.1139433523068367</v>
      </c>
      <c r="H27" s="32">
        <f t="shared" si="6"/>
        <v>1113.9433523068367</v>
      </c>
      <c r="I27" s="33">
        <f t="shared" si="7"/>
        <v>1.1139433523068367</v>
      </c>
      <c r="J27" s="34">
        <f t="shared" ref="J27:K46" si="13" xml:space="preserve"> DATE(2001 + $C27, 1 + $C27 * 12, 1 + $C27 * 30)</f>
        <v>37686</v>
      </c>
      <c r="K27" s="6">
        <f t="shared" si="13"/>
        <v>37686</v>
      </c>
      <c r="L27" s="5" t="str">
        <f t="shared" si="8"/>
        <v>Thu</v>
      </c>
      <c r="M27" s="35">
        <f t="shared" si="9"/>
        <v>4.2372685185185187E-2</v>
      </c>
      <c r="N27" s="36" t="s">
        <v>52</v>
      </c>
    </row>
    <row r="28" spans="1:15" x14ac:dyDescent="0.55000000000000004">
      <c r="A28" s="5" t="s">
        <v>53</v>
      </c>
      <c r="B28" s="5" t="b">
        <f t="shared" si="11"/>
        <v>1</v>
      </c>
      <c r="C28" s="27">
        <f>LOG10(17)</f>
        <v>1.2304489213782739</v>
      </c>
      <c r="D28" s="28">
        <f t="shared" si="12"/>
        <v>1.2304489213782739</v>
      </c>
      <c r="E28" s="29">
        <f t="shared" si="12"/>
        <v>1.2304489213782739</v>
      </c>
      <c r="F28" s="30">
        <f t="shared" si="4"/>
        <v>1230.4489213782738</v>
      </c>
      <c r="G28" s="31">
        <f t="shared" si="5"/>
        <v>1.2304489213782739</v>
      </c>
      <c r="H28" s="32">
        <f t="shared" si="6"/>
        <v>1230.4489213782738</v>
      </c>
      <c r="I28" s="33">
        <f t="shared" si="7"/>
        <v>1.2304489213782739</v>
      </c>
      <c r="J28" s="34">
        <f t="shared" si="13"/>
        <v>37717</v>
      </c>
      <c r="K28" s="6">
        <f t="shared" si="13"/>
        <v>37717</v>
      </c>
      <c r="L28" s="5" t="str">
        <f t="shared" si="8"/>
        <v>Sun</v>
      </c>
      <c r="M28" s="35">
        <f t="shared" si="9"/>
        <v>4.2372685185185187E-2</v>
      </c>
      <c r="N28" s="36" t="s">
        <v>53</v>
      </c>
    </row>
    <row r="29" spans="1:15" x14ac:dyDescent="0.55000000000000004">
      <c r="A29" s="5" t="s">
        <v>54</v>
      </c>
      <c r="B29" s="5" t="b">
        <f t="shared" si="11"/>
        <v>1</v>
      </c>
      <c r="C29" s="27">
        <f>LOG10(19)</f>
        <v>1.2787536009528289</v>
      </c>
      <c r="D29" s="28">
        <f t="shared" si="12"/>
        <v>1.2787536009528289</v>
      </c>
      <c r="E29" s="29">
        <f t="shared" si="12"/>
        <v>1.2787536009528289</v>
      </c>
      <c r="F29" s="30">
        <f t="shared" si="4"/>
        <v>1278.7536009528289</v>
      </c>
      <c r="G29" s="31">
        <f t="shared" si="5"/>
        <v>1.2787536009528289</v>
      </c>
      <c r="H29" s="32">
        <f t="shared" si="6"/>
        <v>1278.7536009528289</v>
      </c>
      <c r="I29" s="33">
        <f t="shared" si="7"/>
        <v>1.2787536009528289</v>
      </c>
      <c r="J29" s="34">
        <f t="shared" si="13"/>
        <v>37750</v>
      </c>
      <c r="K29" s="6">
        <f t="shared" si="13"/>
        <v>37750</v>
      </c>
      <c r="L29" s="5" t="str">
        <f t="shared" si="8"/>
        <v>Fri</v>
      </c>
      <c r="M29" s="35">
        <f t="shared" si="9"/>
        <v>4.2372685185185187E-2</v>
      </c>
      <c r="N29" s="36" t="s">
        <v>54</v>
      </c>
    </row>
    <row r="30" spans="1:15" x14ac:dyDescent="0.55000000000000004">
      <c r="A30" s="5" t="s">
        <v>55</v>
      </c>
      <c r="B30" s="5" t="b">
        <f t="shared" si="11"/>
        <v>1</v>
      </c>
      <c r="C30" s="27">
        <f>LOG10(23)</f>
        <v>1.3617278360175928</v>
      </c>
      <c r="D30" s="28">
        <f t="shared" si="12"/>
        <v>1.3617278360175928</v>
      </c>
      <c r="E30" s="29">
        <f t="shared" si="12"/>
        <v>1.3617278360175928</v>
      </c>
      <c r="F30" s="30">
        <f t="shared" si="4"/>
        <v>1361.7278360175928</v>
      </c>
      <c r="G30" s="31">
        <f t="shared" si="5"/>
        <v>1.3617278360175928</v>
      </c>
      <c r="H30" s="32">
        <f t="shared" si="6"/>
        <v>1361.7278360175928</v>
      </c>
      <c r="I30" s="33">
        <f t="shared" si="7"/>
        <v>1.3617278360175928</v>
      </c>
      <c r="J30" s="34">
        <f t="shared" si="13"/>
        <v>37782</v>
      </c>
      <c r="K30" s="6">
        <f t="shared" si="13"/>
        <v>37782</v>
      </c>
      <c r="L30" s="5" t="str">
        <f t="shared" si="8"/>
        <v>Tue</v>
      </c>
      <c r="M30" s="35">
        <f t="shared" si="9"/>
        <v>4.2372685185185187E-2</v>
      </c>
      <c r="N30" s="36" t="s">
        <v>55</v>
      </c>
    </row>
    <row r="31" spans="1:15" x14ac:dyDescent="0.55000000000000004">
      <c r="A31" s="5" t="s">
        <v>56</v>
      </c>
      <c r="B31" s="5" t="b">
        <f t="shared" si="11"/>
        <v>1</v>
      </c>
      <c r="C31" s="27">
        <f>LOG10(29)</f>
        <v>1.4623979978989561</v>
      </c>
      <c r="D31" s="28">
        <f t="shared" si="12"/>
        <v>1.4623979978989561</v>
      </c>
      <c r="E31" s="29">
        <f t="shared" si="12"/>
        <v>1.4623979978989561</v>
      </c>
      <c r="F31" s="30">
        <f t="shared" si="4"/>
        <v>1462.3979978989562</v>
      </c>
      <c r="G31" s="31">
        <f t="shared" si="5"/>
        <v>1.4623979978989561</v>
      </c>
      <c r="H31" s="32">
        <f t="shared" si="6"/>
        <v>1462.3979978989562</v>
      </c>
      <c r="I31" s="33">
        <f t="shared" si="7"/>
        <v>1.4623979978989561</v>
      </c>
      <c r="J31" s="34">
        <f t="shared" si="13"/>
        <v>37816</v>
      </c>
      <c r="K31" s="6">
        <f t="shared" si="13"/>
        <v>37816</v>
      </c>
      <c r="L31" s="5" t="str">
        <f t="shared" si="8"/>
        <v>Mon</v>
      </c>
      <c r="M31" s="35">
        <f t="shared" si="9"/>
        <v>4.2372685185185187E-2</v>
      </c>
      <c r="N31" s="36" t="s">
        <v>56</v>
      </c>
    </row>
    <row r="32" spans="1:15" x14ac:dyDescent="0.55000000000000004">
      <c r="A32" s="5" t="s">
        <v>57</v>
      </c>
      <c r="B32" s="5" t="b">
        <f t="shared" si="11"/>
        <v>1</v>
      </c>
      <c r="C32" s="27">
        <f>LOG10(31)</f>
        <v>1.4913616938342726</v>
      </c>
      <c r="D32" s="28">
        <f t="shared" si="12"/>
        <v>1.4913616938342726</v>
      </c>
      <c r="E32" s="29">
        <f t="shared" si="12"/>
        <v>1.4913616938342726</v>
      </c>
      <c r="F32" s="30">
        <f t="shared" si="4"/>
        <v>1491.3616938342727</v>
      </c>
      <c r="G32" s="31">
        <f t="shared" si="5"/>
        <v>1.4913616938342726</v>
      </c>
      <c r="H32" s="32">
        <f t="shared" si="6"/>
        <v>1491.3616938342727</v>
      </c>
      <c r="I32" s="33">
        <f t="shared" si="7"/>
        <v>1.4913616938342726</v>
      </c>
      <c r="J32" s="34">
        <f t="shared" si="13"/>
        <v>37817</v>
      </c>
      <c r="K32" s="6">
        <f t="shared" si="13"/>
        <v>37817</v>
      </c>
      <c r="L32" s="5" t="str">
        <f t="shared" si="8"/>
        <v>Tue</v>
      </c>
      <c r="M32" s="35">
        <f t="shared" si="9"/>
        <v>4.2372685185185187E-2</v>
      </c>
      <c r="N32" s="36" t="s">
        <v>57</v>
      </c>
    </row>
    <row r="33" spans="1:14" x14ac:dyDescent="0.55000000000000004">
      <c r="A33" s="5" t="s">
        <v>58</v>
      </c>
      <c r="B33" s="5" t="b">
        <f t="shared" si="11"/>
        <v>1</v>
      </c>
      <c r="C33" s="27">
        <f>LOG10(37)</f>
        <v>1.568201724066995</v>
      </c>
      <c r="D33" s="28">
        <f t="shared" si="12"/>
        <v>1.568201724066995</v>
      </c>
      <c r="E33" s="29">
        <f t="shared" si="12"/>
        <v>1.568201724066995</v>
      </c>
      <c r="F33" s="30">
        <f t="shared" si="4"/>
        <v>1568.201724066995</v>
      </c>
      <c r="G33" s="31">
        <f t="shared" si="5"/>
        <v>1.568201724066995</v>
      </c>
      <c r="H33" s="32">
        <f t="shared" si="6"/>
        <v>1568.201724066995</v>
      </c>
      <c r="I33" s="33">
        <f t="shared" si="7"/>
        <v>1.568201724066995</v>
      </c>
      <c r="J33" s="34">
        <f t="shared" si="13"/>
        <v>37850</v>
      </c>
      <c r="K33" s="6">
        <f t="shared" si="13"/>
        <v>37850</v>
      </c>
      <c r="L33" s="5" t="str">
        <f t="shared" si="8"/>
        <v>Sun</v>
      </c>
      <c r="M33" s="35">
        <f t="shared" si="9"/>
        <v>4.2372685185185187E-2</v>
      </c>
      <c r="N33" s="36" t="s">
        <v>58</v>
      </c>
    </row>
    <row r="34" spans="1:14" x14ac:dyDescent="0.55000000000000004">
      <c r="A34" s="5" t="s">
        <v>59</v>
      </c>
      <c r="B34" s="5" t="b">
        <f t="shared" si="11"/>
        <v>1</v>
      </c>
      <c r="C34" s="27">
        <f>LOG10(41)</f>
        <v>1.6127838567197355</v>
      </c>
      <c r="D34" s="28">
        <f t="shared" si="12"/>
        <v>1.6127838567197355</v>
      </c>
      <c r="E34" s="29">
        <f t="shared" si="12"/>
        <v>1.6127838567197355</v>
      </c>
      <c r="F34" s="30">
        <f t="shared" si="4"/>
        <v>1612.7838567197355</v>
      </c>
      <c r="G34" s="31">
        <f t="shared" si="5"/>
        <v>1.6127838567197355</v>
      </c>
      <c r="H34" s="32">
        <f t="shared" si="6"/>
        <v>1612.7838567197355</v>
      </c>
      <c r="I34" s="33">
        <f t="shared" si="7"/>
        <v>1.6127838567197355</v>
      </c>
      <c r="J34" s="34">
        <f t="shared" si="13"/>
        <v>37882</v>
      </c>
      <c r="K34" s="6">
        <f t="shared" si="13"/>
        <v>37882</v>
      </c>
      <c r="L34" s="5" t="str">
        <f t="shared" si="8"/>
        <v>Thu</v>
      </c>
      <c r="M34" s="35">
        <f t="shared" si="9"/>
        <v>4.2372685185185187E-2</v>
      </c>
      <c r="N34" s="36" t="s">
        <v>59</v>
      </c>
    </row>
    <row r="35" spans="1:14" x14ac:dyDescent="0.55000000000000004">
      <c r="A35" s="5" t="s">
        <v>60</v>
      </c>
      <c r="B35" s="5" t="b">
        <f t="shared" si="11"/>
        <v>1</v>
      </c>
      <c r="C35" s="27">
        <f>LOG10(43)</f>
        <v>1.6334684555795864</v>
      </c>
      <c r="D35" s="28">
        <f t="shared" si="12"/>
        <v>1.6334684555795864</v>
      </c>
      <c r="E35" s="29">
        <f t="shared" si="12"/>
        <v>1.6334684555795864</v>
      </c>
      <c r="F35" s="30">
        <f t="shared" si="4"/>
        <v>1633.4684555795864</v>
      </c>
      <c r="G35" s="31">
        <f t="shared" si="5"/>
        <v>1.6334684555795864</v>
      </c>
      <c r="H35" s="32">
        <f t="shared" si="6"/>
        <v>1633.4684555795864</v>
      </c>
      <c r="I35" s="33">
        <f t="shared" si="7"/>
        <v>1.6334684555795864</v>
      </c>
      <c r="J35" s="34">
        <f t="shared" si="13"/>
        <v>37883</v>
      </c>
      <c r="K35" s="6">
        <f t="shared" si="13"/>
        <v>37883</v>
      </c>
      <c r="L35" s="5" t="str">
        <f t="shared" si="8"/>
        <v>Fri</v>
      </c>
      <c r="M35" s="35">
        <f t="shared" si="9"/>
        <v>4.2372685185185187E-2</v>
      </c>
      <c r="N35" s="36" t="s">
        <v>60</v>
      </c>
    </row>
    <row r="36" spans="1:14" x14ac:dyDescent="0.55000000000000004">
      <c r="A36" s="5" t="s">
        <v>61</v>
      </c>
      <c r="B36" s="5" t="b">
        <f t="shared" si="11"/>
        <v>1</v>
      </c>
      <c r="C36" s="27">
        <f>LOG10(47)</f>
        <v>1.6720978579357175</v>
      </c>
      <c r="D36" s="28">
        <f t="shared" si="12"/>
        <v>1.6720978579357175</v>
      </c>
      <c r="E36" s="29">
        <f t="shared" si="12"/>
        <v>1.6720978579357175</v>
      </c>
      <c r="F36" s="30">
        <f t="shared" si="4"/>
        <v>1672.0978579357175</v>
      </c>
      <c r="G36" s="31">
        <f t="shared" si="5"/>
        <v>1.6720978579357175</v>
      </c>
      <c r="H36" s="32">
        <f t="shared" si="6"/>
        <v>1672.0978579357175</v>
      </c>
      <c r="I36" s="33">
        <f t="shared" si="7"/>
        <v>1.6720978579357175</v>
      </c>
      <c r="J36" s="34">
        <f t="shared" si="13"/>
        <v>37915</v>
      </c>
      <c r="K36" s="6">
        <f t="shared" si="13"/>
        <v>37915</v>
      </c>
      <c r="L36" s="5" t="str">
        <f t="shared" si="8"/>
        <v>Tue</v>
      </c>
      <c r="M36" s="35">
        <f t="shared" si="9"/>
        <v>4.2372685185185187E-2</v>
      </c>
      <c r="N36" s="36" t="s">
        <v>61</v>
      </c>
    </row>
    <row r="37" spans="1:14" x14ac:dyDescent="0.55000000000000004">
      <c r="A37" s="5" t="s">
        <v>62</v>
      </c>
      <c r="B37" s="5" t="b">
        <f t="shared" si="11"/>
        <v>1</v>
      </c>
      <c r="C37" s="27">
        <f>LOG10(53)</f>
        <v>1.7242758696007889</v>
      </c>
      <c r="D37" s="28">
        <f t="shared" si="12"/>
        <v>1.7242758696007889</v>
      </c>
      <c r="E37" s="29">
        <f t="shared" si="12"/>
        <v>1.7242758696007889</v>
      </c>
      <c r="F37" s="30">
        <f t="shared" si="4"/>
        <v>1724.2758696007888</v>
      </c>
      <c r="G37" s="31">
        <f t="shared" si="5"/>
        <v>1.7242758696007889</v>
      </c>
      <c r="H37" s="32">
        <f t="shared" si="6"/>
        <v>1724.2758696007888</v>
      </c>
      <c r="I37" s="33">
        <f t="shared" si="7"/>
        <v>1.7242758696007889</v>
      </c>
      <c r="J37" s="34">
        <f t="shared" si="13"/>
        <v>37916</v>
      </c>
      <c r="K37" s="6">
        <f t="shared" si="13"/>
        <v>37916</v>
      </c>
      <c r="L37" s="5" t="str">
        <f t="shared" si="8"/>
        <v>Wed</v>
      </c>
      <c r="M37" s="35">
        <f t="shared" si="9"/>
        <v>4.2372685185185187E-2</v>
      </c>
      <c r="N37" s="36" t="s">
        <v>62</v>
      </c>
    </row>
    <row r="38" spans="1:14" x14ac:dyDescent="0.55000000000000004">
      <c r="A38" s="5" t="s">
        <v>63</v>
      </c>
      <c r="B38" s="5" t="b">
        <f t="shared" si="11"/>
        <v>1</v>
      </c>
      <c r="C38" s="27">
        <f>LOG10(59)</f>
        <v>1.7708520116421442</v>
      </c>
      <c r="D38" s="28">
        <f t="shared" si="12"/>
        <v>1.7708520116421442</v>
      </c>
      <c r="E38" s="29">
        <f t="shared" si="12"/>
        <v>1.7708520116421442</v>
      </c>
      <c r="F38" s="30">
        <f t="shared" si="4"/>
        <v>1770.8520116421441</v>
      </c>
      <c r="G38" s="31">
        <f t="shared" si="5"/>
        <v>1.7708520116421442</v>
      </c>
      <c r="H38" s="32">
        <f t="shared" si="6"/>
        <v>1770.8520116421441</v>
      </c>
      <c r="I38" s="33">
        <f t="shared" si="7"/>
        <v>1.7708520116421442</v>
      </c>
      <c r="J38" s="34">
        <f t="shared" si="13"/>
        <v>37948</v>
      </c>
      <c r="K38" s="6">
        <f t="shared" si="13"/>
        <v>37948</v>
      </c>
      <c r="L38" s="5" t="str">
        <f t="shared" si="8"/>
        <v>Sun</v>
      </c>
      <c r="M38" s="35">
        <f t="shared" si="9"/>
        <v>4.2372685185185187E-2</v>
      </c>
      <c r="N38" s="36" t="s">
        <v>63</v>
      </c>
    </row>
    <row r="39" spans="1:14" x14ac:dyDescent="0.55000000000000004">
      <c r="A39" s="5" t="s">
        <v>64</v>
      </c>
      <c r="B39" s="5" t="b">
        <f t="shared" si="11"/>
        <v>1</v>
      </c>
      <c r="C39" s="27">
        <f>LOG10(61)</f>
        <v>1.7853298350107671</v>
      </c>
      <c r="D39" s="28">
        <f t="shared" si="12"/>
        <v>1.7853298350107671</v>
      </c>
      <c r="E39" s="29">
        <f t="shared" si="12"/>
        <v>1.7853298350107671</v>
      </c>
      <c r="F39" s="30">
        <f t="shared" si="4"/>
        <v>1785.3298350107671</v>
      </c>
      <c r="G39" s="31">
        <f t="shared" si="5"/>
        <v>1.7853298350107671</v>
      </c>
      <c r="H39" s="32">
        <f t="shared" si="6"/>
        <v>1785.3298350107671</v>
      </c>
      <c r="I39" s="33">
        <f t="shared" si="7"/>
        <v>1.7853298350107671</v>
      </c>
      <c r="J39" s="34">
        <f t="shared" si="13"/>
        <v>37948</v>
      </c>
      <c r="K39" s="6">
        <f t="shared" si="13"/>
        <v>37948</v>
      </c>
      <c r="L39" s="5" t="str">
        <f t="shared" si="8"/>
        <v>Sun</v>
      </c>
      <c r="M39" s="35">
        <f t="shared" si="9"/>
        <v>4.2372685185185187E-2</v>
      </c>
      <c r="N39" s="36" t="s">
        <v>64</v>
      </c>
    </row>
    <row r="40" spans="1:14" x14ac:dyDescent="0.55000000000000004">
      <c r="A40" s="5" t="s">
        <v>65</v>
      </c>
      <c r="B40" s="5" t="b">
        <f t="shared" si="11"/>
        <v>1</v>
      </c>
      <c r="C40" s="27">
        <f>LOG10(67)</f>
        <v>1.8260748027008264</v>
      </c>
      <c r="D40" s="28">
        <f t="shared" si="12"/>
        <v>1.8260748027008264</v>
      </c>
      <c r="E40" s="29">
        <f t="shared" si="12"/>
        <v>1.8260748027008264</v>
      </c>
      <c r="F40" s="30">
        <f t="shared" si="4"/>
        <v>1826.0748027008265</v>
      </c>
      <c r="G40" s="31">
        <f t="shared" si="5"/>
        <v>1.8260748027008264</v>
      </c>
      <c r="H40" s="32">
        <f t="shared" si="6"/>
        <v>1826.0748027008265</v>
      </c>
      <c r="I40" s="33">
        <f t="shared" si="7"/>
        <v>1.8260748027008264</v>
      </c>
      <c r="J40" s="34">
        <f t="shared" si="13"/>
        <v>37949</v>
      </c>
      <c r="K40" s="6">
        <f t="shared" si="13"/>
        <v>37949</v>
      </c>
      <c r="L40" s="5" t="str">
        <f t="shared" si="8"/>
        <v>Mon</v>
      </c>
      <c r="M40" s="35">
        <f t="shared" si="9"/>
        <v>4.2372685185185187E-2</v>
      </c>
      <c r="N40" s="36" t="s">
        <v>65</v>
      </c>
    </row>
    <row r="41" spans="1:14" x14ac:dyDescent="0.55000000000000004">
      <c r="A41" s="5" t="s">
        <v>66</v>
      </c>
      <c r="B41" s="5" t="b">
        <f t="shared" si="11"/>
        <v>1</v>
      </c>
      <c r="C41" s="27">
        <f>LOG10(71)</f>
        <v>1.8512583487190752</v>
      </c>
      <c r="D41" s="28">
        <f t="shared" si="12"/>
        <v>1.8512583487190752</v>
      </c>
      <c r="E41" s="29">
        <f t="shared" si="12"/>
        <v>1.8512583487190752</v>
      </c>
      <c r="F41" s="30">
        <f t="shared" si="4"/>
        <v>1851.2583487190752</v>
      </c>
      <c r="G41" s="31">
        <f t="shared" si="5"/>
        <v>1.8512583487190752</v>
      </c>
      <c r="H41" s="32">
        <f t="shared" si="6"/>
        <v>1851.2583487190752</v>
      </c>
      <c r="I41" s="33">
        <f t="shared" si="7"/>
        <v>1.8512583487190752</v>
      </c>
      <c r="J41" s="34">
        <f t="shared" si="13"/>
        <v>37981</v>
      </c>
      <c r="K41" s="6">
        <f t="shared" si="13"/>
        <v>37981</v>
      </c>
      <c r="L41" s="5" t="str">
        <f t="shared" si="8"/>
        <v>Fri</v>
      </c>
      <c r="M41" s="35">
        <f t="shared" si="9"/>
        <v>4.2372685185185187E-2</v>
      </c>
      <c r="N41" s="36" t="s">
        <v>66</v>
      </c>
    </row>
    <row r="42" spans="1:14" x14ac:dyDescent="0.55000000000000004">
      <c r="A42" s="5" t="s">
        <v>67</v>
      </c>
      <c r="B42" s="5" t="b">
        <f t="shared" si="11"/>
        <v>1</v>
      </c>
      <c r="C42" s="27">
        <f>LOG10(73)</f>
        <v>1.8633228601204559</v>
      </c>
      <c r="D42" s="28">
        <f t="shared" si="12"/>
        <v>1.8633228601204559</v>
      </c>
      <c r="E42" s="29">
        <f t="shared" si="12"/>
        <v>1.8633228601204559</v>
      </c>
      <c r="F42" s="30">
        <f t="shared" si="4"/>
        <v>1863.322860120456</v>
      </c>
      <c r="G42" s="31">
        <f t="shared" si="5"/>
        <v>1.8633228601204559</v>
      </c>
      <c r="H42" s="32">
        <f t="shared" si="6"/>
        <v>1863.322860120456</v>
      </c>
      <c r="I42" s="33">
        <f t="shared" si="7"/>
        <v>1.8633228601204559</v>
      </c>
      <c r="J42" s="34">
        <f t="shared" si="13"/>
        <v>37981</v>
      </c>
      <c r="K42" s="6">
        <f t="shared" si="13"/>
        <v>37981</v>
      </c>
      <c r="L42" s="5" t="str">
        <f t="shared" si="8"/>
        <v>Fri</v>
      </c>
      <c r="M42" s="35">
        <f t="shared" si="9"/>
        <v>4.2372685185185187E-2</v>
      </c>
      <c r="N42" s="36" t="s">
        <v>67</v>
      </c>
    </row>
    <row r="43" spans="1:14" x14ac:dyDescent="0.55000000000000004">
      <c r="A43" s="5" t="s">
        <v>68</v>
      </c>
      <c r="B43" s="5" t="b">
        <f t="shared" si="11"/>
        <v>1</v>
      </c>
      <c r="C43" s="27">
        <f>LOG10(79)</f>
        <v>1.8976270912904414</v>
      </c>
      <c r="D43" s="28">
        <f t="shared" si="12"/>
        <v>1.8976270912904414</v>
      </c>
      <c r="E43" s="29">
        <f t="shared" si="12"/>
        <v>1.8976270912904414</v>
      </c>
      <c r="F43" s="30">
        <f t="shared" si="4"/>
        <v>1897.6270912904413</v>
      </c>
      <c r="G43" s="31">
        <f t="shared" si="5"/>
        <v>1.8976270912904414</v>
      </c>
      <c r="H43" s="32">
        <f t="shared" si="6"/>
        <v>1897.6270912904413</v>
      </c>
      <c r="I43" s="33">
        <f t="shared" si="7"/>
        <v>1.8976270912904414</v>
      </c>
      <c r="J43" s="34">
        <f t="shared" si="13"/>
        <v>37982</v>
      </c>
      <c r="K43" s="6">
        <f t="shared" si="13"/>
        <v>37982</v>
      </c>
      <c r="L43" s="5" t="str">
        <f t="shared" si="8"/>
        <v>Sat</v>
      </c>
      <c r="M43" s="35">
        <f t="shared" si="9"/>
        <v>4.2372685185185187E-2</v>
      </c>
      <c r="N43" s="36" t="s">
        <v>68</v>
      </c>
    </row>
    <row r="44" spans="1:14" x14ac:dyDescent="0.55000000000000004">
      <c r="A44" s="5" t="s">
        <v>69</v>
      </c>
      <c r="B44" s="5" t="b">
        <f t="shared" si="11"/>
        <v>1</v>
      </c>
      <c r="C44" s="27">
        <f>LOG10(83)</f>
        <v>1.919078092376074</v>
      </c>
      <c r="D44" s="28">
        <f t="shared" si="12"/>
        <v>1.919078092376074</v>
      </c>
      <c r="E44" s="29">
        <f t="shared" si="12"/>
        <v>1.919078092376074</v>
      </c>
      <c r="F44" s="30">
        <f t="shared" si="4"/>
        <v>1919.078092376074</v>
      </c>
      <c r="G44" s="31">
        <f t="shared" si="5"/>
        <v>1.919078092376074</v>
      </c>
      <c r="H44" s="32">
        <f t="shared" si="6"/>
        <v>1919.078092376074</v>
      </c>
      <c r="I44" s="33">
        <f t="shared" si="7"/>
        <v>1.919078092376074</v>
      </c>
      <c r="J44" s="34">
        <f t="shared" si="13"/>
        <v>38013</v>
      </c>
      <c r="K44" s="6">
        <f t="shared" si="13"/>
        <v>38013</v>
      </c>
      <c r="L44" s="5" t="str">
        <f t="shared" si="8"/>
        <v>Tue</v>
      </c>
      <c r="M44" s="35">
        <f t="shared" si="9"/>
        <v>4.2372685185185187E-2</v>
      </c>
      <c r="N44" s="36" t="s">
        <v>69</v>
      </c>
    </row>
    <row r="45" spans="1:14" x14ac:dyDescent="0.55000000000000004">
      <c r="A45" s="5" t="s">
        <v>70</v>
      </c>
      <c r="B45" s="5" t="b">
        <f t="shared" si="11"/>
        <v>1</v>
      </c>
      <c r="C45" s="27">
        <f>LOG10(89)</f>
        <v>1.9493900066449128</v>
      </c>
      <c r="D45" s="28">
        <f t="shared" si="12"/>
        <v>1.9493900066449128</v>
      </c>
      <c r="E45" s="29">
        <f t="shared" si="12"/>
        <v>1.9493900066449128</v>
      </c>
      <c r="F45" s="30">
        <f t="shared" si="4"/>
        <v>1949.3900066449128</v>
      </c>
      <c r="G45" s="31">
        <f t="shared" si="5"/>
        <v>1.9493900066449128</v>
      </c>
      <c r="H45" s="32">
        <f t="shared" si="6"/>
        <v>1949.3900066449128</v>
      </c>
      <c r="I45" s="33">
        <f t="shared" si="7"/>
        <v>1.9493900066449128</v>
      </c>
      <c r="J45" s="34">
        <f t="shared" si="13"/>
        <v>38014</v>
      </c>
      <c r="K45" s="6">
        <f t="shared" si="13"/>
        <v>38014</v>
      </c>
      <c r="L45" s="5" t="str">
        <f t="shared" si="8"/>
        <v>Wed</v>
      </c>
      <c r="M45" s="35">
        <f t="shared" si="9"/>
        <v>4.2372685185185187E-2</v>
      </c>
      <c r="N45" s="36" t="s">
        <v>70</v>
      </c>
    </row>
    <row r="46" spans="1:14" x14ac:dyDescent="0.55000000000000004">
      <c r="A46" s="5" t="s">
        <v>71</v>
      </c>
      <c r="B46" s="5" t="b">
        <f t="shared" si="11"/>
        <v>1</v>
      </c>
      <c r="C46" s="27">
        <f>LOG10(97)</f>
        <v>1.9867717342662448</v>
      </c>
      <c r="D46" s="28">
        <f t="shared" ref="D46:E55" si="14" xml:space="preserve"> $C46</f>
        <v>1.9867717342662448</v>
      </c>
      <c r="E46" s="29">
        <f t="shared" si="14"/>
        <v>1.9867717342662448</v>
      </c>
      <c r="F46" s="30">
        <f t="shared" si="4"/>
        <v>1986.7717342662447</v>
      </c>
      <c r="G46" s="31">
        <f t="shared" si="5"/>
        <v>1.9867717342662448</v>
      </c>
      <c r="H46" s="32">
        <f t="shared" si="6"/>
        <v>1986.7717342662447</v>
      </c>
      <c r="I46" s="33">
        <f t="shared" si="7"/>
        <v>1.9867717342662448</v>
      </c>
      <c r="J46" s="34">
        <f t="shared" si="13"/>
        <v>38015</v>
      </c>
      <c r="K46" s="6">
        <f t="shared" si="13"/>
        <v>38015</v>
      </c>
      <c r="L46" s="5" t="str">
        <f t="shared" si="8"/>
        <v>Thu</v>
      </c>
      <c r="M46" s="35">
        <f t="shared" si="9"/>
        <v>4.2372685185185187E-2</v>
      </c>
      <c r="N46" s="36" t="s">
        <v>71</v>
      </c>
    </row>
    <row r="47" spans="1:14" x14ac:dyDescent="0.55000000000000004">
      <c r="A47" s="5" t="s">
        <v>72</v>
      </c>
      <c r="C47" s="27">
        <f xml:space="preserve"> LN(10)</f>
        <v>2.3025850929940459</v>
      </c>
      <c r="D47" s="28">
        <f t="shared" si="14"/>
        <v>2.3025850929940459</v>
      </c>
      <c r="E47" s="29">
        <f t="shared" si="14"/>
        <v>2.3025850929940459</v>
      </c>
      <c r="F47" s="30">
        <f t="shared" si="4"/>
        <v>2302.5850929940457</v>
      </c>
      <c r="G47" s="31">
        <f t="shared" si="5"/>
        <v>2.3025850929940459</v>
      </c>
      <c r="H47" s="32">
        <f t="shared" si="6"/>
        <v>2302.5850929940457</v>
      </c>
      <c r="I47" s="33">
        <f t="shared" si="7"/>
        <v>2.3025850929940459</v>
      </c>
      <c r="J47" s="34">
        <f t="shared" ref="J47:K55" si="15" xml:space="preserve"> DATE(2001 + $C47, 1 + $C47 * 12, 1 + $C47 * 30)</f>
        <v>38512</v>
      </c>
      <c r="K47" s="6">
        <f t="shared" si="15"/>
        <v>38512</v>
      </c>
      <c r="L47" s="5" t="str">
        <f t="shared" si="8"/>
        <v>Thu</v>
      </c>
      <c r="M47" s="35">
        <f t="shared" si="9"/>
        <v>8.4745370370370374E-2</v>
      </c>
      <c r="N47" s="36" t="s">
        <v>72</v>
      </c>
    </row>
    <row r="48" spans="1:14" x14ac:dyDescent="0.55000000000000004">
      <c r="A48" s="37" t="s">
        <v>73</v>
      </c>
      <c r="C48" s="27">
        <f xml:space="preserve"> SQRT(2 * PI())</f>
        <v>2.5066282746310002</v>
      </c>
      <c r="D48" s="28">
        <f t="shared" si="14"/>
        <v>2.5066282746310002</v>
      </c>
      <c r="E48" s="29">
        <f t="shared" si="14"/>
        <v>2.5066282746310002</v>
      </c>
      <c r="F48" s="30">
        <f t="shared" si="4"/>
        <v>2506.6282746310003</v>
      </c>
      <c r="G48" s="31">
        <f t="shared" si="5"/>
        <v>2.5066282746310002</v>
      </c>
      <c r="H48" s="32">
        <f t="shared" si="6"/>
        <v>2506.6282746310003</v>
      </c>
      <c r="I48" s="33">
        <f t="shared" si="7"/>
        <v>2.5066282746310002</v>
      </c>
      <c r="J48" s="34">
        <f t="shared" si="15"/>
        <v>38609</v>
      </c>
      <c r="K48" s="6">
        <f t="shared" si="15"/>
        <v>38609</v>
      </c>
      <c r="L48" s="5" t="str">
        <f t="shared" si="8"/>
        <v>Wed</v>
      </c>
      <c r="M48" s="35">
        <f t="shared" si="9"/>
        <v>8.4745370370370374E-2</v>
      </c>
      <c r="N48" s="36" t="s">
        <v>73</v>
      </c>
    </row>
    <row r="49" spans="1:14" x14ac:dyDescent="0.55000000000000004">
      <c r="A49" s="5" t="s">
        <v>74</v>
      </c>
      <c r="C49" s="27">
        <f xml:space="preserve"> EXP(1)</f>
        <v>2.7182818284590451</v>
      </c>
      <c r="D49" s="28">
        <f t="shared" si="14"/>
        <v>2.7182818284590451</v>
      </c>
      <c r="E49" s="29">
        <f t="shared" si="14"/>
        <v>2.7182818284590451</v>
      </c>
      <c r="F49" s="30">
        <f t="shared" si="4"/>
        <v>2718.2818284590453</v>
      </c>
      <c r="G49" s="31">
        <f t="shared" si="5"/>
        <v>2.7182818284590451</v>
      </c>
      <c r="H49" s="32">
        <f t="shared" si="6"/>
        <v>2718.2818284590453</v>
      </c>
      <c r="I49" s="33">
        <f t="shared" si="7"/>
        <v>2.7182818284590451</v>
      </c>
      <c r="J49" s="34">
        <f t="shared" si="15"/>
        <v>38677</v>
      </c>
      <c r="K49" s="6">
        <f t="shared" si="15"/>
        <v>38677</v>
      </c>
      <c r="L49" s="5" t="str">
        <f t="shared" si="8"/>
        <v>Mon</v>
      </c>
      <c r="M49" s="35">
        <f t="shared" si="9"/>
        <v>8.4745370370370374E-2</v>
      </c>
      <c r="N49" s="36" t="s">
        <v>74</v>
      </c>
    </row>
    <row r="50" spans="1:14" x14ac:dyDescent="0.55000000000000004">
      <c r="A50" s="5" t="s">
        <v>75</v>
      </c>
      <c r="C50" s="27">
        <f xml:space="preserve"> PI()</f>
        <v>3.1415926535897931</v>
      </c>
      <c r="D50" s="28">
        <f t="shared" si="14"/>
        <v>3.1415926535897931</v>
      </c>
      <c r="E50" s="29">
        <f t="shared" si="14"/>
        <v>3.1415926535897931</v>
      </c>
      <c r="F50" s="30">
        <f t="shared" si="4"/>
        <v>3141.5926535897929</v>
      </c>
      <c r="G50" s="31">
        <f t="shared" si="5"/>
        <v>3.1415926535897931</v>
      </c>
      <c r="H50" s="32">
        <f t="shared" si="6"/>
        <v>3141.5926535897929</v>
      </c>
      <c r="I50" s="33">
        <f t="shared" si="7"/>
        <v>3.1415926535897931</v>
      </c>
      <c r="J50" s="34">
        <f t="shared" si="15"/>
        <v>39208</v>
      </c>
      <c r="K50" s="6">
        <f t="shared" si="15"/>
        <v>39208</v>
      </c>
      <c r="L50" s="5" t="str">
        <f t="shared" si="8"/>
        <v>Sun</v>
      </c>
      <c r="M50" s="35">
        <f t="shared" si="9"/>
        <v>0.12711805555555555</v>
      </c>
      <c r="N50" s="36" t="s">
        <v>75</v>
      </c>
    </row>
    <row r="51" spans="1:14" x14ac:dyDescent="0.55000000000000004">
      <c r="A51" s="5" t="s">
        <v>76</v>
      </c>
      <c r="C51" s="27">
        <f xml:space="preserve"> SQRT(10)</f>
        <v>3.1622776601683795</v>
      </c>
      <c r="D51" s="28">
        <f t="shared" si="14"/>
        <v>3.1622776601683795</v>
      </c>
      <c r="E51" s="29">
        <f t="shared" si="14"/>
        <v>3.1622776601683795</v>
      </c>
      <c r="F51" s="30">
        <f t="shared" si="4"/>
        <v>3162.2776601683795</v>
      </c>
      <c r="G51" s="31">
        <f t="shared" si="5"/>
        <v>3.1622776601683795</v>
      </c>
      <c r="H51" s="32">
        <f t="shared" si="6"/>
        <v>3162.2776601683795</v>
      </c>
      <c r="I51" s="33">
        <f t="shared" si="7"/>
        <v>3.1622776601683795</v>
      </c>
      <c r="J51" s="34">
        <f t="shared" si="15"/>
        <v>39208</v>
      </c>
      <c r="K51" s="6">
        <f t="shared" si="15"/>
        <v>39208</v>
      </c>
      <c r="L51" s="5" t="str">
        <f t="shared" si="8"/>
        <v>Sun</v>
      </c>
      <c r="M51" s="35">
        <f t="shared" si="9"/>
        <v>0.12711805555555555</v>
      </c>
      <c r="N51" s="36" t="s">
        <v>76</v>
      </c>
    </row>
    <row r="52" spans="1:14" x14ac:dyDescent="0.55000000000000004">
      <c r="A52" s="5" t="s">
        <v>77</v>
      </c>
      <c r="C52" s="27">
        <f xml:space="preserve"> 2 * PI()</f>
        <v>6.2831853071795862</v>
      </c>
      <c r="D52" s="28">
        <f t="shared" si="14"/>
        <v>6.2831853071795862</v>
      </c>
      <c r="E52" s="29">
        <f t="shared" si="14"/>
        <v>6.2831853071795862</v>
      </c>
      <c r="F52" s="30">
        <f t="shared" si="4"/>
        <v>6283.1853071795858</v>
      </c>
      <c r="G52" s="31">
        <f t="shared" si="5"/>
        <v>6.2831853071795862</v>
      </c>
      <c r="H52" s="32">
        <f t="shared" si="6"/>
        <v>6283.1853071795858</v>
      </c>
      <c r="I52" s="33">
        <f t="shared" si="7"/>
        <v>6.2831853071795862</v>
      </c>
      <c r="J52" s="34">
        <f t="shared" si="15"/>
        <v>41553</v>
      </c>
      <c r="K52" s="6">
        <f t="shared" si="15"/>
        <v>41553</v>
      </c>
      <c r="L52" s="5" t="str">
        <f t="shared" si="8"/>
        <v>Sun</v>
      </c>
      <c r="M52" s="35">
        <f t="shared" si="9"/>
        <v>0.25423611111111111</v>
      </c>
      <c r="N52" s="36" t="s">
        <v>77</v>
      </c>
    </row>
    <row r="53" spans="1:14" x14ac:dyDescent="0.55000000000000004">
      <c r="A53" s="5" t="s">
        <v>78</v>
      </c>
      <c r="C53" s="27">
        <f xml:space="preserve"> EXP(2)</f>
        <v>7.3890560989306504</v>
      </c>
      <c r="D53" s="28">
        <f t="shared" si="14"/>
        <v>7.3890560989306504</v>
      </c>
      <c r="E53" s="29">
        <f t="shared" si="14"/>
        <v>7.3890560989306504</v>
      </c>
      <c r="F53" s="30">
        <f t="shared" si="4"/>
        <v>7389.0560989306505</v>
      </c>
      <c r="G53" s="31">
        <f t="shared" si="5"/>
        <v>7.3890560989306504</v>
      </c>
      <c r="H53" s="32">
        <f t="shared" si="6"/>
        <v>7389.0560989306505</v>
      </c>
      <c r="I53" s="33">
        <f t="shared" si="7"/>
        <v>7.3890560989306504</v>
      </c>
      <c r="J53" s="34">
        <f t="shared" si="15"/>
        <v>42346</v>
      </c>
      <c r="K53" s="6">
        <f t="shared" si="15"/>
        <v>42346</v>
      </c>
      <c r="L53" s="5" t="str">
        <f t="shared" si="8"/>
        <v>Tue</v>
      </c>
      <c r="M53" s="35">
        <f t="shared" si="9"/>
        <v>0.29660879629629627</v>
      </c>
      <c r="N53" s="36" t="s">
        <v>78</v>
      </c>
    </row>
    <row r="54" spans="1:14" x14ac:dyDescent="0.55000000000000004">
      <c r="A54" s="5" t="s">
        <v>79</v>
      </c>
      <c r="C54" s="27">
        <f xml:space="preserve"> PI()^2</f>
        <v>9.869604401089358</v>
      </c>
      <c r="D54" s="28">
        <f t="shared" si="14"/>
        <v>9.869604401089358</v>
      </c>
      <c r="E54" s="29">
        <f t="shared" si="14"/>
        <v>9.869604401089358</v>
      </c>
      <c r="F54" s="30">
        <f t="shared" si="4"/>
        <v>9869.6044010893584</v>
      </c>
      <c r="G54" s="31">
        <f t="shared" si="5"/>
        <v>9.869604401089358</v>
      </c>
      <c r="H54" s="32">
        <f t="shared" si="6"/>
        <v>9869.6044010893584</v>
      </c>
      <c r="I54" s="33">
        <f t="shared" si="7"/>
        <v>9.869604401089358</v>
      </c>
      <c r="J54" s="34">
        <f t="shared" si="15"/>
        <v>44066</v>
      </c>
      <c r="K54" s="6">
        <f t="shared" si="15"/>
        <v>44066</v>
      </c>
      <c r="L54" s="5" t="str">
        <f t="shared" si="8"/>
        <v>Sun</v>
      </c>
      <c r="M54" s="35">
        <f t="shared" si="9"/>
        <v>0.38135416666666666</v>
      </c>
      <c r="N54" s="36" t="s">
        <v>79</v>
      </c>
    </row>
    <row r="55" spans="1:14" x14ac:dyDescent="0.55000000000000004">
      <c r="A55" s="5" t="s">
        <v>80</v>
      </c>
      <c r="C55" s="27">
        <f xml:space="preserve"> EXP(3)</f>
        <v>20.085536923187668</v>
      </c>
      <c r="D55" s="28">
        <f t="shared" si="14"/>
        <v>20.085536923187668</v>
      </c>
      <c r="E55" s="29">
        <f t="shared" si="14"/>
        <v>20.085536923187668</v>
      </c>
      <c r="F55" s="30">
        <f t="shared" si="4"/>
        <v>20085.536923187668</v>
      </c>
      <c r="G55" s="31">
        <f t="shared" si="5"/>
        <v>20.085536923187668</v>
      </c>
      <c r="H55" s="32">
        <f t="shared" si="6"/>
        <v>20085.536923187668</v>
      </c>
      <c r="I55" s="33">
        <f t="shared" si="7"/>
        <v>20.085536923187668</v>
      </c>
      <c r="J55" s="34">
        <f t="shared" si="15"/>
        <v>52135</v>
      </c>
      <c r="K55" s="6">
        <f t="shared" si="15"/>
        <v>52135</v>
      </c>
      <c r="L55" s="5" t="str">
        <f t="shared" si="8"/>
        <v>Fri</v>
      </c>
      <c r="M55" s="35">
        <f t="shared" si="9"/>
        <v>0.84745370370370365</v>
      </c>
      <c r="N55" s="36" t="s">
        <v>80</v>
      </c>
    </row>
  </sheetData>
  <autoFilter ref="B5:O5" xr:uid="{00000000-0009-0000-0000-000002000000}"/>
  <pageMargins left="0.7" right="0.7" top="0.75" bottom="0.75" header="0.3" footer="0.3"/>
  <pageSetup orientation="landscape" r:id="rId1"/>
  <headerFooter>
    <oddHeader>&amp;L&amp;F&amp;C&amp;"Calibri"&amp;12&amp;K000000 OFFICIAL - FOR PUBLIC RELEASE&amp;1#_x000D_&amp;"Calibri"&amp;11&amp;K000000U//FOUO&amp;R&amp;A</oddHeader>
    <oddFooter>&amp;Lprinted: &amp;D&amp;CU//FOUO_x000D_&amp;1#&amp;"Calibri"&amp;12&amp;K000000  OFFICIAL - FOR PUBLIC RELEASE This information may be exempt under the Freedom of Information Act 2000 (FOIA) and may be exempt under other UK information legislation. Refer any FOIA queries 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index</vt:lpstr>
      <vt:lpstr>reviews</vt:lpstr>
      <vt:lpstr>pkgs</vt:lpstr>
      <vt:lpstr>templates</vt:lpstr>
      <vt:lpstr>pkgs!_FilterDatabase</vt:lpstr>
      <vt:lpstr>index!Print_Titles</vt:lpstr>
      <vt:lpstr>pkgs!Print_Titles</vt:lpstr>
      <vt:lpstr>reviews!Print_Titles</vt:lpstr>
      <vt:lpstr>templates!Print_Titles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Thrall</dc:creator>
  <cp:lastModifiedBy>Tony Thrall</cp:lastModifiedBy>
  <dcterms:created xsi:type="dcterms:W3CDTF">2015-06-05T18:17:20Z</dcterms:created>
  <dcterms:modified xsi:type="dcterms:W3CDTF">2025-10-24T19:15:17Z</dcterms:modified>
</cp:coreProperties>
</file>