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a9ccbbb0bd9c947/Documents/GitHub/eda_4350/data/xl/"/>
    </mc:Choice>
  </mc:AlternateContent>
  <xr:revisionPtr revIDLastSave="358" documentId="8_{BE919223-632E-4CA3-A135-7A7680007E62}" xr6:coauthVersionLast="47" xr6:coauthVersionMax="47" xr10:uidLastSave="{0C2D0162-445E-4F9A-A447-2AE85DBD215C}"/>
  <bookViews>
    <workbookView xWindow="786" yWindow="138" windowWidth="18858" windowHeight="11136" xr2:uid="{00000000-000D-0000-FFFF-FFFF00000000}"/>
  </bookViews>
  <sheets>
    <sheet name="index" sheetId="2" r:id="rId1"/>
    <sheet name="eda_sessions" sheetId="10" r:id="rId2"/>
    <sheet name="eda_requests" sheetId="9" r:id="rId3"/>
    <sheet name="fn_sessions" sheetId="8" r:id="rId4"/>
    <sheet name="fourier_notes" sheetId="11" r:id="rId5"/>
    <sheet name="toc_292" sheetId="7" r:id="rId6"/>
    <sheet name="notes_01" sheetId="4" r:id="rId7"/>
    <sheet name="notes_02" sheetId="5" r:id="rId8"/>
    <sheet name="notes_03" sheetId="6" r:id="rId9"/>
    <sheet name="templates" sheetId="1" r:id="rId10"/>
  </sheets>
  <externalReferences>
    <externalReference r:id="rId11"/>
    <externalReference r:id="rId12"/>
  </externalReferences>
  <definedNames>
    <definedName name="_xlnm._FilterDatabase" localSheetId="9" hidden="1">templates!$B$5:$O$5</definedName>
    <definedName name="_xlnm._FilterDatabase" localSheetId="5" hidden="1">toc_292!$B$5:$D$234</definedName>
    <definedName name="all_Buyers">[1]pct_per_factor!$D$1:$D$65536</definedName>
    <definedName name="corr">[2]statistics!$A$2</definedName>
    <definedName name="noOct">[1]pct_per_factor!$A$6:$IV$6</definedName>
    <definedName name="_xlnm.Print_Titles" localSheetId="2">eda_requests!$1:$1</definedName>
    <definedName name="_xlnm.Print_Titles" localSheetId="1">eda_sessions!$1:$1</definedName>
    <definedName name="_xlnm.Print_Titles" localSheetId="3">fn_sessions!$1:$1</definedName>
    <definedName name="_xlnm.Print_Titles" localSheetId="4">fourier_notes!$1:$1</definedName>
    <definedName name="_xlnm.Print_Titles" localSheetId="0">index!$1:$1</definedName>
    <definedName name="_xlnm.Print_Titles" localSheetId="6">notes_01!$1:$1</definedName>
    <definedName name="_xlnm.Print_Titles" localSheetId="7">notes_02!$1:$1</definedName>
    <definedName name="_xlnm.Print_Titles" localSheetId="8">notes_03!$1:$1</definedName>
    <definedName name="_xlnm.Print_Titles" localSheetId="9">templates!$1:$1</definedName>
    <definedName name="_xlnm.Print_Titles" localSheetId="5">toc_292!$A:$A,toc_292!$1:$1</definedName>
    <definedName name="yesOct">[1]pct_per_factor!$A$7:$IV$7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8" l="1"/>
  <c r="E16" i="8"/>
  <c r="I14" i="8"/>
  <c r="I15" i="8" s="1"/>
  <c r="H14" i="8"/>
  <c r="H15" i="8" s="1"/>
  <c r="H11" i="8"/>
  <c r="I9" i="8"/>
  <c r="H9" i="8"/>
  <c r="I8" i="8"/>
  <c r="H8" i="8"/>
  <c r="E19" i="8"/>
  <c r="E15" i="8" l="1"/>
  <c r="E17" i="8"/>
  <c r="E18" i="8"/>
  <c r="E14" i="8"/>
  <c r="E7" i="8"/>
  <c r="E8" i="8"/>
  <c r="E9" i="8"/>
  <c r="E10" i="8"/>
  <c r="E11" i="8"/>
  <c r="E6" i="8"/>
  <c r="E5" i="7"/>
  <c r="M8" i="1" l="1"/>
  <c r="M20" i="1"/>
  <c r="K16" i="1"/>
  <c r="K15" i="1"/>
  <c r="K12" i="1"/>
  <c r="K7" i="1"/>
  <c r="K6" i="1"/>
  <c r="J16" i="1"/>
  <c r="L16" i="1" s="1"/>
  <c r="J19" i="1"/>
  <c r="L19" i="1" s="1"/>
  <c r="J20" i="1"/>
  <c r="L20" i="1" s="1"/>
  <c r="J7" i="1"/>
  <c r="L7" i="1" s="1"/>
  <c r="J6" i="1"/>
  <c r="L6" i="1" s="1"/>
  <c r="I18" i="1"/>
  <c r="I15" i="1"/>
  <c r="I12" i="1"/>
  <c r="I9" i="1"/>
  <c r="I6" i="1"/>
  <c r="H14" i="1"/>
  <c r="H12" i="1"/>
  <c r="H9" i="1"/>
  <c r="H7" i="1"/>
  <c r="H6" i="1"/>
  <c r="G16" i="1"/>
  <c r="G15" i="1"/>
  <c r="G12" i="1"/>
  <c r="G7" i="1"/>
  <c r="G6" i="1"/>
  <c r="F7" i="1"/>
  <c r="F9" i="1"/>
  <c r="F12" i="1"/>
  <c r="F15" i="1"/>
  <c r="F19" i="1"/>
  <c r="F20" i="1"/>
  <c r="F6" i="1"/>
  <c r="E7" i="1"/>
  <c r="E14" i="1"/>
  <c r="E15" i="1"/>
  <c r="E16" i="1"/>
  <c r="E19" i="1"/>
  <c r="E20" i="1"/>
  <c r="D7" i="1"/>
  <c r="D11" i="1"/>
  <c r="D12" i="1"/>
  <c r="D14" i="1"/>
  <c r="D19" i="1"/>
  <c r="D20" i="1"/>
  <c r="B5" i="1"/>
  <c r="C3" i="1"/>
  <c r="C18" i="1"/>
  <c r="H18" i="1" s="1"/>
  <c r="C20" i="1"/>
  <c r="H20" i="1" s="1"/>
  <c r="C19" i="1"/>
  <c r="M19" i="1" s="1"/>
  <c r="C15" i="1"/>
  <c r="J15" i="1" s="1"/>
  <c r="L15" i="1" s="1"/>
  <c r="C16" i="1"/>
  <c r="I16" i="1" s="1"/>
  <c r="C11" i="1"/>
  <c r="F11" i="1" s="1"/>
  <c r="C17" i="1"/>
  <c r="I17" i="1" s="1"/>
  <c r="C14" i="1"/>
  <c r="J14" i="1" s="1"/>
  <c r="L14" i="1" s="1"/>
  <c r="C12" i="1"/>
  <c r="J12" i="1" s="1"/>
  <c r="L12" i="1" s="1"/>
  <c r="C10" i="1"/>
  <c r="H10" i="1" s="1"/>
  <c r="C8" i="1"/>
  <c r="H8" i="1" s="1"/>
  <c r="C13" i="1"/>
  <c r="K13" i="1" s="1"/>
  <c r="C9" i="1"/>
  <c r="M9" i="1" s="1"/>
  <c r="C7" i="1"/>
  <c r="M7" i="1" s="1"/>
  <c r="C6" i="1"/>
  <c r="M6" i="1" s="1"/>
  <c r="B20" i="1"/>
  <c r="B16" i="1"/>
  <c r="B11" i="1"/>
  <c r="D6" i="1" l="1"/>
  <c r="D9" i="1"/>
  <c r="E11" i="1"/>
  <c r="F10" i="1"/>
  <c r="G14" i="1"/>
  <c r="H11" i="1"/>
  <c r="H4" i="1" s="1"/>
  <c r="I8" i="1"/>
  <c r="I20" i="1"/>
  <c r="J11" i="1"/>
  <c r="L11" i="1" s="1"/>
  <c r="K14" i="1"/>
  <c r="M18" i="1"/>
  <c r="J10" i="1"/>
  <c r="L10" i="1" s="1"/>
  <c r="M17" i="1"/>
  <c r="M16" i="1"/>
  <c r="E9" i="1"/>
  <c r="F8" i="1"/>
  <c r="H13" i="1"/>
  <c r="I10" i="1"/>
  <c r="M15" i="1"/>
  <c r="E13" i="1"/>
  <c r="J13" i="1"/>
  <c r="L13" i="1" s="1"/>
  <c r="D8" i="1"/>
  <c r="J9" i="1"/>
  <c r="L9" i="1" s="1"/>
  <c r="M14" i="1"/>
  <c r="C4" i="1"/>
  <c r="D17" i="1"/>
  <c r="D16" i="1"/>
  <c r="E18" i="1"/>
  <c r="E6" i="1"/>
  <c r="F17" i="1"/>
  <c r="F3" i="1" s="1"/>
  <c r="H16" i="1"/>
  <c r="I13" i="1"/>
  <c r="J18" i="1"/>
  <c r="L18" i="1" s="1"/>
  <c r="M13" i="1"/>
  <c r="D18" i="1"/>
  <c r="E8" i="1"/>
  <c r="G17" i="1"/>
  <c r="I11" i="1"/>
  <c r="J8" i="1"/>
  <c r="L8" i="1" s="1"/>
  <c r="K17" i="1"/>
  <c r="F18" i="1"/>
  <c r="G18" i="1"/>
  <c r="H15" i="1"/>
  <c r="K18" i="1"/>
  <c r="G19" i="1"/>
  <c r="K19" i="1"/>
  <c r="D15" i="1"/>
  <c r="E17" i="1"/>
  <c r="F16" i="1"/>
  <c r="G8" i="1"/>
  <c r="G20" i="1"/>
  <c r="H17" i="1"/>
  <c r="H3" i="1" s="1"/>
  <c r="I14" i="1"/>
  <c r="J17" i="1"/>
  <c r="L17" i="1" s="1"/>
  <c r="K8" i="1"/>
  <c r="K20" i="1"/>
  <c r="M12" i="1"/>
  <c r="E10" i="1"/>
  <c r="G9" i="1"/>
  <c r="K9" i="1"/>
  <c r="M11" i="1"/>
  <c r="C2" i="1"/>
  <c r="D13" i="1"/>
  <c r="F14" i="1"/>
  <c r="G10" i="1"/>
  <c r="H19" i="1"/>
  <c r="K10" i="1"/>
  <c r="M10" i="1"/>
  <c r="F13" i="1"/>
  <c r="G11" i="1"/>
  <c r="K11" i="1"/>
  <c r="D10" i="1"/>
  <c r="E12" i="1"/>
  <c r="G13" i="1"/>
  <c r="I7" i="1"/>
  <c r="I2" i="1" s="1"/>
  <c r="I19" i="1"/>
  <c r="I3" i="1" l="1"/>
  <c r="F4" i="1"/>
  <c r="F5" i="1"/>
  <c r="G4" i="1"/>
  <c r="G3" i="1"/>
  <c r="H2" i="1"/>
  <c r="D2" i="1"/>
  <c r="D3" i="1"/>
  <c r="D4" i="1"/>
  <c r="G2" i="1"/>
  <c r="I4" i="1"/>
  <c r="E3" i="1"/>
  <c r="E2" i="1"/>
  <c r="E4" i="1"/>
  <c r="H5" i="1"/>
  <c r="F2" i="1"/>
</calcChain>
</file>

<file path=xl/sharedStrings.xml><?xml version="1.0" encoding="utf-8"?>
<sst xmlns="http://schemas.openxmlformats.org/spreadsheetml/2006/main" count="698" uniqueCount="469">
  <si>
    <t>tag</t>
  </si>
  <si>
    <t>is_lp</t>
  </si>
  <si>
    <t>real_1</t>
  </si>
  <si>
    <t>real_2</t>
  </si>
  <si>
    <t>real_3</t>
  </si>
  <si>
    <t>int_1</t>
  </si>
  <si>
    <t>pct_0</t>
  </si>
  <si>
    <t>acct_0</t>
  </si>
  <si>
    <t>sci_1</t>
  </si>
  <si>
    <t>date_1</t>
  </si>
  <si>
    <t>date_2</t>
  </si>
  <si>
    <t>day_o_wk</t>
  </si>
  <si>
    <t>time_1</t>
  </si>
  <si>
    <t>text_1</t>
  </si>
  <si>
    <t>series</t>
  </si>
  <si>
    <t>zero</t>
  </si>
  <si>
    <t>exp(-3)</t>
  </si>
  <si>
    <t>eleventh</t>
  </si>
  <si>
    <t>exp(-2)</t>
  </si>
  <si>
    <t>exp(-1)</t>
  </si>
  <si>
    <t>TwoPi^(-1)</t>
  </si>
  <si>
    <t>Log10(2)</t>
  </si>
  <si>
    <t>Log10(3)</t>
  </si>
  <si>
    <t>Log10(5)</t>
  </si>
  <si>
    <t>Pi^(-1)</t>
  </si>
  <si>
    <t>TwoPi^(-1/2)</t>
  </si>
  <si>
    <t>Log10(e)</t>
  </si>
  <si>
    <t>Pi^(-1/2)</t>
  </si>
  <si>
    <t>gamma</t>
  </si>
  <si>
    <t>ln(2)</t>
  </si>
  <si>
    <t>max</t>
  </si>
  <si>
    <t>median</t>
  </si>
  <si>
    <t>min</t>
  </si>
  <si>
    <t>count or sum</t>
  </si>
  <si>
    <t>(-1)^k (Floor(Log2(k))/(k+1))</t>
  </si>
  <si>
    <t>tab</t>
  </si>
  <si>
    <t>description</t>
  </si>
  <si>
    <t>updated</t>
  </si>
  <si>
    <t>src_file</t>
  </si>
  <si>
    <t>src_URL</t>
  </si>
  <si>
    <t>src_date</t>
  </si>
  <si>
    <t>src_PoC_short</t>
  </si>
  <si>
    <t>src_PoC_sid</t>
  </si>
  <si>
    <t>Tony T</t>
  </si>
  <si>
    <t>adthral</t>
  </si>
  <si>
    <t>dscr</t>
  </si>
  <si>
    <t>templates</t>
  </si>
  <si>
    <t>formats for numbers and strings</t>
  </si>
  <si>
    <t>src_PoC_org</t>
  </si>
  <si>
    <t>US</t>
  </si>
  <si>
    <t>notes_01</t>
  </si>
  <si>
    <t>notes_02</t>
  </si>
  <si>
    <t>notes_03</t>
  </si>
  <si>
    <t>chapter_01, adthral notes</t>
  </si>
  <si>
    <t>chapter_02, adthral notes</t>
  </si>
  <si>
    <t>chapter_03, adthral notes</t>
  </si>
  <si>
    <t>name</t>
  </si>
  <si>
    <t>shuttle</t>
  </si>
  <si>
    <t>ballot</t>
  </si>
  <si>
    <t>heart</t>
  </si>
  <si>
    <t>postal code</t>
  </si>
  <si>
    <t>spam</t>
  </si>
  <si>
    <t>probability of an O-ring failure given tempaerature</t>
  </si>
  <si>
    <t>number of Palm Beach voters in 2000 who voted Buchanan but intended Gore</t>
  </si>
  <si>
    <t>ER triage of patients experiencing acut chest pain</t>
  </si>
  <si>
    <t>automatic identification of handwritten zip code digits</t>
  </si>
  <si>
    <t>classify email at spam or not</t>
  </si>
  <si>
    <t>distinguish burial stone vaults built by different cultures</t>
  </si>
  <si>
    <t>idx</t>
  </si>
  <si>
    <t>label</t>
  </si>
  <si>
    <t>problem_1</t>
  </si>
  <si>
    <t>problem_2</t>
  </si>
  <si>
    <t>problem_3</t>
  </si>
  <si>
    <t>problem_4</t>
  </si>
  <si>
    <t>problem_5</t>
  </si>
  <si>
    <t>problem_6</t>
  </si>
  <si>
    <t>vault</t>
  </si>
  <si>
    <t>idx_1</t>
  </si>
  <si>
    <t>idx_2</t>
  </si>
  <si>
    <t>title</t>
  </si>
  <si>
    <t>comment</t>
  </si>
  <si>
    <t>Notation</t>
  </si>
  <si>
    <t>The Reality of the Unknown Function</t>
  </si>
  <si>
    <t>Training and Selection of Models</t>
  </si>
  <si>
    <t>Purposes of Learning</t>
  </si>
  <si>
    <t>The Problem of Learning</t>
  </si>
  <si>
    <t>Domain</t>
  </si>
  <si>
    <t>Range</t>
  </si>
  <si>
    <t>Data</t>
  </si>
  <si>
    <t>Loss</t>
  </si>
  <si>
    <t>Risk</t>
  </si>
  <si>
    <t>"Learn f()": infer function f() from observed pairs (x, f(x).  This is a very useful representation of ML algorithms.  To be clear, ML supports but does not encompass goals of science (understand phenomena) or industry (use observed patterns).</t>
  </si>
  <si>
    <t>In ML, does "feature space" mean observed or possible features?  Implicit in the description are: (1) the data-generation process; and (2) features as attributes of entities.</t>
  </si>
  <si>
    <t>Image of X under function f(), or perhaps the union of such images for f in a family F of functions.  Classification versus regresssion based on cardinality of f(X): finite or infinite.</t>
  </si>
  <si>
    <t>(X, Y) pairs drawn at random from probability distribution P on (X, f(X)).  Alternatively, when only X is given, learn P(X) from X.  F(X) may not be observed but its range is known to be finite or infinite.</t>
  </si>
  <si>
    <t>Examples: squared-error, zero-one, cross-entropy, etc.</t>
  </si>
  <si>
    <t>Expected loss.  See exercises.</t>
  </si>
  <si>
    <t>Is (X, f(X)) a premise or a model?  Is it a model of (X, Y)?  Would that model be disproved by multiple Y-values paired with a single X-value?  Or by non-uniqueness of the risk-minimizing function (e.g., when X, Y arae independent)?</t>
  </si>
  <si>
    <t>Introduces function family F, and refers to target function f() as *a* risk-minimizing function.</t>
  </si>
  <si>
    <t>Prediction or explanation.</t>
  </si>
  <si>
    <t>Script X denotes a set of features (predictor variables).</t>
  </si>
  <si>
    <t>Regression</t>
  </si>
  <si>
    <t>General Framework</t>
  </si>
  <si>
    <t>Estimating Model Parameters</t>
  </si>
  <si>
    <t>Properties of Fitted Values</t>
  </si>
  <si>
    <t>Estimating Variance</t>
  </si>
  <si>
    <t>A Normality Assumption</t>
  </si>
  <si>
    <t>Computation</t>
  </si>
  <si>
    <t>Categorical Features</t>
  </si>
  <si>
    <t>Feature Expansions, Interactons, and Transformations</t>
  </si>
  <si>
    <t>Penalized Regression: Model Transformations for Risk Reduction</t>
  </si>
  <si>
    <t>Variations in Linear Regression</t>
  </si>
  <si>
    <t>Nonlinear Regression</t>
  </si>
  <si>
    <t>Nonparametric Regression</t>
  </si>
  <si>
    <t>Reinforce math framework through well-understood liinear least-squares theory.</t>
  </si>
  <si>
    <t>"Design matrix": includes column x_0 = 1, along with covariates x_1, …, x_m.  "Feature matrix" might be a better name.  The model treats covariates x as fixed, with error term e = y - f(x) as the sole random element.</t>
  </si>
  <si>
    <t>Intriduces squared-error, absolute error, and mention Huber loss functions.</t>
  </si>
  <si>
    <t>Minimize residual sum of squares (RSS).</t>
  </si>
  <si>
    <t>idx_3</t>
  </si>
  <si>
    <t>Introduction—Examples from Real Life</t>
  </si>
  <si>
    <t>Estimating the Model Parameters</t>
  </si>
  <si>
    <t>Estimating the Variance</t>
  </si>
  <si>
    <t>Feature Expansions, Interactions, and Transformations</t>
  </si>
  <si>
    <t>Penalized Regression: Model Transformation for Risk Reduction</t>
  </si>
  <si>
    <t>Classification</t>
  </si>
  <si>
    <t>The Bayes Classifier</t>
  </si>
  <si>
    <t>Introduction to Classifiers</t>
  </si>
  <si>
    <t>Mitigating Biases in Software, Data, and Zero Probabilities</t>
  </si>
  <si>
    <t>Mitigating Biases in Software by Adjusting Loss and Probabilities</t>
  </si>
  <si>
    <t>Mitigating Biases in Data by Adjusting Loss or Probabilities</t>
  </si>
  <si>
    <t>Mitigating Effects of Zero Estimated Probability</t>
  </si>
  <si>
    <t>Class Boundaries</t>
  </si>
  <si>
    <t>A Running Example</t>
  </si>
  <si>
    <t>Likelihood Methods</t>
  </si>
  <si>
    <t>Quadratic Discriminant Analysis</t>
  </si>
  <si>
    <t>Linear Discriminant Analysis</t>
  </si>
  <si>
    <t>Gaussian Mixture Models</t>
  </si>
  <si>
    <t>Kernel Density Estimation</t>
  </si>
  <si>
    <t>Histograms</t>
  </si>
  <si>
    <t>The Naïve Bayes Classifier</t>
  </si>
  <si>
    <t>Prototype Methods</t>
  </si>
  <si>
    <t>k-Nearest-Neighbor (KNN)</t>
  </si>
  <si>
    <t>Condensed k-Nearest-Neighbor</t>
  </si>
  <si>
    <t>Nearest-Cluster</t>
  </si>
  <si>
    <t>Learning Vector Quantization (LVQ)</t>
  </si>
  <si>
    <t>Logistic Regression</t>
  </si>
  <si>
    <t>The Logistic Regression Model</t>
  </si>
  <si>
    <t>Adjusting the Marginal or Prior Distribution of Classes</t>
  </si>
  <si>
    <t>Class Boundaries, Hyperplanes, and Geometry</t>
  </si>
  <si>
    <t>Neural Networks</t>
  </si>
  <si>
    <t>Activation Functions</t>
  </si>
  <si>
    <t>Neurons</t>
  </si>
  <si>
    <t>Single-Hidden-Layer Neural Networks</t>
  </si>
  <si>
    <t>Multi-Hidden-Layer Neural Networks</t>
  </si>
  <si>
    <t>Logistic Regression and Zero-Hidden-Layer Neural Networks</t>
  </si>
  <si>
    <t>Classification Trees</t>
  </si>
  <si>
    <t>Classification of Data by Leaves (Terminal Nodes)</t>
  </si>
  <si>
    <t>Impurity of Nodes and Trees</t>
  </si>
  <si>
    <t>Growing Trees</t>
  </si>
  <si>
    <t>Pruning Trees</t>
  </si>
  <si>
    <t>Regression Trees</t>
  </si>
  <si>
    <t>Support Vector Machines</t>
  </si>
  <si>
    <t>A Geometric Definition of "Good"</t>
  </si>
  <si>
    <t>SVM Classifiers for Linearly Separable Data</t>
  </si>
  <si>
    <t>The Central Role fo Inner Products</t>
  </si>
  <si>
    <t>SVM Classifiers for Data Not Linearly Separable</t>
  </si>
  <si>
    <t>Slack Variables as Hinge Loss</t>
  </si>
  <si>
    <t>Multiple Classes, General Loss, and Non-Uniform Class Prior</t>
  </si>
  <si>
    <t>Approximations of the Bayes Classifier</t>
  </si>
  <si>
    <t>Inner Products via Kernel Functions</t>
  </si>
  <si>
    <t>Postscript: Example Problem Revisited</t>
  </si>
  <si>
    <t>Bias–Variance Trade-off</t>
  </si>
  <si>
    <t>Squared-Error Loss</t>
  </si>
  <si>
    <t>General Loss</t>
  </si>
  <si>
    <t>Combining Classifiers</t>
  </si>
  <si>
    <t>Ensembles</t>
  </si>
  <si>
    <t>Ensemble Design</t>
  </si>
  <si>
    <t>Bootstrap Aggregation (Bagging)</t>
  </si>
  <si>
    <t>Random Forests</t>
  </si>
  <si>
    <t>Boosting and Arcing</t>
  </si>
  <si>
    <t>Classification by Regression Ensemble</t>
  </si>
  <si>
    <t>Gradient Boosting</t>
  </si>
  <si>
    <t>Stacking and Mixture of Experts</t>
  </si>
  <si>
    <t>Risk Estimation and Model Selection</t>
  </si>
  <si>
    <t>Risk Estimation via Training Data</t>
  </si>
  <si>
    <t>Risk Estimation via Validation or Test Data</t>
  </si>
  <si>
    <t>Training, Validation, and Test Data Sets</t>
  </si>
  <si>
    <t>Training, Validation, and Test Estimates of Risk</t>
  </si>
  <si>
    <t>Application -- Precision of Validation and Test Estimates of Risk</t>
  </si>
  <si>
    <t>Application -- Comparing a Model's Risk to a Target Value</t>
  </si>
  <si>
    <t>Application -- Comparing the Difference of Models' Risks to a Target Value</t>
  </si>
  <si>
    <t>Size of Validation and Test Data Sets</t>
  </si>
  <si>
    <t>Measures of Performance for Hypothesis Tests About Risk</t>
  </si>
  <si>
    <t>Size of Training, Validation, and Test Data Sets</t>
  </si>
  <si>
    <t>Example Construction of Training, Validation, and Test Data Sets</t>
  </si>
  <si>
    <t>Example Use of Training and Validation Data Sets</t>
  </si>
  <si>
    <t>Example Use of Test Data Sets</t>
  </si>
  <si>
    <t>Cross-Validation</t>
  </si>
  <si>
    <t>Improvements on Cross-Validation</t>
  </si>
  <si>
    <t>Out-of-Bag Risk Estimation</t>
  </si>
  <si>
    <t>Akaike’s Information Criterion (AIC)</t>
  </si>
  <si>
    <t>Schwartz’s Bayesian Information Criterion (BIC)</t>
  </si>
  <si>
    <t>Rissanen’s Minimum Description Length Criterion (MDL)</t>
  </si>
  <si>
    <t>R2 and Adjusted R2</t>
  </si>
  <si>
    <t>Stepwise Model Selection</t>
  </si>
  <si>
    <t>Occam’s Razor</t>
  </si>
  <si>
    <t>Consistency</t>
  </si>
  <si>
    <t>Convergence of Sequences of Random Variables</t>
  </si>
  <si>
    <t>Consistency for Parameter Estimation</t>
  </si>
  <si>
    <t>Consistency for Prediction</t>
  </si>
  <si>
    <t>There Are Consistent and Universally Consistent Classifiers</t>
  </si>
  <si>
    <t>Convergence to Asymptopia Is Not Uniform and May Be Slow</t>
  </si>
  <si>
    <t>Clustering</t>
  </si>
  <si>
    <t>k-Means</t>
  </si>
  <si>
    <t>Clustering by Mode-Hunting in a Density Estimate</t>
  </si>
  <si>
    <t>Using Classifiers to Cluster</t>
  </si>
  <si>
    <t>Dissimilarity</t>
  </si>
  <si>
    <t>k-Medoids</t>
  </si>
  <si>
    <t>k-Modes and k-Prototypes</t>
  </si>
  <si>
    <t>Agglomerative Hierarchical Clustering</t>
  </si>
  <si>
    <t>Divisive Hierarchical Clustering</t>
  </si>
  <si>
    <t>How Many Clusters Are There? Interpretation of Clustering</t>
  </si>
  <si>
    <t>An Impossibility Theorem</t>
  </si>
  <si>
    <t>Optimization</t>
  </si>
  <si>
    <t>Quasi-Newton Methods</t>
  </si>
  <si>
    <t>The Newton-Raphson Method for Finding Zeros</t>
  </si>
  <si>
    <t>The Newton-Raphson Method for Optimization</t>
  </si>
  <si>
    <t>Gradient Descent</t>
  </si>
  <si>
    <t>Thr BFGS Algorithm</t>
  </si>
  <si>
    <t>Modifications to Quasi-Newton Methods</t>
  </si>
  <si>
    <t>The Nelder–Mead Algorithm</t>
  </si>
  <si>
    <t>Simulated Annealing</t>
  </si>
  <si>
    <t>Genetic Algorithms</t>
  </si>
  <si>
    <t>Particle Swarm Optimization</t>
  </si>
  <si>
    <t>General Remarks on Optimization</t>
  </si>
  <si>
    <t>Imperfectly Known Objective Functions</t>
  </si>
  <si>
    <t>Objective Functions Which are Sums</t>
  </si>
  <si>
    <t>Optimization from Multiple Starting Points</t>
  </si>
  <si>
    <t>Solving Least-Squares Problems via Quasi-Newton Methods</t>
  </si>
  <si>
    <t>Gradient Computation for Neural Networkd via Back-Propagation</t>
  </si>
  <si>
    <t>Handling Missing Data via the Expectation-Maximization Algorithm</t>
  </si>
  <si>
    <t>The General Algorithm</t>
  </si>
  <si>
    <t>EM Climbs the Marginal Likelihood of the Observations</t>
  </si>
  <si>
    <t>Example -- Fitting a Gaussian Mixture Model via EM</t>
  </si>
  <si>
    <t>Example -- the Ex[ectatopm Step</t>
  </si>
  <si>
    <t>Example -- the Maximization Step</t>
  </si>
  <si>
    <t>Fitting SVMs via Sequential Minimal Optimization</t>
  </si>
  <si>
    <t>Primal and Dual Forms of the Linear SVM Optimization Problem</t>
  </si>
  <si>
    <t>Slater's Condition and the Karush-Kuhn-Tucker Conditions</t>
  </si>
  <si>
    <t>Generalization to Kernel Support Vector Machines</t>
  </si>
  <si>
    <t>Computation of the Intercept</t>
  </si>
  <si>
    <t>Solving the Dual Problem via Sequential Minimal Optimization</t>
  </si>
  <si>
    <t>Step 1 -- Choosing a Pair of Coordinates to Optimize</t>
  </si>
  <si>
    <t>Step 2 -- Constrained Optimization of a Pair of Coordinates</t>
  </si>
  <si>
    <t>High-Dimensional Data</t>
  </si>
  <si>
    <t>The Curse of Dimensionality</t>
  </si>
  <si>
    <t>Two Running Examples</t>
  </si>
  <si>
    <t xml:space="preserve">Example 1: Equilateral Simplex </t>
  </si>
  <si>
    <t xml:space="preserve">Example 2: Text </t>
  </si>
  <si>
    <t>Reducing Dimension While Preserving Information</t>
  </si>
  <si>
    <t>The Geometry of Means and Covariances of Real Features</t>
  </si>
  <si>
    <t>Principal Component Analysis</t>
  </si>
  <si>
    <t>Working in "Dissimilarity Space"</t>
  </si>
  <si>
    <t>Linear Multidimensional Scaling</t>
  </si>
  <si>
    <t>The Singular Value Decomposition and Low-Rank Approximation</t>
  </si>
  <si>
    <t>Stress-Minimizing Multidimensional Scaling</t>
  </si>
  <si>
    <t>Projection Pursuit</t>
  </si>
  <si>
    <t>Feature Selection</t>
  </si>
  <si>
    <t>Manifold Learning</t>
  </si>
  <si>
    <t>Autoencoders</t>
  </si>
  <si>
    <t>Model Regularization</t>
  </si>
  <si>
    <t>Duality and the Geometry of Parameter Penalization</t>
  </si>
  <si>
    <t>Parameter Penalization as Prior Information</t>
  </si>
  <si>
    <t>Communication with Clients</t>
  </si>
  <si>
    <t>Binary Classification and Hypothesis Testing</t>
  </si>
  <si>
    <t>Terminology for Binary Decisions</t>
  </si>
  <si>
    <t>ROC Curves</t>
  </si>
  <si>
    <t>One-Dimensional Measures of Performance</t>
  </si>
  <si>
    <t>Confusion Matrices</t>
  </si>
  <si>
    <t>Pairwise Model Comparison</t>
  </si>
  <si>
    <t>Multiple Testing</t>
  </si>
  <si>
    <t>Control the Familywise Error</t>
  </si>
  <si>
    <t>Control the False Discovery Rate</t>
  </si>
  <si>
    <t>Expert Systems</t>
  </si>
  <si>
    <t>Thoughts on Good Practice and Malpractice</t>
  </si>
  <si>
    <t>Current Challenges in Machine Learning</t>
  </si>
  <si>
    <t>Streaming Data</t>
  </si>
  <si>
    <t>Distributed Data</t>
  </si>
  <si>
    <t>Semi-supervised Learning</t>
  </si>
  <si>
    <t>Active Learning</t>
  </si>
  <si>
    <t>Feature Construction via Deep Neural Networks</t>
  </si>
  <si>
    <t>Transfer Learning</t>
  </si>
  <si>
    <t>Interpretability of Complex Models</t>
  </si>
  <si>
    <t>R and Python Source Code</t>
  </si>
  <si>
    <t>Author’s Biases</t>
  </si>
  <si>
    <t>Packages and Code</t>
  </si>
  <si>
    <t>The Running Example</t>
  </si>
  <si>
    <t>Quadratic Discriminant Analysis (</t>
  </si>
  <si>
    <t>The Naive Bayes Classifier</t>
  </si>
  <si>
    <t>k-Nearest-Neighbor</t>
  </si>
  <si>
    <t>Learning Vector Quantization</t>
  </si>
  <si>
    <t>Boosting by Reweighting</t>
  </si>
  <si>
    <t>Boosting by Sampling (Arcing)</t>
  </si>
  <si>
    <t>Gradient Boosted Trees</t>
  </si>
  <si>
    <t>app_A: List of Symbols</t>
  </si>
  <si>
    <t>app_B: The Condition Number of a Matrix with Respect to a Norm</t>
  </si>
  <si>
    <t>app_C: Probability Estimation</t>
  </si>
  <si>
    <t>app_D: Converting Between Normal Parameters and Level-Curve Ellipsoids</t>
  </si>
  <si>
    <t>app_E: The Geometry of Linear Functions and Linear Classifiers</t>
  </si>
  <si>
    <t>app_F: Training Data and Fitted Parameters</t>
  </si>
  <si>
    <t>app_G: Solutions to All Exercises</t>
  </si>
  <si>
    <t>References</t>
  </si>
  <si>
    <t>Index</t>
  </si>
  <si>
    <t>toc_292</t>
  </si>
  <si>
    <t>titles of chapters ... subsections (v 2.92)</t>
  </si>
  <si>
    <t>Steve K</t>
  </si>
  <si>
    <t>swknox</t>
  </si>
  <si>
    <t>Fitted response is a certain orthogonal projection (hat matrix h) of the observed response.  Define total, model, residual sum of squares (TSS, MSS, RSS).</t>
  </si>
  <si>
    <t>E{RSS} = s^2 * tr(I - H) = n - (m+1).</t>
  </si>
  <si>
    <t>Assume e ~ N(0, s^2 I).  Compare max-likelihood estimates to least-squares estimates.</t>
  </si>
  <si>
    <t>Use Householder reflections to solve R theta ~ Q^T y, where x = QR.</t>
  </si>
  <si>
    <t>intercept along with K-1 indicator variables; theta_j is the contrast between indicators j and K.</t>
  </si>
  <si>
    <t>Introduce via polynomial regression.  Or tansform time to e.g. weekday versus weekend.  Centering, scaling.</t>
  </si>
  <si>
    <t>Ridge regression equivalent to penalizing length of vector theta-hat.  Also mention lasso regression.</t>
  </si>
  <si>
    <t>Weighted least squares, multivariate response, logistic regression, random effects.  See Rosset and Tibshirani 2019.</t>
  </si>
  <si>
    <t>Typically loss function is absolute error.</t>
  </si>
  <si>
    <t>Nonlinear least-squares and the Gauss-Newton algorithm.</t>
  </si>
  <si>
    <t>s_1a</t>
  </si>
  <si>
    <t>s_tag</t>
  </si>
  <si>
    <t>AM</t>
  </si>
  <si>
    <t>PM</t>
  </si>
  <si>
    <t>s_time</t>
  </si>
  <si>
    <t>s_date</t>
  </si>
  <si>
    <t>s_2a</t>
  </si>
  <si>
    <t>s_3a</t>
  </si>
  <si>
    <t>s_4a</t>
  </si>
  <si>
    <t>s_5a</t>
  </si>
  <si>
    <t>s_6a</t>
  </si>
  <si>
    <t>s_1b</t>
  </si>
  <si>
    <t>s_2b</t>
  </si>
  <si>
    <t>s_3b</t>
  </si>
  <si>
    <t>s_4b</t>
  </si>
  <si>
    <t>s_5b</t>
  </si>
  <si>
    <t>s_6b</t>
  </si>
  <si>
    <t>f_name</t>
  </si>
  <si>
    <t>s_1a_4350.qmd</t>
  </si>
  <si>
    <t>s_1b_4350.qmd</t>
  </si>
  <si>
    <t>s_2a_4350.qmd</t>
  </si>
  <si>
    <t>s_2b_4350.qmd</t>
  </si>
  <si>
    <t>s_3a_4350.qmd</t>
  </si>
  <si>
    <t>s_3b_4350.qmd</t>
  </si>
  <si>
    <t>s_5b_4350.qmd</t>
  </si>
  <si>
    <t>s_6a_4350.qmd</t>
  </si>
  <si>
    <t>s_6b_4350.qmd</t>
  </si>
  <si>
    <t>Exploratory Data Analysis</t>
  </si>
  <si>
    <t>Conditional Distributions</t>
  </si>
  <si>
    <t>Clustering: EDA in Higher Dimensions</t>
  </si>
  <si>
    <t>Text Analysis</t>
  </si>
  <si>
    <t>Sampling and Study Design</t>
  </si>
  <si>
    <t>Statistical Simulation</t>
  </si>
  <si>
    <t>&lt;MJ slides on Linear Algebra&gt;</t>
  </si>
  <si>
    <t>&lt;MJ slides on Dimension Reduction&gt;</t>
  </si>
  <si>
    <t>&lt;KT notes on Time Series&gt;</t>
  </si>
  <si>
    <t>Time Series &amp; Point Processes: Frequency Analysis</t>
  </si>
  <si>
    <t>auth</t>
  </si>
  <si>
    <t>TT</t>
  </si>
  <si>
    <t>MJ</t>
  </si>
  <si>
    <t>KT</t>
  </si>
  <si>
    <t>Part 1: Review of Selected Topics</t>
  </si>
  <si>
    <t>eda_sessions</t>
  </si>
  <si>
    <t>list eda topics presented by adthral</t>
  </si>
  <si>
    <t>Latent Dirichlet Allocation</t>
  </si>
  <si>
    <t>in progress</t>
  </si>
  <si>
    <t>status</t>
  </si>
  <si>
    <t>Preparing to Teach Part 1</t>
  </si>
  <si>
    <t>The Dirichlet Distribution</t>
  </si>
  <si>
    <t>EM: the Expectation-Maximization Algorithm</t>
  </si>
  <si>
    <t>topic</t>
  </si>
  <si>
    <t>LDA</t>
  </si>
  <si>
    <t>EM</t>
  </si>
  <si>
    <t>TS Forecasting</t>
  </si>
  <si>
    <t>SVD</t>
  </si>
  <si>
    <t>PCA v MDS v SNE</t>
  </si>
  <si>
    <t>TBD</t>
  </si>
  <si>
    <t>SNE = Stoch Neighbor Embedding</t>
  </si>
  <si>
    <t>eda_requests</t>
  </si>
  <si>
    <t>eda topics, requested elaboration</t>
  </si>
  <si>
    <t>draft-1</t>
  </si>
  <si>
    <t>TS-Fourier</t>
  </si>
  <si>
    <t>req_by</t>
  </si>
  <si>
    <t>team</t>
  </si>
  <si>
    <t>intro-examples.Rmd</t>
  </si>
  <si>
    <t>s_6a_LDA.qmd</t>
  </si>
  <si>
    <t>s_6a_Dirichlet_dstn.qmd</t>
  </si>
  <si>
    <t>s_6a_EM.qmd</t>
  </si>
  <si>
    <t>Fourier series</t>
  </si>
  <si>
    <t>eda</t>
  </si>
  <si>
    <t>clustering</t>
  </si>
  <si>
    <t>text_analysis</t>
  </si>
  <si>
    <t>condl_distn</t>
  </si>
  <si>
    <t>study_design</t>
  </si>
  <si>
    <t>stat_sim</t>
  </si>
  <si>
    <t>ts_intro</t>
  </si>
  <si>
    <t>ts_forecast</t>
  </si>
  <si>
    <t>topic_review</t>
  </si>
  <si>
    <t>discussion</t>
  </si>
  <si>
    <t>s1a</t>
  </si>
  <si>
    <t>s1b</t>
  </si>
  <si>
    <t>s2a</t>
  </si>
  <si>
    <t>s2b</t>
  </si>
  <si>
    <t>s3a</t>
  </si>
  <si>
    <t>s3b</t>
  </si>
  <si>
    <t>s4a</t>
  </si>
  <si>
    <t>s4b</t>
  </si>
  <si>
    <t>s5a</t>
  </si>
  <si>
    <t>s5b</t>
  </si>
  <si>
    <t>s6a</t>
  </si>
  <si>
    <t>s6b</t>
  </si>
  <si>
    <t>Time Series Data Analysis</t>
  </si>
  <si>
    <t>Time Series Forecasting</t>
  </si>
  <si>
    <t>f_prefix</t>
  </si>
  <si>
    <t>fn_sessions</t>
  </si>
  <si>
    <t>list eda filenames per session</t>
  </si>
  <si>
    <t>s_idx</t>
  </si>
  <si>
    <t>xtra</t>
  </si>
  <si>
    <t>Dirichlet_dstn</t>
  </si>
  <si>
    <t>none</t>
  </si>
  <si>
    <t>src_1</t>
  </si>
  <si>
    <t>src_2</t>
  </si>
  <si>
    <t>GL_status</t>
  </si>
  <si>
    <t>done</t>
  </si>
  <si>
    <t>check</t>
  </si>
  <si>
    <t>NA</t>
  </si>
  <si>
    <t>g2g</t>
  </si>
  <si>
    <t>use</t>
  </si>
  <si>
    <t>present</t>
  </si>
  <si>
    <t>todo</t>
  </si>
  <si>
    <t>ref</t>
  </si>
  <si>
    <t>fourier_notes</t>
  </si>
  <si>
    <t>spectrun notation of various authors</t>
  </si>
  <si>
    <t>key</t>
  </si>
  <si>
    <t>FATS</t>
  </si>
  <si>
    <t>TSDAT</t>
  </si>
  <si>
    <t>TSA5</t>
  </si>
  <si>
    <t>VSCTSA</t>
  </si>
  <si>
    <t>Stat_153</t>
  </si>
  <si>
    <t>spectrum density function</t>
  </si>
  <si>
    <t>spec-dens</t>
  </si>
  <si>
    <t>spec-cum</t>
  </si>
  <si>
    <t>cumulative spectrum funtion</t>
  </si>
  <si>
    <t>f_a_b</t>
  </si>
  <si>
    <t>DFT</t>
  </si>
  <si>
    <t>discrete Fourier transform</t>
  </si>
  <si>
    <t>d_X^(T)</t>
  </si>
  <si>
    <t>periodogram</t>
  </si>
  <si>
    <t>F_a_b</t>
  </si>
  <si>
    <t>cum-DFT</t>
  </si>
  <si>
    <t>cumulative integral of the DFT</t>
  </si>
  <si>
    <t>Z_X^(T)</t>
  </si>
  <si>
    <t>spec-measure</t>
  </si>
  <si>
    <t>spectral measure</t>
  </si>
  <si>
    <t>Z_X</t>
  </si>
  <si>
    <t>I_XX^(T)</t>
  </si>
  <si>
    <t>P_x</t>
  </si>
  <si>
    <t>d</t>
  </si>
  <si>
    <t>I</t>
  </si>
  <si>
    <t>s5c</t>
  </si>
  <si>
    <t>ts_fourier</t>
  </si>
  <si>
    <t>Time Series Spectrum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</si>
</sst>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"/>
    <numFmt numFmtId="165" formatCode="0.000"/>
    <numFmt numFmtId="166" formatCode="0.0E+00"/>
    <numFmt numFmtId="167" formatCode="[$-409]dd\-mmm\-yy;@"/>
    <numFmt numFmtId="168" formatCode="[$-409]d\-mmm\-yyyy;@"/>
    <numFmt numFmtId="169" formatCode="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2" fillId="0" borderId="0" xfId="0" applyNumberFormat="1" applyFont="1" applyAlignment="1">
      <alignment horizontal="right" vertical="top" indent="1"/>
    </xf>
    <xf numFmtId="164" fontId="0" fillId="0" borderId="0" xfId="0" applyNumberFormat="1" applyAlignment="1">
      <alignment horizontal="right" vertical="top" indent="1"/>
    </xf>
    <xf numFmtId="0" fontId="2" fillId="0" borderId="0" xfId="0" applyFont="1" applyAlignment="1">
      <alignment horizontal="right" vertical="top" indent="1"/>
    </xf>
    <xf numFmtId="2" fontId="1" fillId="0" borderId="0" xfId="0" applyNumberFormat="1" applyFont="1" applyAlignment="1">
      <alignment horizontal="left" vertical="top" indent="1"/>
    </xf>
    <xf numFmtId="2" fontId="2" fillId="0" borderId="0" xfId="0" applyNumberFormat="1" applyFont="1" applyAlignment="1">
      <alignment horizontal="right" vertical="top" indent="1"/>
    </xf>
    <xf numFmtId="2" fontId="0" fillId="0" borderId="0" xfId="0" applyNumberFormat="1" applyAlignment="1">
      <alignment horizontal="right" vertical="top" indent="1"/>
    </xf>
    <xf numFmtId="165" fontId="1" fillId="0" borderId="0" xfId="0" applyNumberFormat="1" applyFont="1" applyAlignment="1">
      <alignment horizontal="left" vertical="top" indent="1"/>
    </xf>
    <xf numFmtId="165" fontId="2" fillId="0" borderId="0" xfId="0" applyNumberFormat="1" applyFont="1" applyAlignment="1">
      <alignment horizontal="right" vertical="top" indent="1"/>
    </xf>
    <xf numFmtId="165" fontId="0" fillId="0" borderId="0" xfId="0" applyNumberFormat="1" applyAlignment="1">
      <alignment horizontal="right" vertical="top" indent="1"/>
    </xf>
    <xf numFmtId="1" fontId="1" fillId="0" borderId="0" xfId="0" applyNumberFormat="1" applyFont="1" applyAlignment="1">
      <alignment horizontal="left" vertical="top" indent="1"/>
    </xf>
    <xf numFmtId="1" fontId="2" fillId="0" borderId="0" xfId="0" applyNumberFormat="1" applyFont="1" applyAlignment="1">
      <alignment horizontal="right" vertical="top" indent="1"/>
    </xf>
    <xf numFmtId="1" fontId="0" fillId="0" borderId="0" xfId="0" applyNumberFormat="1" applyAlignment="1">
      <alignment horizontal="right" vertical="top" indent="1"/>
    </xf>
    <xf numFmtId="9" fontId="2" fillId="0" borderId="0" xfId="0" applyNumberFormat="1" applyFont="1" applyAlignment="1">
      <alignment horizontal="right" vertical="top" indent="1"/>
    </xf>
    <xf numFmtId="9" fontId="0" fillId="0" borderId="0" xfId="0" applyNumberFormat="1" applyAlignment="1">
      <alignment horizontal="right" vertical="top" indent="1"/>
    </xf>
    <xf numFmtId="9" fontId="1" fillId="0" borderId="0" xfId="0" applyNumberFormat="1" applyFont="1" applyAlignment="1">
      <alignment horizontal="left" vertical="top" indent="1"/>
    </xf>
    <xf numFmtId="41" fontId="1" fillId="0" borderId="0" xfId="0" applyNumberFormat="1" applyFont="1" applyAlignment="1">
      <alignment horizontal="left" vertical="top" indent="1"/>
    </xf>
    <xf numFmtId="41" fontId="2" fillId="0" borderId="0" xfId="0" applyNumberFormat="1" applyFont="1" applyAlignment="1">
      <alignment horizontal="left" vertical="top" indent="1"/>
    </xf>
    <xf numFmtId="41" fontId="0" fillId="0" borderId="0" xfId="0" applyNumberFormat="1" applyAlignment="1">
      <alignment horizontal="left" vertical="top" indent="1"/>
    </xf>
    <xf numFmtId="166" fontId="1" fillId="0" borderId="0" xfId="0" applyNumberFormat="1" applyFont="1" applyAlignment="1">
      <alignment horizontal="left" vertical="top" indent="1"/>
    </xf>
    <xf numFmtId="166" fontId="2" fillId="0" borderId="0" xfId="0" applyNumberFormat="1" applyFont="1" applyAlignment="1">
      <alignment horizontal="right" vertical="top" indent="1"/>
    </xf>
    <xf numFmtId="166" fontId="0" fillId="0" borderId="0" xfId="0" applyNumberFormat="1" applyAlignment="1">
      <alignment horizontal="right" vertical="top" indent="1"/>
    </xf>
    <xf numFmtId="167" fontId="1" fillId="0" borderId="0" xfId="0" applyNumberFormat="1" applyFont="1" applyAlignment="1">
      <alignment horizontal="left" vertical="top" indent="1"/>
    </xf>
    <xf numFmtId="167" fontId="2" fillId="0" borderId="0" xfId="0" applyNumberFormat="1" applyFont="1" applyAlignment="1">
      <alignment horizontal="right" vertical="top" indent="1"/>
    </xf>
    <xf numFmtId="167" fontId="0" fillId="0" borderId="0" xfId="0" applyNumberFormat="1" applyAlignment="1">
      <alignment horizontal="right" vertical="top" indent="1"/>
    </xf>
    <xf numFmtId="168" fontId="1" fillId="0" borderId="0" xfId="0" applyNumberFormat="1" applyFont="1" applyAlignment="1">
      <alignment horizontal="left" vertical="top" indent="1"/>
    </xf>
    <xf numFmtId="168" fontId="2" fillId="0" borderId="0" xfId="0" applyNumberFormat="1" applyFont="1" applyAlignment="1">
      <alignment horizontal="right" vertical="top" indent="1"/>
    </xf>
    <xf numFmtId="168" fontId="0" fillId="0" borderId="0" xfId="0" applyNumberFormat="1" applyAlignment="1">
      <alignment horizontal="right" vertical="top" indent="1"/>
    </xf>
    <xf numFmtId="169" fontId="1" fillId="0" borderId="0" xfId="0" applyNumberFormat="1" applyFont="1" applyAlignment="1">
      <alignment horizontal="left" vertical="top" indent="1"/>
    </xf>
    <xf numFmtId="169" fontId="2" fillId="0" borderId="0" xfId="0" applyNumberFormat="1" applyFont="1" applyAlignment="1">
      <alignment horizontal="right" vertical="top" indent="1"/>
    </xf>
    <xf numFmtId="169" fontId="0" fillId="0" borderId="0" xfId="0" applyNumberFormat="1" applyAlignment="1">
      <alignment horizontal="right" vertical="top" indent="1"/>
    </xf>
    <xf numFmtId="49" fontId="1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1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0" borderId="0" xfId="1" applyFont="1" applyAlignment="1">
      <alignment horizontal="left" vertical="top" indent="1"/>
    </xf>
    <xf numFmtId="1" fontId="4" fillId="0" borderId="0" xfId="1" applyNumberFormat="1" applyFont="1" applyAlignment="1">
      <alignment horizontal="left" vertical="top" indent="1"/>
    </xf>
    <xf numFmtId="0" fontId="5" fillId="0" borderId="0" xfId="1" applyFont="1" applyAlignment="1">
      <alignment horizontal="left" vertical="top" indent="1"/>
    </xf>
    <xf numFmtId="1" fontId="5" fillId="0" borderId="0" xfId="1" applyNumberFormat="1" applyFont="1" applyAlignment="1">
      <alignment horizontal="right" vertical="top" indent="1"/>
    </xf>
    <xf numFmtId="0" fontId="6" fillId="0" borderId="0" xfId="1" applyFont="1" applyAlignment="1">
      <alignment horizontal="left" vertical="top" indent="1"/>
    </xf>
    <xf numFmtId="1" fontId="6" fillId="0" borderId="0" xfId="1" applyNumberFormat="1" applyFont="1" applyAlignment="1">
      <alignment horizontal="right" vertical="top" indent="1"/>
    </xf>
    <xf numFmtId="0" fontId="6" fillId="0" borderId="0" xfId="1" applyFont="1" applyAlignment="1">
      <alignment horizontal="right" vertical="top" indent="1"/>
    </xf>
    <xf numFmtId="0" fontId="7" fillId="0" borderId="0" xfId="1" applyFont="1" applyAlignment="1">
      <alignment horizontal="left" vertical="top" indent="1"/>
    </xf>
    <xf numFmtId="168" fontId="6" fillId="0" borderId="0" xfId="1" applyNumberFormat="1" applyFont="1" applyAlignment="1">
      <alignment horizontal="right" vertical="top" indent="1"/>
    </xf>
    <xf numFmtId="168" fontId="6" fillId="0" borderId="0" xfId="0" applyNumberFormat="1" applyFont="1" applyAlignment="1">
      <alignment horizontal="right" vertical="top" indent="1"/>
    </xf>
    <xf numFmtId="0" fontId="6" fillId="0" borderId="0" xfId="0" applyFont="1" applyAlignment="1">
      <alignment horizontal="left" vertical="top" indent="1"/>
    </xf>
  </cellXfs>
  <cellStyles count="2">
    <cellStyle name="Normal" xfId="0" builtinId="0"/>
    <cellStyle name="Normal 2" xfId="1" xr:uid="{2D6210CF-A2B0-4498-B663-962F00E45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hrall/My%20Documents/My%20Dropbox/athrall-Dropbox/client_notes/client-notes_2011-Q1/eBP-awareness-GMB-test_2011-H1/spreadsheets/eBP-statistical-power-calcs_2011-02-23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ny%20Thrall/My%20Documents/My%20Dropbox/tthrall_post_2009/professional_post_2005/Stat_XB2/course_content/selected_problems/chpt_10/chpt_10_sec_06_prb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count_per_factor"/>
      <sheetName val="pct_per_factor"/>
      <sheetName val="Pearson_residual_per_factor"/>
      <sheetName val="anticip_delta"/>
      <sheetName val="mean_GMB"/>
      <sheetName val="sd_GMB"/>
      <sheetName val="cv_GMB"/>
      <sheetName val="delta_1_1_p50"/>
      <sheetName val="delta_1_2_p50"/>
      <sheetName val="delta_2_1_p50"/>
      <sheetName val="delta_2_2_p50"/>
      <sheetName val="delta_1_1_p90"/>
      <sheetName val="delta_1_2_p90"/>
      <sheetName val="delta_2_1_p90"/>
      <sheetName val="delta_2_2_p90"/>
      <sheetName val="LTR_scale"/>
      <sheetName val="US_surveyable"/>
      <sheetName val="NPS_smaller_proposal"/>
      <sheetName val="NPS_larger_proposal"/>
      <sheetName val="NPS_responses_40"/>
      <sheetName val="NPS_responses_100"/>
      <sheetName val="NPS_AB_data"/>
      <sheetName val="NPS_CD_data"/>
      <sheetName val="d_CD_LTR"/>
      <sheetName val="r_CD_LTR"/>
      <sheetName val="d_CD_LTR_refine"/>
      <sheetName val="r_CD_LTR_refine"/>
      <sheetName val="d_CD_LTR_expand"/>
      <sheetName val="r_CD_LTR_expand"/>
      <sheetName val="d_CD_NPS"/>
      <sheetName val="r_CD_NPS"/>
      <sheetName val="d_CD_NPS_refine"/>
      <sheetName val="r_CD_NPS_refine"/>
      <sheetName val="d_CD_NPS_expand"/>
      <sheetName val="r_CD_NPS_expand"/>
      <sheetName val="d_CD_LTR_50k"/>
      <sheetName val="r_CD_LTR_50k"/>
      <sheetName val="d_CD_NPS_50k"/>
      <sheetName val="r_CD_NPS_50k"/>
      <sheetName val="GMB_all_traffic"/>
      <sheetName val="GMB_summary"/>
      <sheetName val="LTR_40_pct"/>
      <sheetName val="LTR_100_pct"/>
      <sheetName val="NPS_expected_40_pct"/>
      <sheetName val="NPS_100_pct"/>
      <sheetName val="traffic_40"/>
      <sheetName val="d_GMB_overall_to_100pct"/>
      <sheetName val="d_GMB_40pct"/>
      <sheetName val="d_GMB_100pct"/>
    </sheetNames>
    <sheetDataSet>
      <sheetData sheetId="0"/>
      <sheetData sheetId="1" refreshError="1"/>
      <sheetData sheetId="2">
        <row r="1">
          <cell r="D1" t="str">
            <v>all-Buyers</v>
          </cell>
        </row>
        <row r="6">
          <cell r="A6" t="str">
            <v>noOct</v>
          </cell>
          <cell r="B6">
            <v>0.33004155617860653</v>
          </cell>
          <cell r="C6">
            <v>7.4580127065205001E-3</v>
          </cell>
          <cell r="D6">
            <v>0.33749956888512705</v>
          </cell>
        </row>
        <row r="7">
          <cell r="A7" t="str">
            <v>yesOct</v>
          </cell>
          <cell r="B7">
            <v>0.60183570360473548</v>
          </cell>
          <cell r="C7">
            <v>6.0664727510137517E-2</v>
          </cell>
          <cell r="D7">
            <v>0.662500431114873</v>
          </cell>
        </row>
        <row r="8">
          <cell r="D8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out"/>
      <sheetName val="statistics"/>
      <sheetName val="percentiles"/>
    </sheetNames>
    <sheetDataSet>
      <sheetData sheetId="0"/>
      <sheetData sheetId="1">
        <row r="2">
          <cell r="A2">
            <v>0.5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68359375" style="1" customWidth="1"/>
    <col min="3" max="3" width="30.68359375" style="1" customWidth="1"/>
    <col min="4" max="4" width="15.68359375" style="30" customWidth="1"/>
    <col min="5" max="6" width="9.68359375" style="1" customWidth="1"/>
    <col min="7" max="7" width="15.68359375" style="30" customWidth="1"/>
    <col min="8" max="9" width="9.68359375" style="1" customWidth="1"/>
    <col min="10" max="16384" width="9.15625" style="1"/>
  </cols>
  <sheetData>
    <row r="1" spans="1:10" s="2" customFormat="1" x14ac:dyDescent="0.55000000000000004">
      <c r="A1" s="2" t="s">
        <v>0</v>
      </c>
      <c r="B1" s="2" t="s">
        <v>35</v>
      </c>
      <c r="C1" s="2" t="s">
        <v>36</v>
      </c>
      <c r="D1" s="28" t="s">
        <v>37</v>
      </c>
      <c r="E1" s="2" t="s">
        <v>38</v>
      </c>
      <c r="F1" s="2" t="s">
        <v>39</v>
      </c>
      <c r="G1" s="28" t="s">
        <v>40</v>
      </c>
      <c r="H1" s="2" t="s">
        <v>41</v>
      </c>
      <c r="I1" s="2" t="s">
        <v>42</v>
      </c>
      <c r="J1" s="2" t="s">
        <v>48</v>
      </c>
    </row>
    <row r="2" spans="1:10" s="3" customFormat="1" ht="11.7" hidden="1" x14ac:dyDescent="0.55000000000000004">
      <c r="A2" s="3" t="s">
        <v>30</v>
      </c>
      <c r="D2" s="29"/>
      <c r="G2" s="29"/>
    </row>
    <row r="3" spans="1:10" s="3" customFormat="1" ht="11.7" hidden="1" x14ac:dyDescent="0.55000000000000004">
      <c r="A3" s="3" t="s">
        <v>31</v>
      </c>
      <c r="D3" s="29"/>
      <c r="G3" s="29"/>
    </row>
    <row r="4" spans="1:10" s="3" customFormat="1" ht="11.7" hidden="1" x14ac:dyDescent="0.55000000000000004">
      <c r="A4" s="3" t="s">
        <v>32</v>
      </c>
      <c r="D4" s="29"/>
      <c r="G4" s="29"/>
    </row>
    <row r="5" spans="1:10" s="3" customFormat="1" ht="45" hidden="1" customHeight="1" x14ac:dyDescent="0.55000000000000004">
      <c r="A5" s="3" t="s">
        <v>33</v>
      </c>
      <c r="D5" s="29"/>
      <c r="G5" s="29"/>
    </row>
    <row r="6" spans="1:10" x14ac:dyDescent="0.55000000000000004">
      <c r="B6" s="1" t="s">
        <v>369</v>
      </c>
      <c r="C6" s="50" t="s">
        <v>370</v>
      </c>
      <c r="D6" s="49">
        <v>45793</v>
      </c>
      <c r="H6" s="1" t="s">
        <v>43</v>
      </c>
      <c r="I6" s="1" t="s">
        <v>44</v>
      </c>
      <c r="J6" s="1" t="s">
        <v>49</v>
      </c>
    </row>
    <row r="7" spans="1:10" x14ac:dyDescent="0.55000000000000004">
      <c r="B7" s="1" t="s">
        <v>385</v>
      </c>
      <c r="C7" s="50" t="s">
        <v>386</v>
      </c>
      <c r="D7" s="49">
        <v>45793</v>
      </c>
      <c r="H7" s="1" t="s">
        <v>43</v>
      </c>
      <c r="I7" s="1" t="s">
        <v>44</v>
      </c>
      <c r="J7" s="1" t="s">
        <v>49</v>
      </c>
    </row>
    <row r="8" spans="1:10" x14ac:dyDescent="0.55000000000000004">
      <c r="B8" s="1" t="s">
        <v>421</v>
      </c>
      <c r="C8" s="50" t="s">
        <v>422</v>
      </c>
      <c r="D8" s="49">
        <v>45854</v>
      </c>
      <c r="H8" s="1" t="s">
        <v>43</v>
      </c>
      <c r="I8" s="1" t="s">
        <v>44</v>
      </c>
      <c r="J8" s="1" t="s">
        <v>49</v>
      </c>
    </row>
    <row r="9" spans="1:10" x14ac:dyDescent="0.55000000000000004">
      <c r="B9" s="1" t="s">
        <v>438</v>
      </c>
      <c r="C9" s="1" t="s">
        <v>439</v>
      </c>
      <c r="D9" s="49">
        <v>45848</v>
      </c>
      <c r="H9" s="1" t="s">
        <v>43</v>
      </c>
      <c r="I9" s="1" t="s">
        <v>44</v>
      </c>
      <c r="J9" s="1" t="s">
        <v>49</v>
      </c>
    </row>
    <row r="10" spans="1:10" s="44" customFormat="1" ht="12.9" x14ac:dyDescent="0.55000000000000004">
      <c r="B10" s="44" t="s">
        <v>313</v>
      </c>
      <c r="C10" s="44" t="s">
        <v>314</v>
      </c>
      <c r="D10" s="48">
        <v>45696</v>
      </c>
      <c r="G10" s="48">
        <v>45635</v>
      </c>
      <c r="H10" s="44" t="s">
        <v>315</v>
      </c>
      <c r="I10" s="44" t="s">
        <v>316</v>
      </c>
      <c r="J10" s="44" t="s">
        <v>49</v>
      </c>
    </row>
    <row r="11" spans="1:10" x14ac:dyDescent="0.55000000000000004">
      <c r="B11" s="1" t="s">
        <v>50</v>
      </c>
      <c r="C11" s="1" t="s">
        <v>53</v>
      </c>
      <c r="D11" s="30">
        <v>45698</v>
      </c>
      <c r="H11" s="1" t="s">
        <v>43</v>
      </c>
      <c r="I11" s="1" t="s">
        <v>44</v>
      </c>
      <c r="J11" s="1" t="s">
        <v>49</v>
      </c>
    </row>
    <row r="12" spans="1:10" x14ac:dyDescent="0.55000000000000004">
      <c r="B12" s="1" t="s">
        <v>51</v>
      </c>
      <c r="C12" s="1" t="s">
        <v>54</v>
      </c>
      <c r="D12" s="30">
        <v>45698</v>
      </c>
      <c r="H12" s="1" t="s">
        <v>43</v>
      </c>
      <c r="I12" s="1" t="s">
        <v>44</v>
      </c>
      <c r="J12" s="1" t="s">
        <v>49</v>
      </c>
    </row>
    <row r="13" spans="1:10" x14ac:dyDescent="0.55000000000000004">
      <c r="B13" s="1" t="s">
        <v>52</v>
      </c>
      <c r="C13" s="1" t="s">
        <v>55</v>
      </c>
      <c r="D13" s="30">
        <v>45704</v>
      </c>
      <c r="H13" s="1" t="s">
        <v>43</v>
      </c>
      <c r="I13" s="1" t="s">
        <v>44</v>
      </c>
      <c r="J13" s="1" t="s">
        <v>49</v>
      </c>
    </row>
    <row r="14" spans="1:10" x14ac:dyDescent="0.55000000000000004">
      <c r="B14" s="1" t="s">
        <v>46</v>
      </c>
      <c r="C14" s="1" t="s">
        <v>47</v>
      </c>
      <c r="D14" s="30">
        <v>45698</v>
      </c>
      <c r="H14" s="1" t="s">
        <v>43</v>
      </c>
      <c r="I14" s="1" t="s">
        <v>44</v>
      </c>
      <c r="J14" s="1" t="s">
        <v>49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5.68359375" style="1" customWidth="1"/>
    <col min="2" max="2" width="9.15625" style="1"/>
    <col min="3" max="3" width="9.15625" style="5"/>
    <col min="4" max="4" width="9.15625" style="9"/>
    <col min="5" max="5" width="9.15625" style="12"/>
    <col min="6" max="6" width="9.15625" style="15"/>
    <col min="7" max="7" width="9.15625" style="17"/>
    <col min="8" max="8" width="9.15625" style="21"/>
    <col min="9" max="9" width="9.68359375" style="24" customWidth="1"/>
    <col min="10" max="10" width="12.68359375" style="27" customWidth="1"/>
    <col min="11" max="11" width="15.68359375" style="30" customWidth="1"/>
    <col min="12" max="12" width="9.68359375" style="1" bestFit="1" customWidth="1"/>
    <col min="13" max="13" width="10.26171875" style="33" bestFit="1" customWidth="1"/>
    <col min="14" max="14" width="15.68359375" style="36" customWidth="1"/>
    <col min="15" max="15" width="27.68359375" style="1" customWidth="1"/>
    <col min="16" max="16384" width="9.15625" style="1"/>
  </cols>
  <sheetData>
    <row r="1" spans="1:15" s="2" customFormat="1" x14ac:dyDescent="0.55000000000000004">
      <c r="A1" s="2" t="s">
        <v>0</v>
      </c>
      <c r="B1" s="2" t="s">
        <v>1</v>
      </c>
      <c r="C1" s="2" t="s">
        <v>2</v>
      </c>
      <c r="D1" s="7" t="s">
        <v>3</v>
      </c>
      <c r="E1" s="10" t="s">
        <v>4</v>
      </c>
      <c r="F1" s="13" t="s">
        <v>5</v>
      </c>
      <c r="G1" s="18" t="s">
        <v>6</v>
      </c>
      <c r="H1" s="19" t="s">
        <v>7</v>
      </c>
      <c r="I1" s="22" t="s">
        <v>8</v>
      </c>
      <c r="J1" s="25" t="s">
        <v>9</v>
      </c>
      <c r="K1" s="28" t="s">
        <v>10</v>
      </c>
      <c r="L1" s="2" t="s">
        <v>11</v>
      </c>
      <c r="M1" s="31" t="s">
        <v>12</v>
      </c>
      <c r="N1" s="34" t="s">
        <v>13</v>
      </c>
      <c r="O1" s="2" t="s">
        <v>14</v>
      </c>
    </row>
    <row r="2" spans="1:15" s="3" customFormat="1" ht="11.7" x14ac:dyDescent="0.55000000000000004">
      <c r="A2" s="3" t="s">
        <v>30</v>
      </c>
      <c r="B2" s="6"/>
      <c r="C2" s="4">
        <f xml:space="preserve"> MAX(C$6:C$105)</f>
        <v>0.69897000433601886</v>
      </c>
      <c r="D2" s="8">
        <f t="shared" ref="D2:I2" si="0" xml:space="preserve"> MAX(D$6:D$105)</f>
        <v>0.69897000433601886</v>
      </c>
      <c r="E2" s="11">
        <f t="shared" si="0"/>
        <v>0.69897000433601886</v>
      </c>
      <c r="F2" s="14">
        <f t="shared" si="0"/>
        <v>698.97000433601886</v>
      </c>
      <c r="G2" s="16">
        <f t="shared" si="0"/>
        <v>0.69897000433601886</v>
      </c>
      <c r="H2" s="20">
        <f t="shared" si="0"/>
        <v>698.97000433601886</v>
      </c>
      <c r="I2" s="23">
        <f t="shared" si="0"/>
        <v>0.69897000433601886</v>
      </c>
      <c r="J2" s="26"/>
      <c r="K2" s="29"/>
      <c r="M2" s="32"/>
      <c r="N2" s="35"/>
    </row>
    <row r="3" spans="1:15" s="3" customFormat="1" ht="11.7" x14ac:dyDescent="0.55000000000000004">
      <c r="A3" s="3" t="s">
        <v>31</v>
      </c>
      <c r="B3" s="6"/>
      <c r="C3" s="4">
        <f xml:space="preserve"> MEDIAN(C$6:C$105)</f>
        <v>0.36787944117144233</v>
      </c>
      <c r="D3" s="8">
        <f t="shared" ref="D3:I3" si="1" xml:space="preserve"> MEDIAN(D$6:D$105)</f>
        <v>0.36787944117144233</v>
      </c>
      <c r="E3" s="11">
        <f t="shared" si="1"/>
        <v>0.36787944117144233</v>
      </c>
      <c r="F3" s="14">
        <f t="shared" si="1"/>
        <v>367.87944117144235</v>
      </c>
      <c r="G3" s="16">
        <f t="shared" si="1"/>
        <v>0.36787944117144233</v>
      </c>
      <c r="H3" s="20">
        <f t="shared" si="1"/>
        <v>367.87944117144235</v>
      </c>
      <c r="I3" s="23">
        <f t="shared" si="1"/>
        <v>0.36787944117144233</v>
      </c>
      <c r="J3" s="26"/>
      <c r="K3" s="29"/>
      <c r="M3" s="32"/>
      <c r="N3" s="35"/>
    </row>
    <row r="4" spans="1:15" s="3" customFormat="1" ht="11.7" x14ac:dyDescent="0.55000000000000004">
      <c r="A4" s="3" t="s">
        <v>32</v>
      </c>
      <c r="B4" s="6"/>
      <c r="C4" s="4">
        <f xml:space="preserve"> MIN(C$6:C$105)</f>
        <v>0</v>
      </c>
      <c r="D4" s="8">
        <f t="shared" ref="D4:I4" si="2" xml:space="preserve"> MIN(D$6:D$105)</f>
        <v>0</v>
      </c>
      <c r="E4" s="11">
        <f t="shared" si="2"/>
        <v>0</v>
      </c>
      <c r="F4" s="14">
        <f t="shared" si="2"/>
        <v>0</v>
      </c>
      <c r="G4" s="16">
        <f t="shared" si="2"/>
        <v>0</v>
      </c>
      <c r="H4" s="20">
        <f t="shared" si="2"/>
        <v>0</v>
      </c>
      <c r="I4" s="23">
        <f t="shared" si="2"/>
        <v>0</v>
      </c>
      <c r="J4" s="26"/>
      <c r="K4" s="29"/>
      <c r="M4" s="32"/>
      <c r="N4" s="35"/>
    </row>
    <row r="5" spans="1:15" s="3" customFormat="1" ht="45" customHeight="1" x14ac:dyDescent="0.55000000000000004">
      <c r="A5" s="3" t="s">
        <v>33</v>
      </c>
      <c r="B5" s="6">
        <f xml:space="preserve"> COUNTIF(B$6:B$105, TRUE)</f>
        <v>3</v>
      </c>
      <c r="C5" s="4"/>
      <c r="D5" s="8"/>
      <c r="E5" s="11"/>
      <c r="F5" s="14">
        <f xml:space="preserve"> COUNTA(F$6:F$105)</f>
        <v>15</v>
      </c>
      <c r="G5" s="16"/>
      <c r="H5" s="20">
        <f xml:space="preserve"> SUM(H$6:H$105)</f>
        <v>5266.2861589927443</v>
      </c>
      <c r="I5" s="23"/>
      <c r="J5" s="26"/>
      <c r="K5" s="29"/>
      <c r="M5" s="32"/>
      <c r="N5" s="35"/>
    </row>
    <row r="6" spans="1:15" x14ac:dyDescent="0.55000000000000004">
      <c r="A6" s="1" t="s">
        <v>15</v>
      </c>
      <c r="C6" s="5">
        <f xml:space="preserve"> 0</f>
        <v>0</v>
      </c>
      <c r="D6" s="9">
        <f xml:space="preserve"> $C6</f>
        <v>0</v>
      </c>
      <c r="E6" s="12">
        <f xml:space="preserve"> $C6</f>
        <v>0</v>
      </c>
      <c r="F6" s="15">
        <f xml:space="preserve"> 1000 * $C6</f>
        <v>0</v>
      </c>
      <c r="G6" s="17">
        <f xml:space="preserve"> $C6</f>
        <v>0</v>
      </c>
      <c r="H6" s="21">
        <f xml:space="preserve"> 1000 * $C6</f>
        <v>0</v>
      </c>
      <c r="I6" s="24">
        <f xml:space="preserve"> $C6</f>
        <v>0</v>
      </c>
      <c r="J6" s="27">
        <f xml:space="preserve"> DATE(2001, 1, 1)</f>
        <v>36892</v>
      </c>
      <c r="K6" s="30">
        <f xml:space="preserve"> DATE(2001, 1, 1)</f>
        <v>36892</v>
      </c>
      <c r="L6" s="1" t="str">
        <f xml:space="preserve"> CHOOSE(WEEKDAY($J6), "Sun", "Mon", "Tue", "Wed", "Thu", "Fri", "Sat")</f>
        <v>Mon</v>
      </c>
      <c r="M6" s="33">
        <f xml:space="preserve"> TIME($C6, $C6, $C6)</f>
        <v>0</v>
      </c>
      <c r="N6" s="36" t="s">
        <v>15</v>
      </c>
    </row>
    <row r="7" spans="1:15" x14ac:dyDescent="0.55000000000000004">
      <c r="A7" s="1" t="s">
        <v>16</v>
      </c>
      <c r="C7" s="5">
        <f xml:space="preserve"> EXP(-3)</f>
        <v>4.9787068367863944E-2</v>
      </c>
      <c r="D7" s="9">
        <f t="shared" ref="D7:I20" si="3" xml:space="preserve"> $C7</f>
        <v>4.9787068367863944E-2</v>
      </c>
      <c r="E7" s="12">
        <f t="shared" si="3"/>
        <v>4.9787068367863944E-2</v>
      </c>
      <c r="F7" s="15">
        <f t="shared" ref="F7:H20" si="4" xml:space="preserve"> 1000 * $C7</f>
        <v>49.787068367863945</v>
      </c>
      <c r="G7" s="17">
        <f t="shared" si="3"/>
        <v>4.9787068367863944E-2</v>
      </c>
      <c r="H7" s="21">
        <f t="shared" si="4"/>
        <v>49.787068367863945</v>
      </c>
      <c r="I7" s="24">
        <f t="shared" si="3"/>
        <v>4.9787068367863944E-2</v>
      </c>
      <c r="J7" s="27">
        <f xml:space="preserve"> DATE(2001 + $C7, 1 + $C7 * 12, 1 + $C7 * 30)</f>
        <v>36893</v>
      </c>
      <c r="K7" s="30">
        <f xml:space="preserve"> DATE(2001 + $C7, 1 + $C7 * 12, 1 + $C7 * 30)</f>
        <v>36893</v>
      </c>
      <c r="L7" s="1" t="str">
        <f t="shared" ref="L7:L20" si="5" xml:space="preserve"> CHOOSE(WEEKDAY($J7), "Sun", "Mon", "Tue", "Wed", "Thu", "Fri", "Sat")</f>
        <v>Tue</v>
      </c>
      <c r="M7" s="33">
        <f t="shared" ref="M7:M20" si="6" xml:space="preserve"> TIME($C7, $C7, $C7)</f>
        <v>0</v>
      </c>
      <c r="N7" s="36" t="s">
        <v>16</v>
      </c>
    </row>
    <row r="8" spans="1:15" x14ac:dyDescent="0.55000000000000004">
      <c r="A8" s="1" t="s">
        <v>17</v>
      </c>
      <c r="C8" s="5">
        <f xml:space="preserve"> 1/11</f>
        <v>9.0909090909090912E-2</v>
      </c>
      <c r="D8" s="9">
        <f t="shared" si="3"/>
        <v>9.0909090909090912E-2</v>
      </c>
      <c r="E8" s="12">
        <f t="shared" si="3"/>
        <v>9.0909090909090912E-2</v>
      </c>
      <c r="F8" s="15">
        <f t="shared" si="4"/>
        <v>90.909090909090907</v>
      </c>
      <c r="G8" s="17">
        <f t="shared" si="3"/>
        <v>9.0909090909090912E-2</v>
      </c>
      <c r="H8" s="21">
        <f t="shared" si="4"/>
        <v>90.909090909090907</v>
      </c>
      <c r="I8" s="24">
        <f t="shared" si="3"/>
        <v>9.0909090909090912E-2</v>
      </c>
      <c r="J8" s="27">
        <f t="shared" ref="J8:K20" si="7" xml:space="preserve"> DATE(2001 + $C8, 1 + $C8 * 12, 1 + $C8 * 30)</f>
        <v>36925</v>
      </c>
      <c r="K8" s="30">
        <f t="shared" si="7"/>
        <v>36925</v>
      </c>
      <c r="L8" s="1" t="str">
        <f t="shared" si="5"/>
        <v>Sat</v>
      </c>
      <c r="M8" s="33">
        <f t="shared" si="6"/>
        <v>0</v>
      </c>
      <c r="N8" s="36" t="s">
        <v>17</v>
      </c>
    </row>
    <row r="9" spans="1:15" x14ac:dyDescent="0.55000000000000004">
      <c r="A9" s="1" t="s">
        <v>18</v>
      </c>
      <c r="C9" s="5">
        <f xml:space="preserve"> EXP(-2)</f>
        <v>0.1353352832366127</v>
      </c>
      <c r="D9" s="9">
        <f t="shared" si="3"/>
        <v>0.1353352832366127</v>
      </c>
      <c r="E9" s="12">
        <f t="shared" si="3"/>
        <v>0.1353352832366127</v>
      </c>
      <c r="F9" s="15">
        <f t="shared" si="4"/>
        <v>135.3352832366127</v>
      </c>
      <c r="G9" s="17">
        <f t="shared" si="3"/>
        <v>0.1353352832366127</v>
      </c>
      <c r="H9" s="21">
        <f t="shared" si="4"/>
        <v>135.3352832366127</v>
      </c>
      <c r="I9" s="24">
        <f t="shared" si="3"/>
        <v>0.1353352832366127</v>
      </c>
      <c r="J9" s="27">
        <f t="shared" si="7"/>
        <v>36927</v>
      </c>
      <c r="K9" s="30">
        <f t="shared" si="7"/>
        <v>36927</v>
      </c>
      <c r="L9" s="1" t="str">
        <f t="shared" si="5"/>
        <v>Mon</v>
      </c>
      <c r="M9" s="33">
        <f t="shared" si="6"/>
        <v>0</v>
      </c>
      <c r="N9" s="36" t="s">
        <v>18</v>
      </c>
    </row>
    <row r="10" spans="1:15" x14ac:dyDescent="0.55000000000000004">
      <c r="A10" s="1" t="s">
        <v>20</v>
      </c>
      <c r="C10" s="5">
        <f xml:space="preserve"> 1/(2 * PI())</f>
        <v>0.15915494309189535</v>
      </c>
      <c r="D10" s="9">
        <f t="shared" si="3"/>
        <v>0.15915494309189535</v>
      </c>
      <c r="E10" s="12">
        <f t="shared" si="3"/>
        <v>0.15915494309189535</v>
      </c>
      <c r="F10" s="15">
        <f t="shared" si="4"/>
        <v>159.15494309189535</v>
      </c>
      <c r="G10" s="17">
        <f t="shared" si="3"/>
        <v>0.15915494309189535</v>
      </c>
      <c r="H10" s="21">
        <f t="shared" si="4"/>
        <v>159.15494309189535</v>
      </c>
      <c r="I10" s="24">
        <f t="shared" si="3"/>
        <v>0.15915494309189535</v>
      </c>
      <c r="J10" s="27">
        <f t="shared" si="7"/>
        <v>36927</v>
      </c>
      <c r="K10" s="30">
        <f t="shared" si="7"/>
        <v>36927</v>
      </c>
      <c r="L10" s="1" t="str">
        <f t="shared" si="5"/>
        <v>Mon</v>
      </c>
      <c r="M10" s="33">
        <f t="shared" si="6"/>
        <v>0</v>
      </c>
      <c r="N10" s="36" t="s">
        <v>20</v>
      </c>
    </row>
    <row r="11" spans="1:15" x14ac:dyDescent="0.55000000000000004">
      <c r="A11" s="1" t="s">
        <v>21</v>
      </c>
      <c r="B11" s="1" t="b">
        <f xml:space="preserve"> TRUE</f>
        <v>1</v>
      </c>
      <c r="C11" s="5">
        <f>LOG10(2)</f>
        <v>0.3010299956639812</v>
      </c>
      <c r="D11" s="9">
        <f t="shared" si="3"/>
        <v>0.3010299956639812</v>
      </c>
      <c r="E11" s="12">
        <f t="shared" si="3"/>
        <v>0.3010299956639812</v>
      </c>
      <c r="F11" s="15">
        <f t="shared" si="4"/>
        <v>301.0299956639812</v>
      </c>
      <c r="G11" s="17">
        <f t="shared" si="3"/>
        <v>0.3010299956639812</v>
      </c>
      <c r="H11" s="21">
        <f t="shared" si="4"/>
        <v>301.0299956639812</v>
      </c>
      <c r="I11" s="24">
        <f t="shared" si="3"/>
        <v>0.3010299956639812</v>
      </c>
      <c r="J11" s="27">
        <f t="shared" si="7"/>
        <v>36991</v>
      </c>
      <c r="K11" s="30">
        <f t="shared" si="7"/>
        <v>36991</v>
      </c>
      <c r="L11" s="1" t="str">
        <f t="shared" si="5"/>
        <v>Tue</v>
      </c>
      <c r="M11" s="33">
        <f t="shared" si="6"/>
        <v>0</v>
      </c>
      <c r="N11" s="36" t="s">
        <v>21</v>
      </c>
    </row>
    <row r="12" spans="1:15" x14ac:dyDescent="0.55000000000000004">
      <c r="A12" s="1" t="s">
        <v>24</v>
      </c>
      <c r="C12" s="5">
        <f xml:space="preserve"> 1/PI()</f>
        <v>0.31830988618379069</v>
      </c>
      <c r="D12" s="9">
        <f t="shared" si="3"/>
        <v>0.31830988618379069</v>
      </c>
      <c r="E12" s="12">
        <f t="shared" si="3"/>
        <v>0.31830988618379069</v>
      </c>
      <c r="F12" s="15">
        <f t="shared" si="4"/>
        <v>318.3098861837907</v>
      </c>
      <c r="G12" s="17">
        <f t="shared" si="3"/>
        <v>0.31830988618379069</v>
      </c>
      <c r="H12" s="21">
        <f t="shared" si="4"/>
        <v>318.3098861837907</v>
      </c>
      <c r="I12" s="24">
        <f t="shared" si="3"/>
        <v>0.31830988618379069</v>
      </c>
      <c r="J12" s="27">
        <f t="shared" si="7"/>
        <v>36991</v>
      </c>
      <c r="K12" s="30">
        <f t="shared" si="7"/>
        <v>36991</v>
      </c>
      <c r="L12" s="1" t="str">
        <f t="shared" si="5"/>
        <v>Tue</v>
      </c>
      <c r="M12" s="33">
        <f t="shared" si="6"/>
        <v>0</v>
      </c>
      <c r="N12" s="36" t="s">
        <v>24</v>
      </c>
    </row>
    <row r="13" spans="1:15" x14ac:dyDescent="0.55000000000000004">
      <c r="A13" s="1" t="s">
        <v>19</v>
      </c>
      <c r="C13" s="5">
        <f xml:space="preserve"> EXP(-1)</f>
        <v>0.36787944117144233</v>
      </c>
      <c r="D13" s="9">
        <f t="shared" si="3"/>
        <v>0.36787944117144233</v>
      </c>
      <c r="E13" s="12">
        <f t="shared" si="3"/>
        <v>0.36787944117144233</v>
      </c>
      <c r="F13" s="15">
        <f t="shared" si="4"/>
        <v>367.87944117144235</v>
      </c>
      <c r="G13" s="17">
        <f t="shared" si="3"/>
        <v>0.36787944117144233</v>
      </c>
      <c r="H13" s="21">
        <f t="shared" si="4"/>
        <v>367.87944117144235</v>
      </c>
      <c r="I13" s="24">
        <f t="shared" si="3"/>
        <v>0.36787944117144233</v>
      </c>
      <c r="J13" s="27">
        <f t="shared" si="7"/>
        <v>37023</v>
      </c>
      <c r="K13" s="30">
        <f t="shared" si="7"/>
        <v>37023</v>
      </c>
      <c r="L13" s="1" t="str">
        <f t="shared" si="5"/>
        <v>Sat</v>
      </c>
      <c r="M13" s="33">
        <f t="shared" si="6"/>
        <v>0</v>
      </c>
      <c r="N13" s="36" t="s">
        <v>19</v>
      </c>
    </row>
    <row r="14" spans="1:15" x14ac:dyDescent="0.55000000000000004">
      <c r="A14" s="1" t="s">
        <v>25</v>
      </c>
      <c r="C14" s="5">
        <f xml:space="preserve"> (2 * PI())^(-1/2)</f>
        <v>0.3989422804014327</v>
      </c>
      <c r="D14" s="9">
        <f t="shared" si="3"/>
        <v>0.3989422804014327</v>
      </c>
      <c r="E14" s="12">
        <f t="shared" si="3"/>
        <v>0.3989422804014327</v>
      </c>
      <c r="F14" s="15">
        <f t="shared" si="4"/>
        <v>398.9422804014327</v>
      </c>
      <c r="G14" s="17">
        <f t="shared" si="3"/>
        <v>0.3989422804014327</v>
      </c>
      <c r="H14" s="21">
        <f t="shared" si="4"/>
        <v>398.9422804014327</v>
      </c>
      <c r="I14" s="24">
        <f t="shared" si="3"/>
        <v>0.3989422804014327</v>
      </c>
      <c r="J14" s="27">
        <f t="shared" si="7"/>
        <v>37023</v>
      </c>
      <c r="K14" s="30">
        <f t="shared" si="7"/>
        <v>37023</v>
      </c>
      <c r="L14" s="1" t="str">
        <f t="shared" si="5"/>
        <v>Sat</v>
      </c>
      <c r="M14" s="33">
        <f t="shared" si="6"/>
        <v>0</v>
      </c>
      <c r="N14" s="36" t="s">
        <v>25</v>
      </c>
    </row>
    <row r="15" spans="1:15" x14ac:dyDescent="0.55000000000000004">
      <c r="A15" s="1" t="s">
        <v>26</v>
      </c>
      <c r="C15" s="5">
        <f>LOG10(EXP(1))</f>
        <v>0.43429448190325182</v>
      </c>
      <c r="D15" s="9">
        <f t="shared" si="3"/>
        <v>0.43429448190325182</v>
      </c>
      <c r="E15" s="12">
        <f t="shared" si="3"/>
        <v>0.43429448190325182</v>
      </c>
      <c r="F15" s="15">
        <f t="shared" si="4"/>
        <v>434.29448190325184</v>
      </c>
      <c r="G15" s="17">
        <f t="shared" si="3"/>
        <v>0.43429448190325182</v>
      </c>
      <c r="H15" s="21">
        <f t="shared" si="4"/>
        <v>434.29448190325184</v>
      </c>
      <c r="I15" s="24">
        <f t="shared" si="3"/>
        <v>0.43429448190325182</v>
      </c>
      <c r="J15" s="27">
        <f t="shared" si="7"/>
        <v>37056</v>
      </c>
      <c r="K15" s="30">
        <f t="shared" si="7"/>
        <v>37056</v>
      </c>
      <c r="L15" s="1" t="str">
        <f t="shared" si="5"/>
        <v>Thu</v>
      </c>
      <c r="M15" s="33">
        <f t="shared" si="6"/>
        <v>0</v>
      </c>
      <c r="N15" s="36" t="s">
        <v>26</v>
      </c>
    </row>
    <row r="16" spans="1:15" x14ac:dyDescent="0.55000000000000004">
      <c r="A16" s="1" t="s">
        <v>22</v>
      </c>
      <c r="B16" s="1" t="b">
        <f xml:space="preserve"> TRUE</f>
        <v>1</v>
      </c>
      <c r="C16" s="5">
        <f>LOG10(3)</f>
        <v>0.47712125471966244</v>
      </c>
      <c r="D16" s="9">
        <f t="shared" si="3"/>
        <v>0.47712125471966244</v>
      </c>
      <c r="E16" s="12">
        <f t="shared" si="3"/>
        <v>0.47712125471966244</v>
      </c>
      <c r="F16" s="15">
        <f t="shared" si="4"/>
        <v>477.12125471966243</v>
      </c>
      <c r="G16" s="17">
        <f t="shared" si="3"/>
        <v>0.47712125471966244</v>
      </c>
      <c r="H16" s="21">
        <f t="shared" si="4"/>
        <v>477.12125471966243</v>
      </c>
      <c r="I16" s="24">
        <f t="shared" si="3"/>
        <v>0.47712125471966244</v>
      </c>
      <c r="J16" s="27">
        <f t="shared" si="7"/>
        <v>37057</v>
      </c>
      <c r="K16" s="30">
        <f t="shared" si="7"/>
        <v>37057</v>
      </c>
      <c r="L16" s="1" t="str">
        <f t="shared" si="5"/>
        <v>Fri</v>
      </c>
      <c r="M16" s="33">
        <f t="shared" si="6"/>
        <v>0</v>
      </c>
      <c r="N16" s="36" t="s">
        <v>22</v>
      </c>
    </row>
    <row r="17" spans="1:15" x14ac:dyDescent="0.55000000000000004">
      <c r="A17" s="1" t="s">
        <v>27</v>
      </c>
      <c r="C17" s="5">
        <f xml:space="preserve"> PI()^(-1/2)</f>
        <v>0.56418958354775628</v>
      </c>
      <c r="D17" s="9">
        <f t="shared" si="3"/>
        <v>0.56418958354775628</v>
      </c>
      <c r="E17" s="12">
        <f t="shared" si="3"/>
        <v>0.56418958354775628</v>
      </c>
      <c r="F17" s="15">
        <f t="shared" si="4"/>
        <v>564.18958354775623</v>
      </c>
      <c r="G17" s="17">
        <f t="shared" si="3"/>
        <v>0.56418958354775628</v>
      </c>
      <c r="H17" s="21">
        <f t="shared" si="4"/>
        <v>564.18958354775623</v>
      </c>
      <c r="I17" s="24">
        <f t="shared" si="3"/>
        <v>0.56418958354775628</v>
      </c>
      <c r="J17" s="27">
        <f t="shared" si="7"/>
        <v>37089</v>
      </c>
      <c r="K17" s="30">
        <f t="shared" si="7"/>
        <v>37089</v>
      </c>
      <c r="L17" s="1" t="str">
        <f t="shared" si="5"/>
        <v>Tue</v>
      </c>
      <c r="M17" s="33">
        <f t="shared" si="6"/>
        <v>0</v>
      </c>
      <c r="N17" s="36" t="s">
        <v>27</v>
      </c>
    </row>
    <row r="18" spans="1:15" x14ac:dyDescent="0.55000000000000004">
      <c r="A18" s="1" t="s">
        <v>28</v>
      </c>
      <c r="C18" s="5">
        <f xml:space="preserve"> 0.5772156649</f>
        <v>0.57721566489999998</v>
      </c>
      <c r="D18" s="9">
        <f t="shared" si="3"/>
        <v>0.57721566489999998</v>
      </c>
      <c r="E18" s="12">
        <f t="shared" si="3"/>
        <v>0.57721566489999998</v>
      </c>
      <c r="F18" s="15">
        <f t="shared" si="4"/>
        <v>577.21566489999998</v>
      </c>
      <c r="G18" s="17">
        <f t="shared" si="3"/>
        <v>0.57721566489999998</v>
      </c>
      <c r="H18" s="21">
        <f t="shared" si="4"/>
        <v>577.21566489999998</v>
      </c>
      <c r="I18" s="24">
        <f t="shared" si="3"/>
        <v>0.57721566489999998</v>
      </c>
      <c r="J18" s="27">
        <f t="shared" si="7"/>
        <v>37090</v>
      </c>
      <c r="K18" s="30">
        <f t="shared" si="7"/>
        <v>37090</v>
      </c>
      <c r="L18" s="1" t="str">
        <f t="shared" si="5"/>
        <v>Wed</v>
      </c>
      <c r="M18" s="33">
        <f t="shared" si="6"/>
        <v>0</v>
      </c>
      <c r="N18" s="36" t="s">
        <v>28</v>
      </c>
      <c r="O18" s="1" t="s">
        <v>34</v>
      </c>
    </row>
    <row r="19" spans="1:15" x14ac:dyDescent="0.55000000000000004">
      <c r="A19" s="1" t="s">
        <v>29</v>
      </c>
      <c r="C19" s="5">
        <f xml:space="preserve"> LN(2)</f>
        <v>0.69314718055994529</v>
      </c>
      <c r="D19" s="9">
        <f t="shared" si="3"/>
        <v>0.69314718055994529</v>
      </c>
      <c r="E19" s="12">
        <f t="shared" si="3"/>
        <v>0.69314718055994529</v>
      </c>
      <c r="F19" s="15">
        <f t="shared" si="4"/>
        <v>693.14718055994524</v>
      </c>
      <c r="G19" s="17">
        <f t="shared" si="3"/>
        <v>0.69314718055994529</v>
      </c>
      <c r="H19" s="21">
        <f t="shared" si="4"/>
        <v>693.14718055994524</v>
      </c>
      <c r="I19" s="24">
        <f t="shared" si="3"/>
        <v>0.69314718055994529</v>
      </c>
      <c r="J19" s="27">
        <f t="shared" si="7"/>
        <v>37155</v>
      </c>
      <c r="K19" s="30">
        <f t="shared" si="7"/>
        <v>37155</v>
      </c>
      <c r="L19" s="1" t="str">
        <f t="shared" si="5"/>
        <v>Fri</v>
      </c>
      <c r="M19" s="33">
        <f t="shared" si="6"/>
        <v>0</v>
      </c>
      <c r="N19" s="36" t="s">
        <v>29</v>
      </c>
    </row>
    <row r="20" spans="1:15" x14ac:dyDescent="0.55000000000000004">
      <c r="A20" s="1" t="s">
        <v>23</v>
      </c>
      <c r="B20" s="1" t="b">
        <f xml:space="preserve"> TRUE</f>
        <v>1</v>
      </c>
      <c r="C20" s="5">
        <f>LOG10(5)</f>
        <v>0.69897000433601886</v>
      </c>
      <c r="D20" s="9">
        <f t="shared" si="3"/>
        <v>0.69897000433601886</v>
      </c>
      <c r="E20" s="12">
        <f t="shared" si="3"/>
        <v>0.69897000433601886</v>
      </c>
      <c r="F20" s="15">
        <f t="shared" si="4"/>
        <v>698.97000433601886</v>
      </c>
      <c r="G20" s="17">
        <f t="shared" si="3"/>
        <v>0.69897000433601886</v>
      </c>
      <c r="H20" s="21">
        <f t="shared" si="4"/>
        <v>698.97000433601886</v>
      </c>
      <c r="I20" s="24">
        <f t="shared" si="3"/>
        <v>0.69897000433601886</v>
      </c>
      <c r="J20" s="27">
        <f t="shared" si="7"/>
        <v>37155</v>
      </c>
      <c r="K20" s="30">
        <f t="shared" si="7"/>
        <v>37155</v>
      </c>
      <c r="L20" s="1" t="str">
        <f t="shared" si="5"/>
        <v>Fri</v>
      </c>
      <c r="M20" s="33">
        <f t="shared" si="6"/>
        <v>0</v>
      </c>
      <c r="N20" s="36" t="s">
        <v>23</v>
      </c>
    </row>
  </sheetData>
  <autoFilter ref="B5:O5" xr:uid="{00000000-0009-0000-0000-000004000000}"/>
  <pageMargins left="0.7" right="0.7" top="0.75" bottom="0.75" header="0.3" footer="0.3"/>
  <pageSetup orientation="landscape" r:id="rId1"/>
  <headerFooter>
    <oddHeader>&amp;L&amp;F&amp;CU//FOUO&amp;R&amp;A</oddHeader>
    <oddFooter>&amp;Lprinted: &amp;D&amp;CU//FOUO&amp;Rpage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E52B-5088-44D8-B3F7-FAC3F3331454}">
  <dimension ref="A1:H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578125" style="30" customWidth="1"/>
    <col min="3" max="3" width="9.578125" style="1" customWidth="1"/>
    <col min="4" max="4" width="6.578125" style="1" customWidth="1"/>
    <col min="5" max="5" width="15.578125" style="1" customWidth="1"/>
    <col min="6" max="6" width="9.15625" style="1"/>
    <col min="7" max="7" width="36.578125" style="1" customWidth="1"/>
    <col min="8" max="8" width="24.578125" style="1" customWidth="1"/>
    <col min="9" max="16384" width="9.15625" style="1"/>
  </cols>
  <sheetData>
    <row r="1" spans="1:8" s="2" customFormat="1" x14ac:dyDescent="0.55000000000000004">
      <c r="A1" s="2" t="s">
        <v>0</v>
      </c>
      <c r="B1" s="28" t="s">
        <v>332</v>
      </c>
      <c r="C1" s="2" t="s">
        <v>331</v>
      </c>
      <c r="D1" s="2" t="s">
        <v>328</v>
      </c>
      <c r="E1" s="2" t="s">
        <v>344</v>
      </c>
      <c r="F1" s="2" t="s">
        <v>364</v>
      </c>
      <c r="G1" s="2" t="s">
        <v>79</v>
      </c>
      <c r="H1" s="2" t="s">
        <v>80</v>
      </c>
    </row>
    <row r="2" spans="1:8" s="3" customFormat="1" ht="11.7" hidden="1" x14ac:dyDescent="0.55000000000000004">
      <c r="A2" s="3" t="s">
        <v>30</v>
      </c>
      <c r="B2" s="29"/>
    </row>
    <row r="3" spans="1:8" s="3" customFormat="1" ht="11.7" hidden="1" x14ac:dyDescent="0.55000000000000004">
      <c r="A3" s="3" t="s">
        <v>31</v>
      </c>
      <c r="B3" s="29"/>
    </row>
    <row r="4" spans="1:8" s="3" customFormat="1" ht="11.7" hidden="1" x14ac:dyDescent="0.55000000000000004">
      <c r="A4" s="3" t="s">
        <v>32</v>
      </c>
      <c r="B4" s="29"/>
    </row>
    <row r="5" spans="1:8" s="3" customFormat="1" ht="45" hidden="1" customHeight="1" x14ac:dyDescent="0.55000000000000004">
      <c r="A5" s="3" t="s">
        <v>33</v>
      </c>
      <c r="B5" s="29"/>
    </row>
    <row r="6" spans="1:8" x14ac:dyDescent="0.55000000000000004">
      <c r="B6" s="30">
        <v>45670</v>
      </c>
      <c r="C6" s="1" t="s">
        <v>329</v>
      </c>
      <c r="D6" s="1" t="s">
        <v>327</v>
      </c>
      <c r="E6" s="1" t="s">
        <v>345</v>
      </c>
      <c r="F6" s="1" t="s">
        <v>365</v>
      </c>
      <c r="G6" s="1" t="s">
        <v>354</v>
      </c>
    </row>
    <row r="7" spans="1:8" s="44" customFormat="1" x14ac:dyDescent="0.55000000000000004">
      <c r="B7" s="30">
        <v>45670</v>
      </c>
      <c r="C7" s="1" t="s">
        <v>330</v>
      </c>
      <c r="D7" s="1" t="s">
        <v>338</v>
      </c>
      <c r="E7" s="1" t="s">
        <v>346</v>
      </c>
      <c r="F7" s="1" t="s">
        <v>365</v>
      </c>
      <c r="G7" s="44" t="s">
        <v>355</v>
      </c>
    </row>
    <row r="8" spans="1:8" x14ac:dyDescent="0.55000000000000004">
      <c r="B8" s="30">
        <v>45671</v>
      </c>
      <c r="C8" s="1" t="s">
        <v>329</v>
      </c>
      <c r="D8" s="1" t="s">
        <v>333</v>
      </c>
      <c r="E8" s="1" t="s">
        <v>347</v>
      </c>
      <c r="F8" s="1" t="s">
        <v>365</v>
      </c>
      <c r="G8" s="1" t="s">
        <v>356</v>
      </c>
    </row>
    <row r="9" spans="1:8" x14ac:dyDescent="0.55000000000000004">
      <c r="B9" s="30">
        <v>45671</v>
      </c>
      <c r="C9" s="1" t="s">
        <v>330</v>
      </c>
      <c r="D9" s="1" t="s">
        <v>339</v>
      </c>
      <c r="E9" s="1" t="s">
        <v>348</v>
      </c>
      <c r="F9" s="1" t="s">
        <v>365</v>
      </c>
      <c r="G9" s="1" t="s">
        <v>357</v>
      </c>
    </row>
    <row r="10" spans="1:8" x14ac:dyDescent="0.55000000000000004">
      <c r="B10" s="30">
        <v>45672</v>
      </c>
      <c r="C10" s="1" t="s">
        <v>329</v>
      </c>
      <c r="D10" s="1" t="s">
        <v>334</v>
      </c>
      <c r="E10" s="1" t="s">
        <v>349</v>
      </c>
      <c r="F10" s="1" t="s">
        <v>365</v>
      </c>
      <c r="G10" s="1" t="s">
        <v>358</v>
      </c>
    </row>
    <row r="11" spans="1:8" x14ac:dyDescent="0.55000000000000004">
      <c r="B11" s="30">
        <v>45672</v>
      </c>
      <c r="C11" s="1" t="s">
        <v>330</v>
      </c>
      <c r="D11" s="1" t="s">
        <v>340</v>
      </c>
      <c r="E11" s="1" t="s">
        <v>350</v>
      </c>
      <c r="F11" s="1" t="s">
        <v>365</v>
      </c>
      <c r="G11" s="1" t="s">
        <v>359</v>
      </c>
    </row>
    <row r="12" spans="1:8" x14ac:dyDescent="0.55000000000000004">
      <c r="B12" s="30">
        <v>45673</v>
      </c>
      <c r="C12" s="1" t="s">
        <v>329</v>
      </c>
      <c r="D12" s="1" t="s">
        <v>335</v>
      </c>
      <c r="F12" s="1" t="s">
        <v>366</v>
      </c>
      <c r="G12" s="1" t="s">
        <v>360</v>
      </c>
    </row>
    <row r="13" spans="1:8" x14ac:dyDescent="0.55000000000000004">
      <c r="B13" s="30">
        <v>45673</v>
      </c>
      <c r="C13" s="1" t="s">
        <v>330</v>
      </c>
      <c r="D13" s="1" t="s">
        <v>341</v>
      </c>
      <c r="F13" s="1" t="s">
        <v>366</v>
      </c>
      <c r="G13" s="1" t="s">
        <v>361</v>
      </c>
    </row>
    <row r="14" spans="1:8" x14ac:dyDescent="0.55000000000000004">
      <c r="B14" s="30">
        <v>45674</v>
      </c>
      <c r="C14" s="1" t="s">
        <v>329</v>
      </c>
      <c r="D14" s="1" t="s">
        <v>336</v>
      </c>
      <c r="F14" s="1" t="s">
        <v>367</v>
      </c>
      <c r="G14" s="1" t="s">
        <v>362</v>
      </c>
    </row>
    <row r="15" spans="1:8" x14ac:dyDescent="0.55000000000000004">
      <c r="B15" s="30">
        <v>45674</v>
      </c>
      <c r="C15" s="1" t="s">
        <v>330</v>
      </c>
      <c r="D15" s="1" t="s">
        <v>342</v>
      </c>
      <c r="E15" s="1" t="s">
        <v>351</v>
      </c>
      <c r="F15" s="1" t="s">
        <v>365</v>
      </c>
      <c r="G15" s="1" t="s">
        <v>363</v>
      </c>
    </row>
    <row r="16" spans="1:8" x14ac:dyDescent="0.55000000000000004">
      <c r="B16" s="30">
        <v>45677</v>
      </c>
      <c r="C16" s="1" t="s">
        <v>329</v>
      </c>
      <c r="D16" s="1" t="s">
        <v>337</v>
      </c>
      <c r="E16" s="1" t="s">
        <v>352</v>
      </c>
      <c r="F16" s="1" t="s">
        <v>365</v>
      </c>
      <c r="G16" s="1" t="s">
        <v>368</v>
      </c>
    </row>
    <row r="17" spans="2:7" x14ac:dyDescent="0.55000000000000004">
      <c r="B17" s="30">
        <v>45677</v>
      </c>
      <c r="C17" s="1" t="s">
        <v>330</v>
      </c>
      <c r="D17" s="1" t="s">
        <v>343</v>
      </c>
      <c r="E17" s="1" t="s">
        <v>353</v>
      </c>
      <c r="F17" s="1" t="s">
        <v>365</v>
      </c>
      <c r="G17" s="1" t="s">
        <v>374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B4A-75E2-427E-B29E-7AE8ADE4FDF9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12.578125" style="1" customWidth="1"/>
    <col min="3" max="3" width="9.15625" style="1"/>
    <col min="4" max="4" width="21.578125" style="1" customWidth="1"/>
    <col min="5" max="5" width="9.15625" style="1"/>
    <col min="6" max="6" width="36.578125" style="1" customWidth="1"/>
    <col min="7" max="7" width="12.578125" style="30" customWidth="1"/>
    <col min="8" max="9" width="12.578125" style="1" customWidth="1"/>
    <col min="10" max="16384" width="9.15625" style="1"/>
  </cols>
  <sheetData>
    <row r="1" spans="1:9" s="2" customFormat="1" x14ac:dyDescent="0.55000000000000004">
      <c r="A1" s="2" t="s">
        <v>0</v>
      </c>
      <c r="B1" s="2" t="s">
        <v>377</v>
      </c>
      <c r="C1" s="2" t="s">
        <v>389</v>
      </c>
      <c r="D1" s="2" t="s">
        <v>344</v>
      </c>
      <c r="E1" s="2" t="s">
        <v>364</v>
      </c>
      <c r="F1" s="2" t="s">
        <v>79</v>
      </c>
      <c r="G1" s="28" t="s">
        <v>37</v>
      </c>
      <c r="H1" s="2" t="s">
        <v>373</v>
      </c>
      <c r="I1" s="2" t="s">
        <v>80</v>
      </c>
    </row>
    <row r="2" spans="1:9" s="3" customFormat="1" ht="11.7" hidden="1" x14ac:dyDescent="0.55000000000000004">
      <c r="A2" s="3" t="s">
        <v>30</v>
      </c>
      <c r="G2" s="29"/>
    </row>
    <row r="3" spans="1:9" s="3" customFormat="1" ht="11.7" hidden="1" x14ac:dyDescent="0.55000000000000004">
      <c r="A3" s="3" t="s">
        <v>31</v>
      </c>
      <c r="G3" s="29"/>
    </row>
    <row r="4" spans="1:9" s="3" customFormat="1" ht="11.7" hidden="1" x14ac:dyDescent="0.55000000000000004">
      <c r="A4" s="3" t="s">
        <v>32</v>
      </c>
      <c r="G4" s="29"/>
    </row>
    <row r="5" spans="1:9" s="3" customFormat="1" ht="45" hidden="1" customHeight="1" x14ac:dyDescent="0.55000000000000004">
      <c r="A5" s="3" t="s">
        <v>33</v>
      </c>
      <c r="G5" s="29"/>
    </row>
    <row r="6" spans="1:9" x14ac:dyDescent="0.55000000000000004">
      <c r="B6" s="1" t="s">
        <v>378</v>
      </c>
      <c r="C6" s="1" t="s">
        <v>390</v>
      </c>
      <c r="D6" s="1" t="s">
        <v>392</v>
      </c>
      <c r="E6" s="1" t="s">
        <v>365</v>
      </c>
      <c r="F6" s="1" t="s">
        <v>371</v>
      </c>
      <c r="G6" s="30">
        <v>45683</v>
      </c>
      <c r="H6" s="1" t="s">
        <v>372</v>
      </c>
    </row>
    <row r="7" spans="1:9" x14ac:dyDescent="0.55000000000000004">
      <c r="B7" s="1" t="s">
        <v>378</v>
      </c>
      <c r="C7" s="1" t="s">
        <v>390</v>
      </c>
      <c r="D7" s="1" t="s">
        <v>393</v>
      </c>
      <c r="E7" s="1" t="s">
        <v>365</v>
      </c>
      <c r="F7" s="1" t="s">
        <v>375</v>
      </c>
      <c r="G7" s="30">
        <v>45683</v>
      </c>
      <c r="H7" s="1" t="s">
        <v>387</v>
      </c>
    </row>
    <row r="8" spans="1:9" x14ac:dyDescent="0.55000000000000004">
      <c r="B8" s="1" t="s">
        <v>379</v>
      </c>
      <c r="C8" s="1" t="s">
        <v>390</v>
      </c>
      <c r="D8" s="1" t="s">
        <v>394</v>
      </c>
      <c r="E8" s="1" t="s">
        <v>365</v>
      </c>
      <c r="F8" s="1" t="s">
        <v>376</v>
      </c>
      <c r="G8" s="30">
        <v>45685</v>
      </c>
      <c r="H8" s="1" t="s">
        <v>372</v>
      </c>
    </row>
    <row r="9" spans="1:9" x14ac:dyDescent="0.55000000000000004">
      <c r="B9" s="1" t="s">
        <v>380</v>
      </c>
      <c r="C9" s="1" t="s">
        <v>390</v>
      </c>
      <c r="H9" s="1" t="s">
        <v>383</v>
      </c>
    </row>
    <row r="10" spans="1:9" x14ac:dyDescent="0.55000000000000004">
      <c r="B10" s="1" t="s">
        <v>381</v>
      </c>
      <c r="C10" s="1" t="s">
        <v>390</v>
      </c>
      <c r="H10" s="1" t="s">
        <v>383</v>
      </c>
    </row>
    <row r="11" spans="1:9" x14ac:dyDescent="0.55000000000000004">
      <c r="B11" s="1" t="s">
        <v>212</v>
      </c>
      <c r="C11" s="1" t="s">
        <v>390</v>
      </c>
      <c r="H11" s="1" t="s">
        <v>383</v>
      </c>
    </row>
    <row r="12" spans="1:9" x14ac:dyDescent="0.55000000000000004">
      <c r="B12" s="1" t="s">
        <v>382</v>
      </c>
      <c r="C12" s="1" t="s">
        <v>390</v>
      </c>
      <c r="H12" s="1" t="s">
        <v>383</v>
      </c>
      <c r="I12" s="1" t="s">
        <v>384</v>
      </c>
    </row>
    <row r="13" spans="1:9" x14ac:dyDescent="0.55000000000000004">
      <c r="B13" s="1" t="s">
        <v>395</v>
      </c>
      <c r="C13" s="1" t="s">
        <v>365</v>
      </c>
      <c r="D13" s="1" t="s">
        <v>391</v>
      </c>
      <c r="E13" s="1" t="s">
        <v>365</v>
      </c>
      <c r="H13" s="1" t="s">
        <v>387</v>
      </c>
    </row>
    <row r="14" spans="1:9" x14ac:dyDescent="0.55000000000000004">
      <c r="B14" s="1" t="s">
        <v>388</v>
      </c>
      <c r="C14" s="1" t="s">
        <v>365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F869-A66F-4DF1-AB64-655834E8B245}">
  <dimension ref="A1:L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6.578125" style="45" customWidth="1"/>
    <col min="3" max="3" width="6.578125" style="1" customWidth="1"/>
    <col min="4" max="4" width="12.578125" style="1" customWidth="1"/>
    <col min="5" max="5" width="18.578125" style="1" customWidth="1"/>
    <col min="6" max="6" width="9.15625" style="1"/>
    <col min="7" max="7" width="36.578125" style="1" customWidth="1"/>
    <col min="8" max="9" width="12.578125" style="1" customWidth="1"/>
    <col min="10" max="16384" width="9.15625" style="1"/>
  </cols>
  <sheetData>
    <row r="1" spans="1:12" s="2" customFormat="1" x14ac:dyDescent="0.55000000000000004">
      <c r="A1" s="2" t="s">
        <v>0</v>
      </c>
      <c r="B1" s="41" t="s">
        <v>423</v>
      </c>
      <c r="C1" s="2" t="s">
        <v>328</v>
      </c>
      <c r="D1" s="2" t="s">
        <v>377</v>
      </c>
      <c r="E1" s="2" t="s">
        <v>420</v>
      </c>
      <c r="F1" s="2" t="s">
        <v>364</v>
      </c>
      <c r="G1" s="2" t="s">
        <v>79</v>
      </c>
      <c r="H1" s="2" t="s">
        <v>427</v>
      </c>
      <c r="I1" s="2" t="s">
        <v>428</v>
      </c>
      <c r="J1" s="2" t="s">
        <v>434</v>
      </c>
      <c r="K1" s="2" t="s">
        <v>436</v>
      </c>
      <c r="L1" s="2" t="s">
        <v>429</v>
      </c>
    </row>
    <row r="2" spans="1:12" s="3" customFormat="1" ht="11.7" hidden="1" x14ac:dyDescent="0.55000000000000004">
      <c r="A2" s="3" t="s">
        <v>30</v>
      </c>
      <c r="B2" s="43"/>
    </row>
    <row r="3" spans="1:12" s="3" customFormat="1" ht="11.7" hidden="1" x14ac:dyDescent="0.55000000000000004">
      <c r="A3" s="3" t="s">
        <v>31</v>
      </c>
      <c r="B3" s="43"/>
    </row>
    <row r="4" spans="1:12" s="3" customFormat="1" ht="11.7" hidden="1" x14ac:dyDescent="0.55000000000000004">
      <c r="A4" s="3" t="s">
        <v>32</v>
      </c>
      <c r="B4" s="43"/>
    </row>
    <row r="5" spans="1:12" s="3" customFormat="1" ht="45" hidden="1" customHeight="1" x14ac:dyDescent="0.55000000000000004">
      <c r="A5" s="3" t="s">
        <v>33</v>
      </c>
      <c r="B5" s="43"/>
    </row>
    <row r="6" spans="1:12" x14ac:dyDescent="0.55000000000000004">
      <c r="B6" s="45">
        <v>1</v>
      </c>
      <c r="C6" s="1" t="s">
        <v>406</v>
      </c>
      <c r="D6" s="1" t="s">
        <v>396</v>
      </c>
      <c r="E6" s="1" t="str">
        <f xml:space="preserve"> $C6 &amp; "_" &amp; $D6</f>
        <v>s1a_eda</v>
      </c>
      <c r="F6" s="1" t="s">
        <v>365</v>
      </c>
      <c r="G6" s="1" t="s">
        <v>354</v>
      </c>
      <c r="H6" s="1" t="s">
        <v>426</v>
      </c>
      <c r="J6" s="1" t="s">
        <v>435</v>
      </c>
      <c r="L6" s="1" t="s">
        <v>430</v>
      </c>
    </row>
    <row r="7" spans="1:12" s="44" customFormat="1" x14ac:dyDescent="0.55000000000000004">
      <c r="B7" s="45">
        <v>1</v>
      </c>
      <c r="C7" s="1" t="s">
        <v>407</v>
      </c>
      <c r="D7" s="1" t="s">
        <v>399</v>
      </c>
      <c r="E7" s="1" t="str">
        <f t="shared" ref="E7:E11" si="0" xml:space="preserve"> $C7 &amp; "_" &amp; $D7</f>
        <v>s1b_condl_distn</v>
      </c>
      <c r="F7" s="1" t="s">
        <v>365</v>
      </c>
      <c r="G7" s="44" t="s">
        <v>355</v>
      </c>
      <c r="H7" s="1" t="s">
        <v>426</v>
      </c>
      <c r="I7" s="1"/>
      <c r="J7" s="1" t="s">
        <v>435</v>
      </c>
      <c r="L7" s="1" t="s">
        <v>430</v>
      </c>
    </row>
    <row r="8" spans="1:12" x14ac:dyDescent="0.55000000000000004">
      <c r="B8" s="45">
        <v>2</v>
      </c>
      <c r="C8" s="1" t="s">
        <v>408</v>
      </c>
      <c r="D8" s="1" t="s">
        <v>397</v>
      </c>
      <c r="E8" s="1" t="str">
        <f t="shared" si="0"/>
        <v>s2a_clustering</v>
      </c>
      <c r="F8" s="1" t="s">
        <v>365</v>
      </c>
      <c r="G8" s="1" t="s">
        <v>356</v>
      </c>
      <c r="H8" s="1" t="str">
        <f xml:space="preserve"> "rmse_per_grp.R"</f>
        <v>rmse_per_grp.R</v>
      </c>
      <c r="I8" s="1" t="str">
        <f xml:space="preserve"> "xtabs_to_jaccard.R"</f>
        <v>xtabs_to_jaccard.R</v>
      </c>
      <c r="J8" s="1" t="s">
        <v>435</v>
      </c>
      <c r="L8" s="1" t="s">
        <v>430</v>
      </c>
    </row>
    <row r="9" spans="1:12" x14ac:dyDescent="0.55000000000000004">
      <c r="B9" s="45">
        <v>2</v>
      </c>
      <c r="C9" s="1" t="s">
        <v>409</v>
      </c>
      <c r="D9" s="1" t="s">
        <v>398</v>
      </c>
      <c r="E9" s="1" t="str">
        <f t="shared" si="0"/>
        <v>s2b_text_analysis</v>
      </c>
      <c r="F9" s="1" t="s">
        <v>365</v>
      </c>
      <c r="G9" s="1" t="s">
        <v>357</v>
      </c>
      <c r="H9" s="1" t="str">
        <f xml:space="preserve"> "rmse_per_grp.R"</f>
        <v>rmse_per_grp.R</v>
      </c>
      <c r="I9" s="1" t="str">
        <f xml:space="preserve"> "xtabs_to_jaccard.R"</f>
        <v>xtabs_to_jaccard.R</v>
      </c>
      <c r="J9" s="1" t="s">
        <v>435</v>
      </c>
      <c r="L9" s="1" t="s">
        <v>430</v>
      </c>
    </row>
    <row r="10" spans="1:12" x14ac:dyDescent="0.55000000000000004">
      <c r="B10" s="45">
        <v>3</v>
      </c>
      <c r="C10" s="1" t="s">
        <v>410</v>
      </c>
      <c r="D10" s="1" t="s">
        <v>400</v>
      </c>
      <c r="E10" s="1" t="str">
        <f t="shared" si="0"/>
        <v>s3a_study_design</v>
      </c>
      <c r="F10" s="1" t="s">
        <v>365</v>
      </c>
      <c r="G10" s="1" t="s">
        <v>358</v>
      </c>
      <c r="H10" s="1" t="s">
        <v>426</v>
      </c>
      <c r="J10" s="1" t="s">
        <v>435</v>
      </c>
      <c r="L10" s="1" t="s">
        <v>431</v>
      </c>
    </row>
    <row r="11" spans="1:12" x14ac:dyDescent="0.55000000000000004">
      <c r="B11" s="45">
        <v>3</v>
      </c>
      <c r="C11" s="1" t="s">
        <v>411</v>
      </c>
      <c r="D11" s="1" t="s">
        <v>401</v>
      </c>
      <c r="E11" s="1" t="str">
        <f t="shared" si="0"/>
        <v>s3b_stat_sim</v>
      </c>
      <c r="F11" s="1" t="s">
        <v>365</v>
      </c>
      <c r="G11" s="1" t="s">
        <v>359</v>
      </c>
      <c r="H11" s="1" t="str">
        <f xml:space="preserve"> "gen_circuit.R"</f>
        <v>gen_circuit.R</v>
      </c>
      <c r="J11" s="1" t="s">
        <v>435</v>
      </c>
      <c r="K11" s="1" t="s">
        <v>436</v>
      </c>
      <c r="L11" s="1" t="s">
        <v>431</v>
      </c>
    </row>
    <row r="12" spans="1:12" x14ac:dyDescent="0.55000000000000004">
      <c r="B12" s="45">
        <v>4</v>
      </c>
      <c r="C12" s="1" t="s">
        <v>412</v>
      </c>
      <c r="F12" s="1" t="s">
        <v>366</v>
      </c>
      <c r="G12" s="1" t="s">
        <v>360</v>
      </c>
      <c r="H12" s="1" t="s">
        <v>426</v>
      </c>
      <c r="L12" s="1" t="s">
        <v>432</v>
      </c>
    </row>
    <row r="13" spans="1:12" x14ac:dyDescent="0.55000000000000004">
      <c r="B13" s="45">
        <v>4</v>
      </c>
      <c r="C13" s="1" t="s">
        <v>413</v>
      </c>
      <c r="F13" s="1" t="s">
        <v>366</v>
      </c>
      <c r="G13" s="1" t="s">
        <v>361</v>
      </c>
      <c r="H13" s="1" t="s">
        <v>426</v>
      </c>
      <c r="L13" s="1" t="s">
        <v>432</v>
      </c>
    </row>
    <row r="14" spans="1:12" x14ac:dyDescent="0.55000000000000004">
      <c r="B14" s="45">
        <v>5</v>
      </c>
      <c r="C14" s="1" t="s">
        <v>414</v>
      </c>
      <c r="D14" s="1" t="s">
        <v>402</v>
      </c>
      <c r="E14" s="1" t="str">
        <f xml:space="preserve"> $C14 &amp; "_" &amp; $D14</f>
        <v>s5a_ts_intro</v>
      </c>
      <c r="F14" s="1" t="s">
        <v>365</v>
      </c>
      <c r="G14" s="1" t="s">
        <v>418</v>
      </c>
      <c r="H14" s="1" t="str">
        <f xml:space="preserve"> "gen_ds_tbl.R"</f>
        <v>gen_ds_tbl.R</v>
      </c>
      <c r="I14" s="1" t="str">
        <f xml:space="preserve"> "get_ref_materials.R"</f>
        <v>get_ref_materials.R</v>
      </c>
      <c r="J14" s="1" t="s">
        <v>437</v>
      </c>
      <c r="L14" s="1" t="s">
        <v>433</v>
      </c>
    </row>
    <row r="15" spans="1:12" x14ac:dyDescent="0.55000000000000004">
      <c r="B15" s="45">
        <v>5</v>
      </c>
      <c r="C15" s="1" t="s">
        <v>415</v>
      </c>
      <c r="D15" s="1" t="s">
        <v>403</v>
      </c>
      <c r="E15" s="1" t="str">
        <f t="shared" ref="E15:E19" si="1" xml:space="preserve"> $C15 &amp; "_" &amp; $D15</f>
        <v>s5b_ts_forecast</v>
      </c>
      <c r="F15" s="1" t="s">
        <v>365</v>
      </c>
      <c r="G15" s="1" t="s">
        <v>419</v>
      </c>
      <c r="H15" s="1" t="str">
        <f t="shared" ref="H15:I15" si="2">H14</f>
        <v>gen_ds_tbl.R</v>
      </c>
      <c r="I15" s="1" t="str">
        <f t="shared" si="2"/>
        <v>get_ref_materials.R</v>
      </c>
      <c r="J15" s="1" t="s">
        <v>437</v>
      </c>
      <c r="L15" s="1" t="s">
        <v>433</v>
      </c>
    </row>
    <row r="16" spans="1:12" x14ac:dyDescent="0.55000000000000004">
      <c r="B16" s="45">
        <v>5</v>
      </c>
      <c r="C16" s="1" t="s">
        <v>466</v>
      </c>
      <c r="D16" s="1" t="s">
        <v>467</v>
      </c>
      <c r="E16" s="1" t="str">
        <f t="shared" si="1"/>
        <v>s5c_ts_fourier</v>
      </c>
      <c r="F16" s="1" t="s">
        <v>365</v>
      </c>
      <c r="G16" s="1" t="s">
        <v>468</v>
      </c>
      <c r="H16" s="1" t="str">
        <f xml:space="preserve"> "spectrum_helpers.R"</f>
        <v>spectrum_helpers.R</v>
      </c>
      <c r="J16" s="1" t="s">
        <v>435</v>
      </c>
      <c r="L16" s="1" t="s">
        <v>433</v>
      </c>
    </row>
    <row r="17" spans="2:12" x14ac:dyDescent="0.55000000000000004">
      <c r="B17" s="45">
        <v>6</v>
      </c>
      <c r="C17" s="1" t="s">
        <v>416</v>
      </c>
      <c r="D17" s="1" t="s">
        <v>404</v>
      </c>
      <c r="E17" s="1" t="str">
        <f t="shared" si="1"/>
        <v>s6a_topic_review</v>
      </c>
      <c r="F17" s="1" t="s">
        <v>365</v>
      </c>
      <c r="G17" s="1" t="s">
        <v>368</v>
      </c>
      <c r="H17" s="1" t="s">
        <v>426</v>
      </c>
      <c r="J17" s="1" t="s">
        <v>435</v>
      </c>
      <c r="L17" s="1" t="s">
        <v>433</v>
      </c>
    </row>
    <row r="18" spans="2:12" x14ac:dyDescent="0.55000000000000004">
      <c r="B18" s="45">
        <v>6</v>
      </c>
      <c r="C18" s="1" t="s">
        <v>417</v>
      </c>
      <c r="D18" s="1" t="s">
        <v>405</v>
      </c>
      <c r="E18" s="1" t="str">
        <f t="shared" si="1"/>
        <v>s6b_discussion</v>
      </c>
      <c r="F18" s="1" t="s">
        <v>365</v>
      </c>
      <c r="G18" s="1" t="s">
        <v>374</v>
      </c>
      <c r="H18" s="1" t="s">
        <v>426</v>
      </c>
      <c r="J18" s="1" t="s">
        <v>435</v>
      </c>
      <c r="L18" s="1" t="s">
        <v>433</v>
      </c>
    </row>
    <row r="19" spans="2:12" x14ac:dyDescent="0.55000000000000004">
      <c r="B19" s="45">
        <v>7</v>
      </c>
      <c r="C19" s="1" t="s">
        <v>424</v>
      </c>
      <c r="D19" s="1" t="s">
        <v>425</v>
      </c>
      <c r="E19" s="1" t="str">
        <f t="shared" si="1"/>
        <v>xtra_Dirichlet_dstn</v>
      </c>
      <c r="F19" s="1" t="s">
        <v>365</v>
      </c>
      <c r="G19" s="1" t="s">
        <v>375</v>
      </c>
      <c r="H19" s="1" t="s">
        <v>426</v>
      </c>
      <c r="J19" s="1" t="s">
        <v>437</v>
      </c>
      <c r="L19" s="1" t="s">
        <v>433</v>
      </c>
    </row>
  </sheetData>
  <phoneticPr fontId="8" type="noConversion"/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4213-8A6C-41CA-9D43-C995C5AD5E50}">
  <dimension ref="A1:H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22.5234375" style="1" bestFit="1" customWidth="1"/>
    <col min="3" max="3" width="30.68359375" style="1" customWidth="1"/>
    <col min="4" max="16384" width="9.15625" style="1"/>
  </cols>
  <sheetData>
    <row r="1" spans="1:8" s="2" customFormat="1" x14ac:dyDescent="0.55000000000000004">
      <c r="A1" s="2" t="s">
        <v>0</v>
      </c>
      <c r="B1" s="2" t="s">
        <v>440</v>
      </c>
      <c r="C1" s="2" t="s">
        <v>36</v>
      </c>
      <c r="D1" s="2" t="s">
        <v>441</v>
      </c>
      <c r="E1" s="2" t="s">
        <v>442</v>
      </c>
      <c r="F1" s="2" t="s">
        <v>443</v>
      </c>
      <c r="G1" s="2" t="s">
        <v>444</v>
      </c>
      <c r="H1" s="2" t="s">
        <v>445</v>
      </c>
    </row>
    <row r="2" spans="1:8" s="3" customFormat="1" ht="11.7" hidden="1" x14ac:dyDescent="0.55000000000000004">
      <c r="A2" s="3" t="s">
        <v>30</v>
      </c>
    </row>
    <row r="3" spans="1:8" s="3" customFormat="1" ht="11.7" hidden="1" x14ac:dyDescent="0.55000000000000004">
      <c r="A3" s="3" t="s">
        <v>31</v>
      </c>
    </row>
    <row r="4" spans="1:8" s="3" customFormat="1" ht="11.7" hidden="1" x14ac:dyDescent="0.55000000000000004">
      <c r="A4" s="3" t="s">
        <v>32</v>
      </c>
    </row>
    <row r="5" spans="1:8" s="3" customFormat="1" ht="45" hidden="1" customHeight="1" x14ac:dyDescent="0.55000000000000004">
      <c r="A5" s="3" t="s">
        <v>33</v>
      </c>
    </row>
    <row r="6" spans="1:8" x14ac:dyDescent="0.55000000000000004">
      <c r="B6" s="1" t="s">
        <v>447</v>
      </c>
      <c r="C6" s="1" t="s">
        <v>446</v>
      </c>
      <c r="E6" s="1" t="s">
        <v>450</v>
      </c>
    </row>
    <row r="7" spans="1:8" x14ac:dyDescent="0.55000000000000004">
      <c r="B7" s="1" t="s">
        <v>448</v>
      </c>
      <c r="C7" s="50" t="s">
        <v>449</v>
      </c>
      <c r="E7" s="1" t="s">
        <v>455</v>
      </c>
    </row>
    <row r="8" spans="1:8" x14ac:dyDescent="0.55000000000000004">
      <c r="B8" s="1" t="s">
        <v>451</v>
      </c>
      <c r="C8" s="50" t="s">
        <v>452</v>
      </c>
      <c r="E8" s="1" t="s">
        <v>453</v>
      </c>
      <c r="F8" s="1" t="s">
        <v>464</v>
      </c>
    </row>
    <row r="9" spans="1:8" s="44" customFormat="1" ht="12.9" x14ac:dyDescent="0.55000000000000004">
      <c r="B9" s="44" t="s">
        <v>456</v>
      </c>
      <c r="C9" s="44" t="s">
        <v>457</v>
      </c>
      <c r="E9" s="44" t="s">
        <v>458</v>
      </c>
    </row>
    <row r="10" spans="1:8" x14ac:dyDescent="0.55000000000000004">
      <c r="B10" s="1" t="s">
        <v>459</v>
      </c>
      <c r="C10" s="1" t="s">
        <v>460</v>
      </c>
      <c r="E10" s="1" t="s">
        <v>461</v>
      </c>
    </row>
    <row r="11" spans="1:8" x14ac:dyDescent="0.55000000000000004">
      <c r="B11" s="44" t="s">
        <v>454</v>
      </c>
      <c r="C11" s="44" t="s">
        <v>454</v>
      </c>
      <c r="E11" s="1" t="s">
        <v>462</v>
      </c>
      <c r="F11" s="1" t="s">
        <v>465</v>
      </c>
      <c r="H11" s="1" t="s">
        <v>463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8712-5292-4A29-B1B7-4787EE57F779}">
  <sheetPr>
    <pageSetUpPr fitToPage="1"/>
  </sheetPr>
  <dimension ref="A1:E234"/>
  <sheetViews>
    <sheetView zoomScale="140" zoomScaleNormal="14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890625" defaultRowHeight="12.9" x14ac:dyDescent="0.55000000000000004"/>
  <cols>
    <col min="1" max="1" width="1.578125" style="44" customWidth="1"/>
    <col min="2" max="4" width="6.578125" style="45" customWidth="1"/>
    <col min="5" max="5" width="24.578125" style="44" customWidth="1"/>
    <col min="6" max="16384" width="8.7890625" style="44"/>
  </cols>
  <sheetData>
    <row r="1" spans="1:5" s="40" customFormat="1" ht="18" customHeight="1" x14ac:dyDescent="0.55000000000000004">
      <c r="A1" s="40" t="s">
        <v>0</v>
      </c>
      <c r="B1" s="41" t="s">
        <v>77</v>
      </c>
      <c r="C1" s="41" t="s">
        <v>78</v>
      </c>
      <c r="D1" s="41" t="s">
        <v>118</v>
      </c>
      <c r="E1" s="40" t="s">
        <v>79</v>
      </c>
    </row>
    <row r="2" spans="1:5" s="42" customFormat="1" ht="10.5" hidden="1" x14ac:dyDescent="0.55000000000000004">
      <c r="A2" s="42" t="s">
        <v>30</v>
      </c>
      <c r="B2" s="43"/>
      <c r="C2" s="43"/>
      <c r="D2" s="43"/>
    </row>
    <row r="3" spans="1:5" s="42" customFormat="1" ht="10.5" hidden="1" x14ac:dyDescent="0.55000000000000004">
      <c r="A3" s="42" t="s">
        <v>31</v>
      </c>
      <c r="B3" s="43"/>
      <c r="C3" s="43"/>
      <c r="D3" s="43"/>
    </row>
    <row r="4" spans="1:5" s="42" customFormat="1" ht="10.5" hidden="1" x14ac:dyDescent="0.55000000000000004">
      <c r="A4" s="42" t="s">
        <v>32</v>
      </c>
      <c r="B4" s="43"/>
      <c r="C4" s="43"/>
      <c r="D4" s="43"/>
    </row>
    <row r="5" spans="1:5" s="42" customFormat="1" ht="25" customHeight="1" x14ac:dyDescent="0.55000000000000004">
      <c r="A5" s="42" t="s">
        <v>33</v>
      </c>
      <c r="B5" s="43"/>
      <c r="C5" s="43"/>
      <c r="D5" s="43"/>
      <c r="E5" s="43">
        <f>COUNTA(E$6:E$1005)</f>
        <v>229</v>
      </c>
    </row>
    <row r="6" spans="1:5" x14ac:dyDescent="0.55000000000000004">
      <c r="B6" s="45">
        <v>1</v>
      </c>
      <c r="C6" s="45">
        <v>0</v>
      </c>
      <c r="D6" s="45">
        <v>0</v>
      </c>
      <c r="E6" s="44" t="s">
        <v>119</v>
      </c>
    </row>
    <row r="7" spans="1:5" x14ac:dyDescent="0.55000000000000004">
      <c r="B7" s="45">
        <v>2</v>
      </c>
      <c r="C7" s="45">
        <v>0</v>
      </c>
      <c r="D7" s="45">
        <v>0</v>
      </c>
      <c r="E7" s="44" t="s">
        <v>85</v>
      </c>
    </row>
    <row r="8" spans="1:5" x14ac:dyDescent="0.55000000000000004">
      <c r="B8" s="45">
        <v>2</v>
      </c>
      <c r="C8" s="46">
        <v>1</v>
      </c>
      <c r="D8" s="45">
        <v>0</v>
      </c>
      <c r="E8" s="44" t="s">
        <v>86</v>
      </c>
    </row>
    <row r="9" spans="1:5" x14ac:dyDescent="0.55000000000000004">
      <c r="B9" s="45">
        <v>2</v>
      </c>
      <c r="C9" s="45">
        <v>2</v>
      </c>
      <c r="D9" s="45">
        <v>0</v>
      </c>
      <c r="E9" s="44" t="s">
        <v>87</v>
      </c>
    </row>
    <row r="10" spans="1:5" x14ac:dyDescent="0.55000000000000004">
      <c r="B10" s="45">
        <v>2</v>
      </c>
      <c r="C10" s="45">
        <v>3</v>
      </c>
      <c r="D10" s="45">
        <v>0</v>
      </c>
      <c r="E10" s="44" t="s">
        <v>88</v>
      </c>
    </row>
    <row r="11" spans="1:5" x14ac:dyDescent="0.55000000000000004">
      <c r="B11" s="45">
        <v>2</v>
      </c>
      <c r="C11" s="45">
        <v>4</v>
      </c>
      <c r="D11" s="45">
        <v>0</v>
      </c>
      <c r="E11" s="44" t="s">
        <v>89</v>
      </c>
    </row>
    <row r="12" spans="1:5" x14ac:dyDescent="0.55000000000000004">
      <c r="B12" s="45">
        <v>2</v>
      </c>
      <c r="C12" s="45">
        <v>5</v>
      </c>
      <c r="D12" s="45">
        <v>0</v>
      </c>
      <c r="E12" s="44" t="s">
        <v>90</v>
      </c>
    </row>
    <row r="13" spans="1:5" x14ac:dyDescent="0.55000000000000004">
      <c r="B13" s="45">
        <v>2</v>
      </c>
      <c r="C13" s="45">
        <v>6</v>
      </c>
      <c r="D13" s="45">
        <v>0</v>
      </c>
      <c r="E13" s="44" t="s">
        <v>82</v>
      </c>
    </row>
    <row r="14" spans="1:5" x14ac:dyDescent="0.55000000000000004">
      <c r="B14" s="45">
        <v>2</v>
      </c>
      <c r="C14" s="45">
        <v>7</v>
      </c>
      <c r="D14" s="45">
        <v>0</v>
      </c>
      <c r="E14" s="44" t="s">
        <v>83</v>
      </c>
    </row>
    <row r="15" spans="1:5" x14ac:dyDescent="0.55000000000000004">
      <c r="B15" s="45">
        <v>2</v>
      </c>
      <c r="C15" s="45">
        <v>8</v>
      </c>
      <c r="D15" s="45">
        <v>0</v>
      </c>
      <c r="E15" s="44" t="s">
        <v>84</v>
      </c>
    </row>
    <row r="16" spans="1:5" x14ac:dyDescent="0.55000000000000004">
      <c r="B16" s="45">
        <v>2</v>
      </c>
      <c r="C16" s="45">
        <v>9</v>
      </c>
      <c r="D16" s="45">
        <v>0</v>
      </c>
      <c r="E16" s="44" t="s">
        <v>81</v>
      </c>
    </row>
    <row r="17" spans="2:5" x14ac:dyDescent="0.55000000000000004">
      <c r="B17" s="45">
        <v>3</v>
      </c>
      <c r="C17" s="45">
        <v>0</v>
      </c>
      <c r="D17" s="45">
        <v>0</v>
      </c>
      <c r="E17" s="44" t="s">
        <v>101</v>
      </c>
    </row>
    <row r="18" spans="2:5" x14ac:dyDescent="0.55000000000000004">
      <c r="B18" s="45">
        <v>3</v>
      </c>
      <c r="C18" s="45">
        <v>1</v>
      </c>
      <c r="D18" s="45">
        <v>0</v>
      </c>
      <c r="E18" s="44" t="s">
        <v>102</v>
      </c>
    </row>
    <row r="19" spans="2:5" x14ac:dyDescent="0.55000000000000004">
      <c r="B19" s="45">
        <v>3</v>
      </c>
      <c r="C19" s="45">
        <v>2</v>
      </c>
      <c r="D19" s="45">
        <v>0</v>
      </c>
      <c r="E19" s="44" t="s">
        <v>89</v>
      </c>
    </row>
    <row r="20" spans="2:5" x14ac:dyDescent="0.55000000000000004">
      <c r="B20" s="45">
        <v>3</v>
      </c>
      <c r="C20" s="45">
        <v>3</v>
      </c>
      <c r="D20" s="45">
        <v>0</v>
      </c>
      <c r="E20" s="44" t="s">
        <v>120</v>
      </c>
    </row>
    <row r="21" spans="2:5" x14ac:dyDescent="0.55000000000000004">
      <c r="B21" s="45">
        <v>3</v>
      </c>
      <c r="C21" s="45">
        <v>4</v>
      </c>
      <c r="D21" s="45">
        <v>0</v>
      </c>
      <c r="E21" s="44" t="s">
        <v>104</v>
      </c>
    </row>
    <row r="22" spans="2:5" x14ac:dyDescent="0.55000000000000004">
      <c r="B22" s="45">
        <v>3</v>
      </c>
      <c r="C22" s="45">
        <v>5</v>
      </c>
      <c r="D22" s="45">
        <v>0</v>
      </c>
      <c r="E22" s="44" t="s">
        <v>121</v>
      </c>
    </row>
    <row r="23" spans="2:5" x14ac:dyDescent="0.55000000000000004">
      <c r="B23" s="45">
        <v>3</v>
      </c>
      <c r="C23" s="45">
        <v>6</v>
      </c>
      <c r="D23" s="45">
        <v>0</v>
      </c>
      <c r="E23" s="44" t="s">
        <v>106</v>
      </c>
    </row>
    <row r="24" spans="2:5" x14ac:dyDescent="0.55000000000000004">
      <c r="B24" s="45">
        <v>3</v>
      </c>
      <c r="C24" s="45">
        <v>7</v>
      </c>
      <c r="D24" s="45">
        <v>0</v>
      </c>
      <c r="E24" s="44" t="s">
        <v>107</v>
      </c>
    </row>
    <row r="25" spans="2:5" x14ac:dyDescent="0.55000000000000004">
      <c r="B25" s="45">
        <v>3</v>
      </c>
      <c r="C25" s="45">
        <v>8</v>
      </c>
      <c r="D25" s="45">
        <v>0</v>
      </c>
      <c r="E25" s="44" t="s">
        <v>108</v>
      </c>
    </row>
    <row r="26" spans="2:5" x14ac:dyDescent="0.55000000000000004">
      <c r="B26" s="45">
        <v>3</v>
      </c>
      <c r="C26" s="45">
        <v>9</v>
      </c>
      <c r="D26" s="45">
        <v>0</v>
      </c>
      <c r="E26" s="44" t="s">
        <v>122</v>
      </c>
    </row>
    <row r="27" spans="2:5" x14ac:dyDescent="0.55000000000000004">
      <c r="B27" s="45">
        <v>3</v>
      </c>
      <c r="C27" s="45">
        <v>10</v>
      </c>
      <c r="D27" s="45">
        <v>0</v>
      </c>
      <c r="E27" s="44" t="s">
        <v>123</v>
      </c>
    </row>
    <row r="28" spans="2:5" x14ac:dyDescent="0.55000000000000004">
      <c r="B28" s="45">
        <v>3</v>
      </c>
      <c r="C28" s="45">
        <v>11</v>
      </c>
      <c r="D28" s="45">
        <v>0</v>
      </c>
      <c r="E28" s="44" t="s">
        <v>111</v>
      </c>
    </row>
    <row r="29" spans="2:5" x14ac:dyDescent="0.55000000000000004">
      <c r="B29" s="45">
        <v>3</v>
      </c>
      <c r="C29" s="45">
        <v>12</v>
      </c>
      <c r="D29" s="45">
        <v>0</v>
      </c>
      <c r="E29" s="44" t="s">
        <v>112</v>
      </c>
    </row>
    <row r="30" spans="2:5" x14ac:dyDescent="0.55000000000000004">
      <c r="B30" s="45">
        <v>3</v>
      </c>
      <c r="C30" s="45">
        <v>13</v>
      </c>
      <c r="D30" s="45">
        <v>0</v>
      </c>
      <c r="E30" s="44" t="s">
        <v>113</v>
      </c>
    </row>
    <row r="31" spans="2:5" x14ac:dyDescent="0.55000000000000004">
      <c r="B31" s="45">
        <v>4</v>
      </c>
      <c r="C31" s="45">
        <v>0</v>
      </c>
      <c r="D31" s="45">
        <v>0</v>
      </c>
      <c r="E31" s="44" t="s">
        <v>124</v>
      </c>
    </row>
    <row r="32" spans="2:5" x14ac:dyDescent="0.55000000000000004">
      <c r="B32" s="45">
        <v>4</v>
      </c>
      <c r="C32" s="45">
        <v>1</v>
      </c>
      <c r="D32" s="45">
        <v>0</v>
      </c>
      <c r="E32" s="44" t="s">
        <v>125</v>
      </c>
    </row>
    <row r="33" spans="2:5" x14ac:dyDescent="0.55000000000000004">
      <c r="B33" s="45">
        <v>4</v>
      </c>
      <c r="C33" s="45">
        <v>2</v>
      </c>
      <c r="D33" s="45">
        <v>0</v>
      </c>
      <c r="E33" s="44" t="s">
        <v>126</v>
      </c>
    </row>
    <row r="34" spans="2:5" x14ac:dyDescent="0.55000000000000004">
      <c r="B34" s="45">
        <v>4</v>
      </c>
      <c r="C34" s="45">
        <v>3</v>
      </c>
      <c r="D34" s="45">
        <v>0</v>
      </c>
      <c r="E34" s="44" t="s">
        <v>127</v>
      </c>
    </row>
    <row r="35" spans="2:5" x14ac:dyDescent="0.55000000000000004">
      <c r="B35" s="45">
        <v>4</v>
      </c>
      <c r="C35" s="45">
        <v>3</v>
      </c>
      <c r="D35" s="45">
        <v>1</v>
      </c>
      <c r="E35" s="44" t="s">
        <v>128</v>
      </c>
    </row>
    <row r="36" spans="2:5" x14ac:dyDescent="0.55000000000000004">
      <c r="B36" s="45">
        <v>4</v>
      </c>
      <c r="C36" s="45">
        <v>3</v>
      </c>
      <c r="D36" s="45">
        <v>2</v>
      </c>
      <c r="E36" s="44" t="s">
        <v>129</v>
      </c>
    </row>
    <row r="37" spans="2:5" x14ac:dyDescent="0.55000000000000004">
      <c r="B37" s="45">
        <v>4</v>
      </c>
      <c r="C37" s="45">
        <v>3</v>
      </c>
      <c r="D37" s="45">
        <v>3</v>
      </c>
      <c r="E37" s="44" t="s">
        <v>130</v>
      </c>
    </row>
    <row r="38" spans="2:5" x14ac:dyDescent="0.55000000000000004">
      <c r="B38" s="45">
        <v>4</v>
      </c>
      <c r="C38" s="45">
        <v>4</v>
      </c>
      <c r="D38" s="45">
        <v>0</v>
      </c>
      <c r="E38" s="44" t="s">
        <v>131</v>
      </c>
    </row>
    <row r="39" spans="2:5" x14ac:dyDescent="0.55000000000000004">
      <c r="B39" s="45">
        <v>4</v>
      </c>
      <c r="C39" s="45">
        <v>5</v>
      </c>
      <c r="D39" s="45">
        <v>0</v>
      </c>
      <c r="E39" s="44" t="s">
        <v>132</v>
      </c>
    </row>
    <row r="40" spans="2:5" x14ac:dyDescent="0.55000000000000004">
      <c r="B40" s="45">
        <v>4</v>
      </c>
      <c r="C40" s="45">
        <v>6</v>
      </c>
      <c r="D40" s="45">
        <v>0</v>
      </c>
      <c r="E40" s="44" t="s">
        <v>133</v>
      </c>
    </row>
    <row r="41" spans="2:5" x14ac:dyDescent="0.55000000000000004">
      <c r="B41" s="45">
        <v>4</v>
      </c>
      <c r="C41" s="45">
        <v>6</v>
      </c>
      <c r="D41" s="45">
        <v>1</v>
      </c>
      <c r="E41" s="44" t="s">
        <v>134</v>
      </c>
    </row>
    <row r="42" spans="2:5" x14ac:dyDescent="0.55000000000000004">
      <c r="B42" s="45">
        <v>4</v>
      </c>
      <c r="C42" s="45">
        <v>6</v>
      </c>
      <c r="D42" s="45">
        <v>2</v>
      </c>
      <c r="E42" s="44" t="s">
        <v>135</v>
      </c>
    </row>
    <row r="43" spans="2:5" x14ac:dyDescent="0.55000000000000004">
      <c r="B43" s="45">
        <v>4</v>
      </c>
      <c r="C43" s="45">
        <v>6</v>
      </c>
      <c r="D43" s="45">
        <v>3</v>
      </c>
      <c r="E43" s="44" t="s">
        <v>136</v>
      </c>
    </row>
    <row r="44" spans="2:5" x14ac:dyDescent="0.55000000000000004">
      <c r="B44" s="45">
        <v>4</v>
      </c>
      <c r="C44" s="45">
        <v>6</v>
      </c>
      <c r="D44" s="45">
        <v>4</v>
      </c>
      <c r="E44" s="44" t="s">
        <v>137</v>
      </c>
    </row>
    <row r="45" spans="2:5" x14ac:dyDescent="0.55000000000000004">
      <c r="B45" s="45">
        <v>4</v>
      </c>
      <c r="C45" s="45">
        <v>6</v>
      </c>
      <c r="D45" s="45">
        <v>5</v>
      </c>
      <c r="E45" s="44" t="s">
        <v>138</v>
      </c>
    </row>
    <row r="46" spans="2:5" x14ac:dyDescent="0.55000000000000004">
      <c r="B46" s="45">
        <v>4</v>
      </c>
      <c r="C46" s="45">
        <v>6</v>
      </c>
      <c r="D46" s="45">
        <v>6</v>
      </c>
      <c r="E46" s="44" t="s">
        <v>139</v>
      </c>
    </row>
    <row r="47" spans="2:5" x14ac:dyDescent="0.55000000000000004">
      <c r="B47" s="45">
        <v>4</v>
      </c>
      <c r="C47" s="45">
        <v>7</v>
      </c>
      <c r="D47" s="45">
        <v>0</v>
      </c>
      <c r="E47" s="44" t="s">
        <v>140</v>
      </c>
    </row>
    <row r="48" spans="2:5" x14ac:dyDescent="0.55000000000000004">
      <c r="B48" s="45">
        <v>4</v>
      </c>
      <c r="C48" s="45">
        <v>7</v>
      </c>
      <c r="D48" s="45">
        <v>1</v>
      </c>
      <c r="E48" s="44" t="s">
        <v>141</v>
      </c>
    </row>
    <row r="49" spans="2:5" x14ac:dyDescent="0.55000000000000004">
      <c r="B49" s="45">
        <v>4</v>
      </c>
      <c r="C49" s="45">
        <v>7</v>
      </c>
      <c r="D49" s="45">
        <v>2</v>
      </c>
      <c r="E49" s="44" t="s">
        <v>142</v>
      </c>
    </row>
    <row r="50" spans="2:5" x14ac:dyDescent="0.55000000000000004">
      <c r="B50" s="45">
        <v>4</v>
      </c>
      <c r="C50" s="45">
        <v>7</v>
      </c>
      <c r="D50" s="45">
        <v>3</v>
      </c>
      <c r="E50" s="44" t="s">
        <v>143</v>
      </c>
    </row>
    <row r="51" spans="2:5" x14ac:dyDescent="0.55000000000000004">
      <c r="B51" s="45">
        <v>4</v>
      </c>
      <c r="C51" s="45">
        <v>7</v>
      </c>
      <c r="D51" s="45">
        <v>4</v>
      </c>
      <c r="E51" s="44" t="s">
        <v>144</v>
      </c>
    </row>
    <row r="52" spans="2:5" x14ac:dyDescent="0.55000000000000004">
      <c r="B52" s="45">
        <v>4</v>
      </c>
      <c r="C52" s="45">
        <v>8</v>
      </c>
      <c r="D52" s="45">
        <v>0</v>
      </c>
      <c r="E52" s="44" t="s">
        <v>145</v>
      </c>
    </row>
    <row r="53" spans="2:5" x14ac:dyDescent="0.55000000000000004">
      <c r="B53" s="45">
        <v>4</v>
      </c>
      <c r="C53" s="45">
        <v>8</v>
      </c>
      <c r="D53" s="45">
        <v>1</v>
      </c>
      <c r="E53" s="44" t="s">
        <v>146</v>
      </c>
    </row>
    <row r="54" spans="2:5" x14ac:dyDescent="0.55000000000000004">
      <c r="B54" s="45">
        <v>4</v>
      </c>
      <c r="C54" s="45">
        <v>8</v>
      </c>
      <c r="D54" s="45">
        <v>2</v>
      </c>
      <c r="E54" s="44" t="s">
        <v>147</v>
      </c>
    </row>
    <row r="55" spans="2:5" x14ac:dyDescent="0.55000000000000004">
      <c r="B55" s="45">
        <v>4</v>
      </c>
      <c r="C55" s="45">
        <v>8</v>
      </c>
      <c r="D55" s="45">
        <v>3</v>
      </c>
      <c r="E55" s="44" t="s">
        <v>148</v>
      </c>
    </row>
    <row r="56" spans="2:5" x14ac:dyDescent="0.55000000000000004">
      <c r="B56" s="45">
        <v>4</v>
      </c>
      <c r="C56" s="45">
        <v>9</v>
      </c>
      <c r="D56" s="45">
        <v>0</v>
      </c>
      <c r="E56" s="44" t="s">
        <v>149</v>
      </c>
    </row>
    <row r="57" spans="2:5" x14ac:dyDescent="0.55000000000000004">
      <c r="B57" s="45">
        <v>4</v>
      </c>
      <c r="C57" s="45">
        <v>9</v>
      </c>
      <c r="D57" s="45">
        <v>1</v>
      </c>
      <c r="E57" s="44" t="s">
        <v>150</v>
      </c>
    </row>
    <row r="58" spans="2:5" x14ac:dyDescent="0.55000000000000004">
      <c r="B58" s="45">
        <v>4</v>
      </c>
      <c r="C58" s="45">
        <v>9</v>
      </c>
      <c r="D58" s="45">
        <v>2</v>
      </c>
      <c r="E58" s="44" t="s">
        <v>151</v>
      </c>
    </row>
    <row r="59" spans="2:5" x14ac:dyDescent="0.55000000000000004">
      <c r="B59" s="45">
        <v>4</v>
      </c>
      <c r="C59" s="45">
        <v>9</v>
      </c>
      <c r="D59" s="45">
        <v>3</v>
      </c>
      <c r="E59" s="44" t="s">
        <v>152</v>
      </c>
    </row>
    <row r="60" spans="2:5" x14ac:dyDescent="0.55000000000000004">
      <c r="B60" s="45">
        <v>4</v>
      </c>
      <c r="C60" s="45">
        <v>9</v>
      </c>
      <c r="D60" s="45">
        <v>4</v>
      </c>
      <c r="E60" s="44" t="s">
        <v>153</v>
      </c>
    </row>
    <row r="61" spans="2:5" x14ac:dyDescent="0.55000000000000004">
      <c r="B61" s="45">
        <v>4</v>
      </c>
      <c r="C61" s="45">
        <v>9</v>
      </c>
      <c r="D61" s="45">
        <v>5</v>
      </c>
      <c r="E61" s="44" t="s">
        <v>147</v>
      </c>
    </row>
    <row r="62" spans="2:5" x14ac:dyDescent="0.55000000000000004">
      <c r="B62" s="45">
        <v>4</v>
      </c>
      <c r="C62" s="45">
        <v>9</v>
      </c>
      <c r="D62" s="45">
        <v>6</v>
      </c>
      <c r="E62" s="44" t="s">
        <v>154</v>
      </c>
    </row>
    <row r="63" spans="2:5" x14ac:dyDescent="0.55000000000000004">
      <c r="B63" s="45">
        <v>4</v>
      </c>
      <c r="C63" s="45">
        <v>10</v>
      </c>
      <c r="D63" s="45">
        <v>0</v>
      </c>
      <c r="E63" s="44" t="s">
        <v>155</v>
      </c>
    </row>
    <row r="64" spans="2:5" x14ac:dyDescent="0.55000000000000004">
      <c r="B64" s="45">
        <v>4</v>
      </c>
      <c r="C64" s="45">
        <v>10</v>
      </c>
      <c r="D64" s="45">
        <v>1</v>
      </c>
      <c r="E64" s="44" t="s">
        <v>156</v>
      </c>
    </row>
    <row r="65" spans="2:5" x14ac:dyDescent="0.55000000000000004">
      <c r="B65" s="45">
        <v>4</v>
      </c>
      <c r="C65" s="45">
        <v>10</v>
      </c>
      <c r="D65" s="45">
        <v>2</v>
      </c>
      <c r="E65" s="44" t="s">
        <v>157</v>
      </c>
    </row>
    <row r="66" spans="2:5" x14ac:dyDescent="0.55000000000000004">
      <c r="B66" s="45">
        <v>4</v>
      </c>
      <c r="C66" s="45">
        <v>10</v>
      </c>
      <c r="D66" s="45">
        <v>3</v>
      </c>
      <c r="E66" s="44" t="s">
        <v>158</v>
      </c>
    </row>
    <row r="67" spans="2:5" x14ac:dyDescent="0.55000000000000004">
      <c r="B67" s="45">
        <v>4</v>
      </c>
      <c r="C67" s="45">
        <v>10</v>
      </c>
      <c r="D67" s="45">
        <v>4</v>
      </c>
      <c r="E67" s="44" t="s">
        <v>159</v>
      </c>
    </row>
    <row r="68" spans="2:5" x14ac:dyDescent="0.55000000000000004">
      <c r="B68" s="45">
        <v>4</v>
      </c>
      <c r="C68" s="45">
        <v>10</v>
      </c>
      <c r="D68" s="45">
        <v>5</v>
      </c>
      <c r="E68" s="44" t="s">
        <v>160</v>
      </c>
    </row>
    <row r="69" spans="2:5" x14ac:dyDescent="0.55000000000000004">
      <c r="B69" s="45">
        <v>4</v>
      </c>
      <c r="C69" s="45">
        <v>11</v>
      </c>
      <c r="D69" s="45">
        <v>0</v>
      </c>
      <c r="E69" s="44" t="s">
        <v>161</v>
      </c>
    </row>
    <row r="70" spans="2:5" x14ac:dyDescent="0.55000000000000004">
      <c r="B70" s="45">
        <v>4</v>
      </c>
      <c r="C70" s="45">
        <v>11</v>
      </c>
      <c r="D70" s="45">
        <v>1</v>
      </c>
      <c r="E70" s="44" t="s">
        <v>162</v>
      </c>
    </row>
    <row r="71" spans="2:5" x14ac:dyDescent="0.55000000000000004">
      <c r="B71" s="45">
        <v>4</v>
      </c>
      <c r="C71" s="45">
        <v>11</v>
      </c>
      <c r="D71" s="45">
        <v>2</v>
      </c>
      <c r="E71" s="44" t="s">
        <v>163</v>
      </c>
    </row>
    <row r="72" spans="2:5" x14ac:dyDescent="0.55000000000000004">
      <c r="B72" s="45">
        <v>4</v>
      </c>
      <c r="C72" s="45">
        <v>11</v>
      </c>
      <c r="D72" s="45">
        <v>3</v>
      </c>
      <c r="E72" s="44" t="s">
        <v>164</v>
      </c>
    </row>
    <row r="73" spans="2:5" x14ac:dyDescent="0.55000000000000004">
      <c r="B73" s="45">
        <v>4</v>
      </c>
      <c r="C73" s="45">
        <v>11</v>
      </c>
      <c r="D73" s="45">
        <v>4</v>
      </c>
      <c r="E73" s="44" t="s">
        <v>165</v>
      </c>
    </row>
    <row r="74" spans="2:5" x14ac:dyDescent="0.55000000000000004">
      <c r="B74" s="45">
        <v>4</v>
      </c>
      <c r="C74" s="45">
        <v>11</v>
      </c>
      <c r="D74" s="45">
        <v>5</v>
      </c>
      <c r="E74" s="44" t="s">
        <v>166</v>
      </c>
    </row>
    <row r="75" spans="2:5" x14ac:dyDescent="0.55000000000000004">
      <c r="B75" s="45">
        <v>4</v>
      </c>
      <c r="C75" s="45">
        <v>11</v>
      </c>
      <c r="D75" s="45">
        <v>6</v>
      </c>
      <c r="E75" s="44" t="s">
        <v>167</v>
      </c>
    </row>
    <row r="76" spans="2:5" x14ac:dyDescent="0.55000000000000004">
      <c r="B76" s="45">
        <v>4</v>
      </c>
      <c r="C76" s="45">
        <v>11</v>
      </c>
      <c r="D76" s="45">
        <v>7</v>
      </c>
      <c r="E76" s="44" t="s">
        <v>168</v>
      </c>
    </row>
    <row r="77" spans="2:5" x14ac:dyDescent="0.55000000000000004">
      <c r="B77" s="45">
        <v>4</v>
      </c>
      <c r="C77" s="45">
        <v>11</v>
      </c>
      <c r="D77" s="45">
        <v>8</v>
      </c>
      <c r="E77" s="44" t="s">
        <v>169</v>
      </c>
    </row>
    <row r="78" spans="2:5" x14ac:dyDescent="0.55000000000000004">
      <c r="B78" s="45">
        <v>4</v>
      </c>
      <c r="C78" s="45">
        <v>12</v>
      </c>
      <c r="D78" s="45">
        <v>0</v>
      </c>
      <c r="E78" s="44" t="s">
        <v>170</v>
      </c>
    </row>
    <row r="79" spans="2:5" x14ac:dyDescent="0.55000000000000004">
      <c r="B79" s="45">
        <v>5</v>
      </c>
      <c r="C79" s="45">
        <v>0</v>
      </c>
      <c r="D79" s="45">
        <v>0</v>
      </c>
      <c r="E79" s="44" t="s">
        <v>171</v>
      </c>
    </row>
    <row r="80" spans="2:5" x14ac:dyDescent="0.55000000000000004">
      <c r="B80" s="45">
        <v>5</v>
      </c>
      <c r="C80" s="45">
        <v>1</v>
      </c>
      <c r="D80" s="45">
        <v>0</v>
      </c>
      <c r="E80" s="44" t="s">
        <v>172</v>
      </c>
    </row>
    <row r="81" spans="2:5" x14ac:dyDescent="0.55000000000000004">
      <c r="B81" s="45">
        <v>5</v>
      </c>
      <c r="C81" s="45">
        <v>2</v>
      </c>
      <c r="D81" s="45">
        <v>0</v>
      </c>
      <c r="E81" s="44" t="s">
        <v>173</v>
      </c>
    </row>
    <row r="82" spans="2:5" x14ac:dyDescent="0.55000000000000004">
      <c r="B82" s="45">
        <v>6</v>
      </c>
      <c r="C82" s="45">
        <v>0</v>
      </c>
      <c r="D82" s="45">
        <v>0</v>
      </c>
      <c r="E82" s="44" t="s">
        <v>174</v>
      </c>
    </row>
    <row r="83" spans="2:5" x14ac:dyDescent="0.55000000000000004">
      <c r="B83" s="45">
        <v>6</v>
      </c>
      <c r="C83" s="45">
        <v>1</v>
      </c>
      <c r="D83" s="45">
        <v>0</v>
      </c>
      <c r="E83" s="44" t="s">
        <v>175</v>
      </c>
    </row>
    <row r="84" spans="2:5" x14ac:dyDescent="0.55000000000000004">
      <c r="B84" s="45">
        <v>6</v>
      </c>
      <c r="C84" s="45">
        <v>2</v>
      </c>
      <c r="D84" s="45">
        <v>0</v>
      </c>
      <c r="E84" s="44" t="s">
        <v>176</v>
      </c>
    </row>
    <row r="85" spans="2:5" x14ac:dyDescent="0.55000000000000004">
      <c r="B85" s="45">
        <v>6</v>
      </c>
      <c r="C85" s="45">
        <v>3</v>
      </c>
      <c r="D85" s="45">
        <v>0</v>
      </c>
      <c r="E85" s="44" t="s">
        <v>177</v>
      </c>
    </row>
    <row r="86" spans="2:5" x14ac:dyDescent="0.55000000000000004">
      <c r="B86" s="45">
        <v>6</v>
      </c>
      <c r="C86" s="45">
        <v>4</v>
      </c>
      <c r="D86" s="45">
        <v>0</v>
      </c>
      <c r="E86" s="44" t="s">
        <v>178</v>
      </c>
    </row>
    <row r="87" spans="2:5" x14ac:dyDescent="0.55000000000000004">
      <c r="B87" s="45">
        <v>6</v>
      </c>
      <c r="C87" s="45">
        <v>5</v>
      </c>
      <c r="D87" s="45">
        <v>0</v>
      </c>
      <c r="E87" s="44" t="s">
        <v>179</v>
      </c>
    </row>
    <row r="88" spans="2:5" x14ac:dyDescent="0.55000000000000004">
      <c r="B88" s="45">
        <v>6</v>
      </c>
      <c r="C88" s="45">
        <v>6</v>
      </c>
      <c r="D88" s="45">
        <v>0</v>
      </c>
      <c r="E88" s="44" t="s">
        <v>180</v>
      </c>
    </row>
    <row r="89" spans="2:5" x14ac:dyDescent="0.55000000000000004">
      <c r="B89" s="45">
        <v>6</v>
      </c>
      <c r="C89" s="45">
        <v>7</v>
      </c>
      <c r="D89" s="45">
        <v>0</v>
      </c>
      <c r="E89" s="44" t="s">
        <v>181</v>
      </c>
    </row>
    <row r="90" spans="2:5" x14ac:dyDescent="0.55000000000000004">
      <c r="B90" s="45">
        <v>6</v>
      </c>
      <c r="C90" s="45">
        <v>8</v>
      </c>
      <c r="D90" s="45">
        <v>0</v>
      </c>
      <c r="E90" s="44" t="s">
        <v>182</v>
      </c>
    </row>
    <row r="91" spans="2:5" x14ac:dyDescent="0.55000000000000004">
      <c r="B91" s="45">
        <v>6</v>
      </c>
      <c r="C91" s="45">
        <v>9</v>
      </c>
      <c r="D91" s="45">
        <v>0</v>
      </c>
      <c r="E91" s="44" t="s">
        <v>170</v>
      </c>
    </row>
    <row r="92" spans="2:5" x14ac:dyDescent="0.55000000000000004">
      <c r="B92" s="45">
        <v>7</v>
      </c>
      <c r="C92" s="45">
        <v>0</v>
      </c>
      <c r="D92" s="45">
        <v>0</v>
      </c>
      <c r="E92" s="44" t="s">
        <v>183</v>
      </c>
    </row>
    <row r="93" spans="2:5" x14ac:dyDescent="0.55000000000000004">
      <c r="B93" s="45">
        <v>7</v>
      </c>
      <c r="C93" s="45">
        <v>1</v>
      </c>
      <c r="D93" s="45">
        <v>0</v>
      </c>
      <c r="E93" s="44" t="s">
        <v>184</v>
      </c>
    </row>
    <row r="94" spans="2:5" x14ac:dyDescent="0.55000000000000004">
      <c r="B94" s="45">
        <v>7</v>
      </c>
      <c r="C94" s="45">
        <v>2</v>
      </c>
      <c r="D94" s="45">
        <v>0</v>
      </c>
      <c r="E94" s="44" t="s">
        <v>185</v>
      </c>
    </row>
    <row r="95" spans="2:5" x14ac:dyDescent="0.55000000000000004">
      <c r="B95" s="45">
        <v>7</v>
      </c>
      <c r="C95" s="45">
        <v>2</v>
      </c>
      <c r="D95" s="45">
        <v>1</v>
      </c>
      <c r="E95" s="44" t="s">
        <v>186</v>
      </c>
    </row>
    <row r="96" spans="2:5" x14ac:dyDescent="0.55000000000000004">
      <c r="B96" s="45">
        <v>7</v>
      </c>
      <c r="C96" s="45">
        <v>2</v>
      </c>
      <c r="D96" s="45">
        <v>2</v>
      </c>
      <c r="E96" s="44" t="s">
        <v>187</v>
      </c>
    </row>
    <row r="97" spans="2:5" x14ac:dyDescent="0.55000000000000004">
      <c r="B97" s="45">
        <v>7</v>
      </c>
      <c r="C97" s="45">
        <v>2</v>
      </c>
      <c r="D97" s="45">
        <v>3</v>
      </c>
      <c r="E97" s="44" t="s">
        <v>188</v>
      </c>
    </row>
    <row r="98" spans="2:5" x14ac:dyDescent="0.55000000000000004">
      <c r="B98" s="45">
        <v>7</v>
      </c>
      <c r="C98" s="45">
        <v>2</v>
      </c>
      <c r="D98" s="45">
        <v>4</v>
      </c>
      <c r="E98" s="44" t="s">
        <v>189</v>
      </c>
    </row>
    <row r="99" spans="2:5" x14ac:dyDescent="0.55000000000000004">
      <c r="B99" s="45">
        <v>7</v>
      </c>
      <c r="C99" s="45">
        <v>2</v>
      </c>
      <c r="D99" s="45">
        <v>5</v>
      </c>
      <c r="E99" s="44" t="s">
        <v>190</v>
      </c>
    </row>
    <row r="100" spans="2:5" x14ac:dyDescent="0.55000000000000004">
      <c r="B100" s="45">
        <v>7</v>
      </c>
      <c r="C100" s="45">
        <v>3</v>
      </c>
      <c r="D100" s="45">
        <v>0</v>
      </c>
      <c r="E100" s="44" t="s">
        <v>191</v>
      </c>
    </row>
    <row r="101" spans="2:5" x14ac:dyDescent="0.55000000000000004">
      <c r="B101" s="45">
        <v>7</v>
      </c>
      <c r="C101" s="45">
        <v>3</v>
      </c>
      <c r="D101" s="45">
        <v>1</v>
      </c>
      <c r="E101" s="44" t="s">
        <v>192</v>
      </c>
    </row>
    <row r="102" spans="2:5" x14ac:dyDescent="0.55000000000000004">
      <c r="B102" s="45">
        <v>7</v>
      </c>
      <c r="C102" s="45">
        <v>3</v>
      </c>
      <c r="D102" s="45">
        <v>2</v>
      </c>
      <c r="E102" s="44" t="s">
        <v>193</v>
      </c>
    </row>
    <row r="103" spans="2:5" x14ac:dyDescent="0.55000000000000004">
      <c r="B103" s="45">
        <v>7</v>
      </c>
      <c r="C103" s="45">
        <v>3</v>
      </c>
      <c r="D103" s="45">
        <v>3</v>
      </c>
      <c r="E103" s="44" t="s">
        <v>194</v>
      </c>
    </row>
    <row r="104" spans="2:5" x14ac:dyDescent="0.55000000000000004">
      <c r="B104" s="45">
        <v>7</v>
      </c>
      <c r="C104" s="45">
        <v>3</v>
      </c>
      <c r="D104" s="45">
        <v>4</v>
      </c>
      <c r="E104" s="44" t="s">
        <v>195</v>
      </c>
    </row>
    <row r="105" spans="2:5" x14ac:dyDescent="0.55000000000000004">
      <c r="B105" s="45">
        <v>7</v>
      </c>
      <c r="C105" s="45">
        <v>3</v>
      </c>
      <c r="D105" s="45">
        <v>5</v>
      </c>
      <c r="E105" s="44" t="s">
        <v>196</v>
      </c>
    </row>
    <row r="106" spans="2:5" x14ac:dyDescent="0.55000000000000004">
      <c r="B106" s="45">
        <v>7</v>
      </c>
      <c r="C106" s="45">
        <v>4</v>
      </c>
      <c r="D106" s="45">
        <v>0</v>
      </c>
      <c r="E106" s="44" t="s">
        <v>197</v>
      </c>
    </row>
    <row r="107" spans="2:5" x14ac:dyDescent="0.55000000000000004">
      <c r="B107" s="45">
        <v>7</v>
      </c>
      <c r="C107" s="45">
        <v>5</v>
      </c>
      <c r="D107" s="45">
        <v>0</v>
      </c>
      <c r="E107" s="44" t="s">
        <v>198</v>
      </c>
    </row>
    <row r="108" spans="2:5" x14ac:dyDescent="0.55000000000000004">
      <c r="B108" s="45">
        <v>7</v>
      </c>
      <c r="C108" s="45">
        <v>6</v>
      </c>
      <c r="D108" s="45">
        <v>0</v>
      </c>
      <c r="E108" s="44" t="s">
        <v>199</v>
      </c>
    </row>
    <row r="109" spans="2:5" x14ac:dyDescent="0.55000000000000004">
      <c r="B109" s="45">
        <v>7</v>
      </c>
      <c r="C109" s="45">
        <v>7</v>
      </c>
      <c r="D109" s="45">
        <v>0</v>
      </c>
      <c r="E109" s="44" t="s">
        <v>200</v>
      </c>
    </row>
    <row r="110" spans="2:5" x14ac:dyDescent="0.55000000000000004">
      <c r="B110" s="45">
        <v>7</v>
      </c>
      <c r="C110" s="45">
        <v>8</v>
      </c>
      <c r="D110" s="45">
        <v>0</v>
      </c>
      <c r="E110" s="44" t="s">
        <v>201</v>
      </c>
    </row>
    <row r="111" spans="2:5" x14ac:dyDescent="0.55000000000000004">
      <c r="B111" s="45">
        <v>7</v>
      </c>
      <c r="C111" s="45">
        <v>9</v>
      </c>
      <c r="D111" s="45">
        <v>0</v>
      </c>
      <c r="E111" s="44" t="s">
        <v>202</v>
      </c>
    </row>
    <row r="112" spans="2:5" x14ac:dyDescent="0.55000000000000004">
      <c r="B112" s="45">
        <v>7</v>
      </c>
      <c r="C112" s="45">
        <v>10</v>
      </c>
      <c r="D112" s="45">
        <v>0</v>
      </c>
      <c r="E112" s="44" t="s">
        <v>203</v>
      </c>
    </row>
    <row r="113" spans="2:5" x14ac:dyDescent="0.55000000000000004">
      <c r="B113" s="45">
        <v>7</v>
      </c>
      <c r="C113" s="45">
        <v>11</v>
      </c>
      <c r="D113" s="45">
        <v>0</v>
      </c>
      <c r="E113" s="44" t="s">
        <v>204</v>
      </c>
    </row>
    <row r="114" spans="2:5" x14ac:dyDescent="0.55000000000000004">
      <c r="B114" s="45">
        <v>7</v>
      </c>
      <c r="C114" s="45">
        <v>12</v>
      </c>
      <c r="D114" s="45">
        <v>0</v>
      </c>
      <c r="E114" s="44" t="s">
        <v>205</v>
      </c>
    </row>
    <row r="115" spans="2:5" x14ac:dyDescent="0.55000000000000004">
      <c r="B115" s="45">
        <v>8</v>
      </c>
      <c r="C115" s="45">
        <v>0</v>
      </c>
      <c r="D115" s="45">
        <v>0</v>
      </c>
      <c r="E115" s="44" t="s">
        <v>206</v>
      </c>
    </row>
    <row r="116" spans="2:5" x14ac:dyDescent="0.55000000000000004">
      <c r="B116" s="45">
        <v>8</v>
      </c>
      <c r="C116" s="45">
        <v>1</v>
      </c>
      <c r="D116" s="45">
        <v>0</v>
      </c>
      <c r="E116" s="44" t="s">
        <v>207</v>
      </c>
    </row>
    <row r="117" spans="2:5" x14ac:dyDescent="0.55000000000000004">
      <c r="B117" s="45">
        <v>8</v>
      </c>
      <c r="C117" s="45">
        <v>2</v>
      </c>
      <c r="D117" s="45">
        <v>0</v>
      </c>
      <c r="E117" s="44" t="s">
        <v>208</v>
      </c>
    </row>
    <row r="118" spans="2:5" x14ac:dyDescent="0.55000000000000004">
      <c r="B118" s="45">
        <v>8</v>
      </c>
      <c r="C118" s="45">
        <v>3</v>
      </c>
      <c r="D118" s="45">
        <v>0</v>
      </c>
      <c r="E118" s="44" t="s">
        <v>209</v>
      </c>
    </row>
    <row r="119" spans="2:5" x14ac:dyDescent="0.55000000000000004">
      <c r="B119" s="45">
        <v>8</v>
      </c>
      <c r="C119" s="45">
        <v>4</v>
      </c>
      <c r="D119" s="45">
        <v>0</v>
      </c>
      <c r="E119" s="44" t="s">
        <v>210</v>
      </c>
    </row>
    <row r="120" spans="2:5" x14ac:dyDescent="0.55000000000000004">
      <c r="B120" s="45">
        <v>8</v>
      </c>
      <c r="C120" s="45">
        <v>5</v>
      </c>
      <c r="D120" s="45">
        <v>0</v>
      </c>
      <c r="E120" s="44" t="s">
        <v>211</v>
      </c>
    </row>
    <row r="121" spans="2:5" x14ac:dyDescent="0.55000000000000004">
      <c r="B121" s="45">
        <v>9</v>
      </c>
      <c r="C121" s="45">
        <v>0</v>
      </c>
      <c r="D121" s="45">
        <v>0</v>
      </c>
      <c r="E121" s="44" t="s">
        <v>212</v>
      </c>
    </row>
    <row r="122" spans="2:5" x14ac:dyDescent="0.55000000000000004">
      <c r="B122" s="45">
        <v>9</v>
      </c>
      <c r="C122" s="45">
        <v>1</v>
      </c>
      <c r="D122" s="45">
        <v>0</v>
      </c>
      <c r="E122" s="44" t="s">
        <v>136</v>
      </c>
    </row>
    <row r="123" spans="2:5" x14ac:dyDescent="0.55000000000000004">
      <c r="B123" s="45">
        <v>9</v>
      </c>
      <c r="C123" s="45">
        <v>2</v>
      </c>
      <c r="D123" s="45">
        <v>0</v>
      </c>
      <c r="E123" s="44" t="s">
        <v>213</v>
      </c>
    </row>
    <row r="124" spans="2:5" x14ac:dyDescent="0.55000000000000004">
      <c r="B124" s="45">
        <v>9</v>
      </c>
      <c r="C124" s="45">
        <v>3</v>
      </c>
      <c r="D124" s="45">
        <v>0</v>
      </c>
      <c r="E124" s="44" t="s">
        <v>214</v>
      </c>
    </row>
    <row r="125" spans="2:5" x14ac:dyDescent="0.55000000000000004">
      <c r="B125" s="45">
        <v>9</v>
      </c>
      <c r="C125" s="45">
        <v>4</v>
      </c>
      <c r="D125" s="45">
        <v>0</v>
      </c>
      <c r="E125" s="44" t="s">
        <v>215</v>
      </c>
    </row>
    <row r="126" spans="2:5" x14ac:dyDescent="0.55000000000000004">
      <c r="B126" s="45">
        <v>9</v>
      </c>
      <c r="C126" s="45">
        <v>5</v>
      </c>
      <c r="D126" s="45">
        <v>0</v>
      </c>
      <c r="E126" s="44" t="s">
        <v>216</v>
      </c>
    </row>
    <row r="127" spans="2:5" x14ac:dyDescent="0.55000000000000004">
      <c r="B127" s="45">
        <v>9</v>
      </c>
      <c r="C127" s="45">
        <v>6</v>
      </c>
      <c r="D127" s="45">
        <v>0</v>
      </c>
      <c r="E127" s="44" t="s">
        <v>217</v>
      </c>
    </row>
    <row r="128" spans="2:5" x14ac:dyDescent="0.55000000000000004">
      <c r="B128" s="45">
        <v>9</v>
      </c>
      <c r="C128" s="45">
        <v>7</v>
      </c>
      <c r="D128" s="45">
        <v>0</v>
      </c>
      <c r="E128" s="44" t="s">
        <v>218</v>
      </c>
    </row>
    <row r="129" spans="2:5" x14ac:dyDescent="0.55000000000000004">
      <c r="B129" s="45">
        <v>9</v>
      </c>
      <c r="C129" s="45">
        <v>8</v>
      </c>
      <c r="D129" s="45">
        <v>0</v>
      </c>
      <c r="E129" s="44" t="s">
        <v>219</v>
      </c>
    </row>
    <row r="130" spans="2:5" x14ac:dyDescent="0.55000000000000004">
      <c r="B130" s="45">
        <v>9</v>
      </c>
      <c r="C130" s="45">
        <v>9</v>
      </c>
      <c r="D130" s="45">
        <v>0</v>
      </c>
      <c r="E130" s="44" t="s">
        <v>220</v>
      </c>
    </row>
    <row r="131" spans="2:5" x14ac:dyDescent="0.55000000000000004">
      <c r="B131" s="45">
        <v>9</v>
      </c>
      <c r="C131" s="45">
        <v>10</v>
      </c>
      <c r="D131" s="45">
        <v>0</v>
      </c>
      <c r="E131" s="44" t="s">
        <v>221</v>
      </c>
    </row>
    <row r="132" spans="2:5" x14ac:dyDescent="0.55000000000000004">
      <c r="B132" s="45">
        <v>9</v>
      </c>
      <c r="C132" s="45">
        <v>11</v>
      </c>
      <c r="D132" s="45">
        <v>0</v>
      </c>
      <c r="E132" s="44" t="s">
        <v>222</v>
      </c>
    </row>
    <row r="133" spans="2:5" x14ac:dyDescent="0.55000000000000004">
      <c r="B133" s="45">
        <v>10</v>
      </c>
      <c r="C133" s="45">
        <v>0</v>
      </c>
      <c r="D133" s="45">
        <v>0</v>
      </c>
      <c r="E133" s="44" t="s">
        <v>223</v>
      </c>
    </row>
    <row r="134" spans="2:5" x14ac:dyDescent="0.55000000000000004">
      <c r="B134" s="45">
        <v>10</v>
      </c>
      <c r="C134" s="45">
        <v>1</v>
      </c>
      <c r="D134" s="45">
        <v>0</v>
      </c>
      <c r="E134" s="44" t="s">
        <v>224</v>
      </c>
    </row>
    <row r="135" spans="2:5" x14ac:dyDescent="0.55000000000000004">
      <c r="B135" s="45">
        <v>10</v>
      </c>
      <c r="C135" s="45">
        <v>1</v>
      </c>
      <c r="D135" s="45">
        <v>1</v>
      </c>
      <c r="E135" s="44" t="s">
        <v>225</v>
      </c>
    </row>
    <row r="136" spans="2:5" x14ac:dyDescent="0.55000000000000004">
      <c r="B136" s="45">
        <v>10</v>
      </c>
      <c r="C136" s="45">
        <v>1</v>
      </c>
      <c r="D136" s="45">
        <v>2</v>
      </c>
      <c r="E136" s="44" t="s">
        <v>226</v>
      </c>
    </row>
    <row r="137" spans="2:5" x14ac:dyDescent="0.55000000000000004">
      <c r="B137" s="45">
        <v>10</v>
      </c>
      <c r="C137" s="45">
        <v>1</v>
      </c>
      <c r="D137" s="45">
        <v>3</v>
      </c>
      <c r="E137" s="44" t="s">
        <v>227</v>
      </c>
    </row>
    <row r="138" spans="2:5" x14ac:dyDescent="0.55000000000000004">
      <c r="B138" s="45">
        <v>10</v>
      </c>
      <c r="C138" s="45">
        <v>1</v>
      </c>
      <c r="D138" s="45">
        <v>4</v>
      </c>
      <c r="E138" s="44" t="s">
        <v>228</v>
      </c>
    </row>
    <row r="139" spans="2:5" x14ac:dyDescent="0.55000000000000004">
      <c r="B139" s="45">
        <v>10</v>
      </c>
      <c r="C139" s="45">
        <v>1</v>
      </c>
      <c r="D139" s="45">
        <v>5</v>
      </c>
      <c r="E139" s="44" t="s">
        <v>229</v>
      </c>
    </row>
    <row r="140" spans="2:5" x14ac:dyDescent="0.55000000000000004">
      <c r="B140" s="45">
        <v>10</v>
      </c>
      <c r="C140" s="45">
        <v>2</v>
      </c>
      <c r="D140" s="45">
        <v>0</v>
      </c>
      <c r="E140" s="44" t="s">
        <v>230</v>
      </c>
    </row>
    <row r="141" spans="2:5" x14ac:dyDescent="0.55000000000000004">
      <c r="B141" s="45">
        <v>10</v>
      </c>
      <c r="C141" s="45">
        <v>3</v>
      </c>
      <c r="D141" s="45">
        <v>0</v>
      </c>
      <c r="E141" s="44" t="s">
        <v>231</v>
      </c>
    </row>
    <row r="142" spans="2:5" x14ac:dyDescent="0.55000000000000004">
      <c r="B142" s="45">
        <v>10</v>
      </c>
      <c r="C142" s="45">
        <v>4</v>
      </c>
      <c r="D142" s="45">
        <v>0</v>
      </c>
      <c r="E142" s="44" t="s">
        <v>232</v>
      </c>
    </row>
    <row r="143" spans="2:5" x14ac:dyDescent="0.55000000000000004">
      <c r="B143" s="45">
        <v>10</v>
      </c>
      <c r="C143" s="45">
        <v>5</v>
      </c>
      <c r="D143" s="45">
        <v>0</v>
      </c>
      <c r="E143" s="44" t="s">
        <v>233</v>
      </c>
    </row>
    <row r="144" spans="2:5" x14ac:dyDescent="0.55000000000000004">
      <c r="B144" s="45">
        <v>10</v>
      </c>
      <c r="C144" s="45">
        <v>6</v>
      </c>
      <c r="D144" s="45">
        <v>0</v>
      </c>
      <c r="E144" s="44" t="s">
        <v>234</v>
      </c>
    </row>
    <row r="145" spans="2:5" x14ac:dyDescent="0.55000000000000004">
      <c r="B145" s="45">
        <v>10</v>
      </c>
      <c r="C145" s="45">
        <v>6</v>
      </c>
      <c r="D145" s="45">
        <v>1</v>
      </c>
      <c r="E145" s="44" t="s">
        <v>235</v>
      </c>
    </row>
    <row r="146" spans="2:5" x14ac:dyDescent="0.55000000000000004">
      <c r="B146" s="45">
        <v>10</v>
      </c>
      <c r="C146" s="45">
        <v>6</v>
      </c>
      <c r="D146" s="45">
        <v>2</v>
      </c>
      <c r="E146" s="44" t="s">
        <v>236</v>
      </c>
    </row>
    <row r="147" spans="2:5" x14ac:dyDescent="0.55000000000000004">
      <c r="B147" s="45">
        <v>10</v>
      </c>
      <c r="C147" s="45">
        <v>6</v>
      </c>
      <c r="D147" s="45">
        <v>3</v>
      </c>
      <c r="E147" s="44" t="s">
        <v>237</v>
      </c>
    </row>
    <row r="148" spans="2:5" x14ac:dyDescent="0.55000000000000004">
      <c r="B148" s="45">
        <v>10</v>
      </c>
      <c r="C148" s="45">
        <v>7</v>
      </c>
      <c r="D148" s="45">
        <v>0</v>
      </c>
      <c r="E148" s="44" t="s">
        <v>238</v>
      </c>
    </row>
    <row r="149" spans="2:5" x14ac:dyDescent="0.55000000000000004">
      <c r="B149" s="45">
        <v>10</v>
      </c>
      <c r="C149" s="45">
        <v>8</v>
      </c>
      <c r="D149" s="45">
        <v>0</v>
      </c>
      <c r="E149" s="44" t="s">
        <v>239</v>
      </c>
    </row>
    <row r="150" spans="2:5" x14ac:dyDescent="0.55000000000000004">
      <c r="B150" s="45">
        <v>10</v>
      </c>
      <c r="C150" s="45">
        <v>9</v>
      </c>
      <c r="D150" s="45">
        <v>0</v>
      </c>
      <c r="E150" s="44" t="s">
        <v>240</v>
      </c>
    </row>
    <row r="151" spans="2:5" x14ac:dyDescent="0.55000000000000004">
      <c r="B151" s="45">
        <v>10</v>
      </c>
      <c r="C151" s="45">
        <v>9</v>
      </c>
      <c r="D151" s="45">
        <v>1</v>
      </c>
      <c r="E151" s="44" t="s">
        <v>241</v>
      </c>
    </row>
    <row r="152" spans="2:5" x14ac:dyDescent="0.55000000000000004">
      <c r="B152" s="45">
        <v>10</v>
      </c>
      <c r="C152" s="45">
        <v>9</v>
      </c>
      <c r="D152" s="45">
        <v>2</v>
      </c>
      <c r="E152" s="44" t="s">
        <v>242</v>
      </c>
    </row>
    <row r="153" spans="2:5" x14ac:dyDescent="0.55000000000000004">
      <c r="B153" s="45">
        <v>10</v>
      </c>
      <c r="C153" s="45">
        <v>9</v>
      </c>
      <c r="D153" s="45">
        <v>3</v>
      </c>
      <c r="E153" s="44" t="s">
        <v>243</v>
      </c>
    </row>
    <row r="154" spans="2:5" x14ac:dyDescent="0.55000000000000004">
      <c r="B154" s="45">
        <v>10</v>
      </c>
      <c r="C154" s="45">
        <v>9</v>
      </c>
      <c r="D154" s="45">
        <v>4</v>
      </c>
      <c r="E154" s="44" t="s">
        <v>244</v>
      </c>
    </row>
    <row r="155" spans="2:5" x14ac:dyDescent="0.55000000000000004">
      <c r="B155" s="45">
        <v>10</v>
      </c>
      <c r="C155" s="45">
        <v>9</v>
      </c>
      <c r="D155" s="45">
        <v>5</v>
      </c>
      <c r="E155" s="44" t="s">
        <v>245</v>
      </c>
    </row>
    <row r="156" spans="2:5" x14ac:dyDescent="0.55000000000000004">
      <c r="B156" s="45">
        <v>10</v>
      </c>
      <c r="C156" s="45">
        <v>10</v>
      </c>
      <c r="D156" s="45">
        <v>0</v>
      </c>
      <c r="E156" s="44" t="s">
        <v>246</v>
      </c>
    </row>
    <row r="157" spans="2:5" x14ac:dyDescent="0.55000000000000004">
      <c r="B157" s="45">
        <v>10</v>
      </c>
      <c r="C157" s="45">
        <v>10</v>
      </c>
      <c r="D157" s="45">
        <v>1</v>
      </c>
      <c r="E157" s="44" t="s">
        <v>247</v>
      </c>
    </row>
    <row r="158" spans="2:5" x14ac:dyDescent="0.55000000000000004">
      <c r="B158" s="45">
        <v>10</v>
      </c>
      <c r="C158" s="45">
        <v>10</v>
      </c>
      <c r="D158" s="45">
        <v>2</v>
      </c>
      <c r="E158" s="44" t="s">
        <v>248</v>
      </c>
    </row>
    <row r="159" spans="2:5" x14ac:dyDescent="0.55000000000000004">
      <c r="B159" s="45">
        <v>10</v>
      </c>
      <c r="C159" s="45">
        <v>10</v>
      </c>
      <c r="D159" s="45">
        <v>3</v>
      </c>
      <c r="E159" s="44" t="s">
        <v>249</v>
      </c>
    </row>
    <row r="160" spans="2:5" x14ac:dyDescent="0.55000000000000004">
      <c r="B160" s="45">
        <v>10</v>
      </c>
      <c r="C160" s="45">
        <v>10</v>
      </c>
      <c r="D160" s="45">
        <v>4</v>
      </c>
      <c r="E160" s="44" t="s">
        <v>250</v>
      </c>
    </row>
    <row r="161" spans="2:5" x14ac:dyDescent="0.55000000000000004">
      <c r="B161" s="45">
        <v>10</v>
      </c>
      <c r="C161" s="45">
        <v>10</v>
      </c>
      <c r="D161" s="45">
        <v>5</v>
      </c>
      <c r="E161" s="44" t="s">
        <v>251</v>
      </c>
    </row>
    <row r="162" spans="2:5" x14ac:dyDescent="0.55000000000000004">
      <c r="B162" s="45">
        <v>10</v>
      </c>
      <c r="C162" s="45">
        <v>10</v>
      </c>
      <c r="D162" s="45">
        <v>6</v>
      </c>
      <c r="E162" s="44" t="s">
        <v>252</v>
      </c>
    </row>
    <row r="163" spans="2:5" x14ac:dyDescent="0.55000000000000004">
      <c r="B163" s="45">
        <v>10</v>
      </c>
      <c r="C163" s="45">
        <v>10</v>
      </c>
      <c r="D163" s="45">
        <v>7</v>
      </c>
      <c r="E163" s="44" t="s">
        <v>253</v>
      </c>
    </row>
    <row r="164" spans="2:5" x14ac:dyDescent="0.55000000000000004">
      <c r="B164" s="45">
        <v>11</v>
      </c>
      <c r="C164" s="45">
        <v>0</v>
      </c>
      <c r="D164" s="45">
        <v>0</v>
      </c>
      <c r="E164" s="44" t="s">
        <v>254</v>
      </c>
    </row>
    <row r="165" spans="2:5" x14ac:dyDescent="0.55000000000000004">
      <c r="B165" s="45">
        <v>11</v>
      </c>
      <c r="C165" s="45">
        <v>1</v>
      </c>
      <c r="D165" s="45">
        <v>0</v>
      </c>
      <c r="E165" s="44" t="s">
        <v>255</v>
      </c>
    </row>
    <row r="166" spans="2:5" x14ac:dyDescent="0.55000000000000004">
      <c r="B166" s="45">
        <v>11</v>
      </c>
      <c r="C166" s="45">
        <v>2</v>
      </c>
      <c r="D166" s="45">
        <v>0</v>
      </c>
      <c r="E166" s="44" t="s">
        <v>256</v>
      </c>
    </row>
    <row r="167" spans="2:5" x14ac:dyDescent="0.55000000000000004">
      <c r="B167" s="45">
        <v>11</v>
      </c>
      <c r="C167" s="45">
        <v>2</v>
      </c>
      <c r="D167" s="45">
        <v>1</v>
      </c>
      <c r="E167" s="44" t="s">
        <v>257</v>
      </c>
    </row>
    <row r="168" spans="2:5" x14ac:dyDescent="0.55000000000000004">
      <c r="B168" s="45">
        <v>11</v>
      </c>
      <c r="C168" s="45">
        <v>2</v>
      </c>
      <c r="D168" s="45">
        <v>2</v>
      </c>
      <c r="E168" s="44" t="s">
        <v>258</v>
      </c>
    </row>
    <row r="169" spans="2:5" x14ac:dyDescent="0.55000000000000004">
      <c r="B169" s="45">
        <v>11</v>
      </c>
      <c r="C169" s="45">
        <v>3</v>
      </c>
      <c r="D169" s="45">
        <v>0</v>
      </c>
      <c r="E169" s="44" t="s">
        <v>259</v>
      </c>
    </row>
    <row r="170" spans="2:5" x14ac:dyDescent="0.55000000000000004">
      <c r="B170" s="45">
        <v>11</v>
      </c>
      <c r="C170" s="45">
        <v>3</v>
      </c>
      <c r="D170" s="45">
        <v>1</v>
      </c>
      <c r="E170" s="44" t="s">
        <v>260</v>
      </c>
    </row>
    <row r="171" spans="2:5" x14ac:dyDescent="0.55000000000000004">
      <c r="B171" s="45">
        <v>11</v>
      </c>
      <c r="C171" s="45">
        <v>3</v>
      </c>
      <c r="D171" s="45">
        <v>2</v>
      </c>
      <c r="E171" s="44" t="s">
        <v>261</v>
      </c>
    </row>
    <row r="172" spans="2:5" x14ac:dyDescent="0.55000000000000004">
      <c r="B172" s="45">
        <v>11</v>
      </c>
      <c r="C172" s="45">
        <v>3</v>
      </c>
      <c r="D172" s="45">
        <v>3</v>
      </c>
      <c r="E172" s="44" t="s">
        <v>262</v>
      </c>
    </row>
    <row r="173" spans="2:5" x14ac:dyDescent="0.55000000000000004">
      <c r="B173" s="45">
        <v>11</v>
      </c>
      <c r="C173" s="45">
        <v>3</v>
      </c>
      <c r="D173" s="45">
        <v>4</v>
      </c>
      <c r="E173" s="44" t="s">
        <v>263</v>
      </c>
    </row>
    <row r="174" spans="2:5" x14ac:dyDescent="0.55000000000000004">
      <c r="B174" s="45">
        <v>11</v>
      </c>
      <c r="C174" s="45">
        <v>3</v>
      </c>
      <c r="D174" s="45">
        <v>5</v>
      </c>
      <c r="E174" s="44" t="s">
        <v>264</v>
      </c>
    </row>
    <row r="175" spans="2:5" x14ac:dyDescent="0.55000000000000004">
      <c r="B175" s="45">
        <v>11</v>
      </c>
      <c r="C175" s="45">
        <v>3</v>
      </c>
      <c r="D175" s="45">
        <v>6</v>
      </c>
      <c r="E175" s="44" t="s">
        <v>265</v>
      </c>
    </row>
    <row r="176" spans="2:5" x14ac:dyDescent="0.55000000000000004">
      <c r="B176" s="45">
        <v>11</v>
      </c>
      <c r="C176" s="45">
        <v>3</v>
      </c>
      <c r="D176" s="45">
        <v>7</v>
      </c>
      <c r="E176" s="44" t="s">
        <v>266</v>
      </c>
    </row>
    <row r="177" spans="2:5" x14ac:dyDescent="0.55000000000000004">
      <c r="B177" s="45">
        <v>11</v>
      </c>
      <c r="C177" s="45">
        <v>3</v>
      </c>
      <c r="D177" s="45">
        <v>8</v>
      </c>
      <c r="E177" s="44" t="s">
        <v>267</v>
      </c>
    </row>
    <row r="178" spans="2:5" x14ac:dyDescent="0.55000000000000004">
      <c r="B178" s="45">
        <v>11</v>
      </c>
      <c r="C178" s="45">
        <v>3</v>
      </c>
      <c r="D178" s="45">
        <v>9</v>
      </c>
      <c r="E178" s="44" t="s">
        <v>212</v>
      </c>
    </row>
    <row r="179" spans="2:5" x14ac:dyDescent="0.55000000000000004">
      <c r="B179" s="45">
        <v>11</v>
      </c>
      <c r="C179" s="45">
        <v>3</v>
      </c>
      <c r="D179" s="45">
        <v>10</v>
      </c>
      <c r="E179" s="44" t="s">
        <v>268</v>
      </c>
    </row>
    <row r="180" spans="2:5" x14ac:dyDescent="0.55000000000000004">
      <c r="B180" s="45">
        <v>11</v>
      </c>
      <c r="C180" s="45">
        <v>3</v>
      </c>
      <c r="D180" s="45">
        <v>11</v>
      </c>
      <c r="E180" s="44" t="s">
        <v>269</v>
      </c>
    </row>
    <row r="181" spans="2:5" x14ac:dyDescent="0.55000000000000004">
      <c r="B181" s="45">
        <v>11</v>
      </c>
      <c r="C181" s="45">
        <v>4</v>
      </c>
      <c r="D181" s="45">
        <v>0</v>
      </c>
      <c r="E181" s="44" t="s">
        <v>270</v>
      </c>
    </row>
    <row r="182" spans="2:5" x14ac:dyDescent="0.55000000000000004">
      <c r="B182" s="45">
        <v>11</v>
      </c>
      <c r="C182" s="45">
        <v>4</v>
      </c>
      <c r="D182" s="45">
        <v>1</v>
      </c>
      <c r="E182" s="44" t="s">
        <v>271</v>
      </c>
    </row>
    <row r="183" spans="2:5" x14ac:dyDescent="0.55000000000000004">
      <c r="B183" s="45">
        <v>11</v>
      </c>
      <c r="C183" s="45">
        <v>4</v>
      </c>
      <c r="D183" s="45">
        <v>2</v>
      </c>
      <c r="E183" s="44" t="s">
        <v>272</v>
      </c>
    </row>
    <row r="184" spans="2:5" x14ac:dyDescent="0.55000000000000004">
      <c r="B184" s="45">
        <v>12</v>
      </c>
      <c r="C184" s="45">
        <v>0</v>
      </c>
      <c r="D184" s="45">
        <v>0</v>
      </c>
      <c r="E184" s="44" t="s">
        <v>273</v>
      </c>
    </row>
    <row r="185" spans="2:5" x14ac:dyDescent="0.55000000000000004">
      <c r="B185" s="45">
        <v>12</v>
      </c>
      <c r="C185" s="45">
        <v>1</v>
      </c>
      <c r="D185" s="45">
        <v>0</v>
      </c>
      <c r="E185" s="44" t="s">
        <v>274</v>
      </c>
    </row>
    <row r="186" spans="2:5" x14ac:dyDescent="0.55000000000000004">
      <c r="B186" s="45">
        <v>12</v>
      </c>
      <c r="C186" s="45">
        <v>2</v>
      </c>
      <c r="D186" s="45">
        <v>0</v>
      </c>
      <c r="E186" s="44" t="s">
        <v>275</v>
      </c>
    </row>
    <row r="187" spans="2:5" x14ac:dyDescent="0.55000000000000004">
      <c r="B187" s="45">
        <v>12</v>
      </c>
      <c r="C187" s="45">
        <v>3</v>
      </c>
      <c r="D187" s="45">
        <v>0</v>
      </c>
      <c r="E187" s="44" t="s">
        <v>276</v>
      </c>
    </row>
    <row r="188" spans="2:5" x14ac:dyDescent="0.55000000000000004">
      <c r="B188" s="45">
        <v>12</v>
      </c>
      <c r="C188" s="45">
        <v>4</v>
      </c>
      <c r="D188" s="45">
        <v>0</v>
      </c>
      <c r="E188" s="44" t="s">
        <v>277</v>
      </c>
    </row>
    <row r="189" spans="2:5" x14ac:dyDescent="0.55000000000000004">
      <c r="B189" s="45">
        <v>12</v>
      </c>
      <c r="C189" s="45">
        <v>5</v>
      </c>
      <c r="D189" s="45">
        <v>0</v>
      </c>
      <c r="E189" s="44" t="s">
        <v>278</v>
      </c>
    </row>
    <row r="190" spans="2:5" x14ac:dyDescent="0.55000000000000004">
      <c r="B190" s="45">
        <v>12</v>
      </c>
      <c r="C190" s="45">
        <v>6</v>
      </c>
      <c r="D190" s="45">
        <v>0</v>
      </c>
      <c r="E190" s="44" t="s">
        <v>279</v>
      </c>
    </row>
    <row r="191" spans="2:5" x14ac:dyDescent="0.55000000000000004">
      <c r="B191" s="45">
        <v>12</v>
      </c>
      <c r="C191" s="45">
        <v>7</v>
      </c>
      <c r="D191" s="45">
        <v>0</v>
      </c>
      <c r="E191" s="44" t="s">
        <v>280</v>
      </c>
    </row>
    <row r="192" spans="2:5" x14ac:dyDescent="0.55000000000000004">
      <c r="B192" s="45">
        <v>12</v>
      </c>
      <c r="C192" s="45">
        <v>7</v>
      </c>
      <c r="D192" s="45">
        <v>1</v>
      </c>
      <c r="E192" s="44" t="s">
        <v>281</v>
      </c>
    </row>
    <row r="193" spans="2:5" s="47" customFormat="1" x14ac:dyDescent="0.55000000000000004">
      <c r="B193" s="45">
        <v>12</v>
      </c>
      <c r="C193" s="45">
        <v>7</v>
      </c>
      <c r="D193" s="45">
        <v>2</v>
      </c>
      <c r="E193" s="44" t="s">
        <v>282</v>
      </c>
    </row>
    <row r="194" spans="2:5" x14ac:dyDescent="0.55000000000000004">
      <c r="B194" s="45">
        <v>12</v>
      </c>
      <c r="C194" s="45">
        <v>8</v>
      </c>
      <c r="D194" s="45">
        <v>0</v>
      </c>
      <c r="E194" s="44" t="s">
        <v>283</v>
      </c>
    </row>
    <row r="195" spans="2:5" x14ac:dyDescent="0.55000000000000004">
      <c r="B195" s="45">
        <v>12</v>
      </c>
      <c r="C195" s="45">
        <v>9</v>
      </c>
      <c r="D195" s="45">
        <v>0</v>
      </c>
      <c r="E195" s="44" t="s">
        <v>284</v>
      </c>
    </row>
    <row r="196" spans="2:5" x14ac:dyDescent="0.55000000000000004">
      <c r="B196" s="45">
        <v>13</v>
      </c>
      <c r="C196" s="45">
        <v>0</v>
      </c>
      <c r="D196" s="45">
        <v>0</v>
      </c>
      <c r="E196" s="44" t="s">
        <v>285</v>
      </c>
    </row>
    <row r="197" spans="2:5" x14ac:dyDescent="0.55000000000000004">
      <c r="B197" s="45">
        <v>13</v>
      </c>
      <c r="C197" s="45">
        <v>1</v>
      </c>
      <c r="D197" s="45">
        <v>0</v>
      </c>
      <c r="E197" s="44" t="s">
        <v>286</v>
      </c>
    </row>
    <row r="198" spans="2:5" x14ac:dyDescent="0.55000000000000004">
      <c r="B198" s="45">
        <v>13</v>
      </c>
      <c r="C198" s="45">
        <v>2</v>
      </c>
      <c r="D198" s="45">
        <v>0</v>
      </c>
      <c r="E198" s="44" t="s">
        <v>287</v>
      </c>
    </row>
    <row r="199" spans="2:5" x14ac:dyDescent="0.55000000000000004">
      <c r="B199" s="45">
        <v>13</v>
      </c>
      <c r="C199" s="45">
        <v>3</v>
      </c>
      <c r="D199" s="45">
        <v>0</v>
      </c>
      <c r="E199" s="44" t="s">
        <v>288</v>
      </c>
    </row>
    <row r="200" spans="2:5" x14ac:dyDescent="0.55000000000000004">
      <c r="B200" s="45">
        <v>13</v>
      </c>
      <c r="C200" s="45">
        <v>4</v>
      </c>
      <c r="D200" s="45">
        <v>0</v>
      </c>
      <c r="E200" s="44" t="s">
        <v>289</v>
      </c>
    </row>
    <row r="201" spans="2:5" x14ac:dyDescent="0.55000000000000004">
      <c r="B201" s="45">
        <v>13</v>
      </c>
      <c r="C201" s="45">
        <v>5</v>
      </c>
      <c r="D201" s="45">
        <v>0</v>
      </c>
      <c r="E201" s="44" t="s">
        <v>290</v>
      </c>
    </row>
    <row r="202" spans="2:5" x14ac:dyDescent="0.55000000000000004">
      <c r="B202" s="45">
        <v>13</v>
      </c>
      <c r="C202" s="45">
        <v>6</v>
      </c>
      <c r="D202" s="45">
        <v>0</v>
      </c>
      <c r="E202" s="44" t="s">
        <v>291</v>
      </c>
    </row>
    <row r="203" spans="2:5" x14ac:dyDescent="0.55000000000000004">
      <c r="B203" s="45">
        <v>13</v>
      </c>
      <c r="C203" s="45">
        <v>7</v>
      </c>
      <c r="D203" s="45">
        <v>0</v>
      </c>
      <c r="E203" s="44" t="s">
        <v>292</v>
      </c>
    </row>
    <row r="204" spans="2:5" x14ac:dyDescent="0.55000000000000004">
      <c r="B204" s="45">
        <v>14</v>
      </c>
      <c r="C204" s="45">
        <v>0</v>
      </c>
      <c r="D204" s="45">
        <v>0</v>
      </c>
      <c r="E204" s="44" t="s">
        <v>293</v>
      </c>
    </row>
    <row r="205" spans="2:5" x14ac:dyDescent="0.55000000000000004">
      <c r="B205" s="45">
        <v>14</v>
      </c>
      <c r="C205" s="45">
        <v>1</v>
      </c>
      <c r="D205" s="45">
        <v>0</v>
      </c>
      <c r="E205" s="44" t="s">
        <v>294</v>
      </c>
    </row>
    <row r="206" spans="2:5" x14ac:dyDescent="0.55000000000000004">
      <c r="B206" s="45">
        <v>14</v>
      </c>
      <c r="C206" s="45">
        <v>2</v>
      </c>
      <c r="D206" s="45">
        <v>0</v>
      </c>
      <c r="E206" s="44" t="s">
        <v>295</v>
      </c>
    </row>
    <row r="207" spans="2:5" x14ac:dyDescent="0.55000000000000004">
      <c r="B207" s="45">
        <v>14</v>
      </c>
      <c r="C207" s="45">
        <v>3</v>
      </c>
      <c r="D207" s="45">
        <v>0</v>
      </c>
      <c r="E207" s="44" t="s">
        <v>296</v>
      </c>
    </row>
    <row r="208" spans="2:5" x14ac:dyDescent="0.55000000000000004">
      <c r="B208" s="45">
        <v>14</v>
      </c>
      <c r="C208" s="45">
        <v>4</v>
      </c>
      <c r="D208" s="45">
        <v>0</v>
      </c>
      <c r="E208" s="44" t="s">
        <v>125</v>
      </c>
    </row>
    <row r="209" spans="2:5" x14ac:dyDescent="0.55000000000000004">
      <c r="B209" s="45">
        <v>14</v>
      </c>
      <c r="C209" s="45">
        <v>5</v>
      </c>
      <c r="D209" s="45">
        <v>0</v>
      </c>
      <c r="E209" s="44" t="s">
        <v>297</v>
      </c>
    </row>
    <row r="210" spans="2:5" x14ac:dyDescent="0.55000000000000004">
      <c r="B210" s="45">
        <v>14</v>
      </c>
      <c r="C210" s="45">
        <v>6</v>
      </c>
      <c r="D210" s="45">
        <v>0</v>
      </c>
      <c r="E210" s="44" t="s">
        <v>135</v>
      </c>
    </row>
    <row r="211" spans="2:5" x14ac:dyDescent="0.55000000000000004">
      <c r="B211" s="45">
        <v>14</v>
      </c>
      <c r="C211" s="45">
        <v>7</v>
      </c>
      <c r="D211" s="45">
        <v>0</v>
      </c>
      <c r="E211" s="44" t="s">
        <v>136</v>
      </c>
    </row>
    <row r="212" spans="2:5" x14ac:dyDescent="0.55000000000000004">
      <c r="B212" s="45">
        <v>14</v>
      </c>
      <c r="C212" s="45">
        <v>8</v>
      </c>
      <c r="D212" s="45">
        <v>0</v>
      </c>
      <c r="E212" s="44" t="s">
        <v>137</v>
      </c>
    </row>
    <row r="213" spans="2:5" x14ac:dyDescent="0.55000000000000004">
      <c r="B213" s="45">
        <v>14</v>
      </c>
      <c r="C213" s="45">
        <v>9</v>
      </c>
      <c r="D213" s="45">
        <v>0</v>
      </c>
      <c r="E213" s="44" t="s">
        <v>138</v>
      </c>
    </row>
    <row r="214" spans="2:5" x14ac:dyDescent="0.55000000000000004">
      <c r="B214" s="45">
        <v>14</v>
      </c>
      <c r="C214" s="45">
        <v>10</v>
      </c>
      <c r="D214" s="45">
        <v>0</v>
      </c>
      <c r="E214" s="44" t="s">
        <v>298</v>
      </c>
    </row>
    <row r="215" spans="2:5" x14ac:dyDescent="0.55000000000000004">
      <c r="B215" s="45">
        <v>14</v>
      </c>
      <c r="C215" s="45">
        <v>11</v>
      </c>
      <c r="D215" s="45">
        <v>0</v>
      </c>
      <c r="E215" s="44" t="s">
        <v>299</v>
      </c>
    </row>
    <row r="216" spans="2:5" x14ac:dyDescent="0.55000000000000004">
      <c r="B216" s="45">
        <v>14</v>
      </c>
      <c r="C216" s="45">
        <v>12</v>
      </c>
      <c r="D216" s="45">
        <v>0</v>
      </c>
      <c r="E216" s="44" t="s">
        <v>300</v>
      </c>
    </row>
    <row r="217" spans="2:5" x14ac:dyDescent="0.55000000000000004">
      <c r="B217" s="45">
        <v>14</v>
      </c>
      <c r="C217" s="45">
        <v>13</v>
      </c>
      <c r="D217" s="45">
        <v>0</v>
      </c>
      <c r="E217" s="44" t="s">
        <v>145</v>
      </c>
    </row>
    <row r="218" spans="2:5" x14ac:dyDescent="0.55000000000000004">
      <c r="B218" s="45">
        <v>14</v>
      </c>
      <c r="C218" s="45">
        <v>14</v>
      </c>
      <c r="D218" s="45">
        <v>0</v>
      </c>
      <c r="E218" s="44" t="s">
        <v>149</v>
      </c>
    </row>
    <row r="219" spans="2:5" x14ac:dyDescent="0.55000000000000004">
      <c r="B219" s="45">
        <v>14</v>
      </c>
      <c r="C219" s="45">
        <v>15</v>
      </c>
      <c r="D219" s="45">
        <v>0</v>
      </c>
      <c r="E219" s="44" t="s">
        <v>155</v>
      </c>
    </row>
    <row r="220" spans="2:5" x14ac:dyDescent="0.55000000000000004">
      <c r="B220" s="45">
        <v>14</v>
      </c>
      <c r="C220" s="45">
        <v>16</v>
      </c>
      <c r="D220" s="45">
        <v>0</v>
      </c>
      <c r="E220" s="44" t="s">
        <v>161</v>
      </c>
    </row>
    <row r="221" spans="2:5" x14ac:dyDescent="0.55000000000000004">
      <c r="B221" s="45">
        <v>14</v>
      </c>
      <c r="C221" s="45">
        <v>17</v>
      </c>
      <c r="D221" s="45">
        <v>0</v>
      </c>
      <c r="E221" s="44" t="s">
        <v>177</v>
      </c>
    </row>
    <row r="222" spans="2:5" x14ac:dyDescent="0.55000000000000004">
      <c r="B222" s="45">
        <v>14</v>
      </c>
      <c r="C222" s="45">
        <v>18</v>
      </c>
      <c r="D222" s="45">
        <v>0</v>
      </c>
      <c r="E222" s="44" t="s">
        <v>178</v>
      </c>
    </row>
    <row r="223" spans="2:5" x14ac:dyDescent="0.55000000000000004">
      <c r="B223" s="45">
        <v>14</v>
      </c>
      <c r="C223" s="45">
        <v>19</v>
      </c>
      <c r="D223" s="45">
        <v>0</v>
      </c>
      <c r="E223" s="44" t="s">
        <v>301</v>
      </c>
    </row>
    <row r="224" spans="2:5" x14ac:dyDescent="0.55000000000000004">
      <c r="B224" s="45">
        <v>14</v>
      </c>
      <c r="C224" s="45">
        <v>20</v>
      </c>
      <c r="D224" s="45">
        <v>0</v>
      </c>
      <c r="E224" s="44" t="s">
        <v>302</v>
      </c>
    </row>
    <row r="225" spans="2:5" x14ac:dyDescent="0.55000000000000004">
      <c r="B225" s="45">
        <v>14</v>
      </c>
      <c r="C225" s="45">
        <v>21</v>
      </c>
      <c r="D225" s="45">
        <v>0</v>
      </c>
      <c r="E225" s="44" t="s">
        <v>303</v>
      </c>
    </row>
    <row r="226" spans="2:5" x14ac:dyDescent="0.55000000000000004">
      <c r="B226" s="45">
        <v>15</v>
      </c>
      <c r="C226" s="45">
        <v>0</v>
      </c>
      <c r="D226" s="45">
        <v>0</v>
      </c>
      <c r="E226" s="44" t="s">
        <v>304</v>
      </c>
    </row>
    <row r="227" spans="2:5" x14ac:dyDescent="0.55000000000000004">
      <c r="B227" s="45">
        <v>16</v>
      </c>
      <c r="C227" s="45">
        <v>0</v>
      </c>
      <c r="D227" s="45">
        <v>0</v>
      </c>
      <c r="E227" s="44" t="s">
        <v>305</v>
      </c>
    </row>
    <row r="228" spans="2:5" x14ac:dyDescent="0.55000000000000004">
      <c r="B228" s="45">
        <v>17</v>
      </c>
      <c r="C228" s="45">
        <v>0</v>
      </c>
      <c r="D228" s="45">
        <v>0</v>
      </c>
      <c r="E228" s="44" t="s">
        <v>306</v>
      </c>
    </row>
    <row r="229" spans="2:5" x14ac:dyDescent="0.55000000000000004">
      <c r="B229" s="45">
        <v>18</v>
      </c>
      <c r="C229" s="45">
        <v>0</v>
      </c>
      <c r="D229" s="45">
        <v>0</v>
      </c>
      <c r="E229" s="44" t="s">
        <v>307</v>
      </c>
    </row>
    <row r="230" spans="2:5" x14ac:dyDescent="0.55000000000000004">
      <c r="B230" s="45">
        <v>19</v>
      </c>
      <c r="C230" s="45">
        <v>0</v>
      </c>
      <c r="D230" s="45">
        <v>0</v>
      </c>
      <c r="E230" s="44" t="s">
        <v>308</v>
      </c>
    </row>
    <row r="231" spans="2:5" x14ac:dyDescent="0.55000000000000004">
      <c r="B231" s="45">
        <v>20</v>
      </c>
      <c r="C231" s="45">
        <v>0</v>
      </c>
      <c r="D231" s="45">
        <v>0</v>
      </c>
      <c r="E231" s="44" t="s">
        <v>309</v>
      </c>
    </row>
    <row r="232" spans="2:5" x14ac:dyDescent="0.55000000000000004">
      <c r="B232" s="45">
        <v>21</v>
      </c>
      <c r="C232" s="45">
        <v>0</v>
      </c>
      <c r="D232" s="45">
        <v>0</v>
      </c>
      <c r="E232" s="44" t="s">
        <v>310</v>
      </c>
    </row>
    <row r="233" spans="2:5" x14ac:dyDescent="0.55000000000000004">
      <c r="B233" s="45">
        <v>22</v>
      </c>
      <c r="C233" s="45">
        <v>0</v>
      </c>
      <c r="D233" s="45">
        <v>0</v>
      </c>
      <c r="E233" s="44" t="s">
        <v>311</v>
      </c>
    </row>
    <row r="234" spans="2:5" x14ac:dyDescent="0.55000000000000004">
      <c r="B234" s="45">
        <v>23</v>
      </c>
      <c r="C234" s="45">
        <v>0</v>
      </c>
      <c r="D234" s="45">
        <v>0</v>
      </c>
      <c r="E234" s="44" t="s">
        <v>312</v>
      </c>
    </row>
  </sheetData>
  <autoFilter ref="B5:D234" xr:uid="{068D7FC5-61C2-4F80-BB5C-6AD5A6A8B6FA}"/>
  <pageMargins left="0.7" right="0.7" top="0.75" bottom="0.75" header="0.3" footer="0.3"/>
  <pageSetup scale="82" orientation="landscape" horizontalDpi="4294967294" r:id="rId1"/>
  <headerFooter>
    <oddHeader>&amp;C&amp;A
&amp;F</oddHeader>
    <oddFooter>&amp;Lprinted on &amp;D&amp;RPage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2" width="4.68359375" style="15" customWidth="1"/>
    <col min="3" max="4" width="12.68359375" style="1" customWidth="1"/>
    <col min="5" max="5" width="36.68359375" style="1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68</v>
      </c>
      <c r="C1" s="2" t="s">
        <v>69</v>
      </c>
      <c r="D1" s="2" t="s">
        <v>56</v>
      </c>
      <c r="E1" s="2" t="s">
        <v>45</v>
      </c>
    </row>
    <row r="2" spans="1:5" s="3" customFormat="1" ht="11.7" hidden="1" x14ac:dyDescent="0.55000000000000004">
      <c r="A2" s="3" t="s">
        <v>30</v>
      </c>
      <c r="B2" s="14"/>
    </row>
    <row r="3" spans="1:5" s="3" customFormat="1" ht="11.7" hidden="1" x14ac:dyDescent="0.55000000000000004">
      <c r="A3" s="3" t="s">
        <v>31</v>
      </c>
      <c r="B3" s="14"/>
    </row>
    <row r="4" spans="1:5" s="3" customFormat="1" ht="11.7" hidden="1" x14ac:dyDescent="0.55000000000000004">
      <c r="A4" s="3" t="s">
        <v>32</v>
      </c>
      <c r="B4" s="14"/>
    </row>
    <row r="5" spans="1:5" s="3" customFormat="1" ht="45" hidden="1" customHeight="1" x14ac:dyDescent="0.55000000000000004">
      <c r="A5" s="3" t="s">
        <v>33</v>
      </c>
      <c r="B5" s="14"/>
    </row>
    <row r="6" spans="1:5" x14ac:dyDescent="0.55000000000000004">
      <c r="B6" s="15">
        <v>1</v>
      </c>
      <c r="C6" s="1" t="s">
        <v>70</v>
      </c>
      <c r="D6" s="1" t="s">
        <v>57</v>
      </c>
      <c r="E6" s="1" t="s">
        <v>62</v>
      </c>
    </row>
    <row r="7" spans="1:5" x14ac:dyDescent="0.55000000000000004">
      <c r="B7" s="15">
        <v>2</v>
      </c>
      <c r="C7" s="1" t="s">
        <v>71</v>
      </c>
      <c r="D7" s="1" t="s">
        <v>58</v>
      </c>
      <c r="E7" s="1" t="s">
        <v>63</v>
      </c>
    </row>
    <row r="8" spans="1:5" x14ac:dyDescent="0.55000000000000004">
      <c r="B8" s="15">
        <v>3</v>
      </c>
      <c r="C8" s="1" t="s">
        <v>72</v>
      </c>
      <c r="D8" s="1" t="s">
        <v>59</v>
      </c>
      <c r="E8" s="1" t="s">
        <v>64</v>
      </c>
    </row>
    <row r="9" spans="1:5" x14ac:dyDescent="0.55000000000000004">
      <c r="B9" s="15">
        <v>4</v>
      </c>
      <c r="C9" s="1" t="s">
        <v>73</v>
      </c>
      <c r="D9" s="1" t="s">
        <v>60</v>
      </c>
      <c r="E9" s="1" t="s">
        <v>65</v>
      </c>
    </row>
    <row r="10" spans="1:5" x14ac:dyDescent="0.55000000000000004">
      <c r="B10" s="15">
        <v>5</v>
      </c>
      <c r="C10" s="1" t="s">
        <v>74</v>
      </c>
      <c r="D10" s="1" t="s">
        <v>61</v>
      </c>
      <c r="E10" s="1" t="s">
        <v>66</v>
      </c>
    </row>
    <row r="11" spans="1:5" x14ac:dyDescent="0.55000000000000004">
      <c r="B11" s="15">
        <v>6</v>
      </c>
      <c r="C11" s="1" t="s">
        <v>75</v>
      </c>
      <c r="D11" s="1" t="s">
        <v>76</v>
      </c>
      <c r="E11" s="1" t="s">
        <v>67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3" width="6.68359375" style="15" customWidth="1"/>
    <col min="4" max="4" width="36.68359375" style="1" customWidth="1"/>
    <col min="5" max="5" width="60.68359375" style="39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77</v>
      </c>
      <c r="C1" s="13" t="s">
        <v>78</v>
      </c>
      <c r="D1" s="2" t="s">
        <v>79</v>
      </c>
      <c r="E1" s="37" t="s">
        <v>80</v>
      </c>
    </row>
    <row r="2" spans="1:5" s="3" customFormat="1" ht="11.7" hidden="1" x14ac:dyDescent="0.55000000000000004">
      <c r="A2" s="3" t="s">
        <v>30</v>
      </c>
      <c r="B2" s="14"/>
      <c r="C2" s="14"/>
      <c r="E2" s="38"/>
    </row>
    <row r="3" spans="1:5" s="3" customFormat="1" ht="11.7" hidden="1" x14ac:dyDescent="0.55000000000000004">
      <c r="A3" s="3" t="s">
        <v>31</v>
      </c>
      <c r="B3" s="14"/>
      <c r="C3" s="14"/>
      <c r="E3" s="38"/>
    </row>
    <row r="4" spans="1:5" s="3" customFormat="1" ht="11.7" hidden="1" x14ac:dyDescent="0.55000000000000004">
      <c r="A4" s="3" t="s">
        <v>32</v>
      </c>
      <c r="B4" s="14"/>
      <c r="C4" s="14"/>
      <c r="E4" s="38"/>
    </row>
    <row r="5" spans="1:5" s="3" customFormat="1" ht="45" hidden="1" customHeight="1" x14ac:dyDescent="0.55000000000000004">
      <c r="A5" s="3" t="s">
        <v>33</v>
      </c>
      <c r="B5" s="14"/>
      <c r="C5" s="14"/>
      <c r="E5" s="38"/>
    </row>
    <row r="6" spans="1:5" ht="57.6" x14ac:dyDescent="0.55000000000000004">
      <c r="B6" s="15">
        <v>2</v>
      </c>
      <c r="C6" s="15">
        <v>0</v>
      </c>
      <c r="D6" s="1" t="s">
        <v>85</v>
      </c>
      <c r="E6" s="39" t="s">
        <v>91</v>
      </c>
    </row>
    <row r="7" spans="1:5" ht="43.2" x14ac:dyDescent="0.55000000000000004">
      <c r="B7" s="15">
        <v>2</v>
      </c>
      <c r="C7" s="15">
        <v>1</v>
      </c>
      <c r="D7" s="1" t="s">
        <v>86</v>
      </c>
      <c r="E7" s="39" t="s">
        <v>92</v>
      </c>
    </row>
    <row r="8" spans="1:5" ht="43.2" x14ac:dyDescent="0.55000000000000004">
      <c r="B8" s="15">
        <v>2</v>
      </c>
      <c r="C8" s="15">
        <v>2</v>
      </c>
      <c r="D8" s="1" t="s">
        <v>87</v>
      </c>
      <c r="E8" s="39" t="s">
        <v>93</v>
      </c>
    </row>
    <row r="9" spans="1:5" ht="43.2" x14ac:dyDescent="0.55000000000000004">
      <c r="B9" s="15">
        <v>2</v>
      </c>
      <c r="C9" s="15">
        <v>3</v>
      </c>
      <c r="D9" s="1" t="s">
        <v>88</v>
      </c>
      <c r="E9" s="39" t="s">
        <v>94</v>
      </c>
    </row>
    <row r="10" spans="1:5" x14ac:dyDescent="0.55000000000000004">
      <c r="B10" s="15">
        <v>2</v>
      </c>
      <c r="C10" s="15">
        <v>4</v>
      </c>
      <c r="D10" s="1" t="s">
        <v>89</v>
      </c>
      <c r="E10" s="39" t="s">
        <v>95</v>
      </c>
    </row>
    <row r="11" spans="1:5" x14ac:dyDescent="0.55000000000000004">
      <c r="B11" s="15">
        <v>2</v>
      </c>
      <c r="C11" s="15">
        <v>5</v>
      </c>
      <c r="D11" s="1" t="s">
        <v>90</v>
      </c>
      <c r="E11" s="39" t="s">
        <v>96</v>
      </c>
    </row>
    <row r="12" spans="1:5" ht="57.6" x14ac:dyDescent="0.55000000000000004">
      <c r="B12" s="15">
        <v>2</v>
      </c>
      <c r="C12" s="15">
        <v>6</v>
      </c>
      <c r="D12" s="1" t="s">
        <v>82</v>
      </c>
      <c r="E12" s="39" t="s">
        <v>97</v>
      </c>
    </row>
    <row r="13" spans="1:5" ht="28.8" x14ac:dyDescent="0.55000000000000004">
      <c r="B13" s="15">
        <v>2</v>
      </c>
      <c r="C13" s="15">
        <v>7</v>
      </c>
      <c r="D13" s="1" t="s">
        <v>83</v>
      </c>
      <c r="E13" s="39" t="s">
        <v>98</v>
      </c>
    </row>
    <row r="14" spans="1:5" x14ac:dyDescent="0.55000000000000004">
      <c r="B14" s="15">
        <v>2</v>
      </c>
      <c r="C14" s="15">
        <v>8</v>
      </c>
      <c r="D14" s="1" t="s">
        <v>84</v>
      </c>
      <c r="E14" s="39" t="s">
        <v>99</v>
      </c>
    </row>
    <row r="15" spans="1:5" x14ac:dyDescent="0.55000000000000004">
      <c r="B15" s="15">
        <v>2</v>
      </c>
      <c r="C15" s="15">
        <v>9</v>
      </c>
      <c r="D15" s="1" t="s">
        <v>81</v>
      </c>
      <c r="E15" s="39" t="s">
        <v>100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pane xSplit="1" ySplit="5" topLeftCell="B8" activePane="bottomRight" state="frozen"/>
      <selection pane="topRight" activeCell="B1" sqref="B1"/>
      <selection pane="bottomLeft" activeCell="A6" sqref="A6"/>
      <selection pane="bottomRight"/>
    </sheetView>
  </sheetViews>
  <sheetFormatPr defaultColWidth="9.15625" defaultRowHeight="14.4" x14ac:dyDescent="0.55000000000000004"/>
  <cols>
    <col min="1" max="1" width="1.68359375" style="1" customWidth="1"/>
    <col min="2" max="3" width="6.68359375" style="15" customWidth="1"/>
    <col min="4" max="4" width="36.68359375" style="1" customWidth="1"/>
    <col min="5" max="5" width="60.68359375" style="39" customWidth="1"/>
    <col min="6" max="16384" width="9.15625" style="1"/>
  </cols>
  <sheetData>
    <row r="1" spans="1:5" s="2" customFormat="1" x14ac:dyDescent="0.55000000000000004">
      <c r="A1" s="2" t="s">
        <v>0</v>
      </c>
      <c r="B1" s="13" t="s">
        <v>77</v>
      </c>
      <c r="C1" s="13" t="s">
        <v>78</v>
      </c>
      <c r="D1" s="2" t="s">
        <v>79</v>
      </c>
      <c r="E1" s="37" t="s">
        <v>80</v>
      </c>
    </row>
    <row r="2" spans="1:5" s="3" customFormat="1" ht="11.7" hidden="1" x14ac:dyDescent="0.55000000000000004">
      <c r="A2" s="3" t="s">
        <v>30</v>
      </c>
      <c r="B2" s="14"/>
      <c r="C2" s="14"/>
      <c r="E2" s="38"/>
    </row>
    <row r="3" spans="1:5" s="3" customFormat="1" ht="11.7" hidden="1" x14ac:dyDescent="0.55000000000000004">
      <c r="A3" s="3" t="s">
        <v>31</v>
      </c>
      <c r="B3" s="14"/>
      <c r="C3" s="14"/>
      <c r="E3" s="38"/>
    </row>
    <row r="4" spans="1:5" s="3" customFormat="1" ht="11.7" hidden="1" x14ac:dyDescent="0.55000000000000004">
      <c r="A4" s="3" t="s">
        <v>32</v>
      </c>
      <c r="B4" s="14"/>
      <c r="C4" s="14"/>
      <c r="E4" s="38"/>
    </row>
    <row r="5" spans="1:5" s="3" customFormat="1" ht="45" hidden="1" customHeight="1" x14ac:dyDescent="0.55000000000000004">
      <c r="A5" s="3" t="s">
        <v>33</v>
      </c>
      <c r="B5" s="14"/>
      <c r="C5" s="14"/>
      <c r="E5" s="38"/>
    </row>
    <row r="6" spans="1:5" ht="28.8" x14ac:dyDescent="0.55000000000000004">
      <c r="B6" s="15">
        <v>3</v>
      </c>
      <c r="C6" s="15">
        <v>0</v>
      </c>
      <c r="D6" s="1" t="s">
        <v>101</v>
      </c>
      <c r="E6" s="39" t="s">
        <v>114</v>
      </c>
    </row>
    <row r="7" spans="1:5" ht="57.6" x14ac:dyDescent="0.55000000000000004">
      <c r="B7" s="15">
        <v>3</v>
      </c>
      <c r="C7" s="15">
        <v>1</v>
      </c>
      <c r="D7" s="1" t="s">
        <v>102</v>
      </c>
      <c r="E7" s="39" t="s">
        <v>115</v>
      </c>
    </row>
    <row r="8" spans="1:5" ht="28.8" x14ac:dyDescent="0.55000000000000004">
      <c r="B8" s="15">
        <v>3</v>
      </c>
      <c r="C8" s="15">
        <v>2</v>
      </c>
      <c r="D8" s="1" t="s">
        <v>89</v>
      </c>
      <c r="E8" s="39" t="s">
        <v>116</v>
      </c>
    </row>
    <row r="9" spans="1:5" x14ac:dyDescent="0.55000000000000004">
      <c r="B9" s="15">
        <v>3</v>
      </c>
      <c r="C9" s="15">
        <v>3</v>
      </c>
      <c r="D9" s="1" t="s">
        <v>103</v>
      </c>
      <c r="E9" s="39" t="s">
        <v>117</v>
      </c>
    </row>
    <row r="10" spans="1:5" ht="43.2" x14ac:dyDescent="0.55000000000000004">
      <c r="B10" s="15">
        <v>3</v>
      </c>
      <c r="C10" s="15">
        <v>4</v>
      </c>
      <c r="D10" s="1" t="s">
        <v>104</v>
      </c>
      <c r="E10" s="39" t="s">
        <v>317</v>
      </c>
    </row>
    <row r="11" spans="1:5" x14ac:dyDescent="0.55000000000000004">
      <c r="B11" s="15">
        <v>3</v>
      </c>
      <c r="C11" s="15">
        <v>5</v>
      </c>
      <c r="D11" s="1" t="s">
        <v>105</v>
      </c>
      <c r="E11" s="39" t="s">
        <v>318</v>
      </c>
    </row>
    <row r="12" spans="1:5" ht="28.8" x14ac:dyDescent="0.55000000000000004">
      <c r="B12" s="15">
        <v>3</v>
      </c>
      <c r="C12" s="15">
        <v>6</v>
      </c>
      <c r="D12" s="1" t="s">
        <v>106</v>
      </c>
      <c r="E12" s="39" t="s">
        <v>319</v>
      </c>
    </row>
    <row r="13" spans="1:5" x14ac:dyDescent="0.55000000000000004">
      <c r="B13" s="15">
        <v>3</v>
      </c>
      <c r="C13" s="15">
        <v>7</v>
      </c>
      <c r="D13" s="1" t="s">
        <v>107</v>
      </c>
      <c r="E13" s="39" t="s">
        <v>320</v>
      </c>
    </row>
    <row r="14" spans="1:5" ht="28.8" x14ac:dyDescent="0.55000000000000004">
      <c r="B14" s="15">
        <v>3</v>
      </c>
      <c r="C14" s="15">
        <v>8</v>
      </c>
      <c r="D14" s="1" t="s">
        <v>108</v>
      </c>
      <c r="E14" s="39" t="s">
        <v>321</v>
      </c>
    </row>
    <row r="15" spans="1:5" ht="28.8" x14ac:dyDescent="0.55000000000000004">
      <c r="B15" s="15">
        <v>3</v>
      </c>
      <c r="C15" s="15">
        <v>9</v>
      </c>
      <c r="D15" s="1" t="s">
        <v>109</v>
      </c>
      <c r="E15" s="39" t="s">
        <v>322</v>
      </c>
    </row>
    <row r="16" spans="1:5" ht="28.8" x14ac:dyDescent="0.55000000000000004">
      <c r="B16" s="15">
        <v>3</v>
      </c>
      <c r="C16" s="15">
        <v>10</v>
      </c>
      <c r="D16" s="1" t="s">
        <v>110</v>
      </c>
      <c r="E16" s="39" t="s">
        <v>323</v>
      </c>
    </row>
    <row r="17" spans="2:5" ht="28.8" x14ac:dyDescent="0.55000000000000004">
      <c r="B17" s="15">
        <v>3</v>
      </c>
      <c r="C17" s="15">
        <v>11</v>
      </c>
      <c r="D17" s="1" t="s">
        <v>111</v>
      </c>
      <c r="E17" s="39" t="s">
        <v>324</v>
      </c>
    </row>
    <row r="18" spans="2:5" x14ac:dyDescent="0.55000000000000004">
      <c r="B18" s="15">
        <v>3</v>
      </c>
      <c r="C18" s="15">
        <v>12</v>
      </c>
      <c r="D18" s="1" t="s">
        <v>112</v>
      </c>
      <c r="E18" s="39" t="s">
        <v>326</v>
      </c>
    </row>
    <row r="19" spans="2:5" x14ac:dyDescent="0.55000000000000004">
      <c r="B19" s="15">
        <v>3</v>
      </c>
      <c r="C19" s="15">
        <v>13</v>
      </c>
      <c r="D19" s="1" t="s">
        <v>113</v>
      </c>
      <c r="E19" s="39" t="s">
        <v>325</v>
      </c>
    </row>
  </sheetData>
  <pageMargins left="0.7" right="0.7" top="0.75" bottom="0.75" header="0.3" footer="0.3"/>
  <pageSetup orientation="landscape" r:id="rId1"/>
  <headerFooter>
    <oddHeader>&amp;L&amp;F&amp;CUNCLASSIFIED&amp;R&amp;A</oddHeader>
    <oddFooter>&amp;Lprinted: &amp;D&amp;CUNCLASSIFIED&amp;Rpage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index</vt:lpstr>
      <vt:lpstr>eda_sessions</vt:lpstr>
      <vt:lpstr>eda_requests</vt:lpstr>
      <vt:lpstr>fn_sessions</vt:lpstr>
      <vt:lpstr>fourier_notes</vt:lpstr>
      <vt:lpstr>toc_292</vt:lpstr>
      <vt:lpstr>notes_01</vt:lpstr>
      <vt:lpstr>notes_02</vt:lpstr>
      <vt:lpstr>notes_03</vt:lpstr>
      <vt:lpstr>templates</vt:lpstr>
      <vt:lpstr>eda_requests!Print_Titles</vt:lpstr>
      <vt:lpstr>eda_sessions!Print_Titles</vt:lpstr>
      <vt:lpstr>fn_sessions!Print_Titles</vt:lpstr>
      <vt:lpstr>fourier_notes!Print_Titles</vt:lpstr>
      <vt:lpstr>index!Print_Titles</vt:lpstr>
      <vt:lpstr>notes_01!Print_Titles</vt:lpstr>
      <vt:lpstr>notes_02!Print_Titles</vt:lpstr>
      <vt:lpstr>notes_03!Print_Titles</vt:lpstr>
      <vt:lpstr>templates!Print_Titles</vt:lpstr>
      <vt:lpstr>toc_292!Print_Titles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Thrall, Anthony D</dc:creator>
  <cp:lastModifiedBy>Tony Thrall</cp:lastModifiedBy>
  <cp:lastPrinted>2020-11-07T16:03:51Z</cp:lastPrinted>
  <dcterms:created xsi:type="dcterms:W3CDTF">2020-11-07T14:12:15Z</dcterms:created>
  <dcterms:modified xsi:type="dcterms:W3CDTF">2025-07-16T17:14:25Z</dcterms:modified>
</cp:coreProperties>
</file>