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ca9ccbbb0bd9c947/Documents/GitHub/eda_4350/data/xl/"/>
    </mc:Choice>
  </mc:AlternateContent>
  <xr:revisionPtr revIDLastSave="627" documentId="8_{BE919223-632E-4CA3-A135-7A7680007E62}" xr6:coauthVersionLast="47" xr6:coauthVersionMax="47" xr10:uidLastSave="{0C43D3C0-B632-48D7-9AEA-C7A883C071C6}"/>
  <bookViews>
    <workbookView xWindow="786" yWindow="138" windowWidth="18858" windowHeight="11136" activeTab="4" xr2:uid="{00000000-000D-0000-FFFF-FFFF00000000}"/>
  </bookViews>
  <sheets>
    <sheet name="index" sheetId="2" r:id="rId1"/>
    <sheet name="eq_labels_1" sheetId="11" r:id="rId2"/>
    <sheet name="eq_labels_2" sheetId="13" r:id="rId3"/>
    <sheet name="foot_1" sheetId="12" r:id="rId4"/>
    <sheet name="foot_2" sheetId="14" r:id="rId5"/>
    <sheet name="templates" sheetId="1" r:id="rId6"/>
  </sheets>
  <externalReferences>
    <externalReference r:id="rId7"/>
    <externalReference r:id="rId8"/>
  </externalReferences>
  <definedNames>
    <definedName name="_xlnm._FilterDatabase" localSheetId="3" hidden="1">foot_1!$B$5:$E$5</definedName>
    <definedName name="_xlnm._FilterDatabase" localSheetId="4" hidden="1">foot_2!$B$5:$E$5</definedName>
    <definedName name="_xlnm._FilterDatabase" localSheetId="5" hidden="1">templates!$B$5:$O$5</definedName>
    <definedName name="all_Buyers">[1]pct_per_factor!$D$1:$D$65536</definedName>
    <definedName name="corr">[2]statistics!$A$2</definedName>
    <definedName name="noOct">[1]pct_per_factor!$A$6:$IV$6</definedName>
    <definedName name="_xlnm.Print_Titles" localSheetId="1">eq_labels_1!$1:$1</definedName>
    <definedName name="_xlnm.Print_Titles" localSheetId="2">eq_labels_2!$1:$1</definedName>
    <definedName name="_xlnm.Print_Titles" localSheetId="3">foot_1!$1:$1</definedName>
    <definedName name="_xlnm.Print_Titles" localSheetId="4">foot_2!$1:$1</definedName>
    <definedName name="_xlnm.Print_Titles" localSheetId="0">index!$1:$1</definedName>
    <definedName name="_xlnm.Print_Titles" localSheetId="5">templates!$1:$1</definedName>
    <definedName name="yesOct">[1]pct_per_factor!$A$7:$IV$7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1" l="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6" i="11"/>
  <c r="C7" i="11"/>
  <c r="D7" i="11"/>
  <c r="C8" i="11"/>
  <c r="D8" i="11"/>
  <c r="C9" i="11"/>
  <c r="D9" i="11"/>
  <c r="C10" i="11"/>
  <c r="D10" i="11"/>
  <c r="C11" i="11"/>
  <c r="D11" i="11"/>
  <c r="C12" i="11"/>
  <c r="D12" i="11"/>
  <c r="C13" i="11"/>
  <c r="D13" i="11"/>
  <c r="C14" i="11"/>
  <c r="D14" i="11"/>
  <c r="C15" i="11"/>
  <c r="D15" i="11"/>
  <c r="C16" i="11"/>
  <c r="D16" i="11"/>
  <c r="C17" i="11"/>
  <c r="D17" i="11"/>
  <c r="C18" i="11"/>
  <c r="D18" i="11"/>
  <c r="C19" i="11"/>
  <c r="D19" i="11"/>
  <c r="C20" i="11"/>
  <c r="D20" i="11"/>
  <c r="C21" i="11"/>
  <c r="D21" i="11"/>
  <c r="C22" i="11"/>
  <c r="D22" i="11"/>
  <c r="C23" i="11"/>
  <c r="D23" i="11"/>
  <c r="C24" i="11"/>
  <c r="D24" i="11"/>
  <c r="C25" i="11"/>
  <c r="D25" i="11"/>
  <c r="C26" i="11"/>
  <c r="D26" i="11"/>
  <c r="C27" i="11"/>
  <c r="D27" i="11"/>
  <c r="C28" i="11"/>
  <c r="D28" i="11"/>
  <c r="C29" i="11"/>
  <c r="D29" i="11"/>
  <c r="C30" i="11"/>
  <c r="D30" i="11"/>
  <c r="C31" i="11"/>
  <c r="D31" i="11"/>
  <c r="C32" i="11"/>
  <c r="D32" i="11"/>
  <c r="C33" i="11"/>
  <c r="D33" i="11"/>
  <c r="C34" i="11"/>
  <c r="D34" i="11"/>
  <c r="C35" i="11"/>
  <c r="D35" i="11"/>
  <c r="C36" i="11"/>
  <c r="D36" i="11"/>
  <c r="C37" i="11"/>
  <c r="D37" i="11"/>
  <c r="C38" i="11"/>
  <c r="D38" i="11"/>
  <c r="C39" i="11"/>
  <c r="D39" i="11"/>
  <c r="C40" i="11"/>
  <c r="D40" i="11"/>
  <c r="C41" i="11"/>
  <c r="D41" i="11"/>
  <c r="C42" i="11"/>
  <c r="D42" i="11"/>
  <c r="C43" i="11"/>
  <c r="D43" i="11"/>
  <c r="C44" i="11"/>
  <c r="D44" i="11"/>
  <c r="C45" i="11"/>
  <c r="D45" i="11"/>
  <c r="C46" i="11"/>
  <c r="D46" i="11"/>
  <c r="C47" i="11"/>
  <c r="D47" i="11"/>
  <c r="C48" i="11"/>
  <c r="D48" i="11"/>
  <c r="C49" i="11"/>
  <c r="D49" i="11"/>
  <c r="C50" i="11"/>
  <c r="D50" i="11"/>
  <c r="C51" i="11"/>
  <c r="D51" i="11"/>
  <c r="D6" i="11"/>
  <c r="C6" i="11"/>
  <c r="M8" i="1" l="1"/>
  <c r="M20" i="1"/>
  <c r="K16" i="1"/>
  <c r="K15" i="1"/>
  <c r="K12" i="1"/>
  <c r="K7" i="1"/>
  <c r="K6" i="1"/>
  <c r="J16" i="1"/>
  <c r="L16" i="1" s="1"/>
  <c r="J19" i="1"/>
  <c r="L19" i="1" s="1"/>
  <c r="J20" i="1"/>
  <c r="L20" i="1" s="1"/>
  <c r="J7" i="1"/>
  <c r="L7" i="1" s="1"/>
  <c r="J6" i="1"/>
  <c r="L6" i="1" s="1"/>
  <c r="I18" i="1"/>
  <c r="I15" i="1"/>
  <c r="I12" i="1"/>
  <c r="I9" i="1"/>
  <c r="I6" i="1"/>
  <c r="H14" i="1"/>
  <c r="H12" i="1"/>
  <c r="H9" i="1"/>
  <c r="H7" i="1"/>
  <c r="H6" i="1"/>
  <c r="G16" i="1"/>
  <c r="G15" i="1"/>
  <c r="G12" i="1"/>
  <c r="G7" i="1"/>
  <c r="G6" i="1"/>
  <c r="F7" i="1"/>
  <c r="F9" i="1"/>
  <c r="F12" i="1"/>
  <c r="F15" i="1"/>
  <c r="F19" i="1"/>
  <c r="F20" i="1"/>
  <c r="F6" i="1"/>
  <c r="E7" i="1"/>
  <c r="E14" i="1"/>
  <c r="E15" i="1"/>
  <c r="E16" i="1"/>
  <c r="E19" i="1"/>
  <c r="E20" i="1"/>
  <c r="D7" i="1"/>
  <c r="D11" i="1"/>
  <c r="D12" i="1"/>
  <c r="D14" i="1"/>
  <c r="D19" i="1"/>
  <c r="D20" i="1"/>
  <c r="B5" i="1"/>
  <c r="C3" i="1"/>
  <c r="C18" i="1"/>
  <c r="H18" i="1" s="1"/>
  <c r="C20" i="1"/>
  <c r="H20" i="1" s="1"/>
  <c r="C19" i="1"/>
  <c r="M19" i="1" s="1"/>
  <c r="C15" i="1"/>
  <c r="J15" i="1" s="1"/>
  <c r="L15" i="1" s="1"/>
  <c r="C16" i="1"/>
  <c r="I16" i="1" s="1"/>
  <c r="C11" i="1"/>
  <c r="F11" i="1" s="1"/>
  <c r="C17" i="1"/>
  <c r="I17" i="1" s="1"/>
  <c r="C14" i="1"/>
  <c r="J14" i="1" s="1"/>
  <c r="L14" i="1" s="1"/>
  <c r="C12" i="1"/>
  <c r="J12" i="1" s="1"/>
  <c r="L12" i="1" s="1"/>
  <c r="C10" i="1"/>
  <c r="H10" i="1" s="1"/>
  <c r="C8" i="1"/>
  <c r="H8" i="1" s="1"/>
  <c r="C13" i="1"/>
  <c r="K13" i="1" s="1"/>
  <c r="C9" i="1"/>
  <c r="M9" i="1" s="1"/>
  <c r="C7" i="1"/>
  <c r="M7" i="1" s="1"/>
  <c r="C6" i="1"/>
  <c r="M6" i="1" s="1"/>
  <c r="B20" i="1"/>
  <c r="B16" i="1"/>
  <c r="B11" i="1"/>
  <c r="D6" i="1" l="1"/>
  <c r="D9" i="1"/>
  <c r="E11" i="1"/>
  <c r="F10" i="1"/>
  <c r="G14" i="1"/>
  <c r="H11" i="1"/>
  <c r="H4" i="1" s="1"/>
  <c r="I8" i="1"/>
  <c r="I20" i="1"/>
  <c r="J11" i="1"/>
  <c r="L11" i="1" s="1"/>
  <c r="K14" i="1"/>
  <c r="M18" i="1"/>
  <c r="J10" i="1"/>
  <c r="L10" i="1" s="1"/>
  <c r="M17" i="1"/>
  <c r="M16" i="1"/>
  <c r="E9" i="1"/>
  <c r="F8" i="1"/>
  <c r="H13" i="1"/>
  <c r="I10" i="1"/>
  <c r="M15" i="1"/>
  <c r="E13" i="1"/>
  <c r="J13" i="1"/>
  <c r="L13" i="1" s="1"/>
  <c r="D8" i="1"/>
  <c r="J9" i="1"/>
  <c r="L9" i="1" s="1"/>
  <c r="M14" i="1"/>
  <c r="C4" i="1"/>
  <c r="D17" i="1"/>
  <c r="D16" i="1"/>
  <c r="E18" i="1"/>
  <c r="E6" i="1"/>
  <c r="F17" i="1"/>
  <c r="F3" i="1" s="1"/>
  <c r="H16" i="1"/>
  <c r="I13" i="1"/>
  <c r="J18" i="1"/>
  <c r="L18" i="1" s="1"/>
  <c r="M13" i="1"/>
  <c r="D18" i="1"/>
  <c r="E8" i="1"/>
  <c r="G17" i="1"/>
  <c r="I11" i="1"/>
  <c r="J8" i="1"/>
  <c r="L8" i="1" s="1"/>
  <c r="K17" i="1"/>
  <c r="F18" i="1"/>
  <c r="G18" i="1"/>
  <c r="H15" i="1"/>
  <c r="K18" i="1"/>
  <c r="G19" i="1"/>
  <c r="K19" i="1"/>
  <c r="D15" i="1"/>
  <c r="E17" i="1"/>
  <c r="F16" i="1"/>
  <c r="G8" i="1"/>
  <c r="G20" i="1"/>
  <c r="H17" i="1"/>
  <c r="H3" i="1" s="1"/>
  <c r="I14" i="1"/>
  <c r="J17" i="1"/>
  <c r="L17" i="1" s="1"/>
  <c r="K8" i="1"/>
  <c r="K20" i="1"/>
  <c r="M12" i="1"/>
  <c r="E10" i="1"/>
  <c r="G9" i="1"/>
  <c r="K9" i="1"/>
  <c r="M11" i="1"/>
  <c r="C2" i="1"/>
  <c r="D13" i="1"/>
  <c r="F14" i="1"/>
  <c r="G10" i="1"/>
  <c r="H19" i="1"/>
  <c r="K10" i="1"/>
  <c r="M10" i="1"/>
  <c r="F13" i="1"/>
  <c r="G11" i="1"/>
  <c r="K11" i="1"/>
  <c r="D10" i="1"/>
  <c r="E12" i="1"/>
  <c r="G13" i="1"/>
  <c r="I7" i="1"/>
  <c r="I2" i="1" s="1"/>
  <c r="I19" i="1"/>
  <c r="I3" i="1" l="1"/>
  <c r="F4" i="1"/>
  <c r="F5" i="1"/>
  <c r="G4" i="1"/>
  <c r="G3" i="1"/>
  <c r="H2" i="1"/>
  <c r="D2" i="1"/>
  <c r="D3" i="1"/>
  <c r="D4" i="1"/>
  <c r="G2" i="1"/>
  <c r="I4" i="1"/>
  <c r="E3" i="1"/>
  <c r="E2" i="1"/>
  <c r="E4" i="1"/>
  <c r="H5" i="1"/>
  <c r="F2" i="1"/>
</calcChain>
</file>

<file path=xl/sharedStrings.xml><?xml version="1.0" encoding="utf-8"?>
<sst xmlns="http://schemas.openxmlformats.org/spreadsheetml/2006/main" count="345" uniqueCount="230">
  <si>
    <t>tag</t>
  </si>
  <si>
    <t>is_lp</t>
  </si>
  <si>
    <t>real_1</t>
  </si>
  <si>
    <t>real_2</t>
  </si>
  <si>
    <t>real_3</t>
  </si>
  <si>
    <t>int_1</t>
  </si>
  <si>
    <t>pct_0</t>
  </si>
  <si>
    <t>acct_0</t>
  </si>
  <si>
    <t>sci_1</t>
  </si>
  <si>
    <t>date_1</t>
  </si>
  <si>
    <t>date_2</t>
  </si>
  <si>
    <t>day_o_wk</t>
  </si>
  <si>
    <t>time_1</t>
  </si>
  <si>
    <t>text_1</t>
  </si>
  <si>
    <t>series</t>
  </si>
  <si>
    <t>zero</t>
  </si>
  <si>
    <t>exp(-3)</t>
  </si>
  <si>
    <t>eleventh</t>
  </si>
  <si>
    <t>exp(-2)</t>
  </si>
  <si>
    <t>exp(-1)</t>
  </si>
  <si>
    <t>TwoPi^(-1)</t>
  </si>
  <si>
    <t>Log10(2)</t>
  </si>
  <si>
    <t>Log10(3)</t>
  </si>
  <si>
    <t>Log10(5)</t>
  </si>
  <si>
    <t>Pi^(-1)</t>
  </si>
  <si>
    <t>TwoPi^(-1/2)</t>
  </si>
  <si>
    <t>Log10(e)</t>
  </si>
  <si>
    <t>Pi^(-1/2)</t>
  </si>
  <si>
    <t>gamma</t>
  </si>
  <si>
    <t>ln(2)</t>
  </si>
  <si>
    <t>max</t>
  </si>
  <si>
    <t>median</t>
  </si>
  <si>
    <t>min</t>
  </si>
  <si>
    <t>count or sum</t>
  </si>
  <si>
    <t>(-1)^k (Floor(Log2(k))/(k+1))</t>
  </si>
  <si>
    <t>tab</t>
  </si>
  <si>
    <t>description</t>
  </si>
  <si>
    <t>updated</t>
  </si>
  <si>
    <t>src_file</t>
  </si>
  <si>
    <t>src_URL</t>
  </si>
  <si>
    <t>src_date</t>
  </si>
  <si>
    <t>src_PoC_short</t>
  </si>
  <si>
    <t>src_PoC_sid</t>
  </si>
  <si>
    <t>Tony T</t>
  </si>
  <si>
    <t>adthral</t>
  </si>
  <si>
    <t>templates</t>
  </si>
  <si>
    <t>formats for numbers and strings</t>
  </si>
  <si>
    <t>src_PoC_org</t>
  </si>
  <si>
    <t>US</t>
  </si>
  <si>
    <t>{#eq-X-bullet}</t>
  </si>
  <si>
    <t>{#eq-m-bullet}</t>
  </si>
  <si>
    <t>{#eq-shift-operator}</t>
  </si>
  <si>
    <t>{#eq-stationarity-2}</t>
  </si>
  <si>
    <t>{#eq-auto-cov}</t>
  </si>
  <si>
    <t>{#eq-auto-cov-symmetry}</t>
  </si>
  <si>
    <t>{#eq-auto-cor}</t>
  </si>
  <si>
    <t>{#eq-X-Y-given-Z}</t>
  </si>
  <si>
    <t>{#eq-cor-X-Y-given-Z}</t>
  </si>
  <si>
    <t>{#eq-N-given-past}</t>
  </si>
  <si>
    <t>{#eq-N-given-future}</t>
  </si>
  <si>
    <t>{#eq-pacf-defn}</t>
  </si>
  <si>
    <t>{#eq-DL-algo}</t>
  </si>
  <si>
    <t>{#eq-ma-5}</t>
  </si>
  <si>
    <t>{#eq-filter}</t>
  </si>
  <si>
    <t>{#eq-ma-5-filter}</t>
  </si>
  <si>
    <t>{#eq-diff-operator}</t>
  </si>
  <si>
    <t>{#eq-diff-filter}</t>
  </si>
  <si>
    <t>{#eq-AR-sum}</t>
  </si>
  <si>
    <t>{#eq-AR-bs-poly}</t>
  </si>
  <si>
    <t>{#eq-AR1-resid}</t>
  </si>
  <si>
    <t>{#eq-AR1-bs-inv}</t>
  </si>
  <si>
    <t>{#eq-AR1-rho}</t>
  </si>
  <si>
    <t>{#eq-AR1-PACF}</t>
  </si>
  <si>
    <t>{#eq-ARp-poly-z}</t>
  </si>
  <si>
    <t>{#eq-causal-series}</t>
  </si>
  <si>
    <t>{#eq-MA1}</t>
  </si>
  <si>
    <t>{#eq-MA1-ACovF}</t>
  </si>
  <si>
    <t>{#eq-MA1-ACF}</t>
  </si>
  <si>
    <t>{#eq-MA1-PACF}</t>
  </si>
  <si>
    <t>{#eq-MAq-poly}</t>
  </si>
  <si>
    <t>{#eq-MA-q}</t>
  </si>
  <si>
    <t>{#eq-ACF-MA-q}</t>
  </si>
  <si>
    <t>{#eq-MAq-poly-inv}</t>
  </si>
  <si>
    <t>{#eq-MAq-inv}</t>
  </si>
  <si>
    <t>{#eq-AR-infty}</t>
  </si>
  <si>
    <t>{#eq-ma-1-model}</t>
  </si>
  <si>
    <t>{#eq-ev-sum-uncorrelated}</t>
  </si>
  <si>
    <t>{#eq-ev-avg-uncorrelated}</t>
  </si>
  <si>
    <t>{#eq-ev-ma-1-model}</t>
  </si>
  <si>
    <t>{#eq-auto-cov-ma-1-model}</t>
  </si>
  <si>
    <t>{#eq-auto-cor-ma-1-model}</t>
  </si>
  <si>
    <t>{#eq-var-sum-ma-1-model}</t>
  </si>
  <si>
    <t>{#eq-ess-criterion}</t>
  </si>
  <si>
    <t>{#eq-ess-definition}</t>
  </si>
  <si>
    <t>{#eq-ess-limit-ma-1-model}</t>
  </si>
  <si>
    <t>len</t>
  </si>
  <si>
    <t>tag_eq</t>
  </si>
  <si>
    <t>label_eq</t>
  </si>
  <si>
    <t>new_tag_eq</t>
  </si>
  <si>
    <t>back-shift-s</t>
  </si>
  <si>
    <t>ACovF</t>
  </si>
  <si>
    <t>ACovF-symm</t>
  </si>
  <si>
    <t>ACF</t>
  </si>
  <si>
    <t>eXY-Z</t>
  </si>
  <si>
    <t>corXY-Z</t>
  </si>
  <si>
    <t>PACF</t>
  </si>
  <si>
    <t>diff-op</t>
  </si>
  <si>
    <t>ARp-alpha</t>
  </si>
  <si>
    <t>ARp-bs-poly</t>
  </si>
  <si>
    <t>AR1-bs-inv</t>
  </si>
  <si>
    <t>ARp-poly</t>
  </si>
  <si>
    <t>MA1</t>
  </si>
  <si>
    <t>causal-form</t>
  </si>
  <si>
    <t>MAq</t>
  </si>
  <si>
    <t>MAq-ACF</t>
  </si>
  <si>
    <t>rev_tag_eq</t>
  </si>
  <si>
    <t>rev_tag_eq_form</t>
  </si>
  <si>
    <t>X-bullet</t>
  </si>
  <si>
    <t>m-bullet</t>
  </si>
  <si>
    <t>stationarity-2</t>
  </si>
  <si>
    <t>N-given-past</t>
  </si>
  <si>
    <t>N-given-future</t>
  </si>
  <si>
    <t>DL-algo</t>
  </si>
  <si>
    <t>ma-5</t>
  </si>
  <si>
    <t>filter</t>
  </si>
  <si>
    <t>ma-5-filter</t>
  </si>
  <si>
    <t>diff-filter</t>
  </si>
  <si>
    <t>AR1-resid</t>
  </si>
  <si>
    <t>AR1-rho</t>
  </si>
  <si>
    <t>AR1-PACF</t>
  </si>
  <si>
    <t>MA1-ACovF</t>
  </si>
  <si>
    <t>MA1-ACF</t>
  </si>
  <si>
    <t>MA1-PACF</t>
  </si>
  <si>
    <t>MAq-poly</t>
  </si>
  <si>
    <t>MAq-poly-inv</t>
  </si>
  <si>
    <t>MAq-inv</t>
  </si>
  <si>
    <t>AR-infty</t>
  </si>
  <si>
    <t>ma-1-model</t>
  </si>
  <si>
    <t>ev-sum-uncorrelated</t>
  </si>
  <si>
    <t>ev-avg-uncorrelated</t>
  </si>
  <si>
    <t>ev-ma-1-model</t>
  </si>
  <si>
    <t>auto-cov-ma-1-model</t>
  </si>
  <si>
    <t>auto-cor-ma-1-model</t>
  </si>
  <si>
    <t>var-sum-ma-1-model</t>
  </si>
  <si>
    <t>ess-criterion</t>
  </si>
  <si>
    <t>ess-definition</t>
  </si>
  <si>
    <t>ess-limit-ma-1-model</t>
  </si>
  <si>
    <t>revise labels of equations</t>
  </si>
  <si>
    <t>eq_labels_1</t>
  </si>
  <si>
    <t>foot_1</t>
  </si>
  <si>
    <t>footnote labels</t>
  </si>
  <si>
    <t>pg_txt</t>
  </si>
  <si>
    <t>tag_foot</t>
  </si>
  <si>
    <t>ts_real_valued</t>
  </si>
  <si>
    <t>uni_subscripts</t>
  </si>
  <si>
    <t>stationary</t>
  </si>
  <si>
    <t>Gaussian</t>
  </si>
  <si>
    <t>rho_even</t>
  </si>
  <si>
    <t>cmort_trend_models</t>
  </si>
  <si>
    <t>causal</t>
  </si>
  <si>
    <t>invertible</t>
  </si>
  <si>
    <t>poly_roots</t>
  </si>
  <si>
    <t>MA1_transform</t>
  </si>
  <si>
    <t>djia_returns</t>
  </si>
  <si>
    <t>ma_simple</t>
  </si>
  <si>
    <t>txt_cmort_model</t>
  </si>
  <si>
    <t>txt_PACF_intro</t>
  </si>
  <si>
    <t>txt_DL_algo</t>
  </si>
  <si>
    <t>txt_AR1_ACF</t>
  </si>
  <si>
    <t>txt_AR1_PACF</t>
  </si>
  <si>
    <t>txt_causal_form</t>
  </si>
  <si>
    <t>txt_MA1_equivalence</t>
  </si>
  <si>
    <t>txt_MA1_ACF</t>
  </si>
  <si>
    <t>idx_render</t>
  </si>
  <si>
    <t>idx_src</t>
  </si>
  <si>
    <t>eq_labels_2</t>
  </si>
  <si>
    <t>ARMA_p_q</t>
  </si>
  <si>
    <t>ARMA_1_1_not</t>
  </si>
  <si>
    <t>txt_ARMA_1_1_not</t>
  </si>
  <si>
    <t>non-Gaussian</t>
  </si>
  <si>
    <t>ts-real-valued</t>
  </si>
  <si>
    <t>uni-subscripts</t>
  </si>
  <si>
    <t>txt-PACF-intro</t>
  </si>
  <si>
    <t>rho-even</t>
  </si>
  <si>
    <t>txt-DL-algo</t>
  </si>
  <si>
    <t>txt-cmort-model</t>
  </si>
  <si>
    <t>cmort-trend-models</t>
  </si>
  <si>
    <t>poly-roots</t>
  </si>
  <si>
    <t>txt-AR1-ACF</t>
  </si>
  <si>
    <t>txt-AR1-PACF</t>
  </si>
  <si>
    <t>txt-MA1-ACF</t>
  </si>
  <si>
    <t>djia-returns</t>
  </si>
  <si>
    <t>txt-PACF-defn</t>
  </si>
  <si>
    <t>txt-seasonal-diff</t>
  </si>
  <si>
    <t>caveat-filter</t>
  </si>
  <si>
    <t>txt-ARp-inverse</t>
  </si>
  <si>
    <t>txt-MA1-roots</t>
  </si>
  <si>
    <t>MA1-roots</t>
  </si>
  <si>
    <t>txt-MA1-rho</t>
  </si>
  <si>
    <t>txt-co-prime-polys</t>
  </si>
  <si>
    <t>txt-ARMApq-causal</t>
  </si>
  <si>
    <t>ARMApq-causal</t>
  </si>
  <si>
    <t>txt-ARMApq-inverted-form</t>
  </si>
  <si>
    <t>ARMApq-inverted-form</t>
  </si>
  <si>
    <t>txt-Gamma-matrix</t>
  </si>
  <si>
    <t>singular-Gamma-matrix</t>
  </si>
  <si>
    <t>ACF-est-limitations</t>
  </si>
  <si>
    <t>txt-ARMA-forecasting</t>
  </si>
  <si>
    <t>e-future-given-past-notation</t>
  </si>
  <si>
    <t>mspe-caveat</t>
  </si>
  <si>
    <t>txt-trunc-predict</t>
  </si>
  <si>
    <t>txt-ARMA_1_1_sim</t>
  </si>
  <si>
    <t>txt-var-predictor-resid</t>
  </si>
  <si>
    <t>var-predictor-resid</t>
  </si>
  <si>
    <t>sarima-sim-script</t>
  </si>
  <si>
    <t>txt-ARIMApdq</t>
  </si>
  <si>
    <t>diff-is-AR1</t>
  </si>
  <si>
    <t>txt-ARIMA-0-1-1</t>
  </si>
  <si>
    <t>txt-SES-as-projection</t>
  </si>
  <si>
    <t>sec. B.1</t>
  </si>
  <si>
    <t>comment</t>
  </si>
  <si>
    <t>empty-sum</t>
  </si>
  <si>
    <t>book-ETS</t>
  </si>
  <si>
    <t>art-Holt-Winters</t>
  </si>
  <si>
    <t>ETS-ANN-ss-wn</t>
  </si>
  <si>
    <t>book-ETS-category</t>
  </si>
  <si>
    <t>txt-SARIMA-models</t>
  </si>
  <si>
    <t>txt-cardox-xmpl</t>
  </si>
  <si>
    <t>book-DRB-TSDAT</t>
  </si>
  <si>
    <t>foot_2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</si>
</sst>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164" formatCode="0.0"/>
    <numFmt numFmtId="165" formatCode="0.000"/>
    <numFmt numFmtId="166" formatCode="0.0E+00"/>
    <numFmt numFmtId="167" formatCode="[$-409]dd\-mmm\-yy;@"/>
    <numFmt numFmtId="168" formatCode="[$-409]d\-mmm\-yyyy;@"/>
    <numFmt numFmtId="169" formatCode="h:m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8">
    <xf numFmtId="0" fontId="0" fillId="0" borderId="0" xfId="0"/>
    <xf numFmtId="0" fontId="0" fillId="0" borderId="0" xfId="0" applyAlignment="1">
      <alignment horizontal="left" vertical="top" indent="1"/>
    </xf>
    <xf numFmtId="0" fontId="1" fillId="0" borderId="0" xfId="0" applyFont="1" applyAlignment="1">
      <alignment horizontal="left" vertical="top" indent="1"/>
    </xf>
    <xf numFmtId="0" fontId="2" fillId="0" borderId="0" xfId="0" applyFont="1" applyAlignment="1">
      <alignment horizontal="left" vertical="top" indent="1"/>
    </xf>
    <xf numFmtId="164" fontId="2" fillId="0" borderId="0" xfId="0" applyNumberFormat="1" applyFont="1" applyAlignment="1">
      <alignment horizontal="right" vertical="top" indent="1"/>
    </xf>
    <xf numFmtId="164" fontId="0" fillId="0" borderId="0" xfId="0" applyNumberFormat="1" applyAlignment="1">
      <alignment horizontal="right" vertical="top" indent="1"/>
    </xf>
    <xf numFmtId="0" fontId="2" fillId="0" borderId="0" xfId="0" applyFont="1" applyAlignment="1">
      <alignment horizontal="right" vertical="top" indent="1"/>
    </xf>
    <xf numFmtId="2" fontId="1" fillId="0" borderId="0" xfId="0" applyNumberFormat="1" applyFont="1" applyAlignment="1">
      <alignment horizontal="left" vertical="top" indent="1"/>
    </xf>
    <xf numFmtId="2" fontId="2" fillId="0" borderId="0" xfId="0" applyNumberFormat="1" applyFont="1" applyAlignment="1">
      <alignment horizontal="right" vertical="top" indent="1"/>
    </xf>
    <xf numFmtId="2" fontId="0" fillId="0" borderId="0" xfId="0" applyNumberFormat="1" applyAlignment="1">
      <alignment horizontal="right" vertical="top" indent="1"/>
    </xf>
    <xf numFmtId="165" fontId="1" fillId="0" borderId="0" xfId="0" applyNumberFormat="1" applyFont="1" applyAlignment="1">
      <alignment horizontal="left" vertical="top" indent="1"/>
    </xf>
    <xf numFmtId="165" fontId="2" fillId="0" borderId="0" xfId="0" applyNumberFormat="1" applyFont="1" applyAlignment="1">
      <alignment horizontal="right" vertical="top" indent="1"/>
    </xf>
    <xf numFmtId="165" fontId="0" fillId="0" borderId="0" xfId="0" applyNumberFormat="1" applyAlignment="1">
      <alignment horizontal="right" vertical="top" indent="1"/>
    </xf>
    <xf numFmtId="1" fontId="1" fillId="0" borderId="0" xfId="0" applyNumberFormat="1" applyFont="1" applyAlignment="1">
      <alignment horizontal="left" vertical="top" indent="1"/>
    </xf>
    <xf numFmtId="1" fontId="2" fillId="0" borderId="0" xfId="0" applyNumberFormat="1" applyFont="1" applyAlignment="1">
      <alignment horizontal="right" vertical="top" indent="1"/>
    </xf>
    <xf numFmtId="1" fontId="0" fillId="0" borderId="0" xfId="0" applyNumberFormat="1" applyAlignment="1">
      <alignment horizontal="right" vertical="top" indent="1"/>
    </xf>
    <xf numFmtId="9" fontId="2" fillId="0" borderId="0" xfId="0" applyNumberFormat="1" applyFont="1" applyAlignment="1">
      <alignment horizontal="right" vertical="top" indent="1"/>
    </xf>
    <xf numFmtId="9" fontId="0" fillId="0" borderId="0" xfId="0" applyNumberFormat="1" applyAlignment="1">
      <alignment horizontal="right" vertical="top" indent="1"/>
    </xf>
    <xf numFmtId="9" fontId="1" fillId="0" borderId="0" xfId="0" applyNumberFormat="1" applyFont="1" applyAlignment="1">
      <alignment horizontal="left" vertical="top" indent="1"/>
    </xf>
    <xf numFmtId="41" fontId="1" fillId="0" borderId="0" xfId="0" applyNumberFormat="1" applyFont="1" applyAlignment="1">
      <alignment horizontal="left" vertical="top" indent="1"/>
    </xf>
    <xf numFmtId="41" fontId="2" fillId="0" borderId="0" xfId="0" applyNumberFormat="1" applyFont="1" applyAlignment="1">
      <alignment horizontal="left" vertical="top" indent="1"/>
    </xf>
    <xf numFmtId="41" fontId="0" fillId="0" borderId="0" xfId="0" applyNumberFormat="1" applyAlignment="1">
      <alignment horizontal="left" vertical="top" indent="1"/>
    </xf>
    <xf numFmtId="166" fontId="1" fillId="0" borderId="0" xfId="0" applyNumberFormat="1" applyFont="1" applyAlignment="1">
      <alignment horizontal="left" vertical="top" indent="1"/>
    </xf>
    <xf numFmtId="166" fontId="2" fillId="0" borderId="0" xfId="0" applyNumberFormat="1" applyFont="1" applyAlignment="1">
      <alignment horizontal="right" vertical="top" indent="1"/>
    </xf>
    <xf numFmtId="166" fontId="0" fillId="0" borderId="0" xfId="0" applyNumberFormat="1" applyAlignment="1">
      <alignment horizontal="right" vertical="top" indent="1"/>
    </xf>
    <xf numFmtId="167" fontId="1" fillId="0" borderId="0" xfId="0" applyNumberFormat="1" applyFont="1" applyAlignment="1">
      <alignment horizontal="left" vertical="top" indent="1"/>
    </xf>
    <xf numFmtId="167" fontId="2" fillId="0" borderId="0" xfId="0" applyNumberFormat="1" applyFont="1" applyAlignment="1">
      <alignment horizontal="right" vertical="top" indent="1"/>
    </xf>
    <xf numFmtId="167" fontId="0" fillId="0" borderId="0" xfId="0" applyNumberFormat="1" applyAlignment="1">
      <alignment horizontal="right" vertical="top" indent="1"/>
    </xf>
    <xf numFmtId="168" fontId="1" fillId="0" borderId="0" xfId="0" applyNumberFormat="1" applyFont="1" applyAlignment="1">
      <alignment horizontal="left" vertical="top" indent="1"/>
    </xf>
    <xf numFmtId="168" fontId="2" fillId="0" borderId="0" xfId="0" applyNumberFormat="1" applyFont="1" applyAlignment="1">
      <alignment horizontal="right" vertical="top" indent="1"/>
    </xf>
    <xf numFmtId="168" fontId="0" fillId="0" borderId="0" xfId="0" applyNumberFormat="1" applyAlignment="1">
      <alignment horizontal="right" vertical="top" indent="1"/>
    </xf>
    <xf numFmtId="169" fontId="1" fillId="0" borderId="0" xfId="0" applyNumberFormat="1" applyFont="1" applyAlignment="1">
      <alignment horizontal="left" vertical="top" indent="1"/>
    </xf>
    <xf numFmtId="169" fontId="2" fillId="0" borderId="0" xfId="0" applyNumberFormat="1" applyFont="1" applyAlignment="1">
      <alignment horizontal="right" vertical="top" indent="1"/>
    </xf>
    <xf numFmtId="169" fontId="0" fillId="0" borderId="0" xfId="0" applyNumberFormat="1" applyAlignment="1">
      <alignment horizontal="right" vertical="top" indent="1"/>
    </xf>
    <xf numFmtId="49" fontId="1" fillId="0" borderId="0" xfId="0" applyNumberFormat="1" applyFont="1" applyAlignment="1">
      <alignment horizontal="left" vertical="top" indent="1"/>
    </xf>
    <xf numFmtId="49" fontId="2" fillId="0" borderId="0" xfId="0" applyNumberFormat="1" applyFont="1" applyAlignment="1">
      <alignment horizontal="left" vertical="top" indent="1"/>
    </xf>
    <xf numFmtId="49" fontId="0" fillId="0" borderId="0" xfId="0" applyNumberFormat="1" applyAlignment="1">
      <alignment horizontal="left" vertical="top" indent="1"/>
    </xf>
    <xf numFmtId="0" fontId="4" fillId="0" borderId="0" xfId="1" applyFont="1" applyAlignment="1">
      <alignment horizontal="left" vertical="top" indent="1"/>
    </xf>
  </cellXfs>
  <cellStyles count="2">
    <cellStyle name="Normal" xfId="0" builtinId="0"/>
    <cellStyle name="Normal 2" xfId="1" xr:uid="{2D6210CF-A2B0-4498-B663-962F00E452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thrall/My%20Documents/My%20Dropbox/athrall-Dropbox/client_notes/client-notes_2011-Q1/eBP-awareness-GMB-test_2011-H1/spreadsheets/eBP-statistical-power-calcs_2011-02-23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ony%20Thrall/My%20Documents/My%20Dropbox/tthrall_post_2009/professional_post_2005/Stat_XB2/course_content/selected_problems/chpt_10/chpt_10_sec_06_prb_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yout"/>
      <sheetName val="count_per_factor"/>
      <sheetName val="pct_per_factor"/>
      <sheetName val="Pearson_residual_per_factor"/>
      <sheetName val="anticip_delta"/>
      <sheetName val="mean_GMB"/>
      <sheetName val="sd_GMB"/>
      <sheetName val="cv_GMB"/>
      <sheetName val="delta_1_1_p50"/>
      <sheetName val="delta_1_2_p50"/>
      <sheetName val="delta_2_1_p50"/>
      <sheetName val="delta_2_2_p50"/>
      <sheetName val="delta_1_1_p90"/>
      <sheetName val="delta_1_2_p90"/>
      <sheetName val="delta_2_1_p90"/>
      <sheetName val="delta_2_2_p90"/>
      <sheetName val="LTR_scale"/>
      <sheetName val="US_surveyable"/>
      <sheetName val="NPS_smaller_proposal"/>
      <sheetName val="NPS_larger_proposal"/>
      <sheetName val="NPS_responses_40"/>
      <sheetName val="NPS_responses_100"/>
      <sheetName val="NPS_AB_data"/>
      <sheetName val="NPS_CD_data"/>
      <sheetName val="d_CD_LTR"/>
      <sheetName val="r_CD_LTR"/>
      <sheetName val="d_CD_LTR_refine"/>
      <sheetName val="r_CD_LTR_refine"/>
      <sheetName val="d_CD_LTR_expand"/>
      <sheetName val="r_CD_LTR_expand"/>
      <sheetName val="d_CD_NPS"/>
      <sheetName val="r_CD_NPS"/>
      <sheetName val="d_CD_NPS_refine"/>
      <sheetName val="r_CD_NPS_refine"/>
      <sheetName val="d_CD_NPS_expand"/>
      <sheetName val="r_CD_NPS_expand"/>
      <sheetName val="d_CD_LTR_50k"/>
      <sheetName val="r_CD_LTR_50k"/>
      <sheetName val="d_CD_NPS_50k"/>
      <sheetName val="r_CD_NPS_50k"/>
      <sheetName val="GMB_all_traffic"/>
      <sheetName val="GMB_summary"/>
      <sheetName val="LTR_40_pct"/>
      <sheetName val="LTR_100_pct"/>
      <sheetName val="NPS_expected_40_pct"/>
      <sheetName val="NPS_100_pct"/>
      <sheetName val="traffic_40"/>
      <sheetName val="d_GMB_overall_to_100pct"/>
      <sheetName val="d_GMB_40pct"/>
      <sheetName val="d_GMB_100pct"/>
    </sheetNames>
    <sheetDataSet>
      <sheetData sheetId="0"/>
      <sheetData sheetId="1" refreshError="1"/>
      <sheetData sheetId="2">
        <row r="1">
          <cell r="D1" t="str">
            <v>all-Buyers</v>
          </cell>
        </row>
        <row r="6">
          <cell r="A6" t="str">
            <v>noOct</v>
          </cell>
          <cell r="B6">
            <v>0.33004155617860653</v>
          </cell>
          <cell r="C6">
            <v>7.4580127065205001E-3</v>
          </cell>
          <cell r="D6">
            <v>0.33749956888512705</v>
          </cell>
        </row>
        <row r="7">
          <cell r="A7" t="str">
            <v>yesOct</v>
          </cell>
          <cell r="B7">
            <v>0.60183570360473548</v>
          </cell>
          <cell r="C7">
            <v>6.0664727510137517E-2</v>
          </cell>
          <cell r="D7">
            <v>0.662500431114873</v>
          </cell>
        </row>
        <row r="8">
          <cell r="D8">
            <v>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yout"/>
      <sheetName val="statistics"/>
      <sheetName val="percentiles"/>
    </sheetNames>
    <sheetDataSet>
      <sheetData sheetId="0"/>
      <sheetData sheetId="1">
        <row r="2">
          <cell r="A2">
            <v>0.5</v>
          </cell>
        </row>
      </sheetData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.15625" defaultRowHeight="14.4" x14ac:dyDescent="0.55000000000000004"/>
  <cols>
    <col min="1" max="1" width="1.68359375" style="1" customWidth="1"/>
    <col min="2" max="2" width="12.68359375" style="1" customWidth="1"/>
    <col min="3" max="3" width="30.68359375" style="1" customWidth="1"/>
    <col min="4" max="4" width="15.68359375" style="30" customWidth="1"/>
    <col min="5" max="6" width="9.68359375" style="1" customWidth="1"/>
    <col min="7" max="7" width="15.68359375" style="30" customWidth="1"/>
    <col min="8" max="9" width="9.68359375" style="1" customWidth="1"/>
    <col min="10" max="16384" width="9.15625" style="1"/>
  </cols>
  <sheetData>
    <row r="1" spans="1:10" s="2" customFormat="1" x14ac:dyDescent="0.55000000000000004">
      <c r="A1" s="2" t="s">
        <v>0</v>
      </c>
      <c r="B1" s="2" t="s">
        <v>35</v>
      </c>
      <c r="C1" s="2" t="s">
        <v>36</v>
      </c>
      <c r="D1" s="28" t="s">
        <v>37</v>
      </c>
      <c r="E1" s="2" t="s">
        <v>38</v>
      </c>
      <c r="F1" s="2" t="s">
        <v>39</v>
      </c>
      <c r="G1" s="28" t="s">
        <v>40</v>
      </c>
      <c r="H1" s="2" t="s">
        <v>41</v>
      </c>
      <c r="I1" s="2" t="s">
        <v>42</v>
      </c>
      <c r="J1" s="2" t="s">
        <v>47</v>
      </c>
    </row>
    <row r="2" spans="1:10" s="3" customFormat="1" ht="11.7" hidden="1" x14ac:dyDescent="0.55000000000000004">
      <c r="A2" s="3" t="s">
        <v>30</v>
      </c>
      <c r="D2" s="29"/>
      <c r="G2" s="29"/>
    </row>
    <row r="3" spans="1:10" s="3" customFormat="1" ht="11.7" hidden="1" x14ac:dyDescent="0.55000000000000004">
      <c r="A3" s="3" t="s">
        <v>31</v>
      </c>
      <c r="D3" s="29"/>
      <c r="G3" s="29"/>
    </row>
    <row r="4" spans="1:10" s="3" customFormat="1" ht="11.7" hidden="1" x14ac:dyDescent="0.55000000000000004">
      <c r="A4" s="3" t="s">
        <v>32</v>
      </c>
      <c r="D4" s="29"/>
      <c r="G4" s="29"/>
    </row>
    <row r="5" spans="1:10" s="3" customFormat="1" ht="45" hidden="1" customHeight="1" x14ac:dyDescent="0.55000000000000004">
      <c r="A5" s="3" t="s">
        <v>33</v>
      </c>
      <c r="D5" s="29"/>
      <c r="G5" s="29"/>
    </row>
    <row r="6" spans="1:10" x14ac:dyDescent="0.55000000000000004">
      <c r="B6" s="1" t="s">
        <v>148</v>
      </c>
      <c r="C6" s="1" t="s">
        <v>147</v>
      </c>
      <c r="D6" s="30">
        <v>45826</v>
      </c>
      <c r="H6" s="1" t="s">
        <v>43</v>
      </c>
      <c r="I6" s="1" t="s">
        <v>44</v>
      </c>
      <c r="J6" s="1" t="s">
        <v>48</v>
      </c>
    </row>
    <row r="7" spans="1:10" x14ac:dyDescent="0.55000000000000004">
      <c r="B7" s="1" t="s">
        <v>175</v>
      </c>
      <c r="C7" s="1" t="s">
        <v>147</v>
      </c>
      <c r="D7" s="30">
        <v>45827</v>
      </c>
      <c r="H7" s="1" t="s">
        <v>43</v>
      </c>
      <c r="I7" s="1" t="s">
        <v>44</v>
      </c>
      <c r="J7" s="1" t="s">
        <v>48</v>
      </c>
    </row>
    <row r="8" spans="1:10" x14ac:dyDescent="0.55000000000000004">
      <c r="B8" s="1" t="s">
        <v>149</v>
      </c>
      <c r="C8" s="1" t="s">
        <v>150</v>
      </c>
      <c r="D8" s="30">
        <v>45827</v>
      </c>
      <c r="H8" s="1" t="s">
        <v>43</v>
      </c>
      <c r="I8" s="1" t="s">
        <v>44</v>
      </c>
      <c r="J8" s="1" t="s">
        <v>48</v>
      </c>
    </row>
    <row r="9" spans="1:10" x14ac:dyDescent="0.55000000000000004">
      <c r="B9" s="1" t="s">
        <v>229</v>
      </c>
      <c r="C9" s="1" t="s">
        <v>150</v>
      </c>
      <c r="D9" s="30">
        <v>45845</v>
      </c>
      <c r="H9" s="1" t="s">
        <v>43</v>
      </c>
      <c r="I9" s="1" t="s">
        <v>44</v>
      </c>
      <c r="J9" s="1" t="s">
        <v>48</v>
      </c>
    </row>
    <row r="10" spans="1:10" x14ac:dyDescent="0.55000000000000004">
      <c r="B10" s="1" t="s">
        <v>45</v>
      </c>
      <c r="C10" s="1" t="s">
        <v>46</v>
      </c>
      <c r="D10" s="30">
        <v>45698</v>
      </c>
      <c r="H10" s="1" t="s">
        <v>43</v>
      </c>
      <c r="I10" s="1" t="s">
        <v>44</v>
      </c>
      <c r="J10" s="1" t="s">
        <v>48</v>
      </c>
    </row>
  </sheetData>
  <phoneticPr fontId="5" type="noConversion"/>
  <pageMargins left="0.7" right="0.7" top="0.75" bottom="0.75" header="0.3" footer="0.3"/>
  <pageSetup orientation="landscape" r:id="rId1"/>
  <headerFooter>
    <oddHeader>&amp;L&amp;F&amp;CUNCLASSIFIED&amp;R&amp;A</oddHeader>
    <oddFooter>&amp;Lprinted: &amp;D&amp;CUNCLASSIFIED&amp;Rpage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A95E0-1418-4542-81EF-B34FFD25EED3}">
  <dimension ref="A1:G51"/>
  <sheetViews>
    <sheetView zoomScale="120" zoomScaleNormal="120" workbookViewId="0">
      <pane xSplit="1" ySplit="5" topLeftCell="B30" activePane="bottomRight" state="frozen"/>
      <selection pane="topRight" activeCell="B1" sqref="B1"/>
      <selection pane="bottomLeft" activeCell="A6" sqref="A6"/>
      <selection pane="bottomRight" activeCell="G30" sqref="G30:G41"/>
    </sheetView>
  </sheetViews>
  <sheetFormatPr defaultColWidth="9.15625" defaultRowHeight="14.4" x14ac:dyDescent="0.55000000000000004"/>
  <cols>
    <col min="1" max="1" width="1.68359375" style="1" customWidth="1"/>
    <col min="2" max="2" width="24.578125" style="1" customWidth="1"/>
    <col min="3" max="3" width="6.578125" style="15" customWidth="1"/>
    <col min="4" max="7" width="18.578125" style="1" customWidth="1"/>
    <col min="8" max="16384" width="9.15625" style="1"/>
  </cols>
  <sheetData>
    <row r="1" spans="1:7" s="2" customFormat="1" x14ac:dyDescent="0.55000000000000004">
      <c r="A1" s="2" t="s">
        <v>0</v>
      </c>
      <c r="B1" s="2" t="s">
        <v>97</v>
      </c>
      <c r="C1" s="13" t="s">
        <v>95</v>
      </c>
      <c r="D1" s="2" t="s">
        <v>96</v>
      </c>
      <c r="E1" s="2" t="s">
        <v>98</v>
      </c>
      <c r="F1" s="2" t="s">
        <v>116</v>
      </c>
      <c r="G1" s="2" t="s">
        <v>115</v>
      </c>
    </row>
    <row r="2" spans="1:7" s="3" customFormat="1" ht="11.7" hidden="1" x14ac:dyDescent="0.55000000000000004">
      <c r="A2" s="3" t="s">
        <v>30</v>
      </c>
      <c r="C2" s="14"/>
    </row>
    <row r="3" spans="1:7" s="3" customFormat="1" ht="11.7" hidden="1" x14ac:dyDescent="0.55000000000000004">
      <c r="A3" s="3" t="s">
        <v>31</v>
      </c>
      <c r="C3" s="14"/>
    </row>
    <row r="4" spans="1:7" s="3" customFormat="1" ht="11.7" hidden="1" x14ac:dyDescent="0.55000000000000004">
      <c r="A4" s="3" t="s">
        <v>32</v>
      </c>
      <c r="C4" s="14"/>
    </row>
    <row r="5" spans="1:7" s="3" customFormat="1" ht="45" hidden="1" customHeight="1" x14ac:dyDescent="0.55000000000000004">
      <c r="A5" s="3" t="s">
        <v>33</v>
      </c>
      <c r="C5" s="14"/>
    </row>
    <row r="6" spans="1:7" x14ac:dyDescent="0.55000000000000004">
      <c r="B6" s="1" t="s">
        <v>49</v>
      </c>
      <c r="C6" s="15">
        <f xml:space="preserve"> LEN($B6)</f>
        <v>14</v>
      </c>
      <c r="D6" s="1" t="str">
        <f xml:space="preserve"> MID($B6, 6, $C6 - 6)</f>
        <v>X-bullet</v>
      </c>
      <c r="F6" s="1" t="str">
        <f xml:space="preserve"> IF(ISBLANK($E6), $D6, $E6)</f>
        <v>X-bullet</v>
      </c>
      <c r="G6" s="1" t="s">
        <v>117</v>
      </c>
    </row>
    <row r="7" spans="1:7" x14ac:dyDescent="0.55000000000000004">
      <c r="B7" s="1" t="s">
        <v>50</v>
      </c>
      <c r="C7" s="15">
        <f t="shared" ref="C7:C51" si="0" xml:space="preserve"> LEN($B7)</f>
        <v>14</v>
      </c>
      <c r="D7" s="1" t="str">
        <f t="shared" ref="D7:D51" si="1" xml:space="preserve"> MID($B7, 6, $C7 - 6)</f>
        <v>m-bullet</v>
      </c>
      <c r="F7" s="1" t="str">
        <f t="shared" ref="F7:F51" si="2" xml:space="preserve"> IF(ISBLANK($E7), $D7, $E7)</f>
        <v>m-bullet</v>
      </c>
      <c r="G7" s="1" t="s">
        <v>118</v>
      </c>
    </row>
    <row r="8" spans="1:7" x14ac:dyDescent="0.55000000000000004">
      <c r="B8" s="1" t="s">
        <v>51</v>
      </c>
      <c r="C8" s="15">
        <f t="shared" si="0"/>
        <v>20</v>
      </c>
      <c r="D8" s="1" t="str">
        <f t="shared" si="1"/>
        <v>shift-operator</v>
      </c>
      <c r="E8" s="1" t="s">
        <v>99</v>
      </c>
      <c r="F8" s="1" t="str">
        <f t="shared" si="2"/>
        <v>back-shift-s</v>
      </c>
      <c r="G8" s="1" t="s">
        <v>99</v>
      </c>
    </row>
    <row r="9" spans="1:7" s="37" customFormat="1" x14ac:dyDescent="0.55000000000000004">
      <c r="B9" s="37" t="s">
        <v>52</v>
      </c>
      <c r="C9" s="15">
        <f t="shared" si="0"/>
        <v>20</v>
      </c>
      <c r="D9" s="1" t="str">
        <f t="shared" si="1"/>
        <v>stationarity-2</v>
      </c>
      <c r="F9" s="1" t="str">
        <f t="shared" si="2"/>
        <v>stationarity-2</v>
      </c>
      <c r="G9" s="37" t="s">
        <v>119</v>
      </c>
    </row>
    <row r="10" spans="1:7" x14ac:dyDescent="0.55000000000000004">
      <c r="B10" s="1" t="s">
        <v>53</v>
      </c>
      <c r="C10" s="15">
        <f t="shared" si="0"/>
        <v>14</v>
      </c>
      <c r="D10" s="1" t="str">
        <f t="shared" si="1"/>
        <v>auto-cov</v>
      </c>
      <c r="E10" s="1" t="s">
        <v>100</v>
      </c>
      <c r="F10" s="1" t="str">
        <f t="shared" si="2"/>
        <v>ACovF</v>
      </c>
      <c r="G10" s="1" t="s">
        <v>100</v>
      </c>
    </row>
    <row r="11" spans="1:7" x14ac:dyDescent="0.55000000000000004">
      <c r="B11" s="1" t="s">
        <v>54</v>
      </c>
      <c r="C11" s="15">
        <f t="shared" si="0"/>
        <v>23</v>
      </c>
      <c r="D11" s="1" t="str">
        <f t="shared" si="1"/>
        <v>auto-cov-symmetry</v>
      </c>
      <c r="E11" s="1" t="s">
        <v>101</v>
      </c>
      <c r="F11" s="1" t="str">
        <f t="shared" si="2"/>
        <v>ACovF-symm</v>
      </c>
      <c r="G11" s="1" t="s">
        <v>101</v>
      </c>
    </row>
    <row r="12" spans="1:7" x14ac:dyDescent="0.55000000000000004">
      <c r="B12" s="1" t="s">
        <v>55</v>
      </c>
      <c r="C12" s="15">
        <f t="shared" si="0"/>
        <v>14</v>
      </c>
      <c r="D12" s="1" t="str">
        <f t="shared" si="1"/>
        <v>auto-cor</v>
      </c>
      <c r="E12" s="1" t="s">
        <v>102</v>
      </c>
      <c r="F12" s="1" t="str">
        <f t="shared" si="2"/>
        <v>ACF</v>
      </c>
      <c r="G12" s="1" t="s">
        <v>102</v>
      </c>
    </row>
    <row r="13" spans="1:7" x14ac:dyDescent="0.55000000000000004">
      <c r="B13" s="1" t="s">
        <v>56</v>
      </c>
      <c r="C13" s="15">
        <f t="shared" si="0"/>
        <v>17</v>
      </c>
      <c r="D13" s="1" t="str">
        <f t="shared" si="1"/>
        <v>X-Y-given-Z</v>
      </c>
      <c r="E13" s="1" t="s">
        <v>103</v>
      </c>
      <c r="F13" s="1" t="str">
        <f t="shared" si="2"/>
        <v>eXY-Z</v>
      </c>
      <c r="G13" s="1" t="s">
        <v>103</v>
      </c>
    </row>
    <row r="14" spans="1:7" x14ac:dyDescent="0.55000000000000004">
      <c r="B14" s="1" t="s">
        <v>57</v>
      </c>
      <c r="C14" s="15">
        <f t="shared" si="0"/>
        <v>21</v>
      </c>
      <c r="D14" s="1" t="str">
        <f t="shared" si="1"/>
        <v>cor-X-Y-given-Z</v>
      </c>
      <c r="E14" s="1" t="s">
        <v>104</v>
      </c>
      <c r="F14" s="1" t="str">
        <f t="shared" si="2"/>
        <v>corXY-Z</v>
      </c>
      <c r="G14" s="1" t="s">
        <v>104</v>
      </c>
    </row>
    <row r="15" spans="1:7" x14ac:dyDescent="0.55000000000000004">
      <c r="B15" s="1" t="s">
        <v>58</v>
      </c>
      <c r="C15" s="15">
        <f t="shared" si="0"/>
        <v>18</v>
      </c>
      <c r="D15" s="1" t="str">
        <f t="shared" si="1"/>
        <v>N-given-past</v>
      </c>
      <c r="F15" s="1" t="str">
        <f t="shared" si="2"/>
        <v>N-given-past</v>
      </c>
      <c r="G15" s="1" t="s">
        <v>120</v>
      </c>
    </row>
    <row r="16" spans="1:7" x14ac:dyDescent="0.55000000000000004">
      <c r="B16" s="1" t="s">
        <v>59</v>
      </c>
      <c r="C16" s="15">
        <f t="shared" si="0"/>
        <v>20</v>
      </c>
      <c r="D16" s="1" t="str">
        <f t="shared" si="1"/>
        <v>N-given-future</v>
      </c>
      <c r="F16" s="1" t="str">
        <f t="shared" si="2"/>
        <v>N-given-future</v>
      </c>
      <c r="G16" s="1" t="s">
        <v>121</v>
      </c>
    </row>
    <row r="17" spans="2:7" x14ac:dyDescent="0.55000000000000004">
      <c r="B17" s="1" t="s">
        <v>60</v>
      </c>
      <c r="C17" s="15">
        <f t="shared" si="0"/>
        <v>15</v>
      </c>
      <c r="D17" s="1" t="str">
        <f t="shared" si="1"/>
        <v>pacf-defn</v>
      </c>
      <c r="E17" s="1" t="s">
        <v>105</v>
      </c>
      <c r="F17" s="1" t="str">
        <f t="shared" si="2"/>
        <v>PACF</v>
      </c>
      <c r="G17" s="1" t="s">
        <v>105</v>
      </c>
    </row>
    <row r="18" spans="2:7" x14ac:dyDescent="0.55000000000000004">
      <c r="B18" s="1" t="s">
        <v>61</v>
      </c>
      <c r="C18" s="15">
        <f t="shared" si="0"/>
        <v>13</v>
      </c>
      <c r="D18" s="1" t="str">
        <f t="shared" si="1"/>
        <v>DL-algo</v>
      </c>
      <c r="F18" s="1" t="str">
        <f t="shared" si="2"/>
        <v>DL-algo</v>
      </c>
      <c r="G18" s="1" t="s">
        <v>122</v>
      </c>
    </row>
    <row r="19" spans="2:7" x14ac:dyDescent="0.55000000000000004">
      <c r="B19" s="1" t="s">
        <v>62</v>
      </c>
      <c r="C19" s="15">
        <f t="shared" si="0"/>
        <v>10</v>
      </c>
      <c r="D19" s="1" t="str">
        <f t="shared" si="1"/>
        <v>ma-5</v>
      </c>
      <c r="F19" s="1" t="str">
        <f t="shared" si="2"/>
        <v>ma-5</v>
      </c>
      <c r="G19" s="1" t="s">
        <v>123</v>
      </c>
    </row>
    <row r="20" spans="2:7" x14ac:dyDescent="0.55000000000000004">
      <c r="B20" s="1" t="s">
        <v>63</v>
      </c>
      <c r="C20" s="15">
        <f t="shared" si="0"/>
        <v>12</v>
      </c>
      <c r="D20" s="1" t="str">
        <f t="shared" si="1"/>
        <v>filter</v>
      </c>
      <c r="F20" s="1" t="str">
        <f t="shared" si="2"/>
        <v>filter</v>
      </c>
      <c r="G20" s="1" t="s">
        <v>124</v>
      </c>
    </row>
    <row r="21" spans="2:7" x14ac:dyDescent="0.55000000000000004">
      <c r="B21" s="1" t="s">
        <v>64</v>
      </c>
      <c r="C21" s="15">
        <f t="shared" si="0"/>
        <v>17</v>
      </c>
      <c r="D21" s="1" t="str">
        <f t="shared" si="1"/>
        <v>ma-5-filter</v>
      </c>
      <c r="F21" s="1" t="str">
        <f t="shared" si="2"/>
        <v>ma-5-filter</v>
      </c>
      <c r="G21" s="1" t="s">
        <v>125</v>
      </c>
    </row>
    <row r="22" spans="2:7" x14ac:dyDescent="0.55000000000000004">
      <c r="B22" s="1" t="s">
        <v>65</v>
      </c>
      <c r="C22" s="15">
        <f t="shared" si="0"/>
        <v>19</v>
      </c>
      <c r="D22" s="1" t="str">
        <f t="shared" si="1"/>
        <v>diff-operator</v>
      </c>
      <c r="E22" s="1" t="s">
        <v>106</v>
      </c>
      <c r="F22" s="1" t="str">
        <f t="shared" si="2"/>
        <v>diff-op</v>
      </c>
      <c r="G22" s="1" t="s">
        <v>106</v>
      </c>
    </row>
    <row r="23" spans="2:7" x14ac:dyDescent="0.55000000000000004">
      <c r="B23" s="1" t="s">
        <v>66</v>
      </c>
      <c r="C23" s="15">
        <f t="shared" si="0"/>
        <v>17</v>
      </c>
      <c r="D23" s="1" t="str">
        <f t="shared" si="1"/>
        <v>diff-filter</v>
      </c>
      <c r="F23" s="1" t="str">
        <f t="shared" si="2"/>
        <v>diff-filter</v>
      </c>
      <c r="G23" s="1" t="s">
        <v>126</v>
      </c>
    </row>
    <row r="24" spans="2:7" x14ac:dyDescent="0.55000000000000004">
      <c r="B24" s="1" t="s">
        <v>67</v>
      </c>
      <c r="C24" s="15">
        <f t="shared" si="0"/>
        <v>12</v>
      </c>
      <c r="D24" s="1" t="str">
        <f t="shared" si="1"/>
        <v>AR-sum</v>
      </c>
      <c r="E24" s="1" t="s">
        <v>107</v>
      </c>
      <c r="F24" s="1" t="str">
        <f t="shared" si="2"/>
        <v>ARp-alpha</v>
      </c>
      <c r="G24" s="1" t="s">
        <v>107</v>
      </c>
    </row>
    <row r="25" spans="2:7" x14ac:dyDescent="0.55000000000000004">
      <c r="B25" s="1" t="s">
        <v>68</v>
      </c>
      <c r="C25" s="15">
        <f t="shared" si="0"/>
        <v>16</v>
      </c>
      <c r="D25" s="1" t="str">
        <f t="shared" si="1"/>
        <v>AR-bs-poly</v>
      </c>
      <c r="E25" s="1" t="s">
        <v>108</v>
      </c>
      <c r="F25" s="1" t="str">
        <f t="shared" si="2"/>
        <v>ARp-bs-poly</v>
      </c>
      <c r="G25" s="1" t="s">
        <v>108</v>
      </c>
    </row>
    <row r="26" spans="2:7" x14ac:dyDescent="0.55000000000000004">
      <c r="B26" s="1" t="s">
        <v>69</v>
      </c>
      <c r="C26" s="15">
        <f t="shared" si="0"/>
        <v>15</v>
      </c>
      <c r="D26" s="1" t="str">
        <f t="shared" si="1"/>
        <v>AR1-resid</v>
      </c>
      <c r="F26" s="1" t="str">
        <f t="shared" si="2"/>
        <v>AR1-resid</v>
      </c>
      <c r="G26" s="1" t="s">
        <v>127</v>
      </c>
    </row>
    <row r="27" spans="2:7" x14ac:dyDescent="0.55000000000000004">
      <c r="B27" s="1" t="s">
        <v>70</v>
      </c>
      <c r="C27" s="15">
        <f t="shared" si="0"/>
        <v>16</v>
      </c>
      <c r="D27" s="1" t="str">
        <f t="shared" si="1"/>
        <v>AR1-bs-inv</v>
      </c>
      <c r="F27" s="1" t="str">
        <f t="shared" si="2"/>
        <v>AR1-bs-inv</v>
      </c>
      <c r="G27" s="1" t="s">
        <v>109</v>
      </c>
    </row>
    <row r="28" spans="2:7" x14ac:dyDescent="0.55000000000000004">
      <c r="B28" s="1" t="s">
        <v>71</v>
      </c>
      <c r="C28" s="15">
        <f t="shared" si="0"/>
        <v>13</v>
      </c>
      <c r="D28" s="1" t="str">
        <f t="shared" si="1"/>
        <v>AR1-rho</v>
      </c>
      <c r="F28" s="1" t="str">
        <f t="shared" si="2"/>
        <v>AR1-rho</v>
      </c>
      <c r="G28" s="1" t="s">
        <v>128</v>
      </c>
    </row>
    <row r="29" spans="2:7" x14ac:dyDescent="0.55000000000000004">
      <c r="B29" s="1" t="s">
        <v>72</v>
      </c>
      <c r="C29" s="15">
        <f t="shared" si="0"/>
        <v>14</v>
      </c>
      <c r="D29" s="1" t="str">
        <f t="shared" si="1"/>
        <v>AR1-PACF</v>
      </c>
      <c r="F29" s="1" t="str">
        <f t="shared" si="2"/>
        <v>AR1-PACF</v>
      </c>
      <c r="G29" s="1" t="s">
        <v>129</v>
      </c>
    </row>
    <row r="30" spans="2:7" x14ac:dyDescent="0.55000000000000004">
      <c r="B30" s="1" t="s">
        <v>73</v>
      </c>
      <c r="C30" s="15">
        <f t="shared" si="0"/>
        <v>16</v>
      </c>
      <c r="D30" s="1" t="str">
        <f t="shared" si="1"/>
        <v>ARp-poly-z</v>
      </c>
      <c r="E30" s="1" t="s">
        <v>110</v>
      </c>
      <c r="F30" s="1" t="str">
        <f t="shared" si="2"/>
        <v>ARp-poly</v>
      </c>
      <c r="G30" s="1" t="s">
        <v>110</v>
      </c>
    </row>
    <row r="31" spans="2:7" x14ac:dyDescent="0.55000000000000004">
      <c r="B31" s="1" t="s">
        <v>74</v>
      </c>
      <c r="C31" s="15">
        <f t="shared" si="0"/>
        <v>19</v>
      </c>
      <c r="D31" s="1" t="str">
        <f t="shared" si="1"/>
        <v>causal-series</v>
      </c>
      <c r="E31" s="1" t="s">
        <v>112</v>
      </c>
      <c r="F31" s="1" t="str">
        <f t="shared" si="2"/>
        <v>causal-form</v>
      </c>
      <c r="G31" s="1" t="s">
        <v>112</v>
      </c>
    </row>
    <row r="32" spans="2:7" x14ac:dyDescent="0.55000000000000004">
      <c r="B32" s="1" t="s">
        <v>75</v>
      </c>
      <c r="C32" s="15">
        <f t="shared" si="0"/>
        <v>9</v>
      </c>
      <c r="D32" s="1" t="str">
        <f t="shared" si="1"/>
        <v>MA1</v>
      </c>
      <c r="F32" s="1" t="str">
        <f t="shared" si="2"/>
        <v>MA1</v>
      </c>
      <c r="G32" s="1" t="s">
        <v>111</v>
      </c>
    </row>
    <row r="33" spans="2:7" x14ac:dyDescent="0.55000000000000004">
      <c r="B33" s="1" t="s">
        <v>76</v>
      </c>
      <c r="C33" s="15">
        <f t="shared" si="0"/>
        <v>15</v>
      </c>
      <c r="D33" s="1" t="str">
        <f t="shared" si="1"/>
        <v>MA1-ACovF</v>
      </c>
      <c r="F33" s="1" t="str">
        <f t="shared" si="2"/>
        <v>MA1-ACovF</v>
      </c>
      <c r="G33" s="1" t="s">
        <v>130</v>
      </c>
    </row>
    <row r="34" spans="2:7" x14ac:dyDescent="0.55000000000000004">
      <c r="B34" s="1" t="s">
        <v>77</v>
      </c>
      <c r="C34" s="15">
        <f t="shared" si="0"/>
        <v>13</v>
      </c>
      <c r="D34" s="1" t="str">
        <f t="shared" si="1"/>
        <v>MA1-ACF</v>
      </c>
      <c r="F34" s="1" t="str">
        <f t="shared" si="2"/>
        <v>MA1-ACF</v>
      </c>
      <c r="G34" s="1" t="s">
        <v>131</v>
      </c>
    </row>
    <row r="35" spans="2:7" x14ac:dyDescent="0.55000000000000004">
      <c r="B35" s="1" t="s">
        <v>78</v>
      </c>
      <c r="C35" s="15">
        <f t="shared" si="0"/>
        <v>14</v>
      </c>
      <c r="D35" s="1" t="str">
        <f t="shared" si="1"/>
        <v>MA1-PACF</v>
      </c>
      <c r="F35" s="1" t="str">
        <f t="shared" si="2"/>
        <v>MA1-PACF</v>
      </c>
      <c r="G35" s="1" t="s">
        <v>132</v>
      </c>
    </row>
    <row r="36" spans="2:7" x14ac:dyDescent="0.55000000000000004">
      <c r="B36" s="1" t="s">
        <v>79</v>
      </c>
      <c r="C36" s="15">
        <f t="shared" si="0"/>
        <v>14</v>
      </c>
      <c r="D36" s="1" t="str">
        <f t="shared" si="1"/>
        <v>MAq-poly</v>
      </c>
      <c r="F36" s="1" t="str">
        <f t="shared" si="2"/>
        <v>MAq-poly</v>
      </c>
      <c r="G36" s="1" t="s">
        <v>133</v>
      </c>
    </row>
    <row r="37" spans="2:7" x14ac:dyDescent="0.55000000000000004">
      <c r="B37" s="1" t="s">
        <v>80</v>
      </c>
      <c r="C37" s="15">
        <f t="shared" si="0"/>
        <v>10</v>
      </c>
      <c r="D37" s="1" t="str">
        <f t="shared" si="1"/>
        <v>MA-q</v>
      </c>
      <c r="E37" s="1" t="s">
        <v>113</v>
      </c>
      <c r="F37" s="1" t="str">
        <f t="shared" si="2"/>
        <v>MAq</v>
      </c>
      <c r="G37" s="1" t="s">
        <v>113</v>
      </c>
    </row>
    <row r="38" spans="2:7" x14ac:dyDescent="0.55000000000000004">
      <c r="B38" s="1" t="s">
        <v>81</v>
      </c>
      <c r="C38" s="15">
        <f t="shared" si="0"/>
        <v>14</v>
      </c>
      <c r="D38" s="1" t="str">
        <f t="shared" si="1"/>
        <v>ACF-MA-q</v>
      </c>
      <c r="E38" s="1" t="s">
        <v>114</v>
      </c>
      <c r="F38" s="1" t="str">
        <f t="shared" si="2"/>
        <v>MAq-ACF</v>
      </c>
      <c r="G38" s="1" t="s">
        <v>114</v>
      </c>
    </row>
    <row r="39" spans="2:7" x14ac:dyDescent="0.55000000000000004">
      <c r="B39" s="1" t="s">
        <v>82</v>
      </c>
      <c r="C39" s="15">
        <f t="shared" si="0"/>
        <v>18</v>
      </c>
      <c r="D39" s="1" t="str">
        <f t="shared" si="1"/>
        <v>MAq-poly-inv</v>
      </c>
      <c r="F39" s="1" t="str">
        <f t="shared" si="2"/>
        <v>MAq-poly-inv</v>
      </c>
      <c r="G39" s="1" t="s">
        <v>134</v>
      </c>
    </row>
    <row r="40" spans="2:7" x14ac:dyDescent="0.55000000000000004">
      <c r="B40" s="1" t="s">
        <v>83</v>
      </c>
      <c r="C40" s="15">
        <f t="shared" si="0"/>
        <v>13</v>
      </c>
      <c r="D40" s="1" t="str">
        <f t="shared" si="1"/>
        <v>MAq-inv</v>
      </c>
      <c r="F40" s="1" t="str">
        <f t="shared" si="2"/>
        <v>MAq-inv</v>
      </c>
      <c r="G40" s="1" t="s">
        <v>135</v>
      </c>
    </row>
    <row r="41" spans="2:7" x14ac:dyDescent="0.55000000000000004">
      <c r="B41" s="1" t="s">
        <v>84</v>
      </c>
      <c r="C41" s="15">
        <f t="shared" si="0"/>
        <v>14</v>
      </c>
      <c r="D41" s="1" t="str">
        <f t="shared" si="1"/>
        <v>AR-infty</v>
      </c>
      <c r="F41" s="1" t="str">
        <f t="shared" si="2"/>
        <v>AR-infty</v>
      </c>
      <c r="G41" s="1" t="s">
        <v>136</v>
      </c>
    </row>
    <row r="42" spans="2:7" x14ac:dyDescent="0.55000000000000004">
      <c r="B42" s="1" t="s">
        <v>85</v>
      </c>
      <c r="C42" s="15">
        <f t="shared" si="0"/>
        <v>16</v>
      </c>
      <c r="D42" s="1" t="str">
        <f t="shared" si="1"/>
        <v>ma-1-model</v>
      </c>
      <c r="F42" s="1" t="str">
        <f t="shared" si="2"/>
        <v>ma-1-model</v>
      </c>
      <c r="G42" s="1" t="s">
        <v>137</v>
      </c>
    </row>
    <row r="43" spans="2:7" x14ac:dyDescent="0.55000000000000004">
      <c r="B43" s="1" t="s">
        <v>86</v>
      </c>
      <c r="C43" s="15">
        <f t="shared" si="0"/>
        <v>25</v>
      </c>
      <c r="D43" s="1" t="str">
        <f t="shared" si="1"/>
        <v>ev-sum-uncorrelated</v>
      </c>
      <c r="F43" s="1" t="str">
        <f t="shared" si="2"/>
        <v>ev-sum-uncorrelated</v>
      </c>
      <c r="G43" s="1" t="s">
        <v>138</v>
      </c>
    </row>
    <row r="44" spans="2:7" x14ac:dyDescent="0.55000000000000004">
      <c r="B44" s="1" t="s">
        <v>87</v>
      </c>
      <c r="C44" s="15">
        <f t="shared" si="0"/>
        <v>25</v>
      </c>
      <c r="D44" s="1" t="str">
        <f t="shared" si="1"/>
        <v>ev-avg-uncorrelated</v>
      </c>
      <c r="F44" s="1" t="str">
        <f t="shared" si="2"/>
        <v>ev-avg-uncorrelated</v>
      </c>
      <c r="G44" s="1" t="s">
        <v>139</v>
      </c>
    </row>
    <row r="45" spans="2:7" x14ac:dyDescent="0.55000000000000004">
      <c r="B45" s="1" t="s">
        <v>88</v>
      </c>
      <c r="C45" s="15">
        <f t="shared" si="0"/>
        <v>19</v>
      </c>
      <c r="D45" s="1" t="str">
        <f t="shared" si="1"/>
        <v>ev-ma-1-model</v>
      </c>
      <c r="F45" s="1" t="str">
        <f t="shared" si="2"/>
        <v>ev-ma-1-model</v>
      </c>
      <c r="G45" s="1" t="s">
        <v>140</v>
      </c>
    </row>
    <row r="46" spans="2:7" x14ac:dyDescent="0.55000000000000004">
      <c r="B46" s="1" t="s">
        <v>89</v>
      </c>
      <c r="C46" s="15">
        <f t="shared" si="0"/>
        <v>25</v>
      </c>
      <c r="D46" s="1" t="str">
        <f t="shared" si="1"/>
        <v>auto-cov-ma-1-model</v>
      </c>
      <c r="F46" s="1" t="str">
        <f t="shared" si="2"/>
        <v>auto-cov-ma-1-model</v>
      </c>
      <c r="G46" s="1" t="s">
        <v>141</v>
      </c>
    </row>
    <row r="47" spans="2:7" x14ac:dyDescent="0.55000000000000004">
      <c r="B47" s="1" t="s">
        <v>90</v>
      </c>
      <c r="C47" s="15">
        <f t="shared" si="0"/>
        <v>25</v>
      </c>
      <c r="D47" s="1" t="str">
        <f t="shared" si="1"/>
        <v>auto-cor-ma-1-model</v>
      </c>
      <c r="F47" s="1" t="str">
        <f t="shared" si="2"/>
        <v>auto-cor-ma-1-model</v>
      </c>
      <c r="G47" s="1" t="s">
        <v>142</v>
      </c>
    </row>
    <row r="48" spans="2:7" x14ac:dyDescent="0.55000000000000004">
      <c r="B48" s="1" t="s">
        <v>91</v>
      </c>
      <c r="C48" s="15">
        <f t="shared" si="0"/>
        <v>24</v>
      </c>
      <c r="D48" s="1" t="str">
        <f t="shared" si="1"/>
        <v>var-sum-ma-1-model</v>
      </c>
      <c r="F48" s="1" t="str">
        <f t="shared" si="2"/>
        <v>var-sum-ma-1-model</v>
      </c>
      <c r="G48" s="1" t="s">
        <v>143</v>
      </c>
    </row>
    <row r="49" spans="2:7" x14ac:dyDescent="0.55000000000000004">
      <c r="B49" s="1" t="s">
        <v>92</v>
      </c>
      <c r="C49" s="15">
        <f t="shared" si="0"/>
        <v>19</v>
      </c>
      <c r="D49" s="1" t="str">
        <f t="shared" si="1"/>
        <v>ess-criterion</v>
      </c>
      <c r="F49" s="1" t="str">
        <f t="shared" si="2"/>
        <v>ess-criterion</v>
      </c>
      <c r="G49" s="1" t="s">
        <v>144</v>
      </c>
    </row>
    <row r="50" spans="2:7" x14ac:dyDescent="0.55000000000000004">
      <c r="B50" s="1" t="s">
        <v>93</v>
      </c>
      <c r="C50" s="15">
        <f t="shared" si="0"/>
        <v>20</v>
      </c>
      <c r="D50" s="1" t="str">
        <f t="shared" si="1"/>
        <v>ess-definition</v>
      </c>
      <c r="F50" s="1" t="str">
        <f t="shared" si="2"/>
        <v>ess-definition</v>
      </c>
      <c r="G50" s="1" t="s">
        <v>145</v>
      </c>
    </row>
    <row r="51" spans="2:7" x14ac:dyDescent="0.55000000000000004">
      <c r="B51" s="1" t="s">
        <v>94</v>
      </c>
      <c r="C51" s="15">
        <f t="shared" si="0"/>
        <v>26</v>
      </c>
      <c r="D51" s="1" t="str">
        <f t="shared" si="1"/>
        <v>ess-limit-ma-1-model</v>
      </c>
      <c r="F51" s="1" t="str">
        <f t="shared" si="2"/>
        <v>ess-limit-ma-1-model</v>
      </c>
      <c r="G51" s="1" t="s">
        <v>146</v>
      </c>
    </row>
  </sheetData>
  <pageMargins left="0.7" right="0.7" top="0.75" bottom="0.75" header="0.3" footer="0.3"/>
  <pageSetup orientation="landscape" r:id="rId1"/>
  <headerFooter>
    <oddHeader>&amp;L&amp;F&amp;CUNCLASSIFIED&amp;R&amp;A</oddHeader>
    <oddFooter>&amp;Lprinted: &amp;D&amp;CUNCLASSIFIED&amp;Rpage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52245-2EA1-45B6-8988-FC67FD9B6DC5}">
  <dimension ref="A1:C43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.15625" defaultRowHeight="14.4" x14ac:dyDescent="0.55000000000000004"/>
  <cols>
    <col min="1" max="1" width="1.68359375" style="1" customWidth="1"/>
    <col min="2" max="2" width="6.578125" style="15" customWidth="1"/>
    <col min="3" max="3" width="21.578125" style="1" customWidth="1"/>
    <col min="4" max="16384" width="9.15625" style="1"/>
  </cols>
  <sheetData>
    <row r="1" spans="1:3" s="2" customFormat="1" x14ac:dyDescent="0.55000000000000004">
      <c r="A1" s="2" t="s">
        <v>0</v>
      </c>
      <c r="B1" s="13" t="s">
        <v>173</v>
      </c>
      <c r="C1" s="2" t="s">
        <v>96</v>
      </c>
    </row>
    <row r="2" spans="1:3" s="3" customFormat="1" ht="11.7" hidden="1" x14ac:dyDescent="0.55000000000000004">
      <c r="A2" s="3" t="s">
        <v>30</v>
      </c>
      <c r="B2" s="14"/>
    </row>
    <row r="3" spans="1:3" s="3" customFormat="1" ht="11.7" hidden="1" x14ac:dyDescent="0.55000000000000004">
      <c r="A3" s="3" t="s">
        <v>31</v>
      </c>
      <c r="B3" s="14"/>
    </row>
    <row r="4" spans="1:3" s="3" customFormat="1" ht="11.7" hidden="1" x14ac:dyDescent="0.55000000000000004">
      <c r="A4" s="3" t="s">
        <v>32</v>
      </c>
      <c r="B4" s="14"/>
    </row>
    <row r="5" spans="1:3" s="3" customFormat="1" ht="45" hidden="1" customHeight="1" x14ac:dyDescent="0.55000000000000004">
      <c r="A5" s="3" t="s">
        <v>33</v>
      </c>
      <c r="B5" s="14"/>
    </row>
    <row r="6" spans="1:3" x14ac:dyDescent="0.55000000000000004">
      <c r="B6" s="15">
        <v>1</v>
      </c>
      <c r="C6" s="1" t="s">
        <v>117</v>
      </c>
    </row>
    <row r="7" spans="1:3" x14ac:dyDescent="0.55000000000000004">
      <c r="B7" s="15">
        <v>2</v>
      </c>
      <c r="C7" s="1" t="s">
        <v>118</v>
      </c>
    </row>
    <row r="8" spans="1:3" x14ac:dyDescent="0.55000000000000004">
      <c r="B8" s="15">
        <v>3</v>
      </c>
      <c r="C8" s="1" t="s">
        <v>99</v>
      </c>
    </row>
    <row r="9" spans="1:3" x14ac:dyDescent="0.55000000000000004">
      <c r="B9" s="15">
        <v>4</v>
      </c>
      <c r="C9" s="1" t="s">
        <v>119</v>
      </c>
    </row>
    <row r="10" spans="1:3" x14ac:dyDescent="0.55000000000000004">
      <c r="B10" s="15">
        <v>5</v>
      </c>
      <c r="C10" s="1" t="s">
        <v>100</v>
      </c>
    </row>
    <row r="11" spans="1:3" x14ac:dyDescent="0.55000000000000004">
      <c r="B11" s="15">
        <v>6</v>
      </c>
      <c r="C11" s="1" t="s">
        <v>101</v>
      </c>
    </row>
    <row r="12" spans="1:3" x14ac:dyDescent="0.55000000000000004">
      <c r="B12" s="15">
        <v>7</v>
      </c>
      <c r="C12" s="1" t="s">
        <v>102</v>
      </c>
    </row>
    <row r="13" spans="1:3" x14ac:dyDescent="0.55000000000000004">
      <c r="B13" s="15">
        <v>8</v>
      </c>
      <c r="C13" s="1" t="s">
        <v>103</v>
      </c>
    </row>
    <row r="14" spans="1:3" x14ac:dyDescent="0.55000000000000004">
      <c r="B14" s="15">
        <v>9</v>
      </c>
      <c r="C14" s="1" t="s">
        <v>104</v>
      </c>
    </row>
    <row r="15" spans="1:3" x14ac:dyDescent="0.55000000000000004">
      <c r="B15" s="15">
        <v>10</v>
      </c>
      <c r="C15" s="1" t="s">
        <v>120</v>
      </c>
    </row>
    <row r="16" spans="1:3" x14ac:dyDescent="0.55000000000000004">
      <c r="B16" s="15">
        <v>11</v>
      </c>
      <c r="C16" s="1" t="s">
        <v>121</v>
      </c>
    </row>
    <row r="17" spans="2:3" x14ac:dyDescent="0.55000000000000004">
      <c r="B17" s="15">
        <v>12</v>
      </c>
      <c r="C17" s="1" t="s">
        <v>105</v>
      </c>
    </row>
    <row r="18" spans="2:3" x14ac:dyDescent="0.55000000000000004">
      <c r="B18" s="15">
        <v>13</v>
      </c>
      <c r="C18" s="1" t="s">
        <v>122</v>
      </c>
    </row>
    <row r="19" spans="2:3" x14ac:dyDescent="0.55000000000000004">
      <c r="B19" s="15">
        <v>14</v>
      </c>
      <c r="C19" s="1" t="s">
        <v>123</v>
      </c>
    </row>
    <row r="20" spans="2:3" x14ac:dyDescent="0.55000000000000004">
      <c r="B20" s="15">
        <v>15</v>
      </c>
      <c r="C20" s="1" t="s">
        <v>124</v>
      </c>
    </row>
    <row r="21" spans="2:3" x14ac:dyDescent="0.55000000000000004">
      <c r="B21" s="15">
        <v>16</v>
      </c>
      <c r="C21" s="1" t="s">
        <v>125</v>
      </c>
    </row>
    <row r="22" spans="2:3" x14ac:dyDescent="0.55000000000000004">
      <c r="B22" s="15">
        <v>17</v>
      </c>
      <c r="C22" s="1" t="s">
        <v>106</v>
      </c>
    </row>
    <row r="23" spans="2:3" x14ac:dyDescent="0.55000000000000004">
      <c r="B23" s="15">
        <v>18</v>
      </c>
      <c r="C23" s="1" t="s">
        <v>126</v>
      </c>
    </row>
    <row r="24" spans="2:3" x14ac:dyDescent="0.55000000000000004">
      <c r="B24" s="15">
        <v>19</v>
      </c>
      <c r="C24" s="1" t="s">
        <v>107</v>
      </c>
    </row>
    <row r="25" spans="2:3" x14ac:dyDescent="0.55000000000000004">
      <c r="B25" s="15">
        <v>20</v>
      </c>
      <c r="C25" s="1" t="s">
        <v>108</v>
      </c>
    </row>
    <row r="26" spans="2:3" x14ac:dyDescent="0.55000000000000004">
      <c r="B26" s="15">
        <v>21</v>
      </c>
      <c r="C26" s="1" t="s">
        <v>127</v>
      </c>
    </row>
    <row r="27" spans="2:3" x14ac:dyDescent="0.55000000000000004">
      <c r="B27" s="15">
        <v>22</v>
      </c>
      <c r="C27" s="1" t="s">
        <v>109</v>
      </c>
    </row>
    <row r="28" spans="2:3" x14ac:dyDescent="0.55000000000000004">
      <c r="B28" s="15">
        <v>23</v>
      </c>
      <c r="C28" s="1" t="s">
        <v>128</v>
      </c>
    </row>
    <row r="29" spans="2:3" x14ac:dyDescent="0.55000000000000004">
      <c r="B29" s="15">
        <v>24</v>
      </c>
      <c r="C29" s="1" t="s">
        <v>129</v>
      </c>
    </row>
    <row r="30" spans="2:3" x14ac:dyDescent="0.55000000000000004">
      <c r="B30" s="15">
        <v>25</v>
      </c>
      <c r="C30" s="1" t="s">
        <v>110</v>
      </c>
    </row>
    <row r="31" spans="2:3" x14ac:dyDescent="0.55000000000000004">
      <c r="B31" s="15">
        <v>26</v>
      </c>
      <c r="C31" s="1" t="s">
        <v>112</v>
      </c>
    </row>
    <row r="32" spans="2:3" x14ac:dyDescent="0.55000000000000004">
      <c r="B32" s="15">
        <v>27</v>
      </c>
      <c r="C32" s="1" t="s">
        <v>111</v>
      </c>
    </row>
    <row r="33" spans="2:3" x14ac:dyDescent="0.55000000000000004">
      <c r="B33" s="15">
        <v>28</v>
      </c>
      <c r="C33" s="1" t="s">
        <v>130</v>
      </c>
    </row>
    <row r="34" spans="2:3" x14ac:dyDescent="0.55000000000000004">
      <c r="B34" s="15">
        <v>29</v>
      </c>
      <c r="C34" s="1" t="s">
        <v>131</v>
      </c>
    </row>
    <row r="35" spans="2:3" x14ac:dyDescent="0.55000000000000004">
      <c r="B35" s="15">
        <v>30</v>
      </c>
      <c r="C35" s="1" t="s">
        <v>132</v>
      </c>
    </row>
    <row r="36" spans="2:3" x14ac:dyDescent="0.55000000000000004">
      <c r="B36" s="15">
        <v>31</v>
      </c>
      <c r="C36" s="1" t="s">
        <v>133</v>
      </c>
    </row>
    <row r="37" spans="2:3" x14ac:dyDescent="0.55000000000000004">
      <c r="B37" s="15">
        <v>32</v>
      </c>
      <c r="C37" s="1" t="s">
        <v>113</v>
      </c>
    </row>
    <row r="38" spans="2:3" x14ac:dyDescent="0.55000000000000004">
      <c r="B38" s="15">
        <v>33</v>
      </c>
      <c r="C38" s="1" t="s">
        <v>114</v>
      </c>
    </row>
    <row r="39" spans="2:3" x14ac:dyDescent="0.55000000000000004">
      <c r="B39" s="15">
        <v>34</v>
      </c>
      <c r="C39" s="1" t="s">
        <v>134</v>
      </c>
    </row>
    <row r="40" spans="2:3" x14ac:dyDescent="0.55000000000000004">
      <c r="B40" s="15">
        <v>35</v>
      </c>
      <c r="C40" s="1" t="s">
        <v>135</v>
      </c>
    </row>
    <row r="41" spans="2:3" x14ac:dyDescent="0.55000000000000004">
      <c r="B41" s="15">
        <v>36</v>
      </c>
      <c r="C41" s="1" t="s">
        <v>136</v>
      </c>
    </row>
    <row r="42" spans="2:3" x14ac:dyDescent="0.55000000000000004">
      <c r="B42" s="15">
        <v>37</v>
      </c>
      <c r="C42" s="1" t="s">
        <v>176</v>
      </c>
    </row>
    <row r="43" spans="2:3" x14ac:dyDescent="0.55000000000000004">
      <c r="B43" s="15">
        <v>38</v>
      </c>
      <c r="C43" s="1" t="s">
        <v>177</v>
      </c>
    </row>
  </sheetData>
  <pageMargins left="0.7" right="0.7" top="0.75" bottom="0.75" header="0.3" footer="0.3"/>
  <pageSetup orientation="landscape" r:id="rId1"/>
  <headerFooter>
    <oddHeader>&amp;L&amp;F&amp;CUNCLASSIFIED&amp;R&amp;A</oddHeader>
    <oddFooter>&amp;Lprinted: &amp;D&amp;CUNCLASSIFIED&amp;Rpage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C1021-2470-4A18-9715-81111F931C52}">
  <dimension ref="A1:E27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1" sqref="C1"/>
    </sheetView>
  </sheetViews>
  <sheetFormatPr defaultColWidth="9.15625" defaultRowHeight="14.4" x14ac:dyDescent="0.55000000000000004"/>
  <cols>
    <col min="1" max="1" width="1.68359375" style="1" customWidth="1"/>
    <col min="2" max="3" width="6.578125" style="15" customWidth="1"/>
    <col min="4" max="4" width="21.578125" style="1" customWidth="1"/>
    <col min="5" max="5" width="9.578125" style="15" customWidth="1"/>
    <col min="6" max="16384" width="9.15625" style="1"/>
  </cols>
  <sheetData>
    <row r="1" spans="1:5" s="2" customFormat="1" x14ac:dyDescent="0.55000000000000004">
      <c r="A1" s="2" t="s">
        <v>0</v>
      </c>
      <c r="B1" s="13" t="s">
        <v>173</v>
      </c>
      <c r="C1" s="13" t="s">
        <v>174</v>
      </c>
      <c r="D1" s="2" t="s">
        <v>152</v>
      </c>
      <c r="E1" s="13" t="s">
        <v>151</v>
      </c>
    </row>
    <row r="2" spans="1:5" s="3" customFormat="1" ht="11.7" hidden="1" x14ac:dyDescent="0.55000000000000004">
      <c r="A2" s="3" t="s">
        <v>30</v>
      </c>
      <c r="B2" s="14"/>
      <c r="C2" s="14"/>
      <c r="E2" s="14"/>
    </row>
    <row r="3" spans="1:5" s="3" customFormat="1" ht="11.7" hidden="1" x14ac:dyDescent="0.55000000000000004">
      <c r="A3" s="3" t="s">
        <v>31</v>
      </c>
      <c r="B3" s="14"/>
      <c r="C3" s="14"/>
      <c r="E3" s="14"/>
    </row>
    <row r="4" spans="1:5" s="3" customFormat="1" ht="11.7" hidden="1" x14ac:dyDescent="0.55000000000000004">
      <c r="A4" s="3" t="s">
        <v>32</v>
      </c>
      <c r="B4" s="14"/>
      <c r="C4" s="14"/>
      <c r="E4" s="14"/>
    </row>
    <row r="5" spans="1:5" s="3" customFormat="1" ht="45" customHeight="1" x14ac:dyDescent="0.55000000000000004">
      <c r="A5" s="3" t="s">
        <v>33</v>
      </c>
      <c r="B5" s="14"/>
      <c r="C5" s="14"/>
      <c r="E5" s="14"/>
    </row>
    <row r="6" spans="1:5" x14ac:dyDescent="0.55000000000000004">
      <c r="B6" s="15">
        <v>1</v>
      </c>
      <c r="C6" s="15">
        <v>1</v>
      </c>
      <c r="D6" s="1" t="s">
        <v>153</v>
      </c>
    </row>
    <row r="7" spans="1:5" x14ac:dyDescent="0.55000000000000004">
      <c r="B7" s="15">
        <v>2</v>
      </c>
      <c r="D7" s="1" t="s">
        <v>154</v>
      </c>
    </row>
    <row r="8" spans="1:5" x14ac:dyDescent="0.55000000000000004">
      <c r="B8" s="15">
        <v>3</v>
      </c>
      <c r="D8" s="1" t="s">
        <v>155</v>
      </c>
    </row>
    <row r="9" spans="1:5" x14ac:dyDescent="0.55000000000000004">
      <c r="B9" s="15">
        <v>4</v>
      </c>
      <c r="D9" s="1" t="s">
        <v>166</v>
      </c>
      <c r="E9" s="15">
        <v>108</v>
      </c>
    </row>
    <row r="10" spans="1:5" x14ac:dyDescent="0.55000000000000004">
      <c r="B10" s="15">
        <v>5</v>
      </c>
      <c r="D10" s="1" t="s">
        <v>156</v>
      </c>
    </row>
    <row r="11" spans="1:5" x14ac:dyDescent="0.55000000000000004">
      <c r="B11" s="15">
        <v>6</v>
      </c>
      <c r="D11" s="1" t="s">
        <v>157</v>
      </c>
    </row>
    <row r="12" spans="1:5" x14ac:dyDescent="0.55000000000000004">
      <c r="B12" s="15">
        <v>7</v>
      </c>
      <c r="D12" s="1" t="s">
        <v>167</v>
      </c>
      <c r="E12" s="15">
        <v>115</v>
      </c>
    </row>
    <row r="13" spans="1:5" x14ac:dyDescent="0.55000000000000004">
      <c r="B13" s="15">
        <v>8</v>
      </c>
      <c r="D13" s="1" t="s">
        <v>164</v>
      </c>
    </row>
    <row r="14" spans="1:5" x14ac:dyDescent="0.55000000000000004">
      <c r="B14" s="15">
        <v>9</v>
      </c>
      <c r="D14" s="1" t="s">
        <v>165</v>
      </c>
      <c r="E14" s="15">
        <v>55</v>
      </c>
    </row>
    <row r="15" spans="1:5" x14ac:dyDescent="0.55000000000000004">
      <c r="B15" s="15">
        <v>10</v>
      </c>
      <c r="D15" s="1" t="s">
        <v>158</v>
      </c>
    </row>
    <row r="16" spans="1:5" x14ac:dyDescent="0.55000000000000004">
      <c r="B16" s="15">
        <v>11</v>
      </c>
      <c r="D16" s="1" t="s">
        <v>159</v>
      </c>
    </row>
    <row r="17" spans="2:5" x14ac:dyDescent="0.55000000000000004">
      <c r="B17" s="15">
        <v>12</v>
      </c>
      <c r="D17" s="1" t="s">
        <v>160</v>
      </c>
    </row>
    <row r="18" spans="2:5" x14ac:dyDescent="0.55000000000000004">
      <c r="B18" s="15">
        <v>13</v>
      </c>
      <c r="D18" s="1" t="s">
        <v>161</v>
      </c>
    </row>
    <row r="19" spans="2:5" x14ac:dyDescent="0.55000000000000004">
      <c r="B19" s="15">
        <v>14</v>
      </c>
      <c r="D19" s="1" t="s">
        <v>168</v>
      </c>
      <c r="E19" s="15">
        <v>88</v>
      </c>
    </row>
    <row r="20" spans="2:5" x14ac:dyDescent="0.55000000000000004">
      <c r="B20" s="15">
        <v>15</v>
      </c>
      <c r="D20" s="1" t="s">
        <v>169</v>
      </c>
      <c r="E20" s="15">
        <v>110</v>
      </c>
    </row>
    <row r="21" spans="2:5" x14ac:dyDescent="0.55000000000000004">
      <c r="B21" s="15">
        <v>16</v>
      </c>
      <c r="D21" s="1" t="s">
        <v>170</v>
      </c>
      <c r="E21" s="15">
        <v>117</v>
      </c>
    </row>
    <row r="22" spans="2:5" x14ac:dyDescent="0.55000000000000004">
      <c r="B22" s="15">
        <v>17</v>
      </c>
      <c r="D22" s="1" t="s">
        <v>171</v>
      </c>
      <c r="E22" s="15">
        <v>92</v>
      </c>
    </row>
    <row r="23" spans="2:5" x14ac:dyDescent="0.55000000000000004">
      <c r="B23" s="15">
        <v>18</v>
      </c>
      <c r="D23" s="1" t="s">
        <v>162</v>
      </c>
    </row>
    <row r="24" spans="2:5" x14ac:dyDescent="0.55000000000000004">
      <c r="B24" s="15">
        <v>19</v>
      </c>
      <c r="D24" s="1" t="s">
        <v>172</v>
      </c>
      <c r="E24" s="15">
        <v>93</v>
      </c>
    </row>
    <row r="25" spans="2:5" x14ac:dyDescent="0.55000000000000004">
      <c r="B25" s="15">
        <v>20</v>
      </c>
      <c r="D25" s="1" t="s">
        <v>172</v>
      </c>
      <c r="E25" s="15">
        <v>111</v>
      </c>
    </row>
    <row r="26" spans="2:5" x14ac:dyDescent="0.55000000000000004">
      <c r="B26" s="15">
        <v>21</v>
      </c>
      <c r="D26" s="1" t="s">
        <v>178</v>
      </c>
      <c r="E26" s="15">
        <v>95</v>
      </c>
    </row>
    <row r="27" spans="2:5" x14ac:dyDescent="0.55000000000000004">
      <c r="B27" s="15">
        <v>22</v>
      </c>
      <c r="C27" s="15">
        <v>2</v>
      </c>
      <c r="D27" s="1" t="s">
        <v>163</v>
      </c>
    </row>
  </sheetData>
  <autoFilter ref="B5:E5" xr:uid="{1D1C1021-2470-4A18-9715-81111F931C52}"/>
  <sortState xmlns:xlrd2="http://schemas.microsoft.com/office/spreadsheetml/2017/richdata2" ref="B6:E27">
    <sortCondition ref="B6:B27"/>
    <sortCondition ref="D6:D27"/>
    <sortCondition ref="E6:E27"/>
  </sortState>
  <pageMargins left="0.7" right="0.7" top="0.75" bottom="0.75" header="0.3" footer="0.3"/>
  <pageSetup orientation="landscape" r:id="rId1"/>
  <headerFooter>
    <oddHeader>&amp;L&amp;F&amp;CUNCLASSIFIED&amp;R&amp;A</oddHeader>
    <oddFooter>&amp;Lprinted: &amp;D&amp;CUNCLASSIFIED&amp;Rpage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ACCCA-78CA-47A0-A1F3-6B11447BE5E1}">
  <dimension ref="A1:F57"/>
  <sheetViews>
    <sheetView tabSelected="1" workbookViewId="0">
      <pane xSplit="4" ySplit="5" topLeftCell="E40" activePane="bottomRight" state="frozen"/>
      <selection pane="topRight" activeCell="E1" sqref="E1"/>
      <selection pane="bottomLeft" activeCell="A6" sqref="A6"/>
      <selection pane="bottomRight"/>
    </sheetView>
  </sheetViews>
  <sheetFormatPr defaultColWidth="9.15625" defaultRowHeight="14.4" x14ac:dyDescent="0.55000000000000004"/>
  <cols>
    <col min="1" max="1" width="1.68359375" style="1" customWidth="1"/>
    <col min="2" max="3" width="6.578125" style="15" customWidth="1"/>
    <col min="4" max="4" width="21.578125" style="1" customWidth="1"/>
    <col min="5" max="5" width="9.578125" style="15" customWidth="1"/>
    <col min="6" max="16384" width="9.15625" style="1"/>
  </cols>
  <sheetData>
    <row r="1" spans="1:6" s="2" customFormat="1" x14ac:dyDescent="0.55000000000000004">
      <c r="A1" s="2" t="s">
        <v>0</v>
      </c>
      <c r="B1" s="13" t="s">
        <v>173</v>
      </c>
      <c r="C1" s="13" t="s">
        <v>174</v>
      </c>
      <c r="D1" s="2" t="s">
        <v>152</v>
      </c>
      <c r="E1" s="13" t="s">
        <v>151</v>
      </c>
      <c r="F1" s="2" t="s">
        <v>220</v>
      </c>
    </row>
    <row r="2" spans="1:6" s="3" customFormat="1" ht="11.7" hidden="1" x14ac:dyDescent="0.55000000000000004">
      <c r="A2" s="3" t="s">
        <v>30</v>
      </c>
      <c r="B2" s="14"/>
      <c r="C2" s="14"/>
      <c r="E2" s="14"/>
    </row>
    <row r="3" spans="1:6" s="3" customFormat="1" ht="11.7" hidden="1" x14ac:dyDescent="0.55000000000000004">
      <c r="A3" s="3" t="s">
        <v>31</v>
      </c>
      <c r="B3" s="14"/>
      <c r="C3" s="14"/>
      <c r="E3" s="14"/>
    </row>
    <row r="4" spans="1:6" s="3" customFormat="1" ht="11.7" hidden="1" x14ac:dyDescent="0.55000000000000004">
      <c r="A4" s="3" t="s">
        <v>32</v>
      </c>
      <c r="B4" s="14"/>
      <c r="C4" s="14"/>
      <c r="E4" s="14"/>
    </row>
    <row r="5" spans="1:6" s="3" customFormat="1" ht="45" customHeight="1" x14ac:dyDescent="0.55000000000000004">
      <c r="A5" s="3" t="s">
        <v>33</v>
      </c>
      <c r="B5" s="14"/>
      <c r="C5" s="14"/>
      <c r="E5" s="14"/>
    </row>
    <row r="6" spans="1:6" x14ac:dyDescent="0.55000000000000004">
      <c r="B6" s="15">
        <v>1</v>
      </c>
      <c r="C6" s="15">
        <v>1001</v>
      </c>
      <c r="D6" s="1" t="s">
        <v>180</v>
      </c>
    </row>
    <row r="7" spans="1:6" x14ac:dyDescent="0.55000000000000004">
      <c r="B7" s="15">
        <v>2</v>
      </c>
      <c r="D7" s="1" t="s">
        <v>181</v>
      </c>
    </row>
    <row r="8" spans="1:6" x14ac:dyDescent="0.55000000000000004">
      <c r="B8" s="15">
        <v>3</v>
      </c>
      <c r="D8" s="1" t="s">
        <v>155</v>
      </c>
    </row>
    <row r="9" spans="1:6" x14ac:dyDescent="0.55000000000000004">
      <c r="B9" s="15">
        <v>4</v>
      </c>
      <c r="D9" s="1" t="s">
        <v>182</v>
      </c>
      <c r="E9" s="15">
        <v>108</v>
      </c>
    </row>
    <row r="10" spans="1:6" x14ac:dyDescent="0.55000000000000004">
      <c r="B10" s="15">
        <v>5</v>
      </c>
      <c r="D10" s="1" t="s">
        <v>156</v>
      </c>
    </row>
    <row r="11" spans="1:6" x14ac:dyDescent="0.55000000000000004">
      <c r="B11" s="15">
        <v>6</v>
      </c>
      <c r="D11" s="1" t="s">
        <v>179</v>
      </c>
    </row>
    <row r="12" spans="1:6" x14ac:dyDescent="0.55000000000000004">
      <c r="B12" s="15">
        <v>7</v>
      </c>
      <c r="D12" s="1" t="s">
        <v>183</v>
      </c>
    </row>
    <row r="13" spans="1:6" x14ac:dyDescent="0.55000000000000004">
      <c r="B13" s="15">
        <v>8</v>
      </c>
      <c r="D13" s="1" t="s">
        <v>192</v>
      </c>
      <c r="E13" s="15">
        <v>110</v>
      </c>
    </row>
    <row r="14" spans="1:6" x14ac:dyDescent="0.55000000000000004">
      <c r="B14" s="15">
        <v>9</v>
      </c>
      <c r="D14" s="1" t="s">
        <v>184</v>
      </c>
      <c r="E14" s="15">
        <v>115</v>
      </c>
    </row>
    <row r="15" spans="1:6" x14ac:dyDescent="0.55000000000000004">
      <c r="B15" s="15">
        <v>10</v>
      </c>
      <c r="D15" s="1" t="s">
        <v>193</v>
      </c>
      <c r="E15" s="15">
        <v>157</v>
      </c>
    </row>
    <row r="16" spans="1:6" x14ac:dyDescent="0.55000000000000004">
      <c r="B16" s="15">
        <v>11</v>
      </c>
      <c r="D16" s="1" t="s">
        <v>194</v>
      </c>
    </row>
    <row r="17" spans="2:5" x14ac:dyDescent="0.55000000000000004">
      <c r="B17" s="15">
        <v>12</v>
      </c>
      <c r="D17" s="1" t="s">
        <v>185</v>
      </c>
      <c r="E17" s="15">
        <v>55</v>
      </c>
    </row>
    <row r="18" spans="2:5" x14ac:dyDescent="0.55000000000000004">
      <c r="B18" s="15">
        <v>13</v>
      </c>
      <c r="D18" s="1" t="s">
        <v>186</v>
      </c>
    </row>
    <row r="19" spans="2:5" x14ac:dyDescent="0.55000000000000004">
      <c r="B19" s="15">
        <v>14</v>
      </c>
      <c r="D19" s="1" t="s">
        <v>159</v>
      </c>
    </row>
    <row r="20" spans="2:5" x14ac:dyDescent="0.55000000000000004">
      <c r="B20" s="15">
        <v>15</v>
      </c>
      <c r="D20" s="1" t="s">
        <v>160</v>
      </c>
    </row>
    <row r="21" spans="2:5" x14ac:dyDescent="0.55000000000000004">
      <c r="B21" s="15">
        <v>16</v>
      </c>
      <c r="D21" s="1" t="s">
        <v>187</v>
      </c>
    </row>
    <row r="22" spans="2:5" x14ac:dyDescent="0.55000000000000004">
      <c r="B22" s="15">
        <v>17</v>
      </c>
      <c r="D22" s="1" t="s">
        <v>188</v>
      </c>
      <c r="E22" s="15">
        <v>88</v>
      </c>
    </row>
    <row r="23" spans="2:5" x14ac:dyDescent="0.55000000000000004">
      <c r="B23" s="15">
        <v>18</v>
      </c>
      <c r="D23" s="1" t="s">
        <v>189</v>
      </c>
      <c r="E23" s="15">
        <v>110</v>
      </c>
    </row>
    <row r="24" spans="2:5" x14ac:dyDescent="0.55000000000000004">
      <c r="B24" s="15">
        <v>19</v>
      </c>
      <c r="D24" s="1" t="s">
        <v>195</v>
      </c>
      <c r="E24" s="15">
        <v>117</v>
      </c>
    </row>
    <row r="25" spans="2:5" x14ac:dyDescent="0.55000000000000004">
      <c r="B25" s="15">
        <v>20</v>
      </c>
      <c r="D25" s="1" t="s">
        <v>196</v>
      </c>
      <c r="E25" s="15">
        <v>92</v>
      </c>
    </row>
    <row r="26" spans="2:5" x14ac:dyDescent="0.55000000000000004">
      <c r="B26" s="15">
        <v>21</v>
      </c>
      <c r="D26" s="1" t="s">
        <v>197</v>
      </c>
    </row>
    <row r="27" spans="2:5" x14ac:dyDescent="0.55000000000000004">
      <c r="B27" s="15">
        <v>22</v>
      </c>
      <c r="D27" s="1" t="s">
        <v>190</v>
      </c>
      <c r="E27" s="15">
        <v>93</v>
      </c>
    </row>
    <row r="28" spans="2:5" x14ac:dyDescent="0.55000000000000004">
      <c r="B28" s="15">
        <v>23</v>
      </c>
      <c r="D28" s="1" t="s">
        <v>198</v>
      </c>
      <c r="E28" s="15">
        <v>111</v>
      </c>
    </row>
    <row r="29" spans="2:5" x14ac:dyDescent="0.55000000000000004">
      <c r="B29" s="15">
        <v>24</v>
      </c>
      <c r="D29" s="1" t="s">
        <v>199</v>
      </c>
      <c r="E29" s="15">
        <v>95</v>
      </c>
    </row>
    <row r="30" spans="2:5" x14ac:dyDescent="0.55000000000000004">
      <c r="B30" s="15">
        <v>25</v>
      </c>
      <c r="D30" s="1" t="s">
        <v>200</v>
      </c>
      <c r="E30" s="15">
        <v>97</v>
      </c>
    </row>
    <row r="31" spans="2:5" x14ac:dyDescent="0.55000000000000004">
      <c r="B31" s="15">
        <v>26</v>
      </c>
      <c r="D31" s="1" t="s">
        <v>201</v>
      </c>
    </row>
    <row r="32" spans="2:5" x14ac:dyDescent="0.55000000000000004">
      <c r="B32" s="15">
        <v>27</v>
      </c>
      <c r="D32" s="1" t="s">
        <v>202</v>
      </c>
      <c r="E32" s="15">
        <v>97</v>
      </c>
    </row>
    <row r="33" spans="2:6" x14ac:dyDescent="0.55000000000000004">
      <c r="B33" s="15">
        <v>28</v>
      </c>
      <c r="D33" s="1" t="s">
        <v>203</v>
      </c>
    </row>
    <row r="34" spans="2:6" x14ac:dyDescent="0.55000000000000004">
      <c r="B34" s="15">
        <v>29</v>
      </c>
      <c r="D34" s="1" t="s">
        <v>204</v>
      </c>
      <c r="E34" s="15">
        <v>114</v>
      </c>
    </row>
    <row r="35" spans="2:6" x14ac:dyDescent="0.55000000000000004">
      <c r="B35" s="15">
        <v>30</v>
      </c>
      <c r="D35" s="1" t="s">
        <v>205</v>
      </c>
    </row>
    <row r="36" spans="2:6" x14ac:dyDescent="0.55000000000000004">
      <c r="B36" s="15">
        <v>31</v>
      </c>
      <c r="D36" s="1" t="s">
        <v>206</v>
      </c>
    </row>
    <row r="37" spans="2:6" x14ac:dyDescent="0.55000000000000004">
      <c r="B37" s="15">
        <v>32</v>
      </c>
      <c r="D37" s="1" t="s">
        <v>207</v>
      </c>
      <c r="E37" s="15">
        <v>117</v>
      </c>
    </row>
    <row r="38" spans="2:6" x14ac:dyDescent="0.55000000000000004">
      <c r="B38" s="15">
        <v>33</v>
      </c>
      <c r="D38" s="1" t="s">
        <v>208</v>
      </c>
    </row>
    <row r="39" spans="2:6" x14ac:dyDescent="0.55000000000000004">
      <c r="B39" s="15">
        <v>34</v>
      </c>
      <c r="D39" s="1" t="s">
        <v>209</v>
      </c>
    </row>
    <row r="40" spans="2:6" x14ac:dyDescent="0.55000000000000004">
      <c r="B40" s="15">
        <v>35</v>
      </c>
      <c r="D40" s="1" t="s">
        <v>210</v>
      </c>
      <c r="E40" s="15">
        <v>119</v>
      </c>
    </row>
    <row r="41" spans="2:6" x14ac:dyDescent="0.55000000000000004">
      <c r="B41" s="15">
        <v>36</v>
      </c>
      <c r="D41" s="1" t="s">
        <v>211</v>
      </c>
      <c r="E41" s="15">
        <v>120</v>
      </c>
    </row>
    <row r="42" spans="2:6" x14ac:dyDescent="0.55000000000000004">
      <c r="B42" s="15">
        <v>37</v>
      </c>
      <c r="D42" s="1" t="s">
        <v>212</v>
      </c>
      <c r="E42" s="15">
        <v>103</v>
      </c>
    </row>
    <row r="43" spans="2:6" x14ac:dyDescent="0.55000000000000004">
      <c r="B43" s="15">
        <v>38</v>
      </c>
      <c r="D43" s="1" t="s">
        <v>213</v>
      </c>
    </row>
    <row r="44" spans="2:6" x14ac:dyDescent="0.55000000000000004">
      <c r="B44" s="15">
        <v>39</v>
      </c>
      <c r="D44" s="1" t="s">
        <v>214</v>
      </c>
    </row>
    <row r="45" spans="2:6" x14ac:dyDescent="0.55000000000000004">
      <c r="B45" s="15">
        <v>40</v>
      </c>
      <c r="D45" s="1" t="s">
        <v>215</v>
      </c>
      <c r="E45" s="15">
        <v>146</v>
      </c>
    </row>
    <row r="46" spans="2:6" x14ac:dyDescent="0.55000000000000004">
      <c r="B46" s="15">
        <v>41</v>
      </c>
      <c r="D46" s="1" t="s">
        <v>216</v>
      </c>
    </row>
    <row r="47" spans="2:6" x14ac:dyDescent="0.55000000000000004">
      <c r="B47" s="15">
        <v>42</v>
      </c>
      <c r="D47" s="1" t="s">
        <v>217</v>
      </c>
      <c r="E47" s="15">
        <v>148</v>
      </c>
    </row>
    <row r="48" spans="2:6" x14ac:dyDescent="0.55000000000000004">
      <c r="B48" s="15">
        <v>43</v>
      </c>
      <c r="D48" s="1" t="s">
        <v>218</v>
      </c>
      <c r="F48" s="1" t="s">
        <v>219</v>
      </c>
    </row>
    <row r="49" spans="2:5" x14ac:dyDescent="0.55000000000000004">
      <c r="B49" s="15">
        <v>44</v>
      </c>
      <c r="D49" s="1" t="s">
        <v>221</v>
      </c>
    </row>
    <row r="50" spans="2:5" x14ac:dyDescent="0.55000000000000004">
      <c r="B50" s="15">
        <v>45</v>
      </c>
      <c r="D50" s="1" t="s">
        <v>222</v>
      </c>
    </row>
    <row r="51" spans="2:5" x14ac:dyDescent="0.55000000000000004">
      <c r="B51" s="15">
        <v>46</v>
      </c>
      <c r="D51" s="1" t="s">
        <v>223</v>
      </c>
    </row>
    <row r="52" spans="2:5" x14ac:dyDescent="0.55000000000000004">
      <c r="B52" s="15">
        <v>47</v>
      </c>
      <c r="D52" s="1" t="s">
        <v>224</v>
      </c>
    </row>
    <row r="53" spans="2:5" x14ac:dyDescent="0.55000000000000004">
      <c r="B53" s="15">
        <v>48</v>
      </c>
      <c r="D53" s="1" t="s">
        <v>225</v>
      </c>
    </row>
    <row r="54" spans="2:5" x14ac:dyDescent="0.55000000000000004">
      <c r="B54" s="15">
        <v>49</v>
      </c>
      <c r="D54" s="1" t="s">
        <v>226</v>
      </c>
      <c r="E54" s="15">
        <v>157</v>
      </c>
    </row>
    <row r="55" spans="2:5" x14ac:dyDescent="0.55000000000000004">
      <c r="B55" s="15">
        <v>50</v>
      </c>
      <c r="D55" s="1" t="s">
        <v>227</v>
      </c>
      <c r="E55" s="15">
        <v>163</v>
      </c>
    </row>
    <row r="56" spans="2:5" x14ac:dyDescent="0.55000000000000004">
      <c r="B56" s="15">
        <v>51</v>
      </c>
      <c r="C56" s="15">
        <v>1002</v>
      </c>
      <c r="D56" s="1" t="s">
        <v>228</v>
      </c>
    </row>
    <row r="57" spans="2:5" x14ac:dyDescent="0.55000000000000004">
      <c r="B57" s="15">
        <v>52</v>
      </c>
      <c r="C57" s="15">
        <v>2</v>
      </c>
      <c r="D57" s="1" t="s">
        <v>191</v>
      </c>
    </row>
  </sheetData>
  <autoFilter ref="B5:E5" xr:uid="{1D1C1021-2470-4A18-9715-81111F931C52}"/>
  <pageMargins left="0.7" right="0.7" top="0.75" bottom="0.75" header="0.3" footer="0.3"/>
  <pageSetup orientation="landscape" r:id="rId1"/>
  <headerFooter>
    <oddHeader>&amp;L&amp;F&amp;CUNCLASSIFIED&amp;R&amp;A</oddHeader>
    <oddFooter>&amp;Lprinted: &amp;D&amp;CUNCLASSIFIED&amp;Rpage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.15625" defaultRowHeight="14.4" x14ac:dyDescent="0.55000000000000004"/>
  <cols>
    <col min="1" max="1" width="15.68359375" style="1" customWidth="1"/>
    <col min="2" max="2" width="9.15625" style="1"/>
    <col min="3" max="3" width="9.15625" style="5"/>
    <col min="4" max="4" width="9.15625" style="9"/>
    <col min="5" max="5" width="9.15625" style="12"/>
    <col min="6" max="6" width="9.15625" style="15"/>
    <col min="7" max="7" width="9.15625" style="17"/>
    <col min="8" max="8" width="9.15625" style="21"/>
    <col min="9" max="9" width="9.68359375" style="24" customWidth="1"/>
    <col min="10" max="10" width="12.68359375" style="27" customWidth="1"/>
    <col min="11" max="11" width="15.68359375" style="30" customWidth="1"/>
    <col min="12" max="12" width="9.68359375" style="1" bestFit="1" customWidth="1"/>
    <col min="13" max="13" width="10.26171875" style="33" bestFit="1" customWidth="1"/>
    <col min="14" max="14" width="15.68359375" style="36" customWidth="1"/>
    <col min="15" max="15" width="27.68359375" style="1" customWidth="1"/>
    <col min="16" max="16384" width="9.15625" style="1"/>
  </cols>
  <sheetData>
    <row r="1" spans="1:15" s="2" customFormat="1" x14ac:dyDescent="0.55000000000000004">
      <c r="A1" s="2" t="s">
        <v>0</v>
      </c>
      <c r="B1" s="2" t="s">
        <v>1</v>
      </c>
      <c r="C1" s="2" t="s">
        <v>2</v>
      </c>
      <c r="D1" s="7" t="s">
        <v>3</v>
      </c>
      <c r="E1" s="10" t="s">
        <v>4</v>
      </c>
      <c r="F1" s="13" t="s">
        <v>5</v>
      </c>
      <c r="G1" s="18" t="s">
        <v>6</v>
      </c>
      <c r="H1" s="19" t="s">
        <v>7</v>
      </c>
      <c r="I1" s="22" t="s">
        <v>8</v>
      </c>
      <c r="J1" s="25" t="s">
        <v>9</v>
      </c>
      <c r="K1" s="28" t="s">
        <v>10</v>
      </c>
      <c r="L1" s="2" t="s">
        <v>11</v>
      </c>
      <c r="M1" s="31" t="s">
        <v>12</v>
      </c>
      <c r="N1" s="34" t="s">
        <v>13</v>
      </c>
      <c r="O1" s="2" t="s">
        <v>14</v>
      </c>
    </row>
    <row r="2" spans="1:15" s="3" customFormat="1" ht="11.7" x14ac:dyDescent="0.55000000000000004">
      <c r="A2" s="3" t="s">
        <v>30</v>
      </c>
      <c r="B2" s="6"/>
      <c r="C2" s="4">
        <f xml:space="preserve"> MAX(C$6:C$105)</f>
        <v>0.69897000433601886</v>
      </c>
      <c r="D2" s="8">
        <f t="shared" ref="D2:I2" si="0" xml:space="preserve"> MAX(D$6:D$105)</f>
        <v>0.69897000433601886</v>
      </c>
      <c r="E2" s="11">
        <f t="shared" si="0"/>
        <v>0.69897000433601886</v>
      </c>
      <c r="F2" s="14">
        <f t="shared" si="0"/>
        <v>698.97000433601886</v>
      </c>
      <c r="G2" s="16">
        <f t="shared" si="0"/>
        <v>0.69897000433601886</v>
      </c>
      <c r="H2" s="20">
        <f t="shared" si="0"/>
        <v>698.97000433601886</v>
      </c>
      <c r="I2" s="23">
        <f t="shared" si="0"/>
        <v>0.69897000433601886</v>
      </c>
      <c r="J2" s="26"/>
      <c r="K2" s="29"/>
      <c r="M2" s="32"/>
      <c r="N2" s="35"/>
    </row>
    <row r="3" spans="1:15" s="3" customFormat="1" ht="11.7" x14ac:dyDescent="0.55000000000000004">
      <c r="A3" s="3" t="s">
        <v>31</v>
      </c>
      <c r="B3" s="6"/>
      <c r="C3" s="4">
        <f xml:space="preserve"> MEDIAN(C$6:C$105)</f>
        <v>0.36787944117144233</v>
      </c>
      <c r="D3" s="8">
        <f t="shared" ref="D3:I3" si="1" xml:space="preserve"> MEDIAN(D$6:D$105)</f>
        <v>0.36787944117144233</v>
      </c>
      <c r="E3" s="11">
        <f t="shared" si="1"/>
        <v>0.36787944117144233</v>
      </c>
      <c r="F3" s="14">
        <f t="shared" si="1"/>
        <v>367.87944117144235</v>
      </c>
      <c r="G3" s="16">
        <f t="shared" si="1"/>
        <v>0.36787944117144233</v>
      </c>
      <c r="H3" s="20">
        <f t="shared" si="1"/>
        <v>367.87944117144235</v>
      </c>
      <c r="I3" s="23">
        <f t="shared" si="1"/>
        <v>0.36787944117144233</v>
      </c>
      <c r="J3" s="26"/>
      <c r="K3" s="29"/>
      <c r="M3" s="32"/>
      <c r="N3" s="35"/>
    </row>
    <row r="4" spans="1:15" s="3" customFormat="1" ht="11.7" x14ac:dyDescent="0.55000000000000004">
      <c r="A4" s="3" t="s">
        <v>32</v>
      </c>
      <c r="B4" s="6"/>
      <c r="C4" s="4">
        <f xml:space="preserve"> MIN(C$6:C$105)</f>
        <v>0</v>
      </c>
      <c r="D4" s="8">
        <f t="shared" ref="D4:I4" si="2" xml:space="preserve"> MIN(D$6:D$105)</f>
        <v>0</v>
      </c>
      <c r="E4" s="11">
        <f t="shared" si="2"/>
        <v>0</v>
      </c>
      <c r="F4" s="14">
        <f t="shared" si="2"/>
        <v>0</v>
      </c>
      <c r="G4" s="16">
        <f t="shared" si="2"/>
        <v>0</v>
      </c>
      <c r="H4" s="20">
        <f t="shared" si="2"/>
        <v>0</v>
      </c>
      <c r="I4" s="23">
        <f t="shared" si="2"/>
        <v>0</v>
      </c>
      <c r="J4" s="26"/>
      <c r="K4" s="29"/>
      <c r="M4" s="32"/>
      <c r="N4" s="35"/>
    </row>
    <row r="5" spans="1:15" s="3" customFormat="1" ht="45" customHeight="1" x14ac:dyDescent="0.55000000000000004">
      <c r="A5" s="3" t="s">
        <v>33</v>
      </c>
      <c r="B5" s="6">
        <f xml:space="preserve"> COUNTIF(B$6:B$105, TRUE)</f>
        <v>3</v>
      </c>
      <c r="C5" s="4"/>
      <c r="D5" s="8"/>
      <c r="E5" s="11"/>
      <c r="F5" s="14">
        <f xml:space="preserve"> COUNTA(F$6:F$105)</f>
        <v>15</v>
      </c>
      <c r="G5" s="16"/>
      <c r="H5" s="20">
        <f xml:space="preserve"> SUM(H$6:H$105)</f>
        <v>5266.2861589927443</v>
      </c>
      <c r="I5" s="23"/>
      <c r="J5" s="26"/>
      <c r="K5" s="29"/>
      <c r="M5" s="32"/>
      <c r="N5" s="35"/>
    </row>
    <row r="6" spans="1:15" x14ac:dyDescent="0.55000000000000004">
      <c r="A6" s="1" t="s">
        <v>15</v>
      </c>
      <c r="C6" s="5">
        <f xml:space="preserve"> 0</f>
        <v>0</v>
      </c>
      <c r="D6" s="9">
        <f xml:space="preserve"> $C6</f>
        <v>0</v>
      </c>
      <c r="E6" s="12">
        <f xml:space="preserve"> $C6</f>
        <v>0</v>
      </c>
      <c r="F6" s="15">
        <f xml:space="preserve"> 1000 * $C6</f>
        <v>0</v>
      </c>
      <c r="G6" s="17">
        <f xml:space="preserve"> $C6</f>
        <v>0</v>
      </c>
      <c r="H6" s="21">
        <f xml:space="preserve"> 1000 * $C6</f>
        <v>0</v>
      </c>
      <c r="I6" s="24">
        <f xml:space="preserve"> $C6</f>
        <v>0</v>
      </c>
      <c r="J6" s="27">
        <f xml:space="preserve"> DATE(2001, 1, 1)</f>
        <v>36892</v>
      </c>
      <c r="K6" s="30">
        <f xml:space="preserve"> DATE(2001, 1, 1)</f>
        <v>36892</v>
      </c>
      <c r="L6" s="1" t="str">
        <f xml:space="preserve"> CHOOSE(WEEKDAY($J6), "Sun", "Mon", "Tue", "Wed", "Thu", "Fri", "Sat")</f>
        <v>Mon</v>
      </c>
      <c r="M6" s="33">
        <f xml:space="preserve"> TIME($C6, $C6, $C6)</f>
        <v>0</v>
      </c>
      <c r="N6" s="36" t="s">
        <v>15</v>
      </c>
    </row>
    <row r="7" spans="1:15" x14ac:dyDescent="0.55000000000000004">
      <c r="A7" s="1" t="s">
        <v>16</v>
      </c>
      <c r="C7" s="5">
        <f xml:space="preserve"> EXP(-3)</f>
        <v>4.9787068367863944E-2</v>
      </c>
      <c r="D7" s="9">
        <f t="shared" ref="D7:I20" si="3" xml:space="preserve"> $C7</f>
        <v>4.9787068367863944E-2</v>
      </c>
      <c r="E7" s="12">
        <f t="shared" si="3"/>
        <v>4.9787068367863944E-2</v>
      </c>
      <c r="F7" s="15">
        <f t="shared" ref="F7:H20" si="4" xml:space="preserve"> 1000 * $C7</f>
        <v>49.787068367863945</v>
      </c>
      <c r="G7" s="17">
        <f t="shared" si="3"/>
        <v>4.9787068367863944E-2</v>
      </c>
      <c r="H7" s="21">
        <f t="shared" si="4"/>
        <v>49.787068367863945</v>
      </c>
      <c r="I7" s="24">
        <f t="shared" si="3"/>
        <v>4.9787068367863944E-2</v>
      </c>
      <c r="J7" s="27">
        <f xml:space="preserve"> DATE(2001 + $C7, 1 + $C7 * 12, 1 + $C7 * 30)</f>
        <v>36893</v>
      </c>
      <c r="K7" s="30">
        <f xml:space="preserve"> DATE(2001 + $C7, 1 + $C7 * 12, 1 + $C7 * 30)</f>
        <v>36893</v>
      </c>
      <c r="L7" s="1" t="str">
        <f t="shared" ref="L7:L20" si="5" xml:space="preserve"> CHOOSE(WEEKDAY($J7), "Sun", "Mon", "Tue", "Wed", "Thu", "Fri", "Sat")</f>
        <v>Tue</v>
      </c>
      <c r="M7" s="33">
        <f t="shared" ref="M7:M20" si="6" xml:space="preserve"> TIME($C7, $C7, $C7)</f>
        <v>0</v>
      </c>
      <c r="N7" s="36" t="s">
        <v>16</v>
      </c>
    </row>
    <row r="8" spans="1:15" x14ac:dyDescent="0.55000000000000004">
      <c r="A8" s="1" t="s">
        <v>17</v>
      </c>
      <c r="C8" s="5">
        <f xml:space="preserve"> 1/11</f>
        <v>9.0909090909090912E-2</v>
      </c>
      <c r="D8" s="9">
        <f t="shared" si="3"/>
        <v>9.0909090909090912E-2</v>
      </c>
      <c r="E8" s="12">
        <f t="shared" si="3"/>
        <v>9.0909090909090912E-2</v>
      </c>
      <c r="F8" s="15">
        <f t="shared" si="4"/>
        <v>90.909090909090907</v>
      </c>
      <c r="G8" s="17">
        <f t="shared" si="3"/>
        <v>9.0909090909090912E-2</v>
      </c>
      <c r="H8" s="21">
        <f t="shared" si="4"/>
        <v>90.909090909090907</v>
      </c>
      <c r="I8" s="24">
        <f t="shared" si="3"/>
        <v>9.0909090909090912E-2</v>
      </c>
      <c r="J8" s="27">
        <f t="shared" ref="J8:K20" si="7" xml:space="preserve"> DATE(2001 + $C8, 1 + $C8 * 12, 1 + $C8 * 30)</f>
        <v>36925</v>
      </c>
      <c r="K8" s="30">
        <f t="shared" si="7"/>
        <v>36925</v>
      </c>
      <c r="L8" s="1" t="str">
        <f t="shared" si="5"/>
        <v>Sat</v>
      </c>
      <c r="M8" s="33">
        <f t="shared" si="6"/>
        <v>0</v>
      </c>
      <c r="N8" s="36" t="s">
        <v>17</v>
      </c>
    </row>
    <row r="9" spans="1:15" x14ac:dyDescent="0.55000000000000004">
      <c r="A9" s="1" t="s">
        <v>18</v>
      </c>
      <c r="C9" s="5">
        <f xml:space="preserve"> EXP(-2)</f>
        <v>0.1353352832366127</v>
      </c>
      <c r="D9" s="9">
        <f t="shared" si="3"/>
        <v>0.1353352832366127</v>
      </c>
      <c r="E9" s="12">
        <f t="shared" si="3"/>
        <v>0.1353352832366127</v>
      </c>
      <c r="F9" s="15">
        <f t="shared" si="4"/>
        <v>135.3352832366127</v>
      </c>
      <c r="G9" s="17">
        <f t="shared" si="3"/>
        <v>0.1353352832366127</v>
      </c>
      <c r="H9" s="21">
        <f t="shared" si="4"/>
        <v>135.3352832366127</v>
      </c>
      <c r="I9" s="24">
        <f t="shared" si="3"/>
        <v>0.1353352832366127</v>
      </c>
      <c r="J9" s="27">
        <f t="shared" si="7"/>
        <v>36927</v>
      </c>
      <c r="K9" s="30">
        <f t="shared" si="7"/>
        <v>36927</v>
      </c>
      <c r="L9" s="1" t="str">
        <f t="shared" si="5"/>
        <v>Mon</v>
      </c>
      <c r="M9" s="33">
        <f t="shared" si="6"/>
        <v>0</v>
      </c>
      <c r="N9" s="36" t="s">
        <v>18</v>
      </c>
    </row>
    <row r="10" spans="1:15" x14ac:dyDescent="0.55000000000000004">
      <c r="A10" s="1" t="s">
        <v>20</v>
      </c>
      <c r="C10" s="5">
        <f xml:space="preserve"> 1/(2 * PI())</f>
        <v>0.15915494309189535</v>
      </c>
      <c r="D10" s="9">
        <f t="shared" si="3"/>
        <v>0.15915494309189535</v>
      </c>
      <c r="E10" s="12">
        <f t="shared" si="3"/>
        <v>0.15915494309189535</v>
      </c>
      <c r="F10" s="15">
        <f t="shared" si="4"/>
        <v>159.15494309189535</v>
      </c>
      <c r="G10" s="17">
        <f t="shared" si="3"/>
        <v>0.15915494309189535</v>
      </c>
      <c r="H10" s="21">
        <f t="shared" si="4"/>
        <v>159.15494309189535</v>
      </c>
      <c r="I10" s="24">
        <f t="shared" si="3"/>
        <v>0.15915494309189535</v>
      </c>
      <c r="J10" s="27">
        <f t="shared" si="7"/>
        <v>36927</v>
      </c>
      <c r="K10" s="30">
        <f t="shared" si="7"/>
        <v>36927</v>
      </c>
      <c r="L10" s="1" t="str">
        <f t="shared" si="5"/>
        <v>Mon</v>
      </c>
      <c r="M10" s="33">
        <f t="shared" si="6"/>
        <v>0</v>
      </c>
      <c r="N10" s="36" t="s">
        <v>20</v>
      </c>
    </row>
    <row r="11" spans="1:15" x14ac:dyDescent="0.55000000000000004">
      <c r="A11" s="1" t="s">
        <v>21</v>
      </c>
      <c r="B11" s="1" t="b">
        <f xml:space="preserve"> TRUE</f>
        <v>1</v>
      </c>
      <c r="C11" s="5">
        <f>LOG10(2)</f>
        <v>0.3010299956639812</v>
      </c>
      <c r="D11" s="9">
        <f t="shared" si="3"/>
        <v>0.3010299956639812</v>
      </c>
      <c r="E11" s="12">
        <f t="shared" si="3"/>
        <v>0.3010299956639812</v>
      </c>
      <c r="F11" s="15">
        <f t="shared" si="4"/>
        <v>301.0299956639812</v>
      </c>
      <c r="G11" s="17">
        <f t="shared" si="3"/>
        <v>0.3010299956639812</v>
      </c>
      <c r="H11" s="21">
        <f t="shared" si="4"/>
        <v>301.0299956639812</v>
      </c>
      <c r="I11" s="24">
        <f t="shared" si="3"/>
        <v>0.3010299956639812</v>
      </c>
      <c r="J11" s="27">
        <f t="shared" si="7"/>
        <v>36991</v>
      </c>
      <c r="K11" s="30">
        <f t="shared" si="7"/>
        <v>36991</v>
      </c>
      <c r="L11" s="1" t="str">
        <f t="shared" si="5"/>
        <v>Tue</v>
      </c>
      <c r="M11" s="33">
        <f t="shared" si="6"/>
        <v>0</v>
      </c>
      <c r="N11" s="36" t="s">
        <v>21</v>
      </c>
    </row>
    <row r="12" spans="1:15" x14ac:dyDescent="0.55000000000000004">
      <c r="A12" s="1" t="s">
        <v>24</v>
      </c>
      <c r="C12" s="5">
        <f xml:space="preserve"> 1/PI()</f>
        <v>0.31830988618379069</v>
      </c>
      <c r="D12" s="9">
        <f t="shared" si="3"/>
        <v>0.31830988618379069</v>
      </c>
      <c r="E12" s="12">
        <f t="shared" si="3"/>
        <v>0.31830988618379069</v>
      </c>
      <c r="F12" s="15">
        <f t="shared" si="4"/>
        <v>318.3098861837907</v>
      </c>
      <c r="G12" s="17">
        <f t="shared" si="3"/>
        <v>0.31830988618379069</v>
      </c>
      <c r="H12" s="21">
        <f t="shared" si="4"/>
        <v>318.3098861837907</v>
      </c>
      <c r="I12" s="24">
        <f t="shared" si="3"/>
        <v>0.31830988618379069</v>
      </c>
      <c r="J12" s="27">
        <f t="shared" si="7"/>
        <v>36991</v>
      </c>
      <c r="K12" s="30">
        <f t="shared" si="7"/>
        <v>36991</v>
      </c>
      <c r="L12" s="1" t="str">
        <f t="shared" si="5"/>
        <v>Tue</v>
      </c>
      <c r="M12" s="33">
        <f t="shared" si="6"/>
        <v>0</v>
      </c>
      <c r="N12" s="36" t="s">
        <v>24</v>
      </c>
    </row>
    <row r="13" spans="1:15" x14ac:dyDescent="0.55000000000000004">
      <c r="A13" s="1" t="s">
        <v>19</v>
      </c>
      <c r="C13" s="5">
        <f xml:space="preserve"> EXP(-1)</f>
        <v>0.36787944117144233</v>
      </c>
      <c r="D13" s="9">
        <f t="shared" si="3"/>
        <v>0.36787944117144233</v>
      </c>
      <c r="E13" s="12">
        <f t="shared" si="3"/>
        <v>0.36787944117144233</v>
      </c>
      <c r="F13" s="15">
        <f t="shared" si="4"/>
        <v>367.87944117144235</v>
      </c>
      <c r="G13" s="17">
        <f t="shared" si="3"/>
        <v>0.36787944117144233</v>
      </c>
      <c r="H13" s="21">
        <f t="shared" si="4"/>
        <v>367.87944117144235</v>
      </c>
      <c r="I13" s="24">
        <f t="shared" si="3"/>
        <v>0.36787944117144233</v>
      </c>
      <c r="J13" s="27">
        <f t="shared" si="7"/>
        <v>37023</v>
      </c>
      <c r="K13" s="30">
        <f t="shared" si="7"/>
        <v>37023</v>
      </c>
      <c r="L13" s="1" t="str">
        <f t="shared" si="5"/>
        <v>Sat</v>
      </c>
      <c r="M13" s="33">
        <f t="shared" si="6"/>
        <v>0</v>
      </c>
      <c r="N13" s="36" t="s">
        <v>19</v>
      </c>
    </row>
    <row r="14" spans="1:15" x14ac:dyDescent="0.55000000000000004">
      <c r="A14" s="1" t="s">
        <v>25</v>
      </c>
      <c r="C14" s="5">
        <f xml:space="preserve"> (2 * PI())^(-1/2)</f>
        <v>0.3989422804014327</v>
      </c>
      <c r="D14" s="9">
        <f t="shared" si="3"/>
        <v>0.3989422804014327</v>
      </c>
      <c r="E14" s="12">
        <f t="shared" si="3"/>
        <v>0.3989422804014327</v>
      </c>
      <c r="F14" s="15">
        <f t="shared" si="4"/>
        <v>398.9422804014327</v>
      </c>
      <c r="G14" s="17">
        <f t="shared" si="3"/>
        <v>0.3989422804014327</v>
      </c>
      <c r="H14" s="21">
        <f t="shared" si="4"/>
        <v>398.9422804014327</v>
      </c>
      <c r="I14" s="24">
        <f t="shared" si="3"/>
        <v>0.3989422804014327</v>
      </c>
      <c r="J14" s="27">
        <f t="shared" si="7"/>
        <v>37023</v>
      </c>
      <c r="K14" s="30">
        <f t="shared" si="7"/>
        <v>37023</v>
      </c>
      <c r="L14" s="1" t="str">
        <f t="shared" si="5"/>
        <v>Sat</v>
      </c>
      <c r="M14" s="33">
        <f t="shared" si="6"/>
        <v>0</v>
      </c>
      <c r="N14" s="36" t="s">
        <v>25</v>
      </c>
    </row>
    <row r="15" spans="1:15" x14ac:dyDescent="0.55000000000000004">
      <c r="A15" s="1" t="s">
        <v>26</v>
      </c>
      <c r="C15" s="5">
        <f>LOG10(EXP(1))</f>
        <v>0.43429448190325182</v>
      </c>
      <c r="D15" s="9">
        <f t="shared" si="3"/>
        <v>0.43429448190325182</v>
      </c>
      <c r="E15" s="12">
        <f t="shared" si="3"/>
        <v>0.43429448190325182</v>
      </c>
      <c r="F15" s="15">
        <f t="shared" si="4"/>
        <v>434.29448190325184</v>
      </c>
      <c r="G15" s="17">
        <f t="shared" si="3"/>
        <v>0.43429448190325182</v>
      </c>
      <c r="H15" s="21">
        <f t="shared" si="4"/>
        <v>434.29448190325184</v>
      </c>
      <c r="I15" s="24">
        <f t="shared" si="3"/>
        <v>0.43429448190325182</v>
      </c>
      <c r="J15" s="27">
        <f t="shared" si="7"/>
        <v>37056</v>
      </c>
      <c r="K15" s="30">
        <f t="shared" si="7"/>
        <v>37056</v>
      </c>
      <c r="L15" s="1" t="str">
        <f t="shared" si="5"/>
        <v>Thu</v>
      </c>
      <c r="M15" s="33">
        <f t="shared" si="6"/>
        <v>0</v>
      </c>
      <c r="N15" s="36" t="s">
        <v>26</v>
      </c>
    </row>
    <row r="16" spans="1:15" x14ac:dyDescent="0.55000000000000004">
      <c r="A16" s="1" t="s">
        <v>22</v>
      </c>
      <c r="B16" s="1" t="b">
        <f xml:space="preserve"> TRUE</f>
        <v>1</v>
      </c>
      <c r="C16" s="5">
        <f>LOG10(3)</f>
        <v>0.47712125471966244</v>
      </c>
      <c r="D16" s="9">
        <f t="shared" si="3"/>
        <v>0.47712125471966244</v>
      </c>
      <c r="E16" s="12">
        <f t="shared" si="3"/>
        <v>0.47712125471966244</v>
      </c>
      <c r="F16" s="15">
        <f t="shared" si="4"/>
        <v>477.12125471966243</v>
      </c>
      <c r="G16" s="17">
        <f t="shared" si="3"/>
        <v>0.47712125471966244</v>
      </c>
      <c r="H16" s="21">
        <f t="shared" si="4"/>
        <v>477.12125471966243</v>
      </c>
      <c r="I16" s="24">
        <f t="shared" si="3"/>
        <v>0.47712125471966244</v>
      </c>
      <c r="J16" s="27">
        <f t="shared" si="7"/>
        <v>37057</v>
      </c>
      <c r="K16" s="30">
        <f t="shared" si="7"/>
        <v>37057</v>
      </c>
      <c r="L16" s="1" t="str">
        <f t="shared" si="5"/>
        <v>Fri</v>
      </c>
      <c r="M16" s="33">
        <f t="shared" si="6"/>
        <v>0</v>
      </c>
      <c r="N16" s="36" t="s">
        <v>22</v>
      </c>
    </row>
    <row r="17" spans="1:15" x14ac:dyDescent="0.55000000000000004">
      <c r="A17" s="1" t="s">
        <v>27</v>
      </c>
      <c r="C17" s="5">
        <f xml:space="preserve"> PI()^(-1/2)</f>
        <v>0.56418958354775628</v>
      </c>
      <c r="D17" s="9">
        <f t="shared" si="3"/>
        <v>0.56418958354775628</v>
      </c>
      <c r="E17" s="12">
        <f t="shared" si="3"/>
        <v>0.56418958354775628</v>
      </c>
      <c r="F17" s="15">
        <f t="shared" si="4"/>
        <v>564.18958354775623</v>
      </c>
      <c r="G17" s="17">
        <f t="shared" si="3"/>
        <v>0.56418958354775628</v>
      </c>
      <c r="H17" s="21">
        <f t="shared" si="4"/>
        <v>564.18958354775623</v>
      </c>
      <c r="I17" s="24">
        <f t="shared" si="3"/>
        <v>0.56418958354775628</v>
      </c>
      <c r="J17" s="27">
        <f t="shared" si="7"/>
        <v>37089</v>
      </c>
      <c r="K17" s="30">
        <f t="shared" si="7"/>
        <v>37089</v>
      </c>
      <c r="L17" s="1" t="str">
        <f t="shared" si="5"/>
        <v>Tue</v>
      </c>
      <c r="M17" s="33">
        <f t="shared" si="6"/>
        <v>0</v>
      </c>
      <c r="N17" s="36" t="s">
        <v>27</v>
      </c>
    </row>
    <row r="18" spans="1:15" x14ac:dyDescent="0.55000000000000004">
      <c r="A18" s="1" t="s">
        <v>28</v>
      </c>
      <c r="C18" s="5">
        <f xml:space="preserve"> 0.5772156649</f>
        <v>0.57721566489999998</v>
      </c>
      <c r="D18" s="9">
        <f t="shared" si="3"/>
        <v>0.57721566489999998</v>
      </c>
      <c r="E18" s="12">
        <f t="shared" si="3"/>
        <v>0.57721566489999998</v>
      </c>
      <c r="F18" s="15">
        <f t="shared" si="4"/>
        <v>577.21566489999998</v>
      </c>
      <c r="G18" s="17">
        <f t="shared" si="3"/>
        <v>0.57721566489999998</v>
      </c>
      <c r="H18" s="21">
        <f t="shared" si="4"/>
        <v>577.21566489999998</v>
      </c>
      <c r="I18" s="24">
        <f t="shared" si="3"/>
        <v>0.57721566489999998</v>
      </c>
      <c r="J18" s="27">
        <f t="shared" si="7"/>
        <v>37090</v>
      </c>
      <c r="K18" s="30">
        <f t="shared" si="7"/>
        <v>37090</v>
      </c>
      <c r="L18" s="1" t="str">
        <f t="shared" si="5"/>
        <v>Wed</v>
      </c>
      <c r="M18" s="33">
        <f t="shared" si="6"/>
        <v>0</v>
      </c>
      <c r="N18" s="36" t="s">
        <v>28</v>
      </c>
      <c r="O18" s="1" t="s">
        <v>34</v>
      </c>
    </row>
    <row r="19" spans="1:15" x14ac:dyDescent="0.55000000000000004">
      <c r="A19" s="1" t="s">
        <v>29</v>
      </c>
      <c r="C19" s="5">
        <f xml:space="preserve"> LN(2)</f>
        <v>0.69314718055994529</v>
      </c>
      <c r="D19" s="9">
        <f t="shared" si="3"/>
        <v>0.69314718055994529</v>
      </c>
      <c r="E19" s="12">
        <f t="shared" si="3"/>
        <v>0.69314718055994529</v>
      </c>
      <c r="F19" s="15">
        <f t="shared" si="4"/>
        <v>693.14718055994524</v>
      </c>
      <c r="G19" s="17">
        <f t="shared" si="3"/>
        <v>0.69314718055994529</v>
      </c>
      <c r="H19" s="21">
        <f t="shared" si="4"/>
        <v>693.14718055994524</v>
      </c>
      <c r="I19" s="24">
        <f t="shared" si="3"/>
        <v>0.69314718055994529</v>
      </c>
      <c r="J19" s="27">
        <f t="shared" si="7"/>
        <v>37155</v>
      </c>
      <c r="K19" s="30">
        <f t="shared" si="7"/>
        <v>37155</v>
      </c>
      <c r="L19" s="1" t="str">
        <f t="shared" si="5"/>
        <v>Fri</v>
      </c>
      <c r="M19" s="33">
        <f t="shared" si="6"/>
        <v>0</v>
      </c>
      <c r="N19" s="36" t="s">
        <v>29</v>
      </c>
    </row>
    <row r="20" spans="1:15" x14ac:dyDescent="0.55000000000000004">
      <c r="A20" s="1" t="s">
        <v>23</v>
      </c>
      <c r="B20" s="1" t="b">
        <f xml:space="preserve"> TRUE</f>
        <v>1</v>
      </c>
      <c r="C20" s="5">
        <f>LOG10(5)</f>
        <v>0.69897000433601886</v>
      </c>
      <c r="D20" s="9">
        <f t="shared" si="3"/>
        <v>0.69897000433601886</v>
      </c>
      <c r="E20" s="12">
        <f t="shared" si="3"/>
        <v>0.69897000433601886</v>
      </c>
      <c r="F20" s="15">
        <f t="shared" si="4"/>
        <v>698.97000433601886</v>
      </c>
      <c r="G20" s="17">
        <f t="shared" si="3"/>
        <v>0.69897000433601886</v>
      </c>
      <c r="H20" s="21">
        <f t="shared" si="4"/>
        <v>698.97000433601886</v>
      </c>
      <c r="I20" s="24">
        <f t="shared" si="3"/>
        <v>0.69897000433601886</v>
      </c>
      <c r="J20" s="27">
        <f t="shared" si="7"/>
        <v>37155</v>
      </c>
      <c r="K20" s="30">
        <f t="shared" si="7"/>
        <v>37155</v>
      </c>
      <c r="L20" s="1" t="str">
        <f t="shared" si="5"/>
        <v>Fri</v>
      </c>
      <c r="M20" s="33">
        <f t="shared" si="6"/>
        <v>0</v>
      </c>
      <c r="N20" s="36" t="s">
        <v>23</v>
      </c>
    </row>
  </sheetData>
  <autoFilter ref="B5:O5" xr:uid="{00000000-0009-0000-0000-000004000000}"/>
  <pageMargins left="0.7" right="0.7" top="0.75" bottom="0.75" header="0.3" footer="0.3"/>
  <pageSetup orientation="landscape" r:id="rId1"/>
  <headerFooter>
    <oddHeader>&amp;L&amp;F&amp;CU//FOUO&amp;R&amp;A</oddHeader>
    <oddFooter>&amp;Lprinted: &amp;D&amp;CU//FOUO&amp;Rpage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index</vt:lpstr>
      <vt:lpstr>eq_labels_1</vt:lpstr>
      <vt:lpstr>eq_labels_2</vt:lpstr>
      <vt:lpstr>foot_1</vt:lpstr>
      <vt:lpstr>foot_2</vt:lpstr>
      <vt:lpstr>templates</vt:lpstr>
      <vt:lpstr>eq_labels_1!Print_Titles</vt:lpstr>
      <vt:lpstr>eq_labels_2!Print_Titles</vt:lpstr>
      <vt:lpstr>foot_1!Print_Titles</vt:lpstr>
      <vt:lpstr>foot_2!Print_Titles</vt:lpstr>
      <vt:lpstr>index!Print_Titles</vt:lpstr>
      <vt:lpstr>templates!Print_Titles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Thrall, Anthony D</dc:creator>
  <cp:lastModifiedBy>Tony Thrall</cp:lastModifiedBy>
  <cp:lastPrinted>2020-11-07T16:03:51Z</cp:lastPrinted>
  <dcterms:created xsi:type="dcterms:W3CDTF">2020-11-07T14:12:15Z</dcterms:created>
  <dcterms:modified xsi:type="dcterms:W3CDTF">2025-07-07T18:18:02Z</dcterms:modified>
</cp:coreProperties>
</file>