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nsa.gov\NCMD\Home\vol32005\adthral\Private\R_projects\math-4350\spreadsheets\"/>
    </mc:Choice>
  </mc:AlternateContent>
  <bookViews>
    <workbookView xWindow="0" yWindow="0" windowWidth="21570" windowHeight="8055"/>
  </bookViews>
  <sheets>
    <sheet name="tabs" sheetId="2" r:id="rId1"/>
    <sheet name="notes_01" sheetId="4" r:id="rId2"/>
    <sheet name="notes_02" sheetId="5" r:id="rId3"/>
    <sheet name="notes_03" sheetId="6" r:id="rId4"/>
    <sheet name="templates" sheetId="1" r:id="rId5"/>
  </sheets>
  <definedNames>
    <definedName name="_xlnm._FilterDatabase" localSheetId="4" hidden="1">templates!$B$5:$O$5</definedName>
    <definedName name="_xlnm.Print_Titles" localSheetId="1">notes_01!$1:$1</definedName>
    <definedName name="_xlnm.Print_Titles" localSheetId="2">notes_02!$1:$1</definedName>
    <definedName name="_xlnm.Print_Titles" localSheetId="3">notes_03!$1:$1</definedName>
    <definedName name="_xlnm.Print_Titles" localSheetId="0">tabs!$1:$1</definedName>
    <definedName name="_xlnm.Print_Titles" localSheetId="4">templates!$1:$1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6" i="1"/>
  <c r="I4" i="1"/>
  <c r="I3" i="1"/>
  <c r="I2" i="1"/>
  <c r="H4" i="1"/>
  <c r="H3" i="1"/>
  <c r="H2" i="1"/>
  <c r="G4" i="1"/>
  <c r="G3" i="1"/>
  <c r="G2" i="1"/>
  <c r="H5" i="1"/>
  <c r="F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6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7" i="1"/>
  <c r="J6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F7" i="1"/>
  <c r="F8" i="1"/>
  <c r="F4" i="1" s="1"/>
  <c r="F9" i="1"/>
  <c r="F10" i="1"/>
  <c r="F11" i="1"/>
  <c r="F12" i="1"/>
  <c r="F13" i="1"/>
  <c r="F14" i="1"/>
  <c r="F15" i="1"/>
  <c r="F16" i="1"/>
  <c r="F17" i="1"/>
  <c r="F18" i="1"/>
  <c r="F19" i="1"/>
  <c r="F20" i="1"/>
  <c r="F6" i="1"/>
  <c r="F2" i="1"/>
  <c r="D2" i="1"/>
  <c r="E2" i="1"/>
  <c r="D3" i="1"/>
  <c r="E3" i="1"/>
  <c r="D4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6" i="1"/>
  <c r="B5" i="1"/>
  <c r="C4" i="1"/>
  <c r="C3" i="1"/>
  <c r="C2" i="1"/>
  <c r="C18" i="1"/>
  <c r="C20" i="1"/>
  <c r="C19" i="1"/>
  <c r="C15" i="1"/>
  <c r="C16" i="1"/>
  <c r="C11" i="1"/>
  <c r="C17" i="1"/>
  <c r="C14" i="1"/>
  <c r="C12" i="1"/>
  <c r="C10" i="1"/>
  <c r="C8" i="1"/>
  <c r="C13" i="1"/>
  <c r="C9" i="1"/>
  <c r="C7" i="1"/>
  <c r="C6" i="1"/>
  <c r="B20" i="1"/>
  <c r="B16" i="1"/>
  <c r="B11" i="1"/>
  <c r="F3" i="1" l="1"/>
</calcChain>
</file>

<file path=xl/sharedStrings.xml><?xml version="1.0" encoding="utf-8"?>
<sst xmlns="http://schemas.openxmlformats.org/spreadsheetml/2006/main" count="198" uniqueCount="131">
  <si>
    <t>tag</t>
  </si>
  <si>
    <t>is_lp</t>
  </si>
  <si>
    <t>real_1</t>
  </si>
  <si>
    <t>real_2</t>
  </si>
  <si>
    <t>real_3</t>
  </si>
  <si>
    <t>int_1</t>
  </si>
  <si>
    <t>pct_0</t>
  </si>
  <si>
    <t>acct_0</t>
  </si>
  <si>
    <t>sci_1</t>
  </si>
  <si>
    <t>date_1</t>
  </si>
  <si>
    <t>date_2</t>
  </si>
  <si>
    <t>day_o_wk</t>
  </si>
  <si>
    <t>time_1</t>
  </si>
  <si>
    <t>text_1</t>
  </si>
  <si>
    <t>series</t>
  </si>
  <si>
    <t>zero</t>
  </si>
  <si>
    <t>exp(-3)</t>
  </si>
  <si>
    <t>eleventh</t>
  </si>
  <si>
    <t>exp(-2)</t>
  </si>
  <si>
    <t>exp(-1)</t>
  </si>
  <si>
    <t>TwoPi^(-1)</t>
  </si>
  <si>
    <t>Log10(2)</t>
  </si>
  <si>
    <t>Log10(3)</t>
  </si>
  <si>
    <t>Log10(5)</t>
  </si>
  <si>
    <t>Pi^(-1)</t>
  </si>
  <si>
    <t>TwoPi^(-1/2)</t>
  </si>
  <si>
    <t>Log10(e)</t>
  </si>
  <si>
    <t>Pi^(-1/2)</t>
  </si>
  <si>
    <t>gamma</t>
  </si>
  <si>
    <t>ln(2)</t>
  </si>
  <si>
    <t>max</t>
  </si>
  <si>
    <t>median</t>
  </si>
  <si>
    <t>min</t>
  </si>
  <si>
    <t>count or sum</t>
  </si>
  <si>
    <t>(-1)^k (Floor(Log2(k))/(k+1))</t>
  </si>
  <si>
    <t>tab</t>
  </si>
  <si>
    <t>description</t>
  </si>
  <si>
    <t>updated</t>
  </si>
  <si>
    <t>src_file</t>
  </si>
  <si>
    <t>src_URL</t>
  </si>
  <si>
    <t>src_date</t>
  </si>
  <si>
    <t>src_PoC_short</t>
  </si>
  <si>
    <t>src_PoC_sid</t>
  </si>
  <si>
    <t>Tony T</t>
  </si>
  <si>
    <t>adthral</t>
  </si>
  <si>
    <t>dscr</t>
  </si>
  <si>
    <t>templates</t>
  </si>
  <si>
    <t>formats for numbers and strings</t>
  </si>
  <si>
    <t>src_PoC_org</t>
  </si>
  <si>
    <t>US</t>
  </si>
  <si>
    <t>notes_01</t>
  </si>
  <si>
    <t>notes_02</t>
  </si>
  <si>
    <t>notes_03</t>
  </si>
  <si>
    <t>notes_04</t>
  </si>
  <si>
    <t>notes_05</t>
  </si>
  <si>
    <t>notes_06</t>
  </si>
  <si>
    <t>notes_07</t>
  </si>
  <si>
    <t>notes_09</t>
  </si>
  <si>
    <t>notes_10</t>
  </si>
  <si>
    <t>chapter_01, adthral notes</t>
  </si>
  <si>
    <t>chapter_02, adthral notes</t>
  </si>
  <si>
    <t>chapter_03, adthral notes</t>
  </si>
  <si>
    <t>chapter_04, adthral notes</t>
  </si>
  <si>
    <t>chapter_05, adthral notes</t>
  </si>
  <si>
    <t>chapter_06, adthral notes</t>
  </si>
  <si>
    <t>chapter_07, adthral notes</t>
  </si>
  <si>
    <t>chapter_09, adthral notes</t>
  </si>
  <si>
    <t>chapter_10, adthral notes</t>
  </si>
  <si>
    <t>name</t>
  </si>
  <si>
    <t>shuttle</t>
  </si>
  <si>
    <t>ballot</t>
  </si>
  <si>
    <t>heart</t>
  </si>
  <si>
    <t>postal code</t>
  </si>
  <si>
    <t>spam</t>
  </si>
  <si>
    <t>probability of an O-ring failure given tempaerature</t>
  </si>
  <si>
    <t>number of Palm Beach voters in 2000 who voted Buchanan but intended Gore</t>
  </si>
  <si>
    <t>ER triage of patients experiencing acut chest pain</t>
  </si>
  <si>
    <t>automatic identification of handwritten zip code digits</t>
  </si>
  <si>
    <t>classify email at spam or not</t>
  </si>
  <si>
    <t>distinguish burial stone vaults built by different cultures</t>
  </si>
  <si>
    <t>idx</t>
  </si>
  <si>
    <t>label</t>
  </si>
  <si>
    <t>problem_1</t>
  </si>
  <si>
    <t>problem_2</t>
  </si>
  <si>
    <t>problem_3</t>
  </si>
  <si>
    <t>problem_4</t>
  </si>
  <si>
    <t>problem_5</t>
  </si>
  <si>
    <t>problem_6</t>
  </si>
  <si>
    <t>vault</t>
  </si>
  <si>
    <t>idx_1</t>
  </si>
  <si>
    <t>idx_2</t>
  </si>
  <si>
    <t>title</t>
  </si>
  <si>
    <t>comment</t>
  </si>
  <si>
    <t>Notation</t>
  </si>
  <si>
    <t>The Reality of the Unknown Function</t>
  </si>
  <si>
    <t>Training and Selection of Models</t>
  </si>
  <si>
    <t>Purposes of Learning</t>
  </si>
  <si>
    <t>The Problem of Learning</t>
  </si>
  <si>
    <t>Domain</t>
  </si>
  <si>
    <t>Range</t>
  </si>
  <si>
    <t>Data</t>
  </si>
  <si>
    <t>Loss</t>
  </si>
  <si>
    <t>Risk</t>
  </si>
  <si>
    <t>"Learn f()": infer function f() from observed pairs (x, f(x).  This is a very useful representation of ML algorithms.  To be clear, ML supports but does not encompass goals of science (understand phenomena) or industry (use observed patterns).</t>
  </si>
  <si>
    <t>In ML, does "feature space" mean observed or possible features?  Implicit in the description are: (1) the data-generation process; and (2) features as attributes of entities.</t>
  </si>
  <si>
    <t>Image of X under function f(), or perhaps the union of such images for f in a family F of functions.  Classification versus regresssion based on cardinality of f(X): finite or infinite.</t>
  </si>
  <si>
    <t>(X, Y) pairs drawn at random from probability distribution P on (X, f(X)).  Alternatively, when only X is given, learn P(X) from X.  F(X) may not be observed but its range is known to be finite or infinite.</t>
  </si>
  <si>
    <t>Examples: squared-error, zero-one, cross-entropy, etc.</t>
  </si>
  <si>
    <t>Expected loss.  See exercises.</t>
  </si>
  <si>
    <t>Is (X, f(X)) a premise or a model?  Is it a model of (X, Y)?  Would that model be disproved by multiple Y-values paired with a single X-value?  Or by non-uniqueness of the risk-minimizing function (e.g., when X, Y arae independent)?</t>
  </si>
  <si>
    <t>Introduces function family F, and refers to target function f() as *a* risk-minimizing function.</t>
  </si>
  <si>
    <t>Prediction or explanation.</t>
  </si>
  <si>
    <t>Script X denotes a set of features (predictor variables).</t>
  </si>
  <si>
    <t>Regression</t>
  </si>
  <si>
    <t>General Framework</t>
  </si>
  <si>
    <t>Estimating Model Parameters</t>
  </si>
  <si>
    <t>Properties of Fitted Values</t>
  </si>
  <si>
    <t>Estimating Variance</t>
  </si>
  <si>
    <t>A Normality Assumption</t>
  </si>
  <si>
    <t>Computation</t>
  </si>
  <si>
    <t>Categorical Features</t>
  </si>
  <si>
    <t>Feature Expansions, Interactons, and Transformations</t>
  </si>
  <si>
    <t>Penalized Regression: Model Transformations for Risk Reduction</t>
  </si>
  <si>
    <t>Variations in Linear Regression</t>
  </si>
  <si>
    <t>Nonlinear Regression</t>
  </si>
  <si>
    <t>Nonparametric Regression</t>
  </si>
  <si>
    <t>Reinforce math framework through well-understood liinear least-squares theory.</t>
  </si>
  <si>
    <t>"Design matrix": includes column x_0 = 1, along with covariates x_1, …, x_m.  "Feature matrix" might be a better name.  The model treats covariates x as fixed, with error term e = y - f(x) as the sole random element.</t>
  </si>
  <si>
    <t>Intriduces squared-error, absolute error, and mention Huber loss functions.</t>
  </si>
  <si>
    <t>Minimize residual sum of squares (RSS).</t>
  </si>
  <si>
    <t>Fitted response is a certain orthogonal projection (hat matrix) of the observed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</si>
</sst>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(* #,##0_);_(* \(#,##0\);_(* &quot;-&quot;_);_(@_)"/>
    <numFmt numFmtId="164" formatCode="0.0"/>
    <numFmt numFmtId="165" formatCode="0.000"/>
    <numFmt numFmtId="166" formatCode="0.0E+00"/>
    <numFmt numFmtId="167" formatCode="[$-409]dd\-mmm\-yy;@"/>
    <numFmt numFmtId="168" formatCode="[$-409]d\-mmm\-yyyy;@"/>
    <numFmt numFmtId="169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164" fontId="2" fillId="0" borderId="0" xfId="0" applyNumberFormat="1" applyFont="1" applyAlignment="1">
      <alignment horizontal="right" vertical="top" indent="1"/>
    </xf>
    <xf numFmtId="164" fontId="0" fillId="0" borderId="0" xfId="0" applyNumberFormat="1" applyAlignment="1">
      <alignment horizontal="right" vertical="top" indent="1"/>
    </xf>
    <xf numFmtId="0" fontId="2" fillId="0" borderId="0" xfId="0" applyFont="1" applyAlignment="1">
      <alignment horizontal="right" vertical="top" indent="1"/>
    </xf>
    <xf numFmtId="2" fontId="1" fillId="0" borderId="0" xfId="0" applyNumberFormat="1" applyFont="1" applyAlignment="1">
      <alignment horizontal="left" vertical="top" indent="1"/>
    </xf>
    <xf numFmtId="2" fontId="2" fillId="0" borderId="0" xfId="0" applyNumberFormat="1" applyFont="1" applyAlignment="1">
      <alignment horizontal="right" vertical="top" indent="1"/>
    </xf>
    <xf numFmtId="2" fontId="0" fillId="0" borderId="0" xfId="0" applyNumberFormat="1" applyAlignment="1">
      <alignment horizontal="right" vertical="top" indent="1"/>
    </xf>
    <xf numFmtId="165" fontId="1" fillId="0" borderId="0" xfId="0" applyNumberFormat="1" applyFont="1" applyAlignment="1">
      <alignment horizontal="left" vertical="top" indent="1"/>
    </xf>
    <xf numFmtId="165" fontId="2" fillId="0" borderId="0" xfId="0" applyNumberFormat="1" applyFont="1" applyAlignment="1">
      <alignment horizontal="right" vertical="top" indent="1"/>
    </xf>
    <xf numFmtId="165" fontId="0" fillId="0" borderId="0" xfId="0" applyNumberFormat="1" applyAlignment="1">
      <alignment horizontal="right" vertical="top" indent="1"/>
    </xf>
    <xf numFmtId="1" fontId="1" fillId="0" borderId="0" xfId="0" applyNumberFormat="1" applyFont="1" applyAlignment="1">
      <alignment horizontal="left" vertical="top" indent="1"/>
    </xf>
    <xf numFmtId="1" fontId="2" fillId="0" borderId="0" xfId="0" applyNumberFormat="1" applyFont="1" applyAlignment="1">
      <alignment horizontal="right" vertical="top" indent="1"/>
    </xf>
    <xf numFmtId="1" fontId="0" fillId="0" borderId="0" xfId="0" applyNumberFormat="1" applyAlignment="1">
      <alignment horizontal="right" vertical="top" indent="1"/>
    </xf>
    <xf numFmtId="9" fontId="2" fillId="0" borderId="0" xfId="0" applyNumberFormat="1" applyFont="1" applyAlignment="1">
      <alignment horizontal="right" vertical="top" indent="1"/>
    </xf>
    <xf numFmtId="9" fontId="0" fillId="0" borderId="0" xfId="0" applyNumberFormat="1" applyAlignment="1">
      <alignment horizontal="right" vertical="top" indent="1"/>
    </xf>
    <xf numFmtId="9" fontId="1" fillId="0" borderId="0" xfId="0" applyNumberFormat="1" applyFont="1" applyAlignment="1">
      <alignment horizontal="left" vertical="top" indent="1"/>
    </xf>
    <xf numFmtId="41" fontId="1" fillId="0" borderId="0" xfId="0" applyNumberFormat="1" applyFont="1" applyAlignment="1">
      <alignment horizontal="left" vertical="top" indent="1"/>
    </xf>
    <xf numFmtId="41" fontId="2" fillId="0" borderId="0" xfId="0" applyNumberFormat="1" applyFont="1" applyAlignment="1">
      <alignment horizontal="left" vertical="top" indent="1"/>
    </xf>
    <xf numFmtId="41" fontId="0" fillId="0" borderId="0" xfId="0" applyNumberFormat="1" applyAlignment="1">
      <alignment horizontal="left" vertical="top" indent="1"/>
    </xf>
    <xf numFmtId="166" fontId="1" fillId="0" borderId="0" xfId="0" applyNumberFormat="1" applyFont="1" applyAlignment="1">
      <alignment horizontal="left" vertical="top" indent="1"/>
    </xf>
    <xf numFmtId="166" fontId="2" fillId="0" borderId="0" xfId="0" applyNumberFormat="1" applyFont="1" applyAlignment="1">
      <alignment horizontal="right" vertical="top" indent="1"/>
    </xf>
    <xf numFmtId="166" fontId="0" fillId="0" borderId="0" xfId="0" applyNumberFormat="1" applyAlignment="1">
      <alignment horizontal="right" vertical="top" indent="1"/>
    </xf>
    <xf numFmtId="167" fontId="1" fillId="0" borderId="0" xfId="0" applyNumberFormat="1" applyFont="1" applyAlignment="1">
      <alignment horizontal="left" vertical="top" indent="1"/>
    </xf>
    <xf numFmtId="167" fontId="2" fillId="0" borderId="0" xfId="0" applyNumberFormat="1" applyFont="1" applyAlignment="1">
      <alignment horizontal="right" vertical="top" indent="1"/>
    </xf>
    <xf numFmtId="167" fontId="0" fillId="0" borderId="0" xfId="0" applyNumberFormat="1" applyAlignment="1">
      <alignment horizontal="right" vertical="top" indent="1"/>
    </xf>
    <xf numFmtId="168" fontId="1" fillId="0" borderId="0" xfId="0" applyNumberFormat="1" applyFont="1" applyAlignment="1">
      <alignment horizontal="left" vertical="top" indent="1"/>
    </xf>
    <xf numFmtId="168" fontId="2" fillId="0" borderId="0" xfId="0" applyNumberFormat="1" applyFont="1" applyAlignment="1">
      <alignment horizontal="right" vertical="top" indent="1"/>
    </xf>
    <xf numFmtId="168" fontId="0" fillId="0" borderId="0" xfId="0" applyNumberFormat="1" applyAlignment="1">
      <alignment horizontal="right" vertical="top" indent="1"/>
    </xf>
    <xf numFmtId="169" fontId="1" fillId="0" borderId="0" xfId="0" applyNumberFormat="1" applyFont="1" applyAlignment="1">
      <alignment horizontal="left" vertical="top" indent="1"/>
    </xf>
    <xf numFmtId="169" fontId="2" fillId="0" borderId="0" xfId="0" applyNumberFormat="1" applyFont="1" applyAlignment="1">
      <alignment horizontal="right" vertical="top" indent="1"/>
    </xf>
    <xf numFmtId="169" fontId="0" fillId="0" borderId="0" xfId="0" applyNumberFormat="1" applyAlignment="1">
      <alignment horizontal="right" vertical="top" indent="1"/>
    </xf>
    <xf numFmtId="49" fontId="1" fillId="0" borderId="0" xfId="0" applyNumberFormat="1" applyFont="1" applyAlignment="1">
      <alignment horizontal="left" vertical="top" indent="1"/>
    </xf>
    <xf numFmtId="49" fontId="2" fillId="0" borderId="0" xfId="0" applyNumberFormat="1" applyFont="1" applyAlignment="1">
      <alignment horizontal="left" vertical="top" indent="1"/>
    </xf>
    <xf numFmtId="49" fontId="0" fillId="0" borderId="0" xfId="0" applyNumberFormat="1" applyAlignment="1">
      <alignment horizontal="left" vertical="top" indent="1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.7109375" style="1" customWidth="1"/>
    <col min="2" max="2" width="12.7109375" style="1" customWidth="1"/>
    <col min="3" max="3" width="30.7109375" style="1" customWidth="1"/>
    <col min="4" max="4" width="15.7109375" style="30" customWidth="1"/>
    <col min="5" max="6" width="9.7109375" style="1" customWidth="1"/>
    <col min="7" max="7" width="15.7109375" style="30" customWidth="1"/>
    <col min="8" max="9" width="9.7109375" style="1" customWidth="1"/>
    <col min="10" max="16384" width="9.140625" style="1"/>
  </cols>
  <sheetData>
    <row r="1" spans="1:10" s="2" customFormat="1" x14ac:dyDescent="0.25">
      <c r="A1" s="2" t="s">
        <v>0</v>
      </c>
      <c r="B1" s="2" t="s">
        <v>35</v>
      </c>
      <c r="C1" s="2" t="s">
        <v>36</v>
      </c>
      <c r="D1" s="28" t="s">
        <v>37</v>
      </c>
      <c r="E1" s="2" t="s">
        <v>38</v>
      </c>
      <c r="F1" s="2" t="s">
        <v>39</v>
      </c>
      <c r="G1" s="28" t="s">
        <v>40</v>
      </c>
      <c r="H1" s="2" t="s">
        <v>41</v>
      </c>
      <c r="I1" s="2" t="s">
        <v>42</v>
      </c>
      <c r="J1" s="2" t="s">
        <v>48</v>
      </c>
    </row>
    <row r="2" spans="1:10" s="3" customFormat="1" ht="12" hidden="1" x14ac:dyDescent="0.25">
      <c r="A2" s="3" t="s">
        <v>30</v>
      </c>
      <c r="D2" s="29"/>
      <c r="G2" s="29"/>
    </row>
    <row r="3" spans="1:10" s="3" customFormat="1" ht="12" hidden="1" x14ac:dyDescent="0.25">
      <c r="A3" s="3" t="s">
        <v>31</v>
      </c>
      <c r="D3" s="29"/>
      <c r="G3" s="29"/>
    </row>
    <row r="4" spans="1:10" s="3" customFormat="1" ht="12" hidden="1" x14ac:dyDescent="0.25">
      <c r="A4" s="3" t="s">
        <v>32</v>
      </c>
      <c r="D4" s="29"/>
      <c r="G4" s="29"/>
    </row>
    <row r="5" spans="1:10" s="3" customFormat="1" ht="45" hidden="1" customHeight="1" x14ac:dyDescent="0.25">
      <c r="A5" s="3" t="s">
        <v>33</v>
      </c>
      <c r="D5" s="29"/>
      <c r="G5" s="29"/>
    </row>
    <row r="6" spans="1:10" x14ac:dyDescent="0.25">
      <c r="B6" s="1" t="s">
        <v>50</v>
      </c>
      <c r="C6" s="1" t="s">
        <v>59</v>
      </c>
      <c r="D6" s="30">
        <v>45698</v>
      </c>
      <c r="H6" s="1" t="s">
        <v>43</v>
      </c>
      <c r="I6" s="1" t="s">
        <v>44</v>
      </c>
      <c r="J6" s="1" t="s">
        <v>49</v>
      </c>
    </row>
    <row r="7" spans="1:10" x14ac:dyDescent="0.25">
      <c r="B7" s="1" t="s">
        <v>51</v>
      </c>
      <c r="C7" s="1" t="s">
        <v>60</v>
      </c>
      <c r="D7" s="30">
        <v>45698</v>
      </c>
      <c r="H7" s="1" t="s">
        <v>43</v>
      </c>
      <c r="I7" s="1" t="s">
        <v>44</v>
      </c>
      <c r="J7" s="1" t="s">
        <v>49</v>
      </c>
    </row>
    <row r="8" spans="1:10" x14ac:dyDescent="0.25">
      <c r="B8" s="1" t="s">
        <v>52</v>
      </c>
      <c r="C8" s="1" t="s">
        <v>61</v>
      </c>
      <c r="D8" s="30">
        <v>45698</v>
      </c>
      <c r="H8" s="1" t="s">
        <v>43</v>
      </c>
      <c r="I8" s="1" t="s">
        <v>44</v>
      </c>
      <c r="J8" s="1" t="s">
        <v>49</v>
      </c>
    </row>
    <row r="9" spans="1:10" x14ac:dyDescent="0.25">
      <c r="B9" s="1" t="s">
        <v>53</v>
      </c>
      <c r="C9" s="1" t="s">
        <v>62</v>
      </c>
      <c r="D9" s="30">
        <v>45698</v>
      </c>
      <c r="H9" s="1" t="s">
        <v>43</v>
      </c>
      <c r="I9" s="1" t="s">
        <v>44</v>
      </c>
      <c r="J9" s="1" t="s">
        <v>49</v>
      </c>
    </row>
    <row r="10" spans="1:10" x14ac:dyDescent="0.25">
      <c r="B10" s="1" t="s">
        <v>54</v>
      </c>
      <c r="C10" s="1" t="s">
        <v>63</v>
      </c>
      <c r="D10" s="30">
        <v>45698</v>
      </c>
      <c r="H10" s="1" t="s">
        <v>43</v>
      </c>
      <c r="I10" s="1" t="s">
        <v>44</v>
      </c>
      <c r="J10" s="1" t="s">
        <v>49</v>
      </c>
    </row>
    <row r="11" spans="1:10" x14ac:dyDescent="0.25">
      <c r="B11" s="1" t="s">
        <v>55</v>
      </c>
      <c r="C11" s="1" t="s">
        <v>64</v>
      </c>
      <c r="D11" s="30">
        <v>45698</v>
      </c>
      <c r="H11" s="1" t="s">
        <v>43</v>
      </c>
      <c r="I11" s="1" t="s">
        <v>44</v>
      </c>
      <c r="J11" s="1" t="s">
        <v>49</v>
      </c>
    </row>
    <row r="12" spans="1:10" x14ac:dyDescent="0.25">
      <c r="B12" s="1" t="s">
        <v>56</v>
      </c>
      <c r="C12" s="1" t="s">
        <v>65</v>
      </c>
      <c r="D12" s="30">
        <v>45698</v>
      </c>
      <c r="H12" s="1" t="s">
        <v>43</v>
      </c>
      <c r="I12" s="1" t="s">
        <v>44</v>
      </c>
      <c r="J12" s="1" t="s">
        <v>49</v>
      </c>
    </row>
    <row r="13" spans="1:10" x14ac:dyDescent="0.25">
      <c r="B13" s="1" t="s">
        <v>57</v>
      </c>
      <c r="C13" s="1" t="s">
        <v>66</v>
      </c>
      <c r="D13" s="30">
        <v>45698</v>
      </c>
      <c r="H13" s="1" t="s">
        <v>43</v>
      </c>
      <c r="I13" s="1" t="s">
        <v>44</v>
      </c>
      <c r="J13" s="1" t="s">
        <v>49</v>
      </c>
    </row>
    <row r="14" spans="1:10" x14ac:dyDescent="0.25">
      <c r="B14" s="1" t="s">
        <v>58</v>
      </c>
      <c r="C14" s="1" t="s">
        <v>67</v>
      </c>
      <c r="D14" s="30">
        <v>45698</v>
      </c>
      <c r="H14" s="1" t="s">
        <v>43</v>
      </c>
      <c r="I14" s="1" t="s">
        <v>44</v>
      </c>
      <c r="J14" s="1" t="s">
        <v>49</v>
      </c>
    </row>
    <row r="15" spans="1:10" x14ac:dyDescent="0.25">
      <c r="B15" s="1" t="s">
        <v>46</v>
      </c>
      <c r="C15" s="1" t="s">
        <v>47</v>
      </c>
      <c r="D15" s="30">
        <v>45698</v>
      </c>
      <c r="H15" s="1" t="s">
        <v>43</v>
      </c>
      <c r="I15" s="1" t="s">
        <v>44</v>
      </c>
      <c r="J15" s="1" t="s">
        <v>49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.7109375" style="1" customWidth="1"/>
    <col min="2" max="2" width="4.7109375" style="15" customWidth="1"/>
    <col min="3" max="4" width="12.7109375" style="1" customWidth="1"/>
    <col min="5" max="5" width="36.7109375" style="1" customWidth="1"/>
    <col min="6" max="16384" width="9.140625" style="1"/>
  </cols>
  <sheetData>
    <row r="1" spans="1:5" s="2" customFormat="1" x14ac:dyDescent="0.25">
      <c r="A1" s="2" t="s">
        <v>0</v>
      </c>
      <c r="B1" s="13" t="s">
        <v>80</v>
      </c>
      <c r="C1" s="2" t="s">
        <v>81</v>
      </c>
      <c r="D1" s="2" t="s">
        <v>68</v>
      </c>
      <c r="E1" s="2" t="s">
        <v>45</v>
      </c>
    </row>
    <row r="2" spans="1:5" s="3" customFormat="1" ht="12" hidden="1" x14ac:dyDescent="0.25">
      <c r="A2" s="3" t="s">
        <v>30</v>
      </c>
      <c r="B2" s="14"/>
    </row>
    <row r="3" spans="1:5" s="3" customFormat="1" ht="12" hidden="1" x14ac:dyDescent="0.25">
      <c r="A3" s="3" t="s">
        <v>31</v>
      </c>
      <c r="B3" s="14"/>
    </row>
    <row r="4" spans="1:5" s="3" customFormat="1" ht="12" hidden="1" x14ac:dyDescent="0.25">
      <c r="A4" s="3" t="s">
        <v>32</v>
      </c>
      <c r="B4" s="14"/>
    </row>
    <row r="5" spans="1:5" s="3" customFormat="1" ht="45" hidden="1" customHeight="1" x14ac:dyDescent="0.25">
      <c r="A5" s="3" t="s">
        <v>33</v>
      </c>
      <c r="B5" s="14"/>
    </row>
    <row r="6" spans="1:5" x14ac:dyDescent="0.25">
      <c r="B6" s="15">
        <v>1</v>
      </c>
      <c r="C6" s="1" t="s">
        <v>82</v>
      </c>
      <c r="D6" s="1" t="s">
        <v>69</v>
      </c>
      <c r="E6" s="1" t="s">
        <v>74</v>
      </c>
    </row>
    <row r="7" spans="1:5" x14ac:dyDescent="0.25">
      <c r="B7" s="15">
        <v>2</v>
      </c>
      <c r="C7" s="1" t="s">
        <v>83</v>
      </c>
      <c r="D7" s="1" t="s">
        <v>70</v>
      </c>
      <c r="E7" s="1" t="s">
        <v>75</v>
      </c>
    </row>
    <row r="8" spans="1:5" x14ac:dyDescent="0.25">
      <c r="B8" s="15">
        <v>3</v>
      </c>
      <c r="C8" s="1" t="s">
        <v>84</v>
      </c>
      <c r="D8" s="1" t="s">
        <v>71</v>
      </c>
      <c r="E8" s="1" t="s">
        <v>76</v>
      </c>
    </row>
    <row r="9" spans="1:5" x14ac:dyDescent="0.25">
      <c r="B9" s="15">
        <v>4</v>
      </c>
      <c r="C9" s="1" t="s">
        <v>85</v>
      </c>
      <c r="D9" s="1" t="s">
        <v>72</v>
      </c>
      <c r="E9" s="1" t="s">
        <v>77</v>
      </c>
    </row>
    <row r="10" spans="1:5" x14ac:dyDescent="0.25">
      <c r="B10" s="15">
        <v>5</v>
      </c>
      <c r="C10" s="1" t="s">
        <v>86</v>
      </c>
      <c r="D10" s="1" t="s">
        <v>73</v>
      </c>
      <c r="E10" s="1" t="s">
        <v>78</v>
      </c>
    </row>
    <row r="11" spans="1:5" x14ac:dyDescent="0.25">
      <c r="B11" s="15">
        <v>6</v>
      </c>
      <c r="C11" s="1" t="s">
        <v>87</v>
      </c>
      <c r="D11" s="1" t="s">
        <v>88</v>
      </c>
      <c r="E11" s="1" t="s">
        <v>79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.7109375" style="1" customWidth="1"/>
    <col min="2" max="3" width="6.7109375" style="15" customWidth="1"/>
    <col min="4" max="4" width="36.7109375" style="1" customWidth="1"/>
    <col min="5" max="5" width="60.7109375" style="39" customWidth="1"/>
    <col min="6" max="16384" width="9.140625" style="1"/>
  </cols>
  <sheetData>
    <row r="1" spans="1:5" s="2" customFormat="1" x14ac:dyDescent="0.25">
      <c r="A1" s="2" t="s">
        <v>0</v>
      </c>
      <c r="B1" s="13" t="s">
        <v>89</v>
      </c>
      <c r="C1" s="13" t="s">
        <v>90</v>
      </c>
      <c r="D1" s="2" t="s">
        <v>91</v>
      </c>
      <c r="E1" s="37" t="s">
        <v>92</v>
      </c>
    </row>
    <row r="2" spans="1:5" s="3" customFormat="1" ht="12" hidden="1" x14ac:dyDescent="0.25">
      <c r="A2" s="3" t="s">
        <v>30</v>
      </c>
      <c r="B2" s="14"/>
      <c r="C2" s="14"/>
      <c r="E2" s="38"/>
    </row>
    <row r="3" spans="1:5" s="3" customFormat="1" ht="12" hidden="1" x14ac:dyDescent="0.25">
      <c r="A3" s="3" t="s">
        <v>31</v>
      </c>
      <c r="B3" s="14"/>
      <c r="C3" s="14"/>
      <c r="E3" s="38"/>
    </row>
    <row r="4" spans="1:5" s="3" customFormat="1" ht="12" hidden="1" x14ac:dyDescent="0.25">
      <c r="A4" s="3" t="s">
        <v>32</v>
      </c>
      <c r="B4" s="14"/>
      <c r="C4" s="14"/>
      <c r="E4" s="38"/>
    </row>
    <row r="5" spans="1:5" s="3" customFormat="1" ht="45" hidden="1" customHeight="1" x14ac:dyDescent="0.25">
      <c r="A5" s="3" t="s">
        <v>33</v>
      </c>
      <c r="B5" s="14"/>
      <c r="C5" s="14"/>
      <c r="E5" s="38"/>
    </row>
    <row r="6" spans="1:5" ht="60" x14ac:dyDescent="0.25">
      <c r="B6" s="15">
        <v>2</v>
      </c>
      <c r="C6" s="15">
        <v>0</v>
      </c>
      <c r="D6" s="1" t="s">
        <v>97</v>
      </c>
      <c r="E6" s="39" t="s">
        <v>103</v>
      </c>
    </row>
    <row r="7" spans="1:5" ht="45" x14ac:dyDescent="0.25">
      <c r="B7" s="15">
        <v>2</v>
      </c>
      <c r="C7" s="15">
        <v>1</v>
      </c>
      <c r="D7" s="1" t="s">
        <v>98</v>
      </c>
      <c r="E7" s="39" t="s">
        <v>104</v>
      </c>
    </row>
    <row r="8" spans="1:5" ht="45" x14ac:dyDescent="0.25">
      <c r="B8" s="15">
        <v>2</v>
      </c>
      <c r="C8" s="15">
        <v>2</v>
      </c>
      <c r="D8" s="1" t="s">
        <v>99</v>
      </c>
      <c r="E8" s="39" t="s">
        <v>105</v>
      </c>
    </row>
    <row r="9" spans="1:5" ht="60" x14ac:dyDescent="0.25">
      <c r="B9" s="15">
        <v>2</v>
      </c>
      <c r="C9" s="15">
        <v>3</v>
      </c>
      <c r="D9" s="1" t="s">
        <v>100</v>
      </c>
      <c r="E9" s="39" t="s">
        <v>106</v>
      </c>
    </row>
    <row r="10" spans="1:5" x14ac:dyDescent="0.25">
      <c r="B10" s="15">
        <v>2</v>
      </c>
      <c r="C10" s="15">
        <v>4</v>
      </c>
      <c r="D10" s="1" t="s">
        <v>101</v>
      </c>
      <c r="E10" s="39" t="s">
        <v>107</v>
      </c>
    </row>
    <row r="11" spans="1:5" x14ac:dyDescent="0.25">
      <c r="B11" s="15">
        <v>2</v>
      </c>
      <c r="C11" s="15">
        <v>5</v>
      </c>
      <c r="D11" s="1" t="s">
        <v>102</v>
      </c>
      <c r="E11" s="39" t="s">
        <v>108</v>
      </c>
    </row>
    <row r="12" spans="1:5" ht="60" x14ac:dyDescent="0.25">
      <c r="B12" s="15">
        <v>2</v>
      </c>
      <c r="C12" s="15">
        <v>6</v>
      </c>
      <c r="D12" s="1" t="s">
        <v>94</v>
      </c>
      <c r="E12" s="39" t="s">
        <v>109</v>
      </c>
    </row>
    <row r="13" spans="1:5" ht="30" x14ac:dyDescent="0.25">
      <c r="B13" s="15">
        <v>2</v>
      </c>
      <c r="C13" s="15">
        <v>7</v>
      </c>
      <c r="D13" s="1" t="s">
        <v>95</v>
      </c>
      <c r="E13" s="39" t="s">
        <v>110</v>
      </c>
    </row>
    <row r="14" spans="1:5" x14ac:dyDescent="0.25">
      <c r="B14" s="15">
        <v>2</v>
      </c>
      <c r="C14" s="15">
        <v>8</v>
      </c>
      <c r="D14" s="1" t="s">
        <v>96</v>
      </c>
      <c r="E14" s="39" t="s">
        <v>111</v>
      </c>
    </row>
    <row r="15" spans="1:5" x14ac:dyDescent="0.25">
      <c r="B15" s="15">
        <v>2</v>
      </c>
      <c r="C15" s="15">
        <v>9</v>
      </c>
      <c r="D15" s="1" t="s">
        <v>93</v>
      </c>
      <c r="E15" s="39" t="s">
        <v>112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.7109375" style="1" customWidth="1"/>
    <col min="2" max="3" width="6.7109375" style="15" customWidth="1"/>
    <col min="4" max="4" width="36.7109375" style="1" customWidth="1"/>
    <col min="5" max="5" width="60.7109375" style="39" customWidth="1"/>
    <col min="6" max="16384" width="9.140625" style="1"/>
  </cols>
  <sheetData>
    <row r="1" spans="1:5" s="2" customFormat="1" x14ac:dyDescent="0.25">
      <c r="A1" s="2" t="s">
        <v>0</v>
      </c>
      <c r="B1" s="13" t="s">
        <v>89</v>
      </c>
      <c r="C1" s="13" t="s">
        <v>90</v>
      </c>
      <c r="D1" s="2" t="s">
        <v>91</v>
      </c>
      <c r="E1" s="37" t="s">
        <v>92</v>
      </c>
    </row>
    <row r="2" spans="1:5" s="3" customFormat="1" ht="12" hidden="1" x14ac:dyDescent="0.25">
      <c r="A2" s="3" t="s">
        <v>30</v>
      </c>
      <c r="B2" s="14"/>
      <c r="C2" s="14"/>
      <c r="E2" s="38"/>
    </row>
    <row r="3" spans="1:5" s="3" customFormat="1" ht="12" hidden="1" x14ac:dyDescent="0.25">
      <c r="A3" s="3" t="s">
        <v>31</v>
      </c>
      <c r="B3" s="14"/>
      <c r="C3" s="14"/>
      <c r="E3" s="38"/>
    </row>
    <row r="4" spans="1:5" s="3" customFormat="1" ht="12" hidden="1" x14ac:dyDescent="0.25">
      <c r="A4" s="3" t="s">
        <v>32</v>
      </c>
      <c r="B4" s="14"/>
      <c r="C4" s="14"/>
      <c r="E4" s="38"/>
    </row>
    <row r="5" spans="1:5" s="3" customFormat="1" ht="45" hidden="1" customHeight="1" x14ac:dyDescent="0.25">
      <c r="A5" s="3" t="s">
        <v>33</v>
      </c>
      <c r="B5" s="14"/>
      <c r="C5" s="14"/>
      <c r="E5" s="38"/>
    </row>
    <row r="6" spans="1:5" ht="30" x14ac:dyDescent="0.25">
      <c r="B6" s="15">
        <v>3</v>
      </c>
      <c r="C6" s="15">
        <v>0</v>
      </c>
      <c r="D6" s="1" t="s">
        <v>113</v>
      </c>
      <c r="E6" s="39" t="s">
        <v>126</v>
      </c>
    </row>
    <row r="7" spans="1:5" ht="60" x14ac:dyDescent="0.25">
      <c r="B7" s="15">
        <v>3</v>
      </c>
      <c r="C7" s="15">
        <v>1</v>
      </c>
      <c r="D7" s="1" t="s">
        <v>114</v>
      </c>
      <c r="E7" s="39" t="s">
        <v>127</v>
      </c>
    </row>
    <row r="8" spans="1:5" ht="30" x14ac:dyDescent="0.25">
      <c r="B8" s="15">
        <v>3</v>
      </c>
      <c r="C8" s="15">
        <v>2</v>
      </c>
      <c r="D8" s="1" t="s">
        <v>101</v>
      </c>
      <c r="E8" s="39" t="s">
        <v>128</v>
      </c>
    </row>
    <row r="9" spans="1:5" x14ac:dyDescent="0.25">
      <c r="B9" s="15">
        <v>3</v>
      </c>
      <c r="C9" s="15">
        <v>3</v>
      </c>
      <c r="D9" s="1" t="s">
        <v>115</v>
      </c>
      <c r="E9" s="39" t="s">
        <v>129</v>
      </c>
    </row>
    <row r="10" spans="1:5" ht="30" x14ac:dyDescent="0.25">
      <c r="B10" s="15">
        <v>3</v>
      </c>
      <c r="C10" s="15">
        <v>4</v>
      </c>
      <c r="D10" s="1" t="s">
        <v>116</v>
      </c>
      <c r="E10" s="39" t="s">
        <v>130</v>
      </c>
    </row>
    <row r="11" spans="1:5" x14ac:dyDescent="0.25">
      <c r="B11" s="15">
        <v>3</v>
      </c>
      <c r="C11" s="15">
        <v>5</v>
      </c>
      <c r="D11" s="1" t="s">
        <v>117</v>
      </c>
    </row>
    <row r="12" spans="1:5" x14ac:dyDescent="0.25">
      <c r="B12" s="15">
        <v>3</v>
      </c>
      <c r="C12" s="15">
        <v>6</v>
      </c>
      <c r="D12" s="1" t="s">
        <v>118</v>
      </c>
    </row>
    <row r="13" spans="1:5" x14ac:dyDescent="0.25">
      <c r="B13" s="15">
        <v>3</v>
      </c>
      <c r="C13" s="15">
        <v>7</v>
      </c>
      <c r="D13" s="1" t="s">
        <v>119</v>
      </c>
    </row>
    <row r="14" spans="1:5" x14ac:dyDescent="0.25">
      <c r="B14" s="15">
        <v>3</v>
      </c>
      <c r="C14" s="15">
        <v>8</v>
      </c>
      <c r="D14" s="1" t="s">
        <v>120</v>
      </c>
    </row>
    <row r="15" spans="1:5" x14ac:dyDescent="0.25">
      <c r="B15" s="15">
        <v>3</v>
      </c>
      <c r="C15" s="15">
        <v>9</v>
      </c>
      <c r="D15" s="1" t="s">
        <v>121</v>
      </c>
    </row>
    <row r="16" spans="1:5" x14ac:dyDescent="0.25">
      <c r="B16" s="15">
        <v>3</v>
      </c>
      <c r="C16" s="15">
        <v>10</v>
      </c>
      <c r="D16" s="1" t="s">
        <v>122</v>
      </c>
    </row>
    <row r="17" spans="2:4" x14ac:dyDescent="0.25">
      <c r="B17" s="15">
        <v>3</v>
      </c>
      <c r="C17" s="15">
        <v>11</v>
      </c>
      <c r="D17" s="1" t="s">
        <v>123</v>
      </c>
    </row>
    <row r="18" spans="2:4" x14ac:dyDescent="0.25">
      <c r="B18" s="15">
        <v>3</v>
      </c>
      <c r="C18" s="15">
        <v>12</v>
      </c>
      <c r="D18" s="1" t="s">
        <v>124</v>
      </c>
    </row>
    <row r="19" spans="2:4" x14ac:dyDescent="0.25">
      <c r="B19" s="15">
        <v>3</v>
      </c>
      <c r="C19" s="15">
        <v>13</v>
      </c>
      <c r="D19" s="1" t="s">
        <v>125</v>
      </c>
    </row>
  </sheetData>
  <pageMargins left="0.7" right="0.7" top="0.75" bottom="0.75" header="0.3" footer="0.3"/>
  <pageSetup orientation="landscape" r:id="rId1"/>
  <headerFooter>
    <oddHeader>&amp;L&amp;F&amp;CUNCLASSIFIED&amp;R&amp;A</oddHeader>
    <oddFooter>&amp;Lprinted: &amp;D&amp;CUNCLASSIFIED&amp;Rpage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" max="2" width="9.140625" style="1"/>
    <col min="3" max="3" width="9.140625" style="5"/>
    <col min="4" max="4" width="9.140625" style="9"/>
    <col min="5" max="5" width="9.140625" style="12"/>
    <col min="6" max="6" width="9.140625" style="15"/>
    <col min="7" max="7" width="9.140625" style="17"/>
    <col min="8" max="8" width="9.140625" style="21"/>
    <col min="9" max="9" width="9.7109375" style="24" customWidth="1"/>
    <col min="10" max="10" width="12.7109375" style="27" customWidth="1"/>
    <col min="11" max="11" width="15.7109375" style="30" customWidth="1"/>
    <col min="12" max="12" width="9.7109375" style="1" bestFit="1" customWidth="1"/>
    <col min="13" max="13" width="10.28515625" style="33" bestFit="1" customWidth="1"/>
    <col min="14" max="14" width="15.7109375" style="36" customWidth="1"/>
    <col min="15" max="15" width="27.7109375" style="1" customWidth="1"/>
    <col min="16" max="16384" width="9.140625" style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7" t="s">
        <v>3</v>
      </c>
      <c r="E1" s="10" t="s">
        <v>4</v>
      </c>
      <c r="F1" s="13" t="s">
        <v>5</v>
      </c>
      <c r="G1" s="18" t="s">
        <v>6</v>
      </c>
      <c r="H1" s="19" t="s">
        <v>7</v>
      </c>
      <c r="I1" s="22" t="s">
        <v>8</v>
      </c>
      <c r="J1" s="25" t="s">
        <v>9</v>
      </c>
      <c r="K1" s="28" t="s">
        <v>10</v>
      </c>
      <c r="L1" s="2" t="s">
        <v>11</v>
      </c>
      <c r="M1" s="31" t="s">
        <v>12</v>
      </c>
      <c r="N1" s="34" t="s">
        <v>13</v>
      </c>
      <c r="O1" s="2" t="s">
        <v>14</v>
      </c>
    </row>
    <row r="2" spans="1:15" s="3" customFormat="1" ht="12" x14ac:dyDescent="0.25">
      <c r="A2" s="3" t="s">
        <v>30</v>
      </c>
      <c r="B2" s="6"/>
      <c r="C2" s="4">
        <f xml:space="preserve"> MAX(C$6:C$105)</f>
        <v>0.69897000433601886</v>
      </c>
      <c r="D2" s="8">
        <f t="shared" ref="D2:I2" si="0" xml:space="preserve"> MAX(D$6:D$105)</f>
        <v>0.69897000433601886</v>
      </c>
      <c r="E2" s="11">
        <f t="shared" si="0"/>
        <v>0.69897000433601886</v>
      </c>
      <c r="F2" s="14">
        <f t="shared" si="0"/>
        <v>698.97000433601886</v>
      </c>
      <c r="G2" s="16">
        <f t="shared" si="0"/>
        <v>0.69897000433601886</v>
      </c>
      <c r="H2" s="20">
        <f t="shared" si="0"/>
        <v>698.97000433601886</v>
      </c>
      <c r="I2" s="23">
        <f t="shared" si="0"/>
        <v>0.69897000433601886</v>
      </c>
      <c r="J2" s="26"/>
      <c r="K2" s="29"/>
      <c r="M2" s="32"/>
      <c r="N2" s="35"/>
    </row>
    <row r="3" spans="1:15" s="3" customFormat="1" ht="12" x14ac:dyDescent="0.25">
      <c r="A3" s="3" t="s">
        <v>31</v>
      </c>
      <c r="B3" s="6"/>
      <c r="C3" s="4">
        <f xml:space="preserve"> MEDIAN(C$6:C$105)</f>
        <v>0.36787944117144233</v>
      </c>
      <c r="D3" s="8">
        <f t="shared" ref="D3:I3" si="1" xml:space="preserve"> MEDIAN(D$6:D$105)</f>
        <v>0.36787944117144233</v>
      </c>
      <c r="E3" s="11">
        <f t="shared" si="1"/>
        <v>0.36787944117144233</v>
      </c>
      <c r="F3" s="14">
        <f t="shared" si="1"/>
        <v>367.87944117144235</v>
      </c>
      <c r="G3" s="16">
        <f t="shared" si="1"/>
        <v>0.36787944117144233</v>
      </c>
      <c r="H3" s="20">
        <f t="shared" si="1"/>
        <v>367.87944117144235</v>
      </c>
      <c r="I3" s="23">
        <f t="shared" si="1"/>
        <v>0.36787944117144233</v>
      </c>
      <c r="J3" s="26"/>
      <c r="K3" s="29"/>
      <c r="M3" s="32"/>
      <c r="N3" s="35"/>
    </row>
    <row r="4" spans="1:15" s="3" customFormat="1" ht="12" x14ac:dyDescent="0.25">
      <c r="A4" s="3" t="s">
        <v>32</v>
      </c>
      <c r="B4" s="6"/>
      <c r="C4" s="4">
        <f xml:space="preserve"> MIN(C$6:C$105)</f>
        <v>0</v>
      </c>
      <c r="D4" s="8">
        <f t="shared" ref="D4:I4" si="2" xml:space="preserve"> MIN(D$6:D$105)</f>
        <v>0</v>
      </c>
      <c r="E4" s="11">
        <f t="shared" si="2"/>
        <v>0</v>
      </c>
      <c r="F4" s="14">
        <f t="shared" si="2"/>
        <v>0</v>
      </c>
      <c r="G4" s="16">
        <f t="shared" si="2"/>
        <v>0</v>
      </c>
      <c r="H4" s="20">
        <f t="shared" si="2"/>
        <v>0</v>
      </c>
      <c r="I4" s="23">
        <f t="shared" si="2"/>
        <v>0</v>
      </c>
      <c r="J4" s="26"/>
      <c r="K4" s="29"/>
      <c r="M4" s="32"/>
      <c r="N4" s="35"/>
    </row>
    <row r="5" spans="1:15" s="3" customFormat="1" ht="45" customHeight="1" x14ac:dyDescent="0.25">
      <c r="A5" s="3" t="s">
        <v>33</v>
      </c>
      <c r="B5" s="6">
        <f xml:space="preserve"> COUNTIF(B$6:B$105, TRUE)</f>
        <v>3</v>
      </c>
      <c r="C5" s="4"/>
      <c r="D5" s="8"/>
      <c r="E5" s="11"/>
      <c r="F5" s="14">
        <f xml:space="preserve"> COUNTA(F$6:F$105)</f>
        <v>15</v>
      </c>
      <c r="G5" s="16"/>
      <c r="H5" s="20">
        <f xml:space="preserve"> SUM(H$6:H$105)</f>
        <v>5266.2861589927443</v>
      </c>
      <c r="I5" s="23"/>
      <c r="J5" s="26"/>
      <c r="K5" s="29"/>
      <c r="M5" s="32"/>
      <c r="N5" s="35"/>
    </row>
    <row r="6" spans="1:15" x14ac:dyDescent="0.25">
      <c r="A6" s="1" t="s">
        <v>15</v>
      </c>
      <c r="C6" s="5">
        <f xml:space="preserve"> 0</f>
        <v>0</v>
      </c>
      <c r="D6" s="9">
        <f xml:space="preserve"> $C6</f>
        <v>0</v>
      </c>
      <c r="E6" s="12">
        <f xml:space="preserve"> $C6</f>
        <v>0</v>
      </c>
      <c r="F6" s="15">
        <f xml:space="preserve"> 1000 * $C6</f>
        <v>0</v>
      </c>
      <c r="G6" s="17">
        <f xml:space="preserve"> $C6</f>
        <v>0</v>
      </c>
      <c r="H6" s="21">
        <f xml:space="preserve"> 1000 * $C6</f>
        <v>0</v>
      </c>
      <c r="I6" s="24">
        <f xml:space="preserve"> $C6</f>
        <v>0</v>
      </c>
      <c r="J6" s="27">
        <f xml:space="preserve"> DATE(2001, 1, 1)</f>
        <v>36892</v>
      </c>
      <c r="K6" s="30">
        <f xml:space="preserve"> DATE(2001, 1, 1)</f>
        <v>36892</v>
      </c>
      <c r="L6" s="1" t="str">
        <f xml:space="preserve"> CHOOSE(WEEKDAY($J6), "Sun", "Mon", "Tue", "Wed", "Thu", "Fri", "Sat")</f>
        <v>Mon</v>
      </c>
      <c r="M6" s="33">
        <f xml:space="preserve"> TIME($C6, $C6, $C6)</f>
        <v>0</v>
      </c>
      <c r="N6" s="36" t="s">
        <v>15</v>
      </c>
    </row>
    <row r="7" spans="1:15" x14ac:dyDescent="0.25">
      <c r="A7" s="1" t="s">
        <v>16</v>
      </c>
      <c r="C7" s="5">
        <f xml:space="preserve"> EXP(-3)</f>
        <v>4.9787068367863944E-2</v>
      </c>
      <c r="D7" s="9">
        <f t="shared" ref="D7:I20" si="3" xml:space="preserve"> $C7</f>
        <v>4.9787068367863944E-2</v>
      </c>
      <c r="E7" s="12">
        <f t="shared" si="3"/>
        <v>4.9787068367863944E-2</v>
      </c>
      <c r="F7" s="15">
        <f t="shared" ref="F7:H20" si="4" xml:space="preserve"> 1000 * $C7</f>
        <v>49.787068367863945</v>
      </c>
      <c r="G7" s="17">
        <f t="shared" si="3"/>
        <v>4.9787068367863944E-2</v>
      </c>
      <c r="H7" s="21">
        <f t="shared" si="4"/>
        <v>49.787068367863945</v>
      </c>
      <c r="I7" s="24">
        <f t="shared" si="3"/>
        <v>4.9787068367863944E-2</v>
      </c>
      <c r="J7" s="27">
        <f xml:space="preserve"> DATE(2001 + $C7, 1 + $C7 * 12, 1 + $C7 * 30)</f>
        <v>36893</v>
      </c>
      <c r="K7" s="30">
        <f xml:space="preserve"> DATE(2001 + $C7, 1 + $C7 * 12, 1 + $C7 * 30)</f>
        <v>36893</v>
      </c>
      <c r="L7" s="1" t="str">
        <f t="shared" ref="L7:L20" si="5" xml:space="preserve"> CHOOSE(WEEKDAY($J7), "Sun", "Mon", "Tue", "Wed", "Thu", "Fri", "Sat")</f>
        <v>Tue</v>
      </c>
      <c r="M7" s="33">
        <f t="shared" ref="M7:M20" si="6" xml:space="preserve"> TIME($C7, $C7, $C7)</f>
        <v>0</v>
      </c>
      <c r="N7" s="36" t="s">
        <v>16</v>
      </c>
    </row>
    <row r="8" spans="1:15" x14ac:dyDescent="0.25">
      <c r="A8" s="1" t="s">
        <v>17</v>
      </c>
      <c r="C8" s="5">
        <f xml:space="preserve"> 1/11</f>
        <v>9.0909090909090912E-2</v>
      </c>
      <c r="D8" s="9">
        <f t="shared" si="3"/>
        <v>9.0909090909090912E-2</v>
      </c>
      <c r="E8" s="12">
        <f t="shared" si="3"/>
        <v>9.0909090909090912E-2</v>
      </c>
      <c r="F8" s="15">
        <f t="shared" si="4"/>
        <v>90.909090909090907</v>
      </c>
      <c r="G8" s="17">
        <f t="shared" si="3"/>
        <v>9.0909090909090912E-2</v>
      </c>
      <c r="H8" s="21">
        <f t="shared" si="4"/>
        <v>90.909090909090907</v>
      </c>
      <c r="I8" s="24">
        <f t="shared" si="3"/>
        <v>9.0909090909090912E-2</v>
      </c>
      <c r="J8" s="27">
        <f t="shared" ref="J8:K20" si="7" xml:space="preserve"> DATE(2001 + $C8, 1 + $C8 * 12, 1 + $C8 * 30)</f>
        <v>36925</v>
      </c>
      <c r="K8" s="30">
        <f t="shared" si="7"/>
        <v>36925</v>
      </c>
      <c r="L8" s="1" t="str">
        <f t="shared" si="5"/>
        <v>Sat</v>
      </c>
      <c r="M8" s="33">
        <f t="shared" si="6"/>
        <v>0</v>
      </c>
      <c r="N8" s="36" t="s">
        <v>17</v>
      </c>
    </row>
    <row r="9" spans="1:15" x14ac:dyDescent="0.25">
      <c r="A9" s="1" t="s">
        <v>18</v>
      </c>
      <c r="C9" s="5">
        <f xml:space="preserve"> EXP(-2)</f>
        <v>0.1353352832366127</v>
      </c>
      <c r="D9" s="9">
        <f t="shared" si="3"/>
        <v>0.1353352832366127</v>
      </c>
      <c r="E9" s="12">
        <f t="shared" si="3"/>
        <v>0.1353352832366127</v>
      </c>
      <c r="F9" s="15">
        <f t="shared" si="4"/>
        <v>135.3352832366127</v>
      </c>
      <c r="G9" s="17">
        <f t="shared" si="3"/>
        <v>0.1353352832366127</v>
      </c>
      <c r="H9" s="21">
        <f t="shared" si="4"/>
        <v>135.3352832366127</v>
      </c>
      <c r="I9" s="24">
        <f t="shared" si="3"/>
        <v>0.1353352832366127</v>
      </c>
      <c r="J9" s="27">
        <f t="shared" si="7"/>
        <v>36927</v>
      </c>
      <c r="K9" s="30">
        <f t="shared" si="7"/>
        <v>36927</v>
      </c>
      <c r="L9" s="1" t="str">
        <f t="shared" si="5"/>
        <v>Mon</v>
      </c>
      <c r="M9" s="33">
        <f t="shared" si="6"/>
        <v>0</v>
      </c>
      <c r="N9" s="36" t="s">
        <v>18</v>
      </c>
    </row>
    <row r="10" spans="1:15" x14ac:dyDescent="0.25">
      <c r="A10" s="1" t="s">
        <v>20</v>
      </c>
      <c r="C10" s="5">
        <f xml:space="preserve"> 1/(2 * PI())</f>
        <v>0.15915494309189535</v>
      </c>
      <c r="D10" s="9">
        <f t="shared" si="3"/>
        <v>0.15915494309189535</v>
      </c>
      <c r="E10" s="12">
        <f t="shared" si="3"/>
        <v>0.15915494309189535</v>
      </c>
      <c r="F10" s="15">
        <f t="shared" si="4"/>
        <v>159.15494309189535</v>
      </c>
      <c r="G10" s="17">
        <f t="shared" si="3"/>
        <v>0.15915494309189535</v>
      </c>
      <c r="H10" s="21">
        <f t="shared" si="4"/>
        <v>159.15494309189535</v>
      </c>
      <c r="I10" s="24">
        <f t="shared" si="3"/>
        <v>0.15915494309189535</v>
      </c>
      <c r="J10" s="27">
        <f t="shared" si="7"/>
        <v>36927</v>
      </c>
      <c r="K10" s="30">
        <f t="shared" si="7"/>
        <v>36927</v>
      </c>
      <c r="L10" s="1" t="str">
        <f t="shared" si="5"/>
        <v>Mon</v>
      </c>
      <c r="M10" s="33">
        <f t="shared" si="6"/>
        <v>0</v>
      </c>
      <c r="N10" s="36" t="s">
        <v>20</v>
      </c>
    </row>
    <row r="11" spans="1:15" x14ac:dyDescent="0.25">
      <c r="A11" s="1" t="s">
        <v>21</v>
      </c>
      <c r="B11" s="1" t="b">
        <f xml:space="preserve"> TRUE</f>
        <v>1</v>
      </c>
      <c r="C11" s="5">
        <f>LOG10(2)</f>
        <v>0.3010299956639812</v>
      </c>
      <c r="D11" s="9">
        <f t="shared" si="3"/>
        <v>0.3010299956639812</v>
      </c>
      <c r="E11" s="12">
        <f t="shared" si="3"/>
        <v>0.3010299956639812</v>
      </c>
      <c r="F11" s="15">
        <f t="shared" si="4"/>
        <v>301.0299956639812</v>
      </c>
      <c r="G11" s="17">
        <f t="shared" si="3"/>
        <v>0.3010299956639812</v>
      </c>
      <c r="H11" s="21">
        <f t="shared" si="4"/>
        <v>301.0299956639812</v>
      </c>
      <c r="I11" s="24">
        <f t="shared" si="3"/>
        <v>0.3010299956639812</v>
      </c>
      <c r="J11" s="27">
        <f t="shared" si="7"/>
        <v>36991</v>
      </c>
      <c r="K11" s="30">
        <f t="shared" si="7"/>
        <v>36991</v>
      </c>
      <c r="L11" s="1" t="str">
        <f t="shared" si="5"/>
        <v>Tue</v>
      </c>
      <c r="M11" s="33">
        <f t="shared" si="6"/>
        <v>0</v>
      </c>
      <c r="N11" s="36" t="s">
        <v>21</v>
      </c>
    </row>
    <row r="12" spans="1:15" x14ac:dyDescent="0.25">
      <c r="A12" s="1" t="s">
        <v>24</v>
      </c>
      <c r="C12" s="5">
        <f xml:space="preserve"> 1/PI()</f>
        <v>0.31830988618379069</v>
      </c>
      <c r="D12" s="9">
        <f t="shared" si="3"/>
        <v>0.31830988618379069</v>
      </c>
      <c r="E12" s="12">
        <f t="shared" si="3"/>
        <v>0.31830988618379069</v>
      </c>
      <c r="F12" s="15">
        <f t="shared" si="4"/>
        <v>318.3098861837907</v>
      </c>
      <c r="G12" s="17">
        <f t="shared" si="3"/>
        <v>0.31830988618379069</v>
      </c>
      <c r="H12" s="21">
        <f t="shared" si="4"/>
        <v>318.3098861837907</v>
      </c>
      <c r="I12" s="24">
        <f t="shared" si="3"/>
        <v>0.31830988618379069</v>
      </c>
      <c r="J12" s="27">
        <f t="shared" si="7"/>
        <v>36991</v>
      </c>
      <c r="K12" s="30">
        <f t="shared" si="7"/>
        <v>36991</v>
      </c>
      <c r="L12" s="1" t="str">
        <f t="shared" si="5"/>
        <v>Tue</v>
      </c>
      <c r="M12" s="33">
        <f t="shared" si="6"/>
        <v>0</v>
      </c>
      <c r="N12" s="36" t="s">
        <v>24</v>
      </c>
    </row>
    <row r="13" spans="1:15" x14ac:dyDescent="0.25">
      <c r="A13" s="1" t="s">
        <v>19</v>
      </c>
      <c r="C13" s="5">
        <f xml:space="preserve"> EXP(-1)</f>
        <v>0.36787944117144233</v>
      </c>
      <c r="D13" s="9">
        <f t="shared" si="3"/>
        <v>0.36787944117144233</v>
      </c>
      <c r="E13" s="12">
        <f t="shared" si="3"/>
        <v>0.36787944117144233</v>
      </c>
      <c r="F13" s="15">
        <f t="shared" si="4"/>
        <v>367.87944117144235</v>
      </c>
      <c r="G13" s="17">
        <f t="shared" si="3"/>
        <v>0.36787944117144233</v>
      </c>
      <c r="H13" s="21">
        <f t="shared" si="4"/>
        <v>367.87944117144235</v>
      </c>
      <c r="I13" s="24">
        <f t="shared" si="3"/>
        <v>0.36787944117144233</v>
      </c>
      <c r="J13" s="27">
        <f t="shared" si="7"/>
        <v>37023</v>
      </c>
      <c r="K13" s="30">
        <f t="shared" si="7"/>
        <v>37023</v>
      </c>
      <c r="L13" s="1" t="str">
        <f t="shared" si="5"/>
        <v>Sat</v>
      </c>
      <c r="M13" s="33">
        <f t="shared" si="6"/>
        <v>0</v>
      </c>
      <c r="N13" s="36" t="s">
        <v>19</v>
      </c>
    </row>
    <row r="14" spans="1:15" x14ac:dyDescent="0.25">
      <c r="A14" s="1" t="s">
        <v>25</v>
      </c>
      <c r="C14" s="5">
        <f xml:space="preserve"> (2 * PI())^(-1/2)</f>
        <v>0.3989422804014327</v>
      </c>
      <c r="D14" s="9">
        <f t="shared" si="3"/>
        <v>0.3989422804014327</v>
      </c>
      <c r="E14" s="12">
        <f t="shared" si="3"/>
        <v>0.3989422804014327</v>
      </c>
      <c r="F14" s="15">
        <f t="shared" si="4"/>
        <v>398.9422804014327</v>
      </c>
      <c r="G14" s="17">
        <f t="shared" si="3"/>
        <v>0.3989422804014327</v>
      </c>
      <c r="H14" s="21">
        <f t="shared" si="4"/>
        <v>398.9422804014327</v>
      </c>
      <c r="I14" s="24">
        <f t="shared" si="3"/>
        <v>0.3989422804014327</v>
      </c>
      <c r="J14" s="27">
        <f t="shared" si="7"/>
        <v>37023</v>
      </c>
      <c r="K14" s="30">
        <f t="shared" si="7"/>
        <v>37023</v>
      </c>
      <c r="L14" s="1" t="str">
        <f t="shared" si="5"/>
        <v>Sat</v>
      </c>
      <c r="M14" s="33">
        <f t="shared" si="6"/>
        <v>0</v>
      </c>
      <c r="N14" s="36" t="s">
        <v>25</v>
      </c>
    </row>
    <row r="15" spans="1:15" x14ac:dyDescent="0.25">
      <c r="A15" s="1" t="s">
        <v>26</v>
      </c>
      <c r="C15" s="5">
        <f>LOG10(EXP(1))</f>
        <v>0.43429448190325182</v>
      </c>
      <c r="D15" s="9">
        <f t="shared" si="3"/>
        <v>0.43429448190325182</v>
      </c>
      <c r="E15" s="12">
        <f t="shared" si="3"/>
        <v>0.43429448190325182</v>
      </c>
      <c r="F15" s="15">
        <f t="shared" si="4"/>
        <v>434.29448190325184</v>
      </c>
      <c r="G15" s="17">
        <f t="shared" si="3"/>
        <v>0.43429448190325182</v>
      </c>
      <c r="H15" s="21">
        <f t="shared" si="4"/>
        <v>434.29448190325184</v>
      </c>
      <c r="I15" s="24">
        <f t="shared" si="3"/>
        <v>0.43429448190325182</v>
      </c>
      <c r="J15" s="27">
        <f t="shared" si="7"/>
        <v>37056</v>
      </c>
      <c r="K15" s="30">
        <f t="shared" si="7"/>
        <v>37056</v>
      </c>
      <c r="L15" s="1" t="str">
        <f t="shared" si="5"/>
        <v>Thu</v>
      </c>
      <c r="M15" s="33">
        <f t="shared" si="6"/>
        <v>0</v>
      </c>
      <c r="N15" s="36" t="s">
        <v>26</v>
      </c>
    </row>
    <row r="16" spans="1:15" x14ac:dyDescent="0.25">
      <c r="A16" s="1" t="s">
        <v>22</v>
      </c>
      <c r="B16" s="1" t="b">
        <f xml:space="preserve"> TRUE</f>
        <v>1</v>
      </c>
      <c r="C16" s="5">
        <f>LOG10(3)</f>
        <v>0.47712125471966244</v>
      </c>
      <c r="D16" s="9">
        <f t="shared" si="3"/>
        <v>0.47712125471966244</v>
      </c>
      <c r="E16" s="12">
        <f t="shared" si="3"/>
        <v>0.47712125471966244</v>
      </c>
      <c r="F16" s="15">
        <f t="shared" si="4"/>
        <v>477.12125471966243</v>
      </c>
      <c r="G16" s="17">
        <f t="shared" si="3"/>
        <v>0.47712125471966244</v>
      </c>
      <c r="H16" s="21">
        <f t="shared" si="4"/>
        <v>477.12125471966243</v>
      </c>
      <c r="I16" s="24">
        <f t="shared" si="3"/>
        <v>0.47712125471966244</v>
      </c>
      <c r="J16" s="27">
        <f t="shared" si="7"/>
        <v>37057</v>
      </c>
      <c r="K16" s="30">
        <f t="shared" si="7"/>
        <v>37057</v>
      </c>
      <c r="L16" s="1" t="str">
        <f t="shared" si="5"/>
        <v>Fri</v>
      </c>
      <c r="M16" s="33">
        <f t="shared" si="6"/>
        <v>0</v>
      </c>
      <c r="N16" s="36" t="s">
        <v>22</v>
      </c>
    </row>
    <row r="17" spans="1:15" x14ac:dyDescent="0.25">
      <c r="A17" s="1" t="s">
        <v>27</v>
      </c>
      <c r="C17" s="5">
        <f xml:space="preserve"> PI()^(-1/2)</f>
        <v>0.56418958354775628</v>
      </c>
      <c r="D17" s="9">
        <f t="shared" si="3"/>
        <v>0.56418958354775628</v>
      </c>
      <c r="E17" s="12">
        <f t="shared" si="3"/>
        <v>0.56418958354775628</v>
      </c>
      <c r="F17" s="15">
        <f t="shared" si="4"/>
        <v>564.18958354775623</v>
      </c>
      <c r="G17" s="17">
        <f t="shared" si="3"/>
        <v>0.56418958354775628</v>
      </c>
      <c r="H17" s="21">
        <f t="shared" si="4"/>
        <v>564.18958354775623</v>
      </c>
      <c r="I17" s="24">
        <f t="shared" si="3"/>
        <v>0.56418958354775628</v>
      </c>
      <c r="J17" s="27">
        <f t="shared" si="7"/>
        <v>37089</v>
      </c>
      <c r="K17" s="30">
        <f t="shared" si="7"/>
        <v>37089</v>
      </c>
      <c r="L17" s="1" t="str">
        <f t="shared" si="5"/>
        <v>Tue</v>
      </c>
      <c r="M17" s="33">
        <f t="shared" si="6"/>
        <v>0</v>
      </c>
      <c r="N17" s="36" t="s">
        <v>27</v>
      </c>
    </row>
    <row r="18" spans="1:15" x14ac:dyDescent="0.25">
      <c r="A18" s="1" t="s">
        <v>28</v>
      </c>
      <c r="C18" s="5">
        <f xml:space="preserve"> 0.5772156649</f>
        <v>0.57721566489999998</v>
      </c>
      <c r="D18" s="9">
        <f t="shared" si="3"/>
        <v>0.57721566489999998</v>
      </c>
      <c r="E18" s="12">
        <f t="shared" si="3"/>
        <v>0.57721566489999998</v>
      </c>
      <c r="F18" s="15">
        <f t="shared" si="4"/>
        <v>577.21566489999998</v>
      </c>
      <c r="G18" s="17">
        <f t="shared" si="3"/>
        <v>0.57721566489999998</v>
      </c>
      <c r="H18" s="21">
        <f t="shared" si="4"/>
        <v>577.21566489999998</v>
      </c>
      <c r="I18" s="24">
        <f t="shared" si="3"/>
        <v>0.57721566489999998</v>
      </c>
      <c r="J18" s="27">
        <f t="shared" si="7"/>
        <v>37090</v>
      </c>
      <c r="K18" s="30">
        <f t="shared" si="7"/>
        <v>37090</v>
      </c>
      <c r="L18" s="1" t="str">
        <f t="shared" si="5"/>
        <v>Wed</v>
      </c>
      <c r="M18" s="33">
        <f t="shared" si="6"/>
        <v>0</v>
      </c>
      <c r="N18" s="36" t="s">
        <v>28</v>
      </c>
      <c r="O18" s="1" t="s">
        <v>34</v>
      </c>
    </row>
    <row r="19" spans="1:15" x14ac:dyDescent="0.25">
      <c r="A19" s="1" t="s">
        <v>29</v>
      </c>
      <c r="C19" s="5">
        <f xml:space="preserve"> LN(2)</f>
        <v>0.69314718055994529</v>
      </c>
      <c r="D19" s="9">
        <f t="shared" si="3"/>
        <v>0.69314718055994529</v>
      </c>
      <c r="E19" s="12">
        <f t="shared" si="3"/>
        <v>0.69314718055994529</v>
      </c>
      <c r="F19" s="15">
        <f t="shared" si="4"/>
        <v>693.14718055994524</v>
      </c>
      <c r="G19" s="17">
        <f t="shared" si="3"/>
        <v>0.69314718055994529</v>
      </c>
      <c r="H19" s="21">
        <f t="shared" si="4"/>
        <v>693.14718055994524</v>
      </c>
      <c r="I19" s="24">
        <f t="shared" si="3"/>
        <v>0.69314718055994529</v>
      </c>
      <c r="J19" s="27">
        <f t="shared" si="7"/>
        <v>37155</v>
      </c>
      <c r="K19" s="30">
        <f t="shared" si="7"/>
        <v>37155</v>
      </c>
      <c r="L19" s="1" t="str">
        <f t="shared" si="5"/>
        <v>Fri</v>
      </c>
      <c r="M19" s="33">
        <f t="shared" si="6"/>
        <v>0</v>
      </c>
      <c r="N19" s="36" t="s">
        <v>29</v>
      </c>
    </row>
    <row r="20" spans="1:15" x14ac:dyDescent="0.25">
      <c r="A20" s="1" t="s">
        <v>23</v>
      </c>
      <c r="B20" s="1" t="b">
        <f xml:space="preserve"> TRUE</f>
        <v>1</v>
      </c>
      <c r="C20" s="5">
        <f>LOG10(5)</f>
        <v>0.69897000433601886</v>
      </c>
      <c r="D20" s="9">
        <f t="shared" si="3"/>
        <v>0.69897000433601886</v>
      </c>
      <c r="E20" s="12">
        <f t="shared" si="3"/>
        <v>0.69897000433601886</v>
      </c>
      <c r="F20" s="15">
        <f t="shared" si="4"/>
        <v>698.97000433601886</v>
      </c>
      <c r="G20" s="17">
        <f t="shared" si="3"/>
        <v>0.69897000433601886</v>
      </c>
      <c r="H20" s="21">
        <f t="shared" si="4"/>
        <v>698.97000433601886</v>
      </c>
      <c r="I20" s="24">
        <f t="shared" si="3"/>
        <v>0.69897000433601886</v>
      </c>
      <c r="J20" s="27">
        <f t="shared" si="7"/>
        <v>37155</v>
      </c>
      <c r="K20" s="30">
        <f t="shared" si="7"/>
        <v>37155</v>
      </c>
      <c r="L20" s="1" t="str">
        <f t="shared" si="5"/>
        <v>Fri</v>
      </c>
      <c r="M20" s="33">
        <f t="shared" si="6"/>
        <v>0</v>
      </c>
      <c r="N20" s="36" t="s">
        <v>23</v>
      </c>
    </row>
  </sheetData>
  <autoFilter ref="B5:O5"/>
  <pageMargins left="0.7" right="0.7" top="0.75" bottom="0.75" header="0.3" footer="0.3"/>
  <pageSetup orientation="landscape" r:id="rId1"/>
  <headerFooter>
    <oddHeader>&amp;L&amp;F&amp;CU//FOUO&amp;R&amp;A</oddHeader>
    <oddFooter>&amp;Lprinted: &amp;D&amp;CU//FOUO&amp;Rpage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tabs</vt:lpstr>
      <vt:lpstr>notes_01</vt:lpstr>
      <vt:lpstr>notes_02</vt:lpstr>
      <vt:lpstr>notes_03</vt:lpstr>
      <vt:lpstr>templates</vt:lpstr>
      <vt:lpstr>notes_01!Print_Titles</vt:lpstr>
      <vt:lpstr>notes_02!Print_Titles</vt:lpstr>
      <vt:lpstr>notes_03!Print_Titles</vt:lpstr>
      <vt:lpstr>tabs!Print_Titles</vt:lpstr>
      <vt:lpstr>templates!Print_Titles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Thrall, Anthony D</dc:creator>
  <cp:lastModifiedBy>Thrall, Anthony D</cp:lastModifiedBy>
  <cp:lastPrinted>2020-11-07T16:03:51Z</cp:lastPrinted>
  <dcterms:created xsi:type="dcterms:W3CDTF">2020-11-07T14:12:15Z</dcterms:created>
  <dcterms:modified xsi:type="dcterms:W3CDTF">2025-02-11T08:45:22Z</dcterms:modified>
</cp:coreProperties>
</file>