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502"/>
  <workbookPr/>
  <mc:AlternateContent xmlns:mc="http://schemas.openxmlformats.org/markup-compatibility/2006">
    <mc:Choice Requires="x15">
      <x15ac:absPath xmlns:x15ac="http://schemas.microsoft.com/office/spreadsheetml/2010/11/ac" url="/Users/michaeltaylor/Desktop/Exercise Files/Chapter 2/"/>
    </mc:Choice>
  </mc:AlternateContent>
  <bookViews>
    <workbookView xWindow="0" yWindow="0" windowWidth="28800" windowHeight="16200" tabRatio="500"/>
  </bookViews>
  <sheets>
    <sheet name="top-down" sheetId="6" r:id="rId1"/>
    <sheet name="raw" sheetId="7" r:id="rId2"/>
    <sheet name="reverse" sheetId="8" r:id="rId3"/>
    <sheet name="end" sheetId="10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6" i="7" l="1"/>
  <c r="E7" i="7"/>
  <c r="E12" i="7"/>
  <c r="E8" i="7"/>
  <c r="E9" i="7"/>
  <c r="E18" i="7"/>
  <c r="E17" i="7"/>
  <c r="E16" i="7"/>
  <c r="J6" i="7"/>
  <c r="J7" i="7"/>
  <c r="J11" i="10"/>
  <c r="J5" i="10"/>
  <c r="J6" i="10"/>
  <c r="J7" i="10"/>
  <c r="J8" i="10"/>
  <c r="J9" i="10"/>
  <c r="E9" i="10"/>
  <c r="E23" i="10"/>
  <c r="K18" i="10"/>
  <c r="J18" i="10"/>
  <c r="I18" i="10"/>
  <c r="E5" i="10"/>
  <c r="E18" i="10"/>
  <c r="D9" i="10"/>
  <c r="D18" i="10"/>
  <c r="K17" i="10"/>
  <c r="J17" i="10"/>
  <c r="I17" i="10"/>
  <c r="E8" i="10"/>
  <c r="E17" i="10"/>
  <c r="D17" i="10"/>
  <c r="K6" i="10"/>
  <c r="K7" i="10"/>
  <c r="K16" i="10"/>
  <c r="J16" i="10"/>
  <c r="I6" i="10"/>
  <c r="I7" i="10"/>
  <c r="I16" i="10"/>
  <c r="E7" i="10"/>
  <c r="E16" i="10"/>
  <c r="D16" i="10"/>
  <c r="E6" i="10"/>
  <c r="E13" i="10"/>
  <c r="D13" i="10"/>
  <c r="O12" i="10"/>
  <c r="N12" i="10"/>
  <c r="M12" i="10"/>
  <c r="L12" i="10"/>
  <c r="E12" i="10"/>
  <c r="D12" i="10"/>
  <c r="E11" i="10"/>
  <c r="D11" i="10"/>
  <c r="J5" i="8"/>
  <c r="J6" i="8"/>
  <c r="J7" i="8"/>
  <c r="J8" i="8"/>
  <c r="J9" i="8"/>
  <c r="E9" i="8"/>
  <c r="E8" i="8"/>
  <c r="K6" i="8"/>
  <c r="K7" i="8"/>
  <c r="E7" i="8"/>
  <c r="E6" i="8"/>
  <c r="E5" i="8"/>
  <c r="E13" i="8"/>
  <c r="E12" i="8"/>
  <c r="E11" i="8"/>
  <c r="D12" i="8"/>
  <c r="E23" i="8"/>
  <c r="K18" i="8"/>
  <c r="J18" i="8"/>
  <c r="I18" i="8"/>
  <c r="E18" i="8"/>
  <c r="D9" i="8"/>
  <c r="D18" i="8"/>
  <c r="K17" i="8"/>
  <c r="J17" i="8"/>
  <c r="I17" i="8"/>
  <c r="E17" i="8"/>
  <c r="D17" i="8"/>
  <c r="K16" i="8"/>
  <c r="J16" i="8"/>
  <c r="I6" i="8"/>
  <c r="I7" i="8"/>
  <c r="I16" i="8"/>
  <c r="E16" i="8"/>
  <c r="D16" i="8"/>
  <c r="D13" i="8"/>
  <c r="O12" i="8"/>
  <c r="N12" i="8"/>
  <c r="M12" i="8"/>
  <c r="L12" i="8"/>
  <c r="D11" i="8"/>
  <c r="J18" i="7"/>
  <c r="I18" i="7"/>
  <c r="D12" i="7"/>
  <c r="J16" i="7"/>
  <c r="I6" i="7"/>
  <c r="I7" i="7"/>
  <c r="I16" i="7"/>
  <c r="J17" i="7"/>
  <c r="I17" i="7"/>
  <c r="N12" i="7"/>
  <c r="M12" i="7"/>
  <c r="L12" i="7"/>
  <c r="K12" i="7"/>
  <c r="D12" i="6"/>
  <c r="E12" i="6"/>
  <c r="D9" i="7"/>
  <c r="D18" i="7"/>
  <c r="D17" i="7"/>
  <c r="D16" i="7"/>
  <c r="D13" i="7"/>
  <c r="D11" i="7"/>
  <c r="E6" i="6"/>
  <c r="E7" i="6"/>
  <c r="E8" i="6"/>
  <c r="E9" i="6"/>
  <c r="E23" i="6"/>
  <c r="E18" i="6"/>
  <c r="D9" i="6"/>
  <c r="D18" i="6"/>
  <c r="E17" i="6"/>
  <c r="D17" i="6"/>
  <c r="E16" i="6"/>
  <c r="D16" i="6"/>
  <c r="D13" i="6"/>
  <c r="D11" i="6"/>
  <c r="E23" i="7"/>
</calcChain>
</file>

<file path=xl/sharedStrings.xml><?xml version="1.0" encoding="utf-8"?>
<sst xmlns="http://schemas.openxmlformats.org/spreadsheetml/2006/main" count="132" uniqueCount="36">
  <si>
    <t>Spend</t>
  </si>
  <si>
    <t>Impressions</t>
  </si>
  <si>
    <t>CTR</t>
  </si>
  <si>
    <t>Clicks</t>
  </si>
  <si>
    <t>Conversions</t>
  </si>
  <si>
    <t>CPM</t>
  </si>
  <si>
    <t>CPC</t>
  </si>
  <si>
    <t>CVR</t>
  </si>
  <si>
    <t>CPA</t>
  </si>
  <si>
    <t>Revenue</t>
  </si>
  <si>
    <t>Last Month</t>
  </si>
  <si>
    <t>Next Month</t>
  </si>
  <si>
    <t>GOAL</t>
  </si>
  <si>
    <t>Clickthrough Rate</t>
  </si>
  <si>
    <t>Conversion Rate</t>
  </si>
  <si>
    <t>Cost per Mille</t>
  </si>
  <si>
    <t>Cost per Click</t>
  </si>
  <si>
    <t>ROI</t>
  </si>
  <si>
    <t>Return on Investment</t>
  </si>
  <si>
    <t>=clicks/impressions</t>
  </si>
  <si>
    <t>=orders/clicks</t>
  </si>
  <si>
    <t>=spend/impressions*1000</t>
  </si>
  <si>
    <t>=spend/clicks</t>
  </si>
  <si>
    <t>=revenue/conversions</t>
  </si>
  <si>
    <t>=(revenue-spend)/spend</t>
  </si>
  <si>
    <t>=spend/conversions</t>
  </si>
  <si>
    <t>Cost per Acquisition</t>
  </si>
  <si>
    <t>ACV</t>
  </si>
  <si>
    <t>Average Conversion Value</t>
  </si>
  <si>
    <t>revenue</t>
  </si>
  <si>
    <t>Facebook Ads</t>
  </si>
  <si>
    <t>Google Ads</t>
  </si>
  <si>
    <t>Organic</t>
  </si>
  <si>
    <t>Referral</t>
  </si>
  <si>
    <t>Direct</t>
  </si>
  <si>
    <t>Email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</si>
</sst>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6" formatCode="&quot;$&quot;#,##0_);[Red]\(&quot;$&quot;#,##0\)"/>
    <numFmt numFmtId="8" formatCode="&quot;$&quot;#,##0.00_);[Red]\(&quot;$&quot;#,##0.00\)"/>
    <numFmt numFmtId="43" formatCode="_(* #,##0.00_);_(* \(#,##0.00\);_(* &quot;-&quot;??_);_(@_)"/>
    <numFmt numFmtId="164" formatCode="&quot;$&quot;#,##0"/>
    <numFmt numFmtId="165" formatCode="&quot;$&quot;#,##0.00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rgb="FF000000"/>
      <name val="Calibri"/>
      <scheme val="minor"/>
    </font>
    <font>
      <sz val="12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30">
    <xf numFmtId="0" fontId="0" fillId="0" borderId="0" xfId="0"/>
    <xf numFmtId="164" fontId="0" fillId="0" borderId="0" xfId="0" applyNumberFormat="1"/>
    <xf numFmtId="3" fontId="0" fillId="0" borderId="0" xfId="2" applyNumberFormat="1" applyFont="1"/>
    <xf numFmtId="8" fontId="0" fillId="0" borderId="0" xfId="0" applyNumberFormat="1" applyFill="1"/>
    <xf numFmtId="6" fontId="0" fillId="0" borderId="0" xfId="0" applyNumberFormat="1" applyFill="1"/>
    <xf numFmtId="9" fontId="0" fillId="0" borderId="0" xfId="1" applyFont="1" applyFill="1"/>
    <xf numFmtId="10" fontId="0" fillId="2" borderId="0" xfId="1" applyNumberFormat="1" applyFont="1" applyFill="1"/>
    <xf numFmtId="8" fontId="0" fillId="2" borderId="0" xfId="0" applyNumberFormat="1" applyFill="1"/>
    <xf numFmtId="6" fontId="0" fillId="2" borderId="0" xfId="0" applyNumberFormat="1" applyFill="1"/>
    <xf numFmtId="9" fontId="0" fillId="0" borderId="0" xfId="1" applyFont="1"/>
    <xf numFmtId="0" fontId="4" fillId="0" borderId="0" xfId="0" applyFont="1"/>
    <xf numFmtId="10" fontId="4" fillId="0" borderId="0" xfId="0" applyNumberFormat="1" applyFont="1"/>
    <xf numFmtId="0" fontId="5" fillId="0" borderId="0" xfId="0" applyFont="1"/>
    <xf numFmtId="8" fontId="0" fillId="0" borderId="0" xfId="0" applyNumberFormat="1"/>
    <xf numFmtId="8" fontId="4" fillId="0" borderId="0" xfId="0" applyNumberFormat="1" applyFont="1"/>
    <xf numFmtId="8" fontId="5" fillId="0" borderId="0" xfId="0" applyNumberFormat="1" applyFont="1"/>
    <xf numFmtId="165" fontId="4" fillId="0" borderId="0" xfId="0" applyNumberFormat="1" applyFont="1"/>
    <xf numFmtId="9" fontId="4" fillId="0" borderId="0" xfId="0" applyNumberFormat="1" applyFont="1"/>
    <xf numFmtId="0" fontId="5" fillId="0" borderId="0" xfId="0" quotePrefix="1" applyFont="1"/>
    <xf numFmtId="8" fontId="5" fillId="0" borderId="0" xfId="0" quotePrefix="1" applyNumberFormat="1" applyFont="1"/>
    <xf numFmtId="0" fontId="0" fillId="0" borderId="0" xfId="0" applyFill="1"/>
    <xf numFmtId="10" fontId="0" fillId="0" borderId="0" xfId="1" applyNumberFormat="1" applyFont="1" applyFill="1"/>
    <xf numFmtId="165" fontId="0" fillId="0" borderId="0" xfId="0" applyNumberFormat="1"/>
    <xf numFmtId="0" fontId="0" fillId="0" borderId="0" xfId="0" quotePrefix="1"/>
    <xf numFmtId="0" fontId="3" fillId="0" borderId="0" xfId="0" applyFont="1"/>
    <xf numFmtId="10" fontId="6" fillId="2" borderId="0" xfId="1" applyNumberFormat="1" applyFont="1" applyFill="1"/>
    <xf numFmtId="0" fontId="3" fillId="0" borderId="0" xfId="0" quotePrefix="1" applyFont="1"/>
    <xf numFmtId="165" fontId="0" fillId="2" borderId="0" xfId="0" applyNumberFormat="1" applyFill="1"/>
    <xf numFmtId="0" fontId="3" fillId="0" borderId="0" xfId="0" quotePrefix="1" applyFont="1" applyFill="1"/>
    <xf numFmtId="3" fontId="0" fillId="0" borderId="0" xfId="2" applyNumberFormat="1" applyFont="1" applyFill="1"/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R25"/>
  <sheetViews>
    <sheetView tabSelected="1" zoomScale="125" zoomScaleNormal="125" zoomScalePageLayoutView="125" workbookViewId="0">
      <selection activeCell="D4" sqref="D4"/>
    </sheetView>
  </sheetViews>
  <sheetFormatPr baseColWidth="10" defaultRowHeight="16" x14ac:dyDescent="0.2"/>
  <cols>
    <col min="7" max="7" width="22.83203125" bestFit="1" customWidth="1"/>
  </cols>
  <sheetData>
    <row r="4" spans="3:18" x14ac:dyDescent="0.2">
      <c r="D4" s="24" t="s">
        <v>10</v>
      </c>
      <c r="E4" s="24" t="s">
        <v>11</v>
      </c>
    </row>
    <row r="5" spans="3:18" x14ac:dyDescent="0.2">
      <c r="C5" t="s">
        <v>0</v>
      </c>
      <c r="D5" s="22">
        <v>7214</v>
      </c>
      <c r="E5" s="22">
        <v>8000</v>
      </c>
    </row>
    <row r="6" spans="3:18" x14ac:dyDescent="0.2">
      <c r="C6" t="s">
        <v>1</v>
      </c>
      <c r="D6" s="2">
        <v>490898.04012264695</v>
      </c>
      <c r="E6" s="2">
        <f>E5/E13*1000</f>
        <v>544383.74285849393</v>
      </c>
    </row>
    <row r="7" spans="3:18" x14ac:dyDescent="0.2">
      <c r="C7" t="s">
        <v>3</v>
      </c>
      <c r="D7" s="2">
        <v>8793</v>
      </c>
      <c r="E7" s="2">
        <f>E6*E11</f>
        <v>9751.0396451344586</v>
      </c>
    </row>
    <row r="8" spans="3:18" x14ac:dyDescent="0.2">
      <c r="C8" t="s">
        <v>4</v>
      </c>
      <c r="D8" s="2">
        <v>128</v>
      </c>
      <c r="E8" s="2">
        <f>E7*E12</f>
        <v>170.33545883005263</v>
      </c>
    </row>
    <row r="9" spans="3:18" x14ac:dyDescent="0.2">
      <c r="C9" s="3" t="s">
        <v>9</v>
      </c>
      <c r="D9" s="3">
        <f>D14*D8</f>
        <v>25472</v>
      </c>
      <c r="E9" s="3">
        <f>E8*E14</f>
        <v>33896.756307180476</v>
      </c>
      <c r="N9" s="10"/>
      <c r="O9" s="11"/>
      <c r="P9" s="10"/>
    </row>
    <row r="10" spans="3:18" x14ac:dyDescent="0.2">
      <c r="N10" s="10"/>
      <c r="O10" s="11"/>
      <c r="P10" s="10"/>
      <c r="Q10" s="12"/>
      <c r="R10" s="18"/>
    </row>
    <row r="11" spans="3:18" x14ac:dyDescent="0.2">
      <c r="C11" s="20" t="s">
        <v>2</v>
      </c>
      <c r="D11" s="21">
        <f>D7/D6</f>
        <v>1.791206988278694E-2</v>
      </c>
      <c r="E11" s="6">
        <v>1.791206988278694E-2</v>
      </c>
      <c r="G11" s="12" t="s">
        <v>13</v>
      </c>
      <c r="H11" s="18" t="s">
        <v>19</v>
      </c>
      <c r="N11" s="14"/>
      <c r="O11" s="11"/>
      <c r="P11" s="10"/>
      <c r="Q11" s="12"/>
      <c r="R11" s="18"/>
    </row>
    <row r="12" spans="3:18" x14ac:dyDescent="0.2">
      <c r="C12" s="20" t="s">
        <v>7</v>
      </c>
      <c r="D12" s="21">
        <f>D8/D7</f>
        <v>1.4557034004321619E-2</v>
      </c>
      <c r="E12" s="25">
        <f>D12*1.2</f>
        <v>1.7468440805185944E-2</v>
      </c>
      <c r="G12" s="12" t="s">
        <v>14</v>
      </c>
      <c r="H12" s="18" t="s">
        <v>20</v>
      </c>
      <c r="N12" s="10"/>
      <c r="O12" s="10"/>
      <c r="P12" s="10"/>
      <c r="Q12" s="15"/>
      <c r="R12" s="18"/>
    </row>
    <row r="13" spans="3:18" x14ac:dyDescent="0.2">
      <c r="C13" s="3" t="s">
        <v>5</v>
      </c>
      <c r="D13" s="3">
        <f>D5/D6*1000</f>
        <v>14.695515993907085</v>
      </c>
      <c r="E13" s="7">
        <v>14.695515993907085</v>
      </c>
      <c r="G13" s="12" t="s">
        <v>15</v>
      </c>
      <c r="H13" s="18" t="s">
        <v>21</v>
      </c>
      <c r="N13" s="10"/>
      <c r="O13" s="11"/>
      <c r="P13" s="10"/>
    </row>
    <row r="14" spans="3:18" x14ac:dyDescent="0.2">
      <c r="C14" s="3" t="s">
        <v>27</v>
      </c>
      <c r="D14" s="4">
        <v>199</v>
      </c>
      <c r="E14" s="8">
        <v>199</v>
      </c>
      <c r="G14" s="12" t="s">
        <v>28</v>
      </c>
      <c r="H14" s="23" t="s">
        <v>23</v>
      </c>
      <c r="N14" s="10"/>
      <c r="O14" s="10"/>
      <c r="P14" s="10"/>
      <c r="Q14" s="15"/>
      <c r="R14" s="18"/>
    </row>
    <row r="15" spans="3:18" x14ac:dyDescent="0.2">
      <c r="N15" s="10"/>
      <c r="O15" s="14"/>
      <c r="P15" s="10"/>
    </row>
    <row r="16" spans="3:18" x14ac:dyDescent="0.2">
      <c r="C16" s="3" t="s">
        <v>6</v>
      </c>
      <c r="D16" s="3">
        <f>D5/D7</f>
        <v>0.82042533833731379</v>
      </c>
      <c r="E16" s="3">
        <f>E5/E7</f>
        <v>0.8204253383373139</v>
      </c>
      <c r="G16" s="12" t="s">
        <v>16</v>
      </c>
      <c r="H16" s="18" t="s">
        <v>22</v>
      </c>
      <c r="N16" s="10"/>
      <c r="O16" s="14"/>
      <c r="P16" s="10"/>
    </row>
    <row r="17" spans="3:18" x14ac:dyDescent="0.2">
      <c r="C17" s="3" t="s">
        <v>8</v>
      </c>
      <c r="D17" s="4">
        <f>D5/D8</f>
        <v>56.359375</v>
      </c>
      <c r="E17" s="4">
        <f>E5/E8</f>
        <v>46.966145833333343</v>
      </c>
      <c r="G17" s="15" t="s">
        <v>26</v>
      </c>
      <c r="H17" s="18" t="s">
        <v>25</v>
      </c>
      <c r="N17" s="10"/>
      <c r="O17" s="14"/>
      <c r="P17" s="10"/>
      <c r="Q17" s="12"/>
      <c r="R17" s="18"/>
    </row>
    <row r="18" spans="3:18" x14ac:dyDescent="0.2">
      <c r="C18" s="3" t="s">
        <v>17</v>
      </c>
      <c r="D18" s="5">
        <f>(D9-D5)/D5</f>
        <v>2.5309121153313003</v>
      </c>
      <c r="E18" s="5">
        <f>(E9-E5)/E5</f>
        <v>3.2370945383975593</v>
      </c>
      <c r="G18" s="12" t="s">
        <v>18</v>
      </c>
      <c r="H18" s="18" t="s">
        <v>24</v>
      </c>
      <c r="N18" s="10"/>
      <c r="O18" s="14"/>
      <c r="P18" s="10"/>
    </row>
    <row r="19" spans="3:18" x14ac:dyDescent="0.2">
      <c r="N19" s="10"/>
      <c r="O19" s="10"/>
      <c r="P19" s="10"/>
      <c r="Q19" s="15"/>
      <c r="R19" s="19"/>
    </row>
    <row r="20" spans="3:18" x14ac:dyDescent="0.2">
      <c r="N20" s="10"/>
      <c r="O20" s="16"/>
      <c r="P20" s="10"/>
      <c r="Q20" s="12"/>
      <c r="R20" s="18"/>
    </row>
    <row r="21" spans="3:18" x14ac:dyDescent="0.2">
      <c r="N21" s="10"/>
      <c r="O21" s="16"/>
      <c r="P21" s="10"/>
      <c r="Q21" s="12"/>
      <c r="R21" s="18"/>
    </row>
    <row r="22" spans="3:18" x14ac:dyDescent="0.2">
      <c r="D22" t="s">
        <v>12</v>
      </c>
      <c r="E22" s="13">
        <v>33000</v>
      </c>
      <c r="F22" t="s">
        <v>29</v>
      </c>
      <c r="N22" s="10"/>
      <c r="O22" s="17"/>
      <c r="P22" s="10"/>
      <c r="Q22" s="12"/>
      <c r="R22" s="18"/>
    </row>
    <row r="23" spans="3:18" x14ac:dyDescent="0.2">
      <c r="E23" s="9">
        <f>IFERROR((E9-E22)/E22,"")</f>
        <v>2.717443355092352E-2</v>
      </c>
      <c r="N23" s="14"/>
      <c r="O23" s="10"/>
      <c r="P23" s="10"/>
      <c r="Q23" s="15"/>
      <c r="R23" s="19"/>
    </row>
    <row r="24" spans="3:18" x14ac:dyDescent="0.2">
      <c r="N24" s="10"/>
      <c r="O24" s="10"/>
      <c r="P24" s="10"/>
      <c r="Q24" s="12"/>
      <c r="R24" s="19"/>
    </row>
    <row r="25" spans="3:18" x14ac:dyDescent="0.2">
      <c r="N25" s="10"/>
      <c r="O25" s="16"/>
      <c r="P25" s="10"/>
      <c r="Q25" s="15"/>
      <c r="R25" s="1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S25"/>
  <sheetViews>
    <sheetView zoomScale="125" zoomScaleNormal="125" zoomScalePageLayoutView="125" workbookViewId="0">
      <selection activeCell="F9" sqref="F9"/>
    </sheetView>
  </sheetViews>
  <sheetFormatPr baseColWidth="10" defaultRowHeight="16" x14ac:dyDescent="0.2"/>
  <cols>
    <col min="8" max="8" width="10.83203125" customWidth="1"/>
    <col min="9" max="14" width="13.1640625" customWidth="1"/>
  </cols>
  <sheetData>
    <row r="4" spans="3:19" x14ac:dyDescent="0.2">
      <c r="D4" s="24" t="s">
        <v>10</v>
      </c>
      <c r="E4" s="24" t="s">
        <v>11</v>
      </c>
      <c r="I4" s="26" t="s">
        <v>30</v>
      </c>
      <c r="J4" s="26" t="s">
        <v>31</v>
      </c>
      <c r="K4" s="26" t="s">
        <v>32</v>
      </c>
      <c r="L4" s="26" t="s">
        <v>33</v>
      </c>
      <c r="M4" s="26" t="s">
        <v>34</v>
      </c>
      <c r="N4" s="26" t="s">
        <v>35</v>
      </c>
    </row>
    <row r="5" spans="3:19" x14ac:dyDescent="0.2">
      <c r="C5" t="s">
        <v>0</v>
      </c>
      <c r="D5" s="22">
        <v>7214</v>
      </c>
      <c r="E5" s="22">
        <v>8000</v>
      </c>
      <c r="H5" t="s">
        <v>0</v>
      </c>
      <c r="I5" s="1">
        <v>4328.3999999999996</v>
      </c>
      <c r="J5" s="1">
        <v>2885.6000000000004</v>
      </c>
      <c r="K5" s="1"/>
      <c r="L5" s="1"/>
      <c r="M5" s="1"/>
      <c r="N5" s="1"/>
    </row>
    <row r="6" spans="3:19" x14ac:dyDescent="0.2">
      <c r="C6" t="s">
        <v>1</v>
      </c>
      <c r="D6" s="2">
        <v>490898.04012264695</v>
      </c>
      <c r="E6" s="2">
        <f>E5/E13*1000</f>
        <v>544383.74285849393</v>
      </c>
      <c r="H6" t="s">
        <v>1</v>
      </c>
      <c r="I6" s="2">
        <f>I5/I13*1000</f>
        <v>386119.53612845665</v>
      </c>
      <c r="J6" s="2">
        <f>J5/J13*1000</f>
        <v>104778.50399419029</v>
      </c>
      <c r="K6" s="2"/>
      <c r="L6" s="2"/>
      <c r="M6" s="2"/>
      <c r="N6" s="2"/>
    </row>
    <row r="7" spans="3:19" x14ac:dyDescent="0.2">
      <c r="C7" t="s">
        <v>3</v>
      </c>
      <c r="D7" s="2">
        <v>8793</v>
      </c>
      <c r="E7" s="2">
        <f>E6*E11</f>
        <v>9751.0396451344586</v>
      </c>
      <c r="H7" t="s">
        <v>3</v>
      </c>
      <c r="I7" s="2">
        <f>I6*I11</f>
        <v>5019.5539696699361</v>
      </c>
      <c r="J7" s="2">
        <f>J6*J11</f>
        <v>1833.6238198983303</v>
      </c>
      <c r="K7" s="2">
        <v>1043</v>
      </c>
      <c r="L7" s="2">
        <v>456</v>
      </c>
      <c r="M7" s="2">
        <v>321</v>
      </c>
      <c r="N7" s="2">
        <v>120</v>
      </c>
    </row>
    <row r="8" spans="3:19" x14ac:dyDescent="0.2">
      <c r="C8" t="s">
        <v>4</v>
      </c>
      <c r="D8" s="2">
        <v>128</v>
      </c>
      <c r="E8" s="2">
        <f>E7*E12</f>
        <v>170.33545883005263</v>
      </c>
      <c r="H8" t="s">
        <v>4</v>
      </c>
      <c r="I8" s="2">
        <v>40</v>
      </c>
      <c r="J8" s="2">
        <v>31</v>
      </c>
      <c r="K8" s="2">
        <v>24</v>
      </c>
      <c r="L8" s="2">
        <v>17</v>
      </c>
      <c r="M8" s="2">
        <v>11</v>
      </c>
      <c r="N8" s="2">
        <v>5</v>
      </c>
    </row>
    <row r="9" spans="3:19" x14ac:dyDescent="0.2">
      <c r="C9" s="3" t="s">
        <v>9</v>
      </c>
      <c r="D9" s="3">
        <f>D14*D8</f>
        <v>25472</v>
      </c>
      <c r="E9" s="3">
        <f>E8*E14</f>
        <v>33896.756307180476</v>
      </c>
      <c r="H9" t="s">
        <v>9</v>
      </c>
      <c r="I9" s="4">
        <v>7160</v>
      </c>
      <c r="J9" s="4">
        <v>6045</v>
      </c>
      <c r="K9" s="4">
        <v>5328</v>
      </c>
      <c r="L9" s="4">
        <v>2618</v>
      </c>
      <c r="M9" s="4">
        <v>2871</v>
      </c>
      <c r="N9" s="4">
        <v>1465</v>
      </c>
      <c r="O9" s="10"/>
      <c r="P9" s="11"/>
      <c r="Q9" s="10"/>
    </row>
    <row r="10" spans="3:19" x14ac:dyDescent="0.2">
      <c r="O10" s="10"/>
      <c r="P10" s="11"/>
      <c r="Q10" s="10"/>
      <c r="R10" s="12"/>
      <c r="S10" s="18"/>
    </row>
    <row r="11" spans="3:19" x14ac:dyDescent="0.2">
      <c r="C11" s="20" t="s">
        <v>2</v>
      </c>
      <c r="D11" s="21">
        <f>D7/D6</f>
        <v>1.791206988278694E-2</v>
      </c>
      <c r="E11" s="6">
        <v>1.791206988278694E-2</v>
      </c>
      <c r="H11" s="10" t="s">
        <v>2</v>
      </c>
      <c r="I11" s="21">
        <v>1.2999999999999999E-2</v>
      </c>
      <c r="J11" s="21">
        <v>1.7500000000000002E-2</v>
      </c>
      <c r="K11" s="21"/>
      <c r="L11" s="21"/>
      <c r="M11" s="21"/>
      <c r="N11" s="21"/>
      <c r="O11" s="14"/>
      <c r="P11" s="11"/>
      <c r="Q11" s="10"/>
      <c r="R11" s="12"/>
      <c r="S11" s="18"/>
    </row>
    <row r="12" spans="3:19" x14ac:dyDescent="0.2">
      <c r="C12" s="20" t="s">
        <v>7</v>
      </c>
      <c r="D12" s="21">
        <f>D8/D7</f>
        <v>1.4557034004321619E-2</v>
      </c>
      <c r="E12" s="25">
        <f>D12*1.2</f>
        <v>1.7468440805185944E-2</v>
      </c>
      <c r="H12" s="20" t="s">
        <v>7</v>
      </c>
      <c r="I12" s="21">
        <v>7.9688355263625599E-3</v>
      </c>
      <c r="J12" s="21">
        <v>1.6906412135134059E-2</v>
      </c>
      <c r="K12" s="21">
        <f>K8/K7</f>
        <v>2.3010546500479387E-2</v>
      </c>
      <c r="L12" s="21">
        <f>L8/L7</f>
        <v>3.7280701754385963E-2</v>
      </c>
      <c r="M12" s="21">
        <f>M8/M7</f>
        <v>3.4267912772585667E-2</v>
      </c>
      <c r="N12" s="21">
        <f>N8/N7</f>
        <v>4.1666666666666664E-2</v>
      </c>
      <c r="O12" s="10"/>
      <c r="P12" s="10"/>
      <c r="Q12" s="10"/>
      <c r="R12" s="15"/>
      <c r="S12" s="18"/>
    </row>
    <row r="13" spans="3:19" x14ac:dyDescent="0.2">
      <c r="C13" s="3" t="s">
        <v>5</v>
      </c>
      <c r="D13" s="3">
        <f>D5/D6*1000</f>
        <v>14.695515993907085</v>
      </c>
      <c r="E13" s="7">
        <v>14.695515993907085</v>
      </c>
      <c r="H13" s="3" t="s">
        <v>5</v>
      </c>
      <c r="I13" s="3">
        <v>11.21</v>
      </c>
      <c r="J13" s="3">
        <v>27.54</v>
      </c>
      <c r="K13" s="3"/>
      <c r="L13" s="3"/>
      <c r="M13" s="3"/>
      <c r="N13" s="3"/>
      <c r="O13" s="10"/>
      <c r="P13" s="11"/>
      <c r="Q13" s="10"/>
    </row>
    <row r="14" spans="3:19" x14ac:dyDescent="0.2">
      <c r="C14" s="3" t="s">
        <v>27</v>
      </c>
      <c r="D14" s="4">
        <v>199</v>
      </c>
      <c r="E14" s="8">
        <v>199</v>
      </c>
      <c r="H14" s="3" t="s">
        <v>27</v>
      </c>
      <c r="I14" s="4">
        <v>179</v>
      </c>
      <c r="J14" s="4">
        <v>195</v>
      </c>
      <c r="K14" s="4">
        <v>222</v>
      </c>
      <c r="L14" s="4">
        <v>154</v>
      </c>
      <c r="M14" s="4">
        <v>261</v>
      </c>
      <c r="N14" s="4">
        <v>293</v>
      </c>
      <c r="O14" s="10"/>
      <c r="P14" s="10"/>
      <c r="Q14" s="10"/>
      <c r="R14" s="15"/>
      <c r="S14" s="18"/>
    </row>
    <row r="15" spans="3:19" x14ac:dyDescent="0.2">
      <c r="O15" s="10"/>
      <c r="P15" s="14"/>
      <c r="Q15" s="10"/>
    </row>
    <row r="16" spans="3:19" x14ac:dyDescent="0.2">
      <c r="C16" s="3" t="s">
        <v>6</v>
      </c>
      <c r="D16" s="3">
        <f>D5/D7</f>
        <v>0.82042533833731379</v>
      </c>
      <c r="E16" s="3">
        <f>E5/E7</f>
        <v>0.8204253383373139</v>
      </c>
      <c r="H16" s="3" t="s">
        <v>6</v>
      </c>
      <c r="I16" s="3">
        <f>I5/I7</f>
        <v>0.86230769230769244</v>
      </c>
      <c r="J16" s="3">
        <f>J5/J7</f>
        <v>1.5737142857142854</v>
      </c>
      <c r="K16" s="4"/>
      <c r="L16" s="4"/>
      <c r="M16" s="4"/>
      <c r="N16" s="4"/>
      <c r="O16" s="10"/>
      <c r="P16" s="14"/>
      <c r="Q16" s="10"/>
    </row>
    <row r="17" spans="3:19" x14ac:dyDescent="0.2">
      <c r="C17" s="3" t="s">
        <v>8</v>
      </c>
      <c r="D17" s="4">
        <f>D5/D8</f>
        <v>56.359375</v>
      </c>
      <c r="E17" s="4">
        <f>E5/E8</f>
        <v>46.966145833333343</v>
      </c>
      <c r="H17" s="3" t="s">
        <v>8</v>
      </c>
      <c r="I17" s="4">
        <f>I5/I8</f>
        <v>108.21</v>
      </c>
      <c r="J17" s="4">
        <f>J5/J8</f>
        <v>93.083870967741944</v>
      </c>
      <c r="O17" s="10"/>
      <c r="P17" s="14"/>
      <c r="Q17" s="10"/>
      <c r="R17" s="12"/>
      <c r="S17" s="18"/>
    </row>
    <row r="18" spans="3:19" x14ac:dyDescent="0.2">
      <c r="C18" s="3" t="s">
        <v>17</v>
      </c>
      <c r="D18" s="5">
        <f>(D9-D5)/D5</f>
        <v>2.5309121153313003</v>
      </c>
      <c r="E18" s="5">
        <f>(E9-E5)/E5</f>
        <v>3.2370945383975593</v>
      </c>
      <c r="H18" s="3" t="s">
        <v>17</v>
      </c>
      <c r="I18" s="5">
        <f>(I9-I5)/I5</f>
        <v>0.65419092505313758</v>
      </c>
      <c r="J18" s="5">
        <f>(J9-J5)/J5</f>
        <v>1.0948849459384526</v>
      </c>
      <c r="K18" s="5"/>
      <c r="L18" s="5"/>
      <c r="M18" s="5"/>
      <c r="N18" s="5"/>
      <c r="O18" s="10"/>
      <c r="P18" s="14"/>
      <c r="Q18" s="10"/>
    </row>
    <row r="19" spans="3:19" x14ac:dyDescent="0.2">
      <c r="O19" s="10"/>
      <c r="P19" s="10"/>
      <c r="Q19" s="10"/>
      <c r="R19" s="15"/>
      <c r="S19" s="19"/>
    </row>
    <row r="20" spans="3:19" x14ac:dyDescent="0.2">
      <c r="K20" s="3"/>
      <c r="L20" s="3"/>
      <c r="M20" s="3"/>
      <c r="N20" s="3"/>
      <c r="O20" s="10"/>
      <c r="P20" s="16"/>
      <c r="Q20" s="10"/>
      <c r="R20" s="12"/>
      <c r="S20" s="18"/>
    </row>
    <row r="21" spans="3:19" x14ac:dyDescent="0.2">
      <c r="O21" s="10"/>
      <c r="P21" s="16"/>
      <c r="Q21" s="10"/>
      <c r="R21" s="12"/>
      <c r="S21" s="18"/>
    </row>
    <row r="22" spans="3:19" x14ac:dyDescent="0.2">
      <c r="D22" t="s">
        <v>12</v>
      </c>
      <c r="E22" s="13">
        <v>33000</v>
      </c>
      <c r="F22" t="s">
        <v>29</v>
      </c>
      <c r="O22" s="10"/>
      <c r="P22" s="17"/>
      <c r="Q22" s="10"/>
      <c r="R22" s="12"/>
      <c r="S22" s="18"/>
    </row>
    <row r="23" spans="3:19" x14ac:dyDescent="0.2">
      <c r="E23" s="9">
        <f>IFERROR((E9-E22)/E22,"")</f>
        <v>2.717443355092352E-2</v>
      </c>
      <c r="O23" s="14"/>
      <c r="P23" s="10"/>
      <c r="Q23" s="10"/>
      <c r="R23" s="15"/>
      <c r="S23" s="19"/>
    </row>
    <row r="24" spans="3:19" x14ac:dyDescent="0.2">
      <c r="O24" s="10"/>
      <c r="P24" s="10"/>
      <c r="Q24" s="10"/>
      <c r="R24" s="12"/>
      <c r="S24" s="19"/>
    </row>
    <row r="25" spans="3:19" x14ac:dyDescent="0.2">
      <c r="O25" s="10"/>
      <c r="P25" s="16"/>
      <c r="Q25" s="10"/>
      <c r="R25" s="15"/>
      <c r="S25" s="1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T25"/>
  <sheetViews>
    <sheetView topLeftCell="B1" zoomScale="125" zoomScaleNormal="125" zoomScalePageLayoutView="125" workbookViewId="0">
      <selection activeCell="J5" sqref="J5"/>
    </sheetView>
  </sheetViews>
  <sheetFormatPr baseColWidth="10" defaultRowHeight="16" x14ac:dyDescent="0.2"/>
  <cols>
    <col min="8" max="8" width="10.83203125" customWidth="1"/>
    <col min="9" max="9" width="13.1640625" customWidth="1"/>
    <col min="10" max="10" width="13.1640625" style="20" customWidth="1"/>
    <col min="11" max="15" width="13.1640625" customWidth="1"/>
  </cols>
  <sheetData>
    <row r="4" spans="3:20" x14ac:dyDescent="0.2">
      <c r="D4" s="24" t="s">
        <v>10</v>
      </c>
      <c r="E4" s="24" t="s">
        <v>11</v>
      </c>
      <c r="I4" s="26" t="s">
        <v>30</v>
      </c>
      <c r="J4" s="28"/>
      <c r="K4" s="26" t="s">
        <v>31</v>
      </c>
      <c r="L4" s="26" t="s">
        <v>32</v>
      </c>
      <c r="M4" s="26" t="s">
        <v>33</v>
      </c>
      <c r="N4" s="26" t="s">
        <v>34</v>
      </c>
      <c r="O4" s="26" t="s">
        <v>35</v>
      </c>
    </row>
    <row r="5" spans="3:20" x14ac:dyDescent="0.2">
      <c r="C5" t="s">
        <v>0</v>
      </c>
      <c r="D5" s="22">
        <v>7214</v>
      </c>
      <c r="E5" s="22">
        <f>J5+K5</f>
        <v>20199.199999999997</v>
      </c>
      <c r="H5" t="s">
        <v>0</v>
      </c>
      <c r="I5" s="1">
        <v>4328.3999999999996</v>
      </c>
      <c r="J5" s="27">
        <f>I5*4</f>
        <v>17313.599999999999</v>
      </c>
      <c r="K5" s="1">
        <v>2885.6000000000004</v>
      </c>
      <c r="L5" s="1"/>
      <c r="M5" s="1"/>
      <c r="N5" s="1"/>
      <c r="O5" s="1"/>
    </row>
    <row r="6" spans="3:20" x14ac:dyDescent="0.2">
      <c r="C6" t="s">
        <v>1</v>
      </c>
      <c r="D6" s="2">
        <v>490898.04012264695</v>
      </c>
      <c r="E6" s="2">
        <f t="shared" ref="E6:E9" si="0">J6+K6</f>
        <v>1649256.648508017</v>
      </c>
      <c r="H6" t="s">
        <v>1</v>
      </c>
      <c r="I6" s="2">
        <f>I5/I13*1000</f>
        <v>386119.53612845665</v>
      </c>
      <c r="J6" s="29">
        <f>J5/J13*1000</f>
        <v>1544478.1445138266</v>
      </c>
      <c r="K6" s="2">
        <f>K5/K13*1000</f>
        <v>104778.50399419029</v>
      </c>
      <c r="L6" s="2"/>
      <c r="M6" s="2"/>
      <c r="N6" s="2"/>
      <c r="O6" s="2"/>
    </row>
    <row r="7" spans="3:20" x14ac:dyDescent="0.2">
      <c r="C7" t="s">
        <v>3</v>
      </c>
      <c r="D7" s="2">
        <v>8793</v>
      </c>
      <c r="E7" s="2">
        <f t="shared" si="0"/>
        <v>21911.839698578075</v>
      </c>
      <c r="H7" t="s">
        <v>3</v>
      </c>
      <c r="I7" s="2">
        <f>I6*I11</f>
        <v>5019.5539696699361</v>
      </c>
      <c r="J7" s="29">
        <f>J6*J11</f>
        <v>20078.215878679744</v>
      </c>
      <c r="K7" s="2">
        <f>K6*K11</f>
        <v>1833.6238198983303</v>
      </c>
      <c r="L7" s="2">
        <v>1043</v>
      </c>
      <c r="M7" s="2">
        <v>456</v>
      </c>
      <c r="N7" s="2">
        <v>321</v>
      </c>
      <c r="O7" s="2">
        <v>120</v>
      </c>
    </row>
    <row r="8" spans="3:20" x14ac:dyDescent="0.2">
      <c r="C8" t="s">
        <v>4</v>
      </c>
      <c r="D8" s="2">
        <v>128</v>
      </c>
      <c r="E8" s="2">
        <f t="shared" si="0"/>
        <v>191</v>
      </c>
      <c r="H8" t="s">
        <v>4</v>
      </c>
      <c r="I8" s="2">
        <v>40</v>
      </c>
      <c r="J8" s="29">
        <f>J7*J12</f>
        <v>160</v>
      </c>
      <c r="K8" s="2">
        <v>31</v>
      </c>
      <c r="L8" s="2">
        <v>24</v>
      </c>
      <c r="M8" s="2">
        <v>17</v>
      </c>
      <c r="N8" s="2">
        <v>11</v>
      </c>
      <c r="O8" s="2">
        <v>5</v>
      </c>
    </row>
    <row r="9" spans="3:20" x14ac:dyDescent="0.2">
      <c r="C9" s="3" t="s">
        <v>9</v>
      </c>
      <c r="D9" s="3">
        <f>D14*D8</f>
        <v>25472</v>
      </c>
      <c r="E9" s="3">
        <f t="shared" si="0"/>
        <v>34685</v>
      </c>
      <c r="H9" t="s">
        <v>9</v>
      </c>
      <c r="I9" s="4">
        <v>7160</v>
      </c>
      <c r="J9" s="3">
        <f>J8*J14</f>
        <v>28640</v>
      </c>
      <c r="K9" s="4">
        <v>6045</v>
      </c>
      <c r="L9" s="4">
        <v>5328</v>
      </c>
      <c r="M9" s="4">
        <v>2618</v>
      </c>
      <c r="N9" s="4">
        <v>2871</v>
      </c>
      <c r="O9" s="4">
        <v>1465</v>
      </c>
      <c r="P9" s="10"/>
      <c r="Q9" s="11"/>
      <c r="R9" s="10"/>
    </row>
    <row r="10" spans="3:20" x14ac:dyDescent="0.2">
      <c r="P10" s="10"/>
      <c r="Q10" s="11"/>
      <c r="R10" s="10"/>
      <c r="S10" s="12"/>
      <c r="T10" s="18"/>
    </row>
    <row r="11" spans="3:20" x14ac:dyDescent="0.2">
      <c r="C11" s="20" t="s">
        <v>2</v>
      </c>
      <c r="D11" s="21">
        <f>D7/D6</f>
        <v>1.791206988278694E-2</v>
      </c>
      <c r="E11" s="21">
        <f>E7/E6</f>
        <v>1.3285888353641258E-2</v>
      </c>
      <c r="H11" s="10" t="s">
        <v>2</v>
      </c>
      <c r="I11" s="21">
        <v>1.2999999999999999E-2</v>
      </c>
      <c r="J11" s="25">
        <v>1.2999999999999999E-2</v>
      </c>
      <c r="K11" s="21">
        <v>1.7500000000000002E-2</v>
      </c>
      <c r="L11" s="21"/>
      <c r="M11" s="21"/>
      <c r="N11" s="21"/>
      <c r="O11" s="21"/>
      <c r="P11" s="14"/>
      <c r="Q11" s="11"/>
      <c r="R11" s="10"/>
      <c r="S11" s="12"/>
      <c r="T11" s="18"/>
    </row>
    <row r="12" spans="3:20" x14ac:dyDescent="0.2">
      <c r="C12" s="20" t="s">
        <v>7</v>
      </c>
      <c r="D12" s="21">
        <f>D8/D7</f>
        <v>1.4557034004321619E-2</v>
      </c>
      <c r="E12" s="21">
        <f>E8/E7</f>
        <v>8.7167486905444357E-3</v>
      </c>
      <c r="H12" s="20" t="s">
        <v>7</v>
      </c>
      <c r="I12" s="21">
        <v>7.9688355263625599E-3</v>
      </c>
      <c r="J12" s="6">
        <v>7.9688355263625599E-3</v>
      </c>
      <c r="K12" s="21">
        <v>1.6906412135134059E-2</v>
      </c>
      <c r="L12" s="21">
        <f>L8/L7</f>
        <v>2.3010546500479387E-2</v>
      </c>
      <c r="M12" s="21">
        <f>M8/M7</f>
        <v>3.7280701754385963E-2</v>
      </c>
      <c r="N12" s="21">
        <f>N8/N7</f>
        <v>3.4267912772585667E-2</v>
      </c>
      <c r="O12" s="21">
        <f>O8/O7</f>
        <v>4.1666666666666664E-2</v>
      </c>
      <c r="P12" s="10"/>
      <c r="Q12" s="10"/>
      <c r="R12" s="10"/>
      <c r="S12" s="15"/>
      <c r="T12" s="18"/>
    </row>
    <row r="13" spans="3:20" x14ac:dyDescent="0.2">
      <c r="C13" s="3" t="s">
        <v>5</v>
      </c>
      <c r="D13" s="3">
        <f>D5/D6*1000</f>
        <v>14.695515993907085</v>
      </c>
      <c r="E13" s="3">
        <f>E5/E6*1000</f>
        <v>12.247457069991498</v>
      </c>
      <c r="H13" s="3" t="s">
        <v>5</v>
      </c>
      <c r="I13" s="3">
        <v>11.21</v>
      </c>
      <c r="J13" s="7">
        <v>11.21</v>
      </c>
      <c r="K13" s="3">
        <v>27.54</v>
      </c>
      <c r="L13" s="3"/>
      <c r="M13" s="3"/>
      <c r="N13" s="3"/>
      <c r="O13" s="3"/>
      <c r="P13" s="10"/>
      <c r="Q13" s="11"/>
      <c r="R13" s="10"/>
    </row>
    <row r="14" spans="3:20" x14ac:dyDescent="0.2">
      <c r="C14" s="3" t="s">
        <v>27</v>
      </c>
      <c r="D14" s="4">
        <v>199</v>
      </c>
      <c r="E14" s="4">
        <v>199</v>
      </c>
      <c r="H14" s="3" t="s">
        <v>27</v>
      </c>
      <c r="I14" s="4">
        <v>179</v>
      </c>
      <c r="J14" s="8">
        <v>179</v>
      </c>
      <c r="K14" s="4">
        <v>195</v>
      </c>
      <c r="L14" s="4">
        <v>222</v>
      </c>
      <c r="M14" s="4">
        <v>154</v>
      </c>
      <c r="N14" s="4">
        <v>261</v>
      </c>
      <c r="O14" s="4">
        <v>293</v>
      </c>
      <c r="P14" s="10"/>
      <c r="Q14" s="10"/>
      <c r="R14" s="10"/>
      <c r="S14" s="15"/>
      <c r="T14" s="18"/>
    </row>
    <row r="15" spans="3:20" x14ac:dyDescent="0.2">
      <c r="P15" s="10"/>
      <c r="Q15" s="14"/>
      <c r="R15" s="10"/>
    </row>
    <row r="16" spans="3:20" x14ac:dyDescent="0.2">
      <c r="C16" s="3" t="s">
        <v>6</v>
      </c>
      <c r="D16" s="3">
        <f>D5/D7</f>
        <v>0.82042533833731379</v>
      </c>
      <c r="E16" s="3">
        <f>E5/E7</f>
        <v>0.92183952958138815</v>
      </c>
      <c r="H16" s="3" t="s">
        <v>6</v>
      </c>
      <c r="I16" s="3">
        <f>I5/I7</f>
        <v>0.86230769230769244</v>
      </c>
      <c r="J16" s="3">
        <f>J5/J7</f>
        <v>0.86230769230769244</v>
      </c>
      <c r="K16" s="3">
        <f>K5/K7</f>
        <v>1.5737142857142854</v>
      </c>
      <c r="L16" s="4"/>
      <c r="M16" s="4"/>
      <c r="N16" s="4"/>
      <c r="O16" s="4"/>
      <c r="P16" s="10"/>
      <c r="Q16" s="14"/>
      <c r="R16" s="10"/>
    </row>
    <row r="17" spans="3:20" x14ac:dyDescent="0.2">
      <c r="C17" s="3" t="s">
        <v>8</v>
      </c>
      <c r="D17" s="4">
        <f>D5/D8</f>
        <v>56.359375</v>
      </c>
      <c r="E17" s="4">
        <f>E5/E8</f>
        <v>105.75497382198951</v>
      </c>
      <c r="H17" s="3" t="s">
        <v>8</v>
      </c>
      <c r="I17" s="4">
        <f>I5/I8</f>
        <v>108.21</v>
      </c>
      <c r="J17" s="4">
        <f>J5/J8</f>
        <v>108.21</v>
      </c>
      <c r="K17" s="4">
        <f>K5/K8</f>
        <v>93.083870967741944</v>
      </c>
      <c r="P17" s="10"/>
      <c r="Q17" s="14"/>
      <c r="R17" s="10"/>
      <c r="S17" s="12"/>
      <c r="T17" s="18"/>
    </row>
    <row r="18" spans="3:20" x14ac:dyDescent="0.2">
      <c r="C18" s="3" t="s">
        <v>17</v>
      </c>
      <c r="D18" s="5">
        <f>(D9-D5)/D5</f>
        <v>2.5309121153313003</v>
      </c>
      <c r="E18" s="5">
        <f>(E9-E5)/E5</f>
        <v>0.71714721375103985</v>
      </c>
      <c r="H18" s="3" t="s">
        <v>17</v>
      </c>
      <c r="I18" s="5">
        <f>(I9-I5)/I5</f>
        <v>0.65419092505313758</v>
      </c>
      <c r="J18" s="5">
        <f>(J9-J5)/J5</f>
        <v>0.65419092505313758</v>
      </c>
      <c r="K18" s="5">
        <f>(K9-K5)/K5</f>
        <v>1.0948849459384526</v>
      </c>
      <c r="L18" s="5"/>
      <c r="M18" s="5"/>
      <c r="N18" s="5"/>
      <c r="O18" s="5"/>
      <c r="P18" s="10"/>
      <c r="Q18" s="14"/>
      <c r="R18" s="10"/>
    </row>
    <row r="19" spans="3:20" x14ac:dyDescent="0.2">
      <c r="P19" s="10"/>
      <c r="Q19" s="10"/>
      <c r="R19" s="10"/>
      <c r="S19" s="15"/>
      <c r="T19" s="19"/>
    </row>
    <row r="20" spans="3:20" x14ac:dyDescent="0.2">
      <c r="L20" s="3"/>
      <c r="M20" s="3"/>
      <c r="N20" s="3"/>
      <c r="O20" s="3"/>
      <c r="P20" s="10"/>
      <c r="Q20" s="16"/>
      <c r="R20" s="10"/>
      <c r="S20" s="12"/>
      <c r="T20" s="18"/>
    </row>
    <row r="21" spans="3:20" x14ac:dyDescent="0.2">
      <c r="P21" s="10"/>
      <c r="Q21" s="16"/>
      <c r="R21" s="10"/>
      <c r="S21" s="12"/>
      <c r="T21" s="18"/>
    </row>
    <row r="22" spans="3:20" x14ac:dyDescent="0.2">
      <c r="D22" t="s">
        <v>12</v>
      </c>
      <c r="E22" s="13">
        <v>33000</v>
      </c>
      <c r="F22" t="s">
        <v>29</v>
      </c>
      <c r="P22" s="10"/>
      <c r="Q22" s="17"/>
      <c r="R22" s="10"/>
      <c r="S22" s="12"/>
      <c r="T22" s="18"/>
    </row>
    <row r="23" spans="3:20" x14ac:dyDescent="0.2">
      <c r="E23" s="9">
        <f>IFERROR((E9-E22)/E22,"")</f>
        <v>5.1060606060606063E-2</v>
      </c>
      <c r="P23" s="14"/>
      <c r="Q23" s="10"/>
      <c r="R23" s="10"/>
      <c r="S23" s="15"/>
      <c r="T23" s="19"/>
    </row>
    <row r="24" spans="3:20" x14ac:dyDescent="0.2">
      <c r="P24" s="10"/>
      <c r="Q24" s="10"/>
      <c r="R24" s="10"/>
      <c r="S24" s="12"/>
      <c r="T24" s="19"/>
    </row>
    <row r="25" spans="3:20" x14ac:dyDescent="0.2">
      <c r="P25" s="10"/>
      <c r="Q25" s="16"/>
      <c r="R25" s="10"/>
      <c r="S25" s="15"/>
      <c r="T25" s="1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T25"/>
  <sheetViews>
    <sheetView topLeftCell="B1" zoomScale="125" zoomScaleNormal="125" zoomScalePageLayoutView="125" workbookViewId="0">
      <selection activeCell="J9" sqref="J9"/>
    </sheetView>
  </sheetViews>
  <sheetFormatPr baseColWidth="10" defaultRowHeight="16" x14ac:dyDescent="0.2"/>
  <cols>
    <col min="8" max="8" width="10.83203125" customWidth="1"/>
    <col min="9" max="9" width="13.1640625" customWidth="1"/>
    <col min="10" max="10" width="13.1640625" style="20" customWidth="1"/>
    <col min="11" max="15" width="13.1640625" customWidth="1"/>
  </cols>
  <sheetData>
    <row r="4" spans="3:20" x14ac:dyDescent="0.2">
      <c r="D4" s="24" t="s">
        <v>10</v>
      </c>
      <c r="E4" s="24" t="s">
        <v>11</v>
      </c>
      <c r="I4" s="26" t="s">
        <v>30</v>
      </c>
      <c r="J4" s="28"/>
      <c r="K4" s="26" t="s">
        <v>31</v>
      </c>
      <c r="L4" s="26" t="s">
        <v>32</v>
      </c>
      <c r="M4" s="26" t="s">
        <v>33</v>
      </c>
      <c r="N4" s="26" t="s">
        <v>34</v>
      </c>
      <c r="O4" s="26" t="s">
        <v>35</v>
      </c>
    </row>
    <row r="5" spans="3:20" x14ac:dyDescent="0.2">
      <c r="C5" t="s">
        <v>0</v>
      </c>
      <c r="D5" s="22">
        <v>7214</v>
      </c>
      <c r="E5" s="22">
        <f>J5+K5</f>
        <v>15870.8</v>
      </c>
      <c r="H5" t="s">
        <v>0</v>
      </c>
      <c r="I5" s="1">
        <v>4328.3999999999996</v>
      </c>
      <c r="J5" s="27">
        <f>I5*3</f>
        <v>12985.199999999999</v>
      </c>
      <c r="K5" s="1">
        <v>2885.6000000000004</v>
      </c>
      <c r="L5" s="1"/>
      <c r="M5" s="1"/>
      <c r="N5" s="1"/>
      <c r="O5" s="1"/>
    </row>
    <row r="6" spans="3:20" x14ac:dyDescent="0.2">
      <c r="C6" t="s">
        <v>1</v>
      </c>
      <c r="D6" s="2">
        <v>490898.04012264695</v>
      </c>
      <c r="E6" s="2">
        <f t="shared" ref="E6:E9" si="0">J6+K6</f>
        <v>1263137.1123795602</v>
      </c>
      <c r="H6" t="s">
        <v>1</v>
      </c>
      <c r="I6" s="2">
        <f>I5/I13*1000</f>
        <v>386119.53612845665</v>
      </c>
      <c r="J6" s="29">
        <f>J5/J13*1000</f>
        <v>1158358.6083853699</v>
      </c>
      <c r="K6" s="2">
        <f>K5/K13*1000</f>
        <v>104778.50399419029</v>
      </c>
      <c r="L6" s="2"/>
      <c r="M6" s="2"/>
      <c r="N6" s="2"/>
      <c r="O6" s="2"/>
    </row>
    <row r="7" spans="3:20" x14ac:dyDescent="0.2">
      <c r="C7" t="s">
        <v>3</v>
      </c>
      <c r="D7" s="2">
        <v>8793</v>
      </c>
      <c r="E7" s="2">
        <f t="shared" si="0"/>
        <v>22915.750492512059</v>
      </c>
      <c r="H7" t="s">
        <v>3</v>
      </c>
      <c r="I7" s="2">
        <f>I6*I11</f>
        <v>5019.5539696699361</v>
      </c>
      <c r="J7" s="29">
        <f>J6*J11</f>
        <v>21082.126672613729</v>
      </c>
      <c r="K7" s="2">
        <f>K6*K11</f>
        <v>1833.6238198983303</v>
      </c>
      <c r="L7" s="2">
        <v>1043</v>
      </c>
      <c r="M7" s="2">
        <v>456</v>
      </c>
      <c r="N7" s="2">
        <v>321</v>
      </c>
      <c r="O7" s="2">
        <v>120</v>
      </c>
    </row>
    <row r="8" spans="3:20" x14ac:dyDescent="0.2">
      <c r="C8" t="s">
        <v>4</v>
      </c>
      <c r="D8" s="2">
        <v>128</v>
      </c>
      <c r="E8" s="2">
        <f t="shared" si="0"/>
        <v>199</v>
      </c>
      <c r="H8" t="s">
        <v>4</v>
      </c>
      <c r="I8" s="2">
        <v>40</v>
      </c>
      <c r="J8" s="29">
        <f>J7*J12</f>
        <v>168</v>
      </c>
      <c r="K8" s="2">
        <v>31</v>
      </c>
      <c r="L8" s="2">
        <v>24</v>
      </c>
      <c r="M8" s="2">
        <v>17</v>
      </c>
      <c r="N8" s="2">
        <v>11</v>
      </c>
      <c r="O8" s="2">
        <v>5</v>
      </c>
    </row>
    <row r="9" spans="3:20" x14ac:dyDescent="0.2">
      <c r="C9" s="3" t="s">
        <v>9</v>
      </c>
      <c r="D9" s="3">
        <f>D14*D8</f>
        <v>25472</v>
      </c>
      <c r="E9" s="3">
        <f t="shared" si="0"/>
        <v>36117</v>
      </c>
      <c r="H9" t="s">
        <v>9</v>
      </c>
      <c r="I9" s="4">
        <v>7160</v>
      </c>
      <c r="J9" s="3">
        <f>J8*J14</f>
        <v>30072</v>
      </c>
      <c r="K9" s="4">
        <v>6045</v>
      </c>
      <c r="L9" s="4">
        <v>5328</v>
      </c>
      <c r="M9" s="4">
        <v>2618</v>
      </c>
      <c r="N9" s="4">
        <v>2871</v>
      </c>
      <c r="O9" s="4">
        <v>1465</v>
      </c>
      <c r="P9" s="10"/>
      <c r="Q9" s="11"/>
      <c r="R9" s="10"/>
    </row>
    <row r="10" spans="3:20" x14ac:dyDescent="0.2">
      <c r="P10" s="10"/>
      <c r="Q10" s="11"/>
      <c r="R10" s="10"/>
      <c r="S10" s="12"/>
      <c r="T10" s="18"/>
    </row>
    <row r="11" spans="3:20" x14ac:dyDescent="0.2">
      <c r="C11" s="20" t="s">
        <v>2</v>
      </c>
      <c r="D11" s="21">
        <f>D7/D6</f>
        <v>1.791206988278694E-2</v>
      </c>
      <c r="E11" s="21">
        <f>E7/E6</f>
        <v>1.8141934290365543E-2</v>
      </c>
      <c r="H11" s="10" t="s">
        <v>2</v>
      </c>
      <c r="I11" s="21">
        <v>1.2999999999999999E-2</v>
      </c>
      <c r="J11" s="25">
        <f>I11*1.4</f>
        <v>1.8199999999999997E-2</v>
      </c>
      <c r="K11" s="21">
        <v>1.7500000000000002E-2</v>
      </c>
      <c r="L11" s="21"/>
      <c r="M11" s="21"/>
      <c r="N11" s="21"/>
      <c r="O11" s="21"/>
      <c r="P11" s="14"/>
      <c r="Q11" s="11"/>
      <c r="R11" s="10"/>
      <c r="S11" s="12"/>
      <c r="T11" s="18"/>
    </row>
    <row r="12" spans="3:20" x14ac:dyDescent="0.2">
      <c r="C12" s="20" t="s">
        <v>7</v>
      </c>
      <c r="D12" s="21">
        <f>D8/D7</f>
        <v>1.4557034004321619E-2</v>
      </c>
      <c r="E12" s="21">
        <f>E8/E7</f>
        <v>8.6839835363465463E-3</v>
      </c>
      <c r="H12" s="20" t="s">
        <v>7</v>
      </c>
      <c r="I12" s="21">
        <v>7.9688355263625599E-3</v>
      </c>
      <c r="J12" s="6">
        <v>7.9688355263625599E-3</v>
      </c>
      <c r="K12" s="21">
        <v>1.6906412135134059E-2</v>
      </c>
      <c r="L12" s="21">
        <f>L8/L7</f>
        <v>2.3010546500479387E-2</v>
      </c>
      <c r="M12" s="21">
        <f>M8/M7</f>
        <v>3.7280701754385963E-2</v>
      </c>
      <c r="N12" s="21">
        <f>N8/N7</f>
        <v>3.4267912772585667E-2</v>
      </c>
      <c r="O12" s="21">
        <f>O8/O7</f>
        <v>4.1666666666666664E-2</v>
      </c>
      <c r="P12" s="10"/>
      <c r="Q12" s="10"/>
      <c r="R12" s="10"/>
      <c r="S12" s="15"/>
      <c r="T12" s="18"/>
    </row>
    <row r="13" spans="3:20" x14ac:dyDescent="0.2">
      <c r="C13" s="3" t="s">
        <v>5</v>
      </c>
      <c r="D13" s="3">
        <f>D5/D6*1000</f>
        <v>14.695515993907085</v>
      </c>
      <c r="E13" s="3">
        <f>E5/E6*1000</f>
        <v>12.56459005475803</v>
      </c>
      <c r="H13" s="3" t="s">
        <v>5</v>
      </c>
      <c r="I13" s="3">
        <v>11.21</v>
      </c>
      <c r="J13" s="7">
        <v>11.21</v>
      </c>
      <c r="K13" s="3">
        <v>27.54</v>
      </c>
      <c r="L13" s="3"/>
      <c r="M13" s="3"/>
      <c r="N13" s="3"/>
      <c r="O13" s="3"/>
      <c r="P13" s="10"/>
      <c r="Q13" s="11"/>
      <c r="R13" s="10"/>
    </row>
    <row r="14" spans="3:20" x14ac:dyDescent="0.2">
      <c r="C14" s="3" t="s">
        <v>27</v>
      </c>
      <c r="D14" s="4">
        <v>199</v>
      </c>
      <c r="E14" s="4">
        <v>199</v>
      </c>
      <c r="H14" s="3" t="s">
        <v>27</v>
      </c>
      <c r="I14" s="4">
        <v>179</v>
      </c>
      <c r="J14" s="8">
        <v>179</v>
      </c>
      <c r="K14" s="4">
        <v>195</v>
      </c>
      <c r="L14" s="4">
        <v>222</v>
      </c>
      <c r="M14" s="4">
        <v>154</v>
      </c>
      <c r="N14" s="4">
        <v>261</v>
      </c>
      <c r="O14" s="4">
        <v>293</v>
      </c>
      <c r="P14" s="10"/>
      <c r="Q14" s="10"/>
      <c r="R14" s="10"/>
      <c r="S14" s="15"/>
      <c r="T14" s="18"/>
    </row>
    <row r="15" spans="3:20" x14ac:dyDescent="0.2">
      <c r="P15" s="10"/>
      <c r="Q15" s="14"/>
      <c r="R15" s="10"/>
    </row>
    <row r="16" spans="3:20" x14ac:dyDescent="0.2">
      <c r="C16" s="3" t="s">
        <v>6</v>
      </c>
      <c r="D16" s="3">
        <f>D5/D7</f>
        <v>0.82042533833731379</v>
      </c>
      <c r="E16" s="3">
        <f>E5/E7</f>
        <v>0.69257168798315971</v>
      </c>
      <c r="H16" s="3" t="s">
        <v>6</v>
      </c>
      <c r="I16" s="3">
        <f>I5/I7</f>
        <v>0.86230769230769244</v>
      </c>
      <c r="J16" s="3">
        <f>J5/J7</f>
        <v>0.61593406593406608</v>
      </c>
      <c r="K16" s="3">
        <f>K5/K7</f>
        <v>1.5737142857142854</v>
      </c>
      <c r="L16" s="4"/>
      <c r="M16" s="4"/>
      <c r="N16" s="4"/>
      <c r="O16" s="4"/>
      <c r="P16" s="10"/>
      <c r="Q16" s="14"/>
      <c r="R16" s="10"/>
    </row>
    <row r="17" spans="3:20" x14ac:dyDescent="0.2">
      <c r="C17" s="3" t="s">
        <v>8</v>
      </c>
      <c r="D17" s="4">
        <f>D5/D8</f>
        <v>56.359375</v>
      </c>
      <c r="E17" s="4">
        <f>E5/E8</f>
        <v>79.752763819095478</v>
      </c>
      <c r="H17" s="3" t="s">
        <v>8</v>
      </c>
      <c r="I17" s="4">
        <f>I5/I8</f>
        <v>108.21</v>
      </c>
      <c r="J17" s="4">
        <f>J5/J8</f>
        <v>77.29285714285713</v>
      </c>
      <c r="K17" s="4">
        <f>K5/K8</f>
        <v>93.083870967741944</v>
      </c>
      <c r="P17" s="10"/>
      <c r="Q17" s="14"/>
      <c r="R17" s="10"/>
      <c r="S17" s="12"/>
      <c r="T17" s="18"/>
    </row>
    <row r="18" spans="3:20" x14ac:dyDescent="0.2">
      <c r="C18" s="3" t="s">
        <v>17</v>
      </c>
      <c r="D18" s="5">
        <f>(D9-D5)/D5</f>
        <v>2.5309121153313003</v>
      </c>
      <c r="E18" s="5">
        <f>(E9-E5)/E5</f>
        <v>1.2756886861405854</v>
      </c>
      <c r="H18" s="3" t="s">
        <v>17</v>
      </c>
      <c r="I18" s="5">
        <f>(I9-I5)/I5</f>
        <v>0.65419092505313758</v>
      </c>
      <c r="J18" s="5">
        <f>(J9-J5)/J5</f>
        <v>1.3158672950743928</v>
      </c>
      <c r="K18" s="5">
        <f>(K9-K5)/K5</f>
        <v>1.0948849459384526</v>
      </c>
      <c r="L18" s="5"/>
      <c r="M18" s="5"/>
      <c r="N18" s="5"/>
      <c r="O18" s="5"/>
      <c r="P18" s="10"/>
      <c r="Q18" s="14"/>
      <c r="R18" s="10"/>
    </row>
    <row r="19" spans="3:20" x14ac:dyDescent="0.2">
      <c r="P19" s="10"/>
      <c r="Q19" s="10"/>
      <c r="R19" s="10"/>
      <c r="S19" s="15"/>
      <c r="T19" s="19"/>
    </row>
    <row r="20" spans="3:20" x14ac:dyDescent="0.2">
      <c r="L20" s="3"/>
      <c r="M20" s="3"/>
      <c r="N20" s="3"/>
      <c r="O20" s="3"/>
      <c r="P20" s="10"/>
      <c r="Q20" s="16"/>
      <c r="R20" s="10"/>
      <c r="S20" s="12"/>
      <c r="T20" s="18"/>
    </row>
    <row r="21" spans="3:20" x14ac:dyDescent="0.2">
      <c r="P21" s="10"/>
      <c r="Q21" s="16"/>
      <c r="R21" s="10"/>
      <c r="S21" s="12"/>
      <c r="T21" s="18"/>
    </row>
    <row r="22" spans="3:20" x14ac:dyDescent="0.2">
      <c r="D22" t="s">
        <v>12</v>
      </c>
      <c r="E22" s="13">
        <v>33000</v>
      </c>
      <c r="F22" t="s">
        <v>29</v>
      </c>
      <c r="P22" s="10"/>
      <c r="Q22" s="17"/>
      <c r="R22" s="10"/>
      <c r="S22" s="12"/>
      <c r="T22" s="18"/>
    </row>
    <row r="23" spans="3:20" x14ac:dyDescent="0.2">
      <c r="E23" s="9">
        <f>IFERROR((E9-E22)/E22,"")</f>
        <v>9.4454545454545458E-2</v>
      </c>
      <c r="P23" s="14"/>
      <c r="Q23" s="10"/>
      <c r="R23" s="10"/>
      <c r="S23" s="15"/>
      <c r="T23" s="19"/>
    </row>
    <row r="24" spans="3:20" x14ac:dyDescent="0.2">
      <c r="P24" s="10"/>
      <c r="Q24" s="10"/>
      <c r="R24" s="10"/>
      <c r="S24" s="12"/>
      <c r="T24" s="19"/>
    </row>
    <row r="25" spans="3:20" x14ac:dyDescent="0.2">
      <c r="P25" s="10"/>
      <c r="Q25" s="16"/>
      <c r="R25" s="10"/>
      <c r="S25" s="15"/>
      <c r="T25" s="1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top-down</vt:lpstr>
      <vt:lpstr>raw</vt:lpstr>
      <vt:lpstr>reverse</vt:lpstr>
      <vt:lpstr>end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2017-05-27T12:58:57Z</dcterms:created>
  <dcterms:modified xsi:type="dcterms:W3CDTF">2017-08-07T19:02:18Z</dcterms:modified>
</cp:coreProperties>
</file>