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37b957a6061423/Documents/Linkedin/Excel_Prescriptive/01_Spread_Mod/Videos/"/>
    </mc:Choice>
  </mc:AlternateContent>
  <xr:revisionPtr revIDLastSave="150" documentId="11_0B73F25F92B135BEDF366ADC5EEAA82D9F214FAC" xr6:coauthVersionLast="47" xr6:coauthVersionMax="47" xr10:uidLastSave="{9CFC3032-2021-4EAC-A2CF-7A320D95A067}"/>
  <bookViews>
    <workbookView xWindow="28620" yWindow="0" windowWidth="22110" windowHeight="20370" xr2:uid="{00000000-000D-0000-FFFF-FFFF00000000}"/>
  </bookViews>
  <sheets>
    <sheet name="Scenario Summary" sheetId="2" r:id="rId1"/>
    <sheet name="Pro_Forma" sheetId="1" r:id="rId2"/>
  </sheets>
  <definedNames>
    <definedName name="_xlnm.Print_Area" localSheetId="1">Pro_Forma!$A$1:$M$31</definedName>
    <definedName name="solver_typ" localSheetId="1" hidden="1">2</definedName>
    <definedName name="solver_ver" localSheetId="1" hidden="1">16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E29" i="1" s="1"/>
  <c r="F29" i="1" s="1"/>
  <c r="G29" i="1" s="1"/>
  <c r="C29" i="1"/>
  <c r="C23" i="1"/>
  <c r="C15" i="1"/>
  <c r="D15" i="1" s="1"/>
  <c r="E15" i="1" s="1"/>
  <c r="F15" i="1" s="1"/>
  <c r="G15" i="1" s="1"/>
  <c r="C13" i="1"/>
  <c r="C22" i="1" s="1"/>
  <c r="C24" i="1" l="1"/>
  <c r="D24" i="1" s="1"/>
  <c r="E24" i="1" s="1"/>
  <c r="F24" i="1" s="1"/>
  <c r="G24" i="1" s="1"/>
  <c r="D23" i="1"/>
  <c r="C14" i="1"/>
  <c r="C27" i="1"/>
  <c r="D13" i="1"/>
  <c r="D25" i="1" l="1"/>
  <c r="E23" i="1"/>
  <c r="C25" i="1"/>
  <c r="C26" i="1" s="1"/>
  <c r="D27" i="1"/>
  <c r="D14" i="1"/>
  <c r="E13" i="1"/>
  <c r="D22" i="1"/>
  <c r="D26" i="1" l="1"/>
  <c r="F23" i="1"/>
  <c r="E25" i="1"/>
  <c r="E27" i="1"/>
  <c r="F13" i="1"/>
  <c r="E22" i="1"/>
  <c r="E14" i="1"/>
  <c r="E26" i="1" l="1"/>
  <c r="G23" i="1"/>
  <c r="G25" i="1" s="1"/>
  <c r="F25" i="1"/>
  <c r="F27" i="1"/>
  <c r="G13" i="1"/>
  <c r="F14" i="1"/>
  <c r="F22" i="1"/>
  <c r="F26" i="1" l="1"/>
  <c r="G22" i="1"/>
  <c r="G26" i="1" s="1"/>
  <c r="G27" i="1"/>
  <c r="G14" i="1"/>
  <c r="K4" i="1" l="1"/>
  <c r="L4" i="1"/>
  <c r="M4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8" i="1"/>
  <c r="D28" i="1"/>
  <c r="E28" i="1"/>
  <c r="F28" i="1"/>
  <c r="G28" i="1"/>
  <c r="C30" i="1"/>
  <c r="D30" i="1"/>
  <c r="E30" i="1"/>
  <c r="F30" i="1"/>
  <c r="G30" i="1"/>
  <c r="C31" i="1"/>
  <c r="D31" i="1"/>
  <c r="E31" i="1"/>
  <c r="F31" i="1"/>
  <c r="G31" i="1"/>
</calcChain>
</file>

<file path=xl/sharedStrings.xml><?xml version="1.0" encoding="utf-8"?>
<sst xmlns="http://schemas.openxmlformats.org/spreadsheetml/2006/main" count="71" uniqueCount="64">
  <si>
    <t>Revenue Growth</t>
  </si>
  <si>
    <t>Cost of Goods Sold % of Revenue</t>
  </si>
  <si>
    <t>Interest Rate</t>
  </si>
  <si>
    <t>Tax Rate</t>
  </si>
  <si>
    <t>Current Assets % of Revenue</t>
  </si>
  <si>
    <t>Current Liabilities % of Revenue</t>
  </si>
  <si>
    <t>Plant &amp; Equipment Additions</t>
  </si>
  <si>
    <t>Life of New Equipment in Years</t>
  </si>
  <si>
    <t>Income Statement</t>
  </si>
  <si>
    <t>Notes:</t>
  </si>
  <si>
    <t>Revenue (Sales)</t>
  </si>
  <si>
    <t>Revenue growth forecast.</t>
  </si>
  <si>
    <t>Cost of Goods Sold (COGS)</t>
  </si>
  <si>
    <t>Percent of sales forecast.</t>
  </si>
  <si>
    <t>Depreciation Expense</t>
  </si>
  <si>
    <t>Last year + additional depreciation for the current year.</t>
  </si>
  <si>
    <t>Interest Expense</t>
  </si>
  <si>
    <t>Interest rate on this year's long-term debt forecast.</t>
  </si>
  <si>
    <t>Income Tax Expense</t>
  </si>
  <si>
    <t>Net Income</t>
  </si>
  <si>
    <t>Balance Sheet</t>
  </si>
  <si>
    <t>Current Assets</t>
  </si>
  <si>
    <t>Plant &amp; Equipment, Gross (at Cost)</t>
  </si>
  <si>
    <t>Last year plus current year's addition to plant &amp; equipment.</t>
  </si>
  <si>
    <t>Accumulated Depreciation</t>
  </si>
  <si>
    <t>Last year plus current year's depreciation expense.</t>
  </si>
  <si>
    <t>Net Plant &amp; Equipment</t>
  </si>
  <si>
    <t>Total Assets</t>
  </si>
  <si>
    <t>Current Liabilities</t>
  </si>
  <si>
    <t>Long-term Debt</t>
  </si>
  <si>
    <t>Total assets - current liabilities - common stock - retained earnings.</t>
  </si>
  <si>
    <t>Common Stock</t>
  </si>
  <si>
    <t>Same as last year.</t>
  </si>
  <si>
    <t>Retained Earnings</t>
  </si>
  <si>
    <t>Last year's retained earnings + current year's net income.</t>
  </si>
  <si>
    <t>Total Liabilities and Owner's Equity</t>
  </si>
  <si>
    <t>Pro-forma Model (in 000's)</t>
  </si>
  <si>
    <t>Outcome: Net income</t>
  </si>
  <si>
    <t>Decision: Planned captial expansion</t>
  </si>
  <si>
    <t>Parameter: Revenue growth rate</t>
  </si>
  <si>
    <t>Growth</t>
  </si>
  <si>
    <t>Revenue</t>
  </si>
  <si>
    <t>2030 Projections</t>
  </si>
  <si>
    <t>Long-Term Debt</t>
  </si>
  <si>
    <t>Revenue - COGS - Depreciation Exp - Interest Exp</t>
  </si>
  <si>
    <t>Percent of IBT</t>
  </si>
  <si>
    <t>Income Before Taxes (IBT)</t>
  </si>
  <si>
    <t>Plant&amp;Equipment Gross - Accumulated Depreciation</t>
  </si>
  <si>
    <t>Same as Total Assets</t>
  </si>
  <si>
    <t>Pessimistic-Slow</t>
  </si>
  <si>
    <t>Pessimistic-Fast</t>
  </si>
  <si>
    <t>Baseline-Slow</t>
  </si>
  <si>
    <t>Baseline-Fast</t>
  </si>
  <si>
    <t>Optimistic-Slow</t>
  </si>
  <si>
    <t>Optimistic-Fast</t>
  </si>
  <si>
    <t>Scenario Summary</t>
  </si>
  <si>
    <t>Net Income 2030</t>
  </si>
  <si>
    <t>Total Assets 2030</t>
  </si>
  <si>
    <t>Long-term Debt 2030</t>
  </si>
  <si>
    <t>Plant &amp; Equipment Additions 2026</t>
  </si>
  <si>
    <t>Plant &amp; Equipment Additions 2027</t>
  </si>
  <si>
    <t>Plant &amp; Equipment Additions 2028</t>
  </si>
  <si>
    <t>Plant &amp; Equipment Additions 2029</t>
  </si>
  <si>
    <t>Plant &amp; Equipment Additions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</si>
</sst>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3" applyFont="1"/>
    <xf numFmtId="0" fontId="4" fillId="0" borderId="0" xfId="3" applyFont="1"/>
    <xf numFmtId="164" fontId="3" fillId="0" borderId="0" xfId="3" applyNumberFormat="1" applyFont="1"/>
    <xf numFmtId="9" fontId="3" fillId="2" borderId="0" xfId="2" applyFont="1" applyFill="1" applyAlignment="1"/>
    <xf numFmtId="0" fontId="3" fillId="0" borderId="0" xfId="3" applyFont="1" applyAlignment="1">
      <alignment horizontal="centerContinuous"/>
    </xf>
    <xf numFmtId="0" fontId="3" fillId="0" borderId="0" xfId="3" quotePrefix="1" applyFont="1"/>
    <xf numFmtId="9" fontId="3" fillId="0" borderId="0" xfId="3" applyNumberFormat="1" applyFont="1"/>
    <xf numFmtId="38" fontId="3" fillId="0" borderId="0" xfId="3" applyNumberFormat="1" applyFont="1"/>
    <xf numFmtId="0" fontId="3" fillId="0" borderId="0" xfId="3" applyFont="1" applyAlignment="1">
      <alignment horizontal="left"/>
    </xf>
    <xf numFmtId="1" fontId="3" fillId="0" borderId="0" xfId="2" applyNumberFormat="1" applyFont="1" applyFill="1" applyAlignment="1"/>
    <xf numFmtId="1" fontId="3" fillId="0" borderId="0" xfId="3" applyNumberFormat="1" applyFont="1"/>
    <xf numFmtId="164" fontId="3" fillId="0" borderId="0" xfId="3" applyNumberFormat="1" applyFont="1" applyAlignment="1">
      <alignment horizontal="centerContinuous"/>
    </xf>
    <xf numFmtId="0" fontId="5" fillId="0" borderId="1" xfId="3" applyFont="1" applyBorder="1"/>
    <xf numFmtId="0" fontId="6" fillId="0" borderId="0" xfId="3" applyFont="1"/>
    <xf numFmtId="38" fontId="3" fillId="0" borderId="0" xfId="5" applyNumberFormat="1" applyFont="1" applyFill="1"/>
    <xf numFmtId="38" fontId="3" fillId="3" borderId="0" xfId="5" applyNumberFormat="1" applyFont="1" applyFill="1"/>
    <xf numFmtId="3" fontId="3" fillId="0" borderId="0" xfId="3" applyNumberFormat="1" applyFont="1"/>
    <xf numFmtId="0" fontId="5" fillId="0" borderId="0" xfId="3" applyFont="1" applyAlignment="1">
      <alignment horizontal="left"/>
    </xf>
    <xf numFmtId="38" fontId="5" fillId="0" borderId="0" xfId="1" applyNumberFormat="1" applyFont="1" applyFill="1" applyBorder="1"/>
    <xf numFmtId="38" fontId="5" fillId="3" borderId="0" xfId="1" applyNumberFormat="1" applyFont="1" applyFill="1"/>
    <xf numFmtId="0" fontId="5" fillId="0" borderId="3" xfId="3" applyFont="1" applyBorder="1"/>
    <xf numFmtId="38" fontId="5" fillId="0" borderId="3" xfId="5" applyNumberFormat="1" applyFont="1" applyFill="1" applyBorder="1"/>
    <xf numFmtId="38" fontId="5" fillId="3" borderId="3" xfId="5" applyNumberFormat="1" applyFont="1" applyFill="1" applyBorder="1"/>
    <xf numFmtId="38" fontId="6" fillId="0" borderId="0" xfId="3" applyNumberFormat="1" applyFont="1"/>
    <xf numFmtId="38" fontId="3" fillId="3" borderId="0" xfId="3" applyNumberFormat="1" applyFont="1" applyFill="1"/>
    <xf numFmtId="38" fontId="3" fillId="0" borderId="2" xfId="3" applyNumberFormat="1" applyFont="1" applyBorder="1"/>
    <xf numFmtId="38" fontId="3" fillId="3" borderId="2" xfId="3" applyNumberFormat="1" applyFont="1" applyFill="1" applyBorder="1"/>
    <xf numFmtId="38" fontId="3" fillId="3" borderId="4" xfId="3" applyNumberFormat="1" applyFont="1" applyFill="1" applyBorder="1"/>
    <xf numFmtId="38" fontId="5" fillId="0" borderId="3" xfId="3" applyNumberFormat="1" applyFont="1" applyBorder="1"/>
    <xf numFmtId="38" fontId="5" fillId="3" borderId="3" xfId="3" applyNumberFormat="1" applyFont="1" applyFill="1" applyBorder="1"/>
    <xf numFmtId="38" fontId="5" fillId="0" borderId="5" xfId="3" applyNumberFormat="1" applyFont="1" applyBorder="1"/>
    <xf numFmtId="38" fontId="5" fillId="3" borderId="5" xfId="3" applyNumberFormat="1" applyFont="1" applyFill="1" applyBorder="1"/>
    <xf numFmtId="9" fontId="7" fillId="0" borderId="0" xfId="4" applyFont="1" applyFill="1"/>
    <xf numFmtId="38" fontId="7" fillId="0" borderId="0" xfId="1" applyNumberFormat="1" applyFont="1" applyFill="1" applyBorder="1"/>
    <xf numFmtId="38" fontId="7" fillId="3" borderId="0" xfId="1" applyNumberFormat="1" applyFont="1" applyFill="1" applyBorder="1"/>
    <xf numFmtId="38" fontId="7" fillId="3" borderId="2" xfId="1" applyNumberFormat="1" applyFont="1" applyFill="1" applyBorder="1"/>
    <xf numFmtId="0" fontId="2" fillId="0" borderId="0" xfId="3" applyFont="1"/>
    <xf numFmtId="0" fontId="8" fillId="0" borderId="0" xfId="3" applyFont="1"/>
    <xf numFmtId="0" fontId="3" fillId="0" borderId="0" xfId="3" applyFont="1" applyAlignment="1">
      <alignment horizontal="right"/>
    </xf>
    <xf numFmtId="9" fontId="3" fillId="0" borderId="0" xfId="2" applyFont="1" applyFill="1"/>
    <xf numFmtId="0" fontId="3" fillId="0" borderId="0" xfId="3" applyFont="1" applyAlignment="1">
      <alignment horizontal="center"/>
    </xf>
    <xf numFmtId="9" fontId="0" fillId="0" borderId="0" xfId="0" applyNumberFormat="1" applyFill="1" applyBorder="1" applyAlignment="1"/>
    <xf numFmtId="1" fontId="0" fillId="0" borderId="0" xfId="0" applyNumberFormat="1" applyFill="1" applyBorder="1" applyAlignment="1"/>
    <xf numFmtId="38" fontId="0" fillId="0" borderId="0" xfId="0" applyNumberFormat="1" applyFill="1" applyBorder="1" applyAlignment="1"/>
    <xf numFmtId="38" fontId="0" fillId="0" borderId="3" xfId="0" applyNumberFormat="1" applyFill="1" applyBorder="1" applyAlignment="1"/>
    <xf numFmtId="0" fontId="9" fillId="4" borderId="2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10" fillId="5" borderId="0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</cellXfs>
  <cellStyles count="8">
    <cellStyle name="Comma" xfId="1" builtinId="3"/>
    <cellStyle name="Currency 2" xfId="5" xr:uid="{00000000-0005-0000-0000-000001000000}"/>
    <cellStyle name="Normal" xfId="0" builtinId="0"/>
    <cellStyle name="Normal 2" xfId="6" xr:uid="{00000000-0005-0000-0000-000003000000}"/>
    <cellStyle name="Normal 2 2" xfId="3" xr:uid="{00000000-0005-0000-0000-000004000000}"/>
    <cellStyle name="Normal 3" xfId="7" xr:uid="{00000000-0005-0000-0000-000005000000}"/>
    <cellStyle name="Percent" xfId="2" builtinId="5"/>
    <cellStyle name="Percent 2" xfId="4" xr:uid="{00000000-0005-0000-0000-000007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Projection 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72653406545859E-2"/>
          <c:y val="9.2696005127529998E-2"/>
          <c:w val="0.82932692143636622"/>
          <c:h val="0.7921565478829555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'Scenario Summary'!$B$12</c:f>
              <c:strCache>
                <c:ptCount val="1"/>
                <c:pt idx="0">
                  <c:v>Total Assets 2030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'Scenario Summary'!$C$3:$H$3</c:f>
              <c:strCache>
                <c:ptCount val="6"/>
                <c:pt idx="0">
                  <c:v>Pessimistic-Slow</c:v>
                </c:pt>
                <c:pt idx="1">
                  <c:v>Pessimistic-Fast</c:v>
                </c:pt>
                <c:pt idx="2">
                  <c:v>Baseline-Slow</c:v>
                </c:pt>
                <c:pt idx="3">
                  <c:v>Baseline-Fast</c:v>
                </c:pt>
                <c:pt idx="4">
                  <c:v>Optimistic-Slow</c:v>
                </c:pt>
                <c:pt idx="5">
                  <c:v>Optimistic-Fast</c:v>
                </c:pt>
              </c:strCache>
            </c:strRef>
          </c:cat>
          <c:val>
            <c:numRef>
              <c:f>'Scenario Summary'!$C$12:$H$12</c:f>
              <c:numCache>
                <c:formatCode>#,##0_);[Red]\(#,##0\)</c:formatCode>
                <c:ptCount val="6"/>
                <c:pt idx="0">
                  <c:v>4417.4066578125003</c:v>
                </c:pt>
                <c:pt idx="1">
                  <c:v>4617.4066578125003</c:v>
                </c:pt>
                <c:pt idx="2">
                  <c:v>4686.4605499999998</c:v>
                </c:pt>
                <c:pt idx="3">
                  <c:v>4886.4605499999998</c:v>
                </c:pt>
                <c:pt idx="4">
                  <c:v>5009.1425359374998</c:v>
                </c:pt>
                <c:pt idx="5">
                  <c:v>5209.1425359374998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06-41A9-B26F-344ED8599B83}"/>
            </c:ext>
          </c:extLst>
        </c:ser>
        <c:ser>
          <c:idx val="2"/>
          <c:order val="2"/>
          <c:tx>
            <c:strRef>
              <c:f>'Scenario Summary'!$B$13</c:f>
              <c:strCache>
                <c:ptCount val="1"/>
                <c:pt idx="0">
                  <c:v>Long-term Debt 2030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'Scenario Summary'!$C$3:$H$3</c:f>
              <c:strCache>
                <c:ptCount val="6"/>
                <c:pt idx="0">
                  <c:v>Pessimistic-Slow</c:v>
                </c:pt>
                <c:pt idx="1">
                  <c:v>Pessimistic-Fast</c:v>
                </c:pt>
                <c:pt idx="2">
                  <c:v>Baseline-Slow</c:v>
                </c:pt>
                <c:pt idx="3">
                  <c:v>Baseline-Fast</c:v>
                </c:pt>
                <c:pt idx="4">
                  <c:v>Optimistic-Slow</c:v>
                </c:pt>
                <c:pt idx="5">
                  <c:v>Optimistic-Fast</c:v>
                </c:pt>
              </c:strCache>
            </c:strRef>
          </c:cat>
          <c:val>
            <c:numRef>
              <c:f>'Scenario Summary'!$C$13:$H$13</c:f>
              <c:numCache>
                <c:formatCode>#,##0_);[Red]\(#,##0\)</c:formatCode>
                <c:ptCount val="6"/>
                <c:pt idx="0">
                  <c:v>2580.1109153663901</c:v>
                </c:pt>
                <c:pt idx="1">
                  <c:v>2833.5980447428801</c:v>
                </c:pt>
                <c:pt idx="2">
                  <c:v>2136.84227921916</c:v>
                </c:pt>
                <c:pt idx="3">
                  <c:v>2389.50445305225</c:v>
                </c:pt>
                <c:pt idx="4">
                  <c:v>1585.0564863275899</c:v>
                </c:pt>
                <c:pt idx="5">
                  <c:v>1837.71866016068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06-41A9-B26F-344ED8599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9504176"/>
        <c:axId val="1479503696"/>
      </c:barChart>
      <c:lineChart>
        <c:grouping val="standard"/>
        <c:varyColors val="0"/>
        <c:ser>
          <c:idx val="0"/>
          <c:order val="0"/>
          <c:tx>
            <c:strRef>
              <c:f>'Scenario Summary'!$B$11</c:f>
              <c:strCache>
                <c:ptCount val="1"/>
                <c:pt idx="0">
                  <c:v>Net Income 2030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  <a:headEnd type="none"/>
              <a:tailEnd type="none"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 cap="rnd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'Scenario Summary'!$C$3:$H$3</c:f>
              <c:strCache>
                <c:ptCount val="6"/>
                <c:pt idx="0">
                  <c:v>Pessimistic-Slow</c:v>
                </c:pt>
                <c:pt idx="1">
                  <c:v>Pessimistic-Fast</c:v>
                </c:pt>
                <c:pt idx="2">
                  <c:v>Baseline-Slow</c:v>
                </c:pt>
                <c:pt idx="3">
                  <c:v>Baseline-Fast</c:v>
                </c:pt>
                <c:pt idx="4">
                  <c:v>Optimistic-Slow</c:v>
                </c:pt>
                <c:pt idx="5">
                  <c:v>Optimistic-Fast</c:v>
                </c:pt>
              </c:strCache>
            </c:strRef>
          </c:cat>
          <c:val>
            <c:numRef>
              <c:f>'Scenario Summary'!$C$11:$H$11</c:f>
              <c:numCache>
                <c:formatCode>#,##0_);[Red]\(#,##0\)</c:formatCode>
                <c:ptCount val="6"/>
                <c:pt idx="0">
                  <c:v>24.5143999749058</c:v>
                </c:pt>
                <c:pt idx="1">
                  <c:v>-2.6538146204047699</c:v>
                </c:pt>
                <c:pt idx="2">
                  <c:v>209.29475129487699</c:v>
                </c:pt>
                <c:pt idx="3">
                  <c:v>182.951575210719</c:v>
                </c:pt>
                <c:pt idx="4">
                  <c:v>454.82858963397001</c:v>
                </c:pt>
                <c:pt idx="5">
                  <c:v>428.48541354981199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6-41A9-B26F-344ED8599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378896"/>
        <c:axId val="1370378416"/>
      </c:lineChart>
      <c:catAx>
        <c:axId val="14795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503696"/>
        <c:crosses val="autoZero"/>
        <c:auto val="1"/>
        <c:lblAlgn val="ctr"/>
        <c:lblOffset val="100"/>
        <c:noMultiLvlLbl val="0"/>
      </c:catAx>
      <c:valAx>
        <c:axId val="14795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Assets and LTD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504176"/>
        <c:crosses val="autoZero"/>
        <c:crossBetween val="between"/>
      </c:valAx>
      <c:valAx>
        <c:axId val="13703784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378896"/>
        <c:crosses val="max"/>
        <c:crossBetween val="between"/>
      </c:valAx>
      <c:catAx>
        <c:axId val="1370378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3784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Assets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Pro_Forma!$J$5:$J$15</c:f>
              <c:numCache>
                <c:formatCode>0%</c:formatCode>
                <c:ptCount val="11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</c:numCache>
            </c:numRef>
          </c:cat>
          <c:val>
            <c:numRef>
              <c:f>Pro_Forma!$K$5:$K$15</c:f>
              <c:numCache>
                <c:formatCode>#,##0_);[Red]\(#,##0\)</c:formatCode>
                <c:ptCount val="11"/>
                <c:pt idx="0">
                  <c:v>4417.4066578125003</c:v>
                </c:pt>
                <c:pt idx="1">
                  <c:v>4467.2715899680006</c:v>
                </c:pt>
                <c:pt idx="2">
                  <c:v>4519.0541432134996</c:v>
                </c:pt>
                <c:pt idx="3">
                  <c:v>4572.8091018240002</c:v>
                </c:pt>
                <c:pt idx="4">
                  <c:v>4628.5922836945001</c:v>
                </c:pt>
                <c:pt idx="5">
                  <c:v>4686.4605499999998</c:v>
                </c:pt>
                <c:pt idx="6">
                  <c:v>4746.4718148555003</c:v>
                </c:pt>
                <c:pt idx="7">
                  <c:v>4808.6850549760002</c:v>
                </c:pt>
                <c:pt idx="8">
                  <c:v>4873.160319336499</c:v>
                </c:pt>
                <c:pt idx="9">
                  <c:v>4939.9587388320006</c:v>
                </c:pt>
                <c:pt idx="10">
                  <c:v>5009.1425359374998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E-4C62-8ED4-0DB5396112C0}"/>
            </c:ext>
          </c:extLst>
        </c:ser>
        <c:ser>
          <c:idx val="2"/>
          <c:order val="2"/>
          <c:tx>
            <c:v>Debt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Pro_Forma!$J$5:$J$15</c:f>
              <c:numCache>
                <c:formatCode>0%</c:formatCode>
                <c:ptCount val="11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</c:numCache>
            </c:numRef>
          </c:cat>
          <c:val>
            <c:numRef>
              <c:f>Pro_Forma!$M$5:$M$15</c:f>
              <c:numCache>
                <c:formatCode>#,##0_);[Red]\(#,##0\)</c:formatCode>
                <c:ptCount val="11"/>
                <c:pt idx="0">
                  <c:v>2580.1108814300405</c:v>
                </c:pt>
                <c:pt idx="1">
                  <c:v>2563.3106345367137</c:v>
                </c:pt>
                <c:pt idx="2">
                  <c:v>2546.4729438782006</c:v>
                </c:pt>
                <c:pt idx="3">
                  <c:v>2529.6054735011176</c:v>
                </c:pt>
                <c:pt idx="4">
                  <c:v>2512.7161135493925</c:v>
                </c:pt>
                <c:pt idx="5">
                  <c:v>2495.8130001720119</c:v>
                </c:pt>
                <c:pt idx="6">
                  <c:v>2478.9045184117322</c:v>
                </c:pt>
                <c:pt idx="7">
                  <c:v>2461.9993050937937</c:v>
                </c:pt>
                <c:pt idx="8">
                  <c:v>2445.1062517146211</c:v>
                </c:pt>
                <c:pt idx="9">
                  <c:v>2428.2345724317065</c:v>
                </c:pt>
                <c:pt idx="10">
                  <c:v>2411.3935472922872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E-4C62-8ED4-0DB53961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689728"/>
        <c:axId val="369691648"/>
      </c:lineChart>
      <c:lineChart>
        <c:grouping val="standard"/>
        <c:varyColors val="0"/>
        <c:ser>
          <c:idx val="1"/>
          <c:order val="1"/>
          <c:tx>
            <c:v>Income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Pro_Forma!$L$5:$L$15</c:f>
              <c:numCache>
                <c:formatCode>#,##0_);[Red]\(#,##0\)</c:formatCode>
                <c:ptCount val="11"/>
                <c:pt idx="0">
                  <c:v>24.514381618426615</c:v>
                </c:pt>
                <c:pt idx="1">
                  <c:v>42.056436234967947</c:v>
                </c:pt>
                <c:pt idx="2">
                  <c:v>60.251823142562898</c:v>
                </c:pt>
                <c:pt idx="3">
                  <c:v>79.118870160297632</c:v>
                </c:pt>
                <c:pt idx="4">
                  <c:v>98.676279217400094</c:v>
                </c:pt>
                <c:pt idx="5">
                  <c:v>118.9430983481198</c:v>
                </c:pt>
                <c:pt idx="6">
                  <c:v>139.93872487502398</c:v>
                </c:pt>
                <c:pt idx="7">
                  <c:v>161.68290859229307</c:v>
                </c:pt>
                <c:pt idx="8">
                  <c:v>184.19575494901562</c:v>
                </c:pt>
                <c:pt idx="9">
                  <c:v>207.49776344631221</c:v>
                </c:pt>
                <c:pt idx="10">
                  <c:v>231.60969036812548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AE-4C62-8ED4-0DB53961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694976"/>
        <c:axId val="369693440"/>
      </c:lineChart>
      <c:catAx>
        <c:axId val="36968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Growth %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369691648"/>
        <c:crosses val="autoZero"/>
        <c:auto val="1"/>
        <c:lblAlgn val="ctr"/>
        <c:lblOffset val="100"/>
        <c:noMultiLvlLbl val="0"/>
      </c:catAx>
      <c:valAx>
        <c:axId val="369691648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369689728"/>
        <c:crosses val="autoZero"/>
        <c:crossBetween val="between"/>
      </c:valAx>
      <c:valAx>
        <c:axId val="369693440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crossAx val="369694976"/>
        <c:crosses val="max"/>
        <c:crossBetween val="between"/>
      </c:valAx>
      <c:catAx>
        <c:axId val="369694976"/>
        <c:scaling>
          <c:orientation val="minMax"/>
        </c:scaling>
        <c:delete val="1"/>
        <c:axPos val="b"/>
        <c:majorTickMark val="out"/>
        <c:minorTickMark val="none"/>
        <c:tickLblPos val="nextTo"/>
        <c:crossAx val="36969344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4530796150481191"/>
          <c:y val="0.66628280839895015"/>
          <c:w val="0.49271741032370953"/>
          <c:h val="8.5498408443625398E-2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552451</xdr:colOff>
      <xdr:row>14</xdr:row>
      <xdr:rowOff>138111</xdr:rowOff>
    </xdr:from>
    <xdr:to>
      <xdr:col>8</xdr:col>
      <xdr:colOff>171450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01FE0-0D9B-E87B-9999-EF73883D3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16</xdr:row>
      <xdr:rowOff>9525</xdr:rowOff>
    </xdr:from>
    <xdr:to>
      <xdr:col>16</xdr:col>
      <xdr:colOff>104775</xdr:colOff>
      <xdr:row>32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C0CC-06BD-4BB8-BDD7-185B5D708EBE}">
  <sheetPr>
    <outlinePr summaryBelow="0"/>
  </sheetPr>
  <dimension ref="B1:H13"/>
  <sheetViews>
    <sheetView showGridLines="0" tabSelected="1" workbookViewId="0">
      <selection activeCell="I12" sqref="I12"/>
    </sheetView>
  </sheetViews>
  <sheetFormatPr defaultRowHeight="15" outlineLevelRow="1" outlineLevelCol="1" x14ac:dyDescent="0.25"/>
  <cols>
    <col min="2" max="2" width="32.7109375" customWidth="1"/>
    <col min="3" max="8" width="14.42578125" bestFit="1" customWidth="1" outlineLevel="1"/>
  </cols>
  <sheetData>
    <row r="1" spans="2:8" ht="15.75" thickBot="1" x14ac:dyDescent="0.3"/>
    <row r="2" spans="2:8" ht="15.75" x14ac:dyDescent="0.25">
      <c r="B2" s="47" t="s">
        <v>55</v>
      </c>
      <c r="C2" s="50"/>
      <c r="D2" s="50"/>
      <c r="E2" s="50"/>
      <c r="F2" s="50"/>
      <c r="G2" s="50"/>
      <c r="H2" s="50"/>
    </row>
    <row r="3" spans="2:8" ht="15.75" x14ac:dyDescent="0.25">
      <c r="B3" s="46"/>
      <c r="C3" s="51" t="s">
        <v>49</v>
      </c>
      <c r="D3" s="51" t="s">
        <v>50</v>
      </c>
      <c r="E3" s="51" t="s">
        <v>51</v>
      </c>
      <c r="F3" s="51" t="s">
        <v>52</v>
      </c>
      <c r="G3" s="51" t="s">
        <v>53</v>
      </c>
      <c r="H3" s="51" t="s">
        <v>54</v>
      </c>
    </row>
    <row r="4" spans="2:8" outlineLevel="1" x14ac:dyDescent="0.25">
      <c r="B4" s="48" t="s">
        <v>0</v>
      </c>
      <c r="C4" s="42">
        <v>0.05</v>
      </c>
      <c r="D4" s="42">
        <v>0.05</v>
      </c>
      <c r="E4" s="42">
        <v>0.1</v>
      </c>
      <c r="F4" s="42">
        <v>0.1</v>
      </c>
      <c r="G4" s="42">
        <v>0.15</v>
      </c>
      <c r="H4" s="42">
        <v>0.15</v>
      </c>
    </row>
    <row r="5" spans="2:8" outlineLevel="1" x14ac:dyDescent="0.25">
      <c r="B5" s="48" t="s">
        <v>1</v>
      </c>
      <c r="C5" s="42">
        <v>0.83</v>
      </c>
      <c r="D5" s="42">
        <v>0.83</v>
      </c>
      <c r="E5" s="42">
        <v>0.8</v>
      </c>
      <c r="F5" s="42">
        <v>0.8</v>
      </c>
      <c r="G5" s="42">
        <v>0.77</v>
      </c>
      <c r="H5" s="42">
        <v>0.77</v>
      </c>
    </row>
    <row r="6" spans="2:8" outlineLevel="1" x14ac:dyDescent="0.25">
      <c r="B6" s="48" t="s">
        <v>59</v>
      </c>
      <c r="C6" s="43">
        <v>500</v>
      </c>
      <c r="D6" s="43">
        <v>500</v>
      </c>
      <c r="E6" s="43">
        <v>500</v>
      </c>
      <c r="F6" s="43">
        <v>500</v>
      </c>
      <c r="G6" s="43">
        <v>500</v>
      </c>
      <c r="H6" s="43">
        <v>500</v>
      </c>
    </row>
    <row r="7" spans="2:8" outlineLevel="1" x14ac:dyDescent="0.25">
      <c r="B7" s="48" t="s">
        <v>60</v>
      </c>
      <c r="C7" s="43">
        <v>525</v>
      </c>
      <c r="D7" s="43">
        <v>550</v>
      </c>
      <c r="E7" s="43">
        <v>525</v>
      </c>
      <c r="F7" s="43">
        <v>550</v>
      </c>
      <c r="G7" s="43">
        <v>525</v>
      </c>
      <c r="H7" s="43">
        <v>550</v>
      </c>
    </row>
    <row r="8" spans="2:8" outlineLevel="1" x14ac:dyDescent="0.25">
      <c r="B8" s="48" t="s">
        <v>61</v>
      </c>
      <c r="C8" s="43">
        <v>550</v>
      </c>
      <c r="D8" s="43">
        <v>600</v>
      </c>
      <c r="E8" s="43">
        <v>550</v>
      </c>
      <c r="F8" s="43">
        <v>600</v>
      </c>
      <c r="G8" s="43">
        <v>550</v>
      </c>
      <c r="H8" s="43">
        <v>600</v>
      </c>
    </row>
    <row r="9" spans="2:8" outlineLevel="1" x14ac:dyDescent="0.25">
      <c r="B9" s="48" t="s">
        <v>62</v>
      </c>
      <c r="C9" s="43">
        <v>575</v>
      </c>
      <c r="D9" s="43">
        <v>650</v>
      </c>
      <c r="E9" s="43">
        <v>575</v>
      </c>
      <c r="F9" s="43">
        <v>650</v>
      </c>
      <c r="G9" s="43">
        <v>575</v>
      </c>
      <c r="H9" s="43">
        <v>650</v>
      </c>
    </row>
    <row r="10" spans="2:8" outlineLevel="1" x14ac:dyDescent="0.25">
      <c r="B10" s="48" t="s">
        <v>63</v>
      </c>
      <c r="C10" s="43">
        <v>600</v>
      </c>
      <c r="D10" s="43">
        <v>700</v>
      </c>
      <c r="E10" s="43">
        <v>600</v>
      </c>
      <c r="F10" s="43">
        <v>700</v>
      </c>
      <c r="G10" s="43">
        <v>600</v>
      </c>
      <c r="H10" s="43">
        <v>700</v>
      </c>
    </row>
    <row r="11" spans="2:8" outlineLevel="1" x14ac:dyDescent="0.25">
      <c r="B11" s="48" t="s">
        <v>56</v>
      </c>
      <c r="C11" s="44">
        <v>24.5143999749058</v>
      </c>
      <c r="D11" s="44">
        <v>-2.6538146204047699</v>
      </c>
      <c r="E11" s="44">
        <v>209.29475129487699</v>
      </c>
      <c r="F11" s="44">
        <v>182.951575210719</v>
      </c>
      <c r="G11" s="44">
        <v>454.82858963397001</v>
      </c>
      <c r="H11" s="44">
        <v>428.48541354981199</v>
      </c>
    </row>
    <row r="12" spans="2:8" outlineLevel="1" x14ac:dyDescent="0.25">
      <c r="B12" s="48" t="s">
        <v>57</v>
      </c>
      <c r="C12" s="44">
        <v>4417.4066578125003</v>
      </c>
      <c r="D12" s="44">
        <v>4617.4066578125003</v>
      </c>
      <c r="E12" s="44">
        <v>4686.4605499999998</v>
      </c>
      <c r="F12" s="44">
        <v>4886.4605499999998</v>
      </c>
      <c r="G12" s="44">
        <v>5009.1425359374998</v>
      </c>
      <c r="H12" s="44">
        <v>5209.1425359374998</v>
      </c>
    </row>
    <row r="13" spans="2:8" ht="15.75" outlineLevel="1" thickBot="1" x14ac:dyDescent="0.3">
      <c r="B13" s="49" t="s">
        <v>58</v>
      </c>
      <c r="C13" s="45">
        <v>2580.1109153663901</v>
      </c>
      <c r="D13" s="45">
        <v>2833.5980447428801</v>
      </c>
      <c r="E13" s="45">
        <v>2136.84227921916</v>
      </c>
      <c r="F13" s="45">
        <v>2389.50445305225</v>
      </c>
      <c r="G13" s="45">
        <v>1585.0564863275899</v>
      </c>
      <c r="H13" s="45">
        <v>1837.71866016068</v>
      </c>
    </row>
  </sheetData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"/>
  <sheetViews>
    <sheetView zoomScaleNormal="100" workbookViewId="0">
      <selection activeCell="A9" sqref="A9"/>
    </sheetView>
  </sheetViews>
  <sheetFormatPr defaultColWidth="9" defaultRowHeight="12.75" x14ac:dyDescent="0.2"/>
  <cols>
    <col min="1" max="1" width="40.7109375" style="1" customWidth="1"/>
    <col min="2" max="2" width="9.42578125" style="1" customWidth="1"/>
    <col min="3" max="3" width="9.140625" style="1" customWidth="1"/>
    <col min="4" max="7" width="9.5703125" style="1" customWidth="1"/>
    <col min="8" max="8" width="2.42578125" style="1" customWidth="1"/>
    <col min="9" max="9" width="52.85546875" style="1" customWidth="1"/>
    <col min="10" max="10" width="13.42578125" style="1" bestFit="1" customWidth="1"/>
    <col min="11" max="11" width="10.42578125" style="1" customWidth="1"/>
    <col min="12" max="12" width="9.7109375" style="1" bestFit="1" customWidth="1"/>
    <col min="13" max="13" width="13.140625" style="1" bestFit="1" customWidth="1"/>
    <col min="14" max="16384" width="9" style="1"/>
  </cols>
  <sheetData>
    <row r="1" spans="1:13" ht="18.75" x14ac:dyDescent="0.3">
      <c r="A1" s="38" t="s">
        <v>36</v>
      </c>
      <c r="B1" s="37"/>
      <c r="C1" s="37"/>
      <c r="D1" s="37"/>
      <c r="E1" s="37"/>
      <c r="F1" s="37"/>
      <c r="G1" s="37"/>
    </row>
    <row r="2" spans="1:13" x14ac:dyDescent="0.2">
      <c r="A2" s="2"/>
      <c r="B2" s="2"/>
      <c r="C2" s="2"/>
      <c r="D2" s="2"/>
      <c r="E2" s="2"/>
      <c r="F2" s="2"/>
      <c r="G2" s="2"/>
      <c r="J2" s="39" t="s">
        <v>41</v>
      </c>
      <c r="K2" s="41" t="s">
        <v>42</v>
      </c>
      <c r="L2" s="41"/>
      <c r="M2" s="41"/>
    </row>
    <row r="3" spans="1:13" x14ac:dyDescent="0.2">
      <c r="A3" s="3" t="s">
        <v>0</v>
      </c>
      <c r="B3" s="4">
        <v>0.05</v>
      </c>
      <c r="C3" s="5"/>
      <c r="D3" s="6"/>
      <c r="F3" s="5"/>
      <c r="G3" s="5"/>
      <c r="I3" s="2" t="s">
        <v>39</v>
      </c>
      <c r="J3" s="39" t="s">
        <v>40</v>
      </c>
      <c r="K3" s="1" t="s">
        <v>27</v>
      </c>
      <c r="L3" s="1" t="s">
        <v>19</v>
      </c>
      <c r="M3" s="1" t="s">
        <v>43</v>
      </c>
    </row>
    <row r="4" spans="1:13" x14ac:dyDescent="0.2">
      <c r="A4" s="1" t="s">
        <v>1</v>
      </c>
      <c r="B4" s="7">
        <v>0.83</v>
      </c>
      <c r="C4" s="3"/>
      <c r="D4" s="3"/>
      <c r="E4" s="3"/>
      <c r="F4" s="3"/>
      <c r="G4" s="3"/>
      <c r="K4" s="8">
        <f>G26</f>
        <v>4417.4066578125003</v>
      </c>
      <c r="L4" s="8">
        <f ca="1">G19</f>
        <v>24.514378068348108</v>
      </c>
      <c r="M4" s="8">
        <f ca="1">G28</f>
        <v>2580.1103908955547</v>
      </c>
    </row>
    <row r="5" spans="1:13" x14ac:dyDescent="0.2">
      <c r="A5" s="9" t="s">
        <v>2</v>
      </c>
      <c r="B5" s="7">
        <v>0.05</v>
      </c>
      <c r="C5" s="3"/>
      <c r="D5" s="3"/>
      <c r="E5" s="3"/>
      <c r="F5" s="3"/>
      <c r="G5" s="3"/>
      <c r="J5" s="7">
        <v>0.05</v>
      </c>
      <c r="K5" s="8">
        <f t="dataTable" ref="K5:M15" dt2D="0" dtr="0" r1="B3" ca="1"/>
        <v>4417.4066578125003</v>
      </c>
      <c r="L5" s="8">
        <v>24.514381618426615</v>
      </c>
      <c r="M5" s="8">
        <v>2580.1108814300405</v>
      </c>
    </row>
    <row r="6" spans="1:13" x14ac:dyDescent="0.2">
      <c r="A6" s="9" t="s">
        <v>3</v>
      </c>
      <c r="B6" s="33">
        <v>0.3</v>
      </c>
      <c r="C6" s="3"/>
      <c r="D6" s="3"/>
      <c r="E6" s="3"/>
      <c r="F6" s="3"/>
      <c r="G6" s="3"/>
      <c r="J6" s="7">
        <v>0.06</v>
      </c>
      <c r="K6" s="8">
        <v>4467.2715899680006</v>
      </c>
      <c r="L6" s="8">
        <v>42.056436234967947</v>
      </c>
      <c r="M6" s="8">
        <v>2563.3106345367137</v>
      </c>
    </row>
    <row r="7" spans="1:13" x14ac:dyDescent="0.2">
      <c r="A7" s="9" t="s">
        <v>4</v>
      </c>
      <c r="B7" s="33">
        <v>0.35</v>
      </c>
      <c r="C7" s="3"/>
      <c r="D7" s="3"/>
      <c r="E7" s="3"/>
      <c r="F7" s="3"/>
      <c r="G7" s="3"/>
      <c r="J7" s="7">
        <v>7.0000000000000007E-2</v>
      </c>
      <c r="K7" s="8">
        <v>4519.0541432134996</v>
      </c>
      <c r="L7" s="8">
        <v>60.251823142562898</v>
      </c>
      <c r="M7" s="8">
        <v>2546.4729438782006</v>
      </c>
    </row>
    <row r="8" spans="1:13" x14ac:dyDescent="0.2">
      <c r="A8" s="9" t="s">
        <v>5</v>
      </c>
      <c r="B8" s="33">
        <v>0.13</v>
      </c>
      <c r="C8" s="3"/>
      <c r="D8" s="3"/>
      <c r="E8" s="3"/>
      <c r="F8" s="3"/>
      <c r="G8" s="3"/>
      <c r="J8" s="7">
        <v>0.08</v>
      </c>
      <c r="K8" s="8">
        <v>4572.8091018240002</v>
      </c>
      <c r="L8" s="8">
        <v>79.118870160297632</v>
      </c>
      <c r="M8" s="8">
        <v>2529.6054735011176</v>
      </c>
    </row>
    <row r="9" spans="1:13" x14ac:dyDescent="0.2">
      <c r="A9" s="9" t="s">
        <v>6</v>
      </c>
      <c r="C9" s="10">
        <v>500</v>
      </c>
      <c r="D9" s="10">
        <v>525</v>
      </c>
      <c r="E9" s="10">
        <v>550</v>
      </c>
      <c r="F9" s="10">
        <v>575</v>
      </c>
      <c r="G9" s="10">
        <v>600</v>
      </c>
      <c r="I9" s="2" t="s">
        <v>38</v>
      </c>
      <c r="J9" s="7">
        <v>0.09</v>
      </c>
      <c r="K9" s="8">
        <v>4628.5922836945001</v>
      </c>
      <c r="L9" s="8">
        <v>98.676279217400094</v>
      </c>
      <c r="M9" s="8">
        <v>2512.7161135493925</v>
      </c>
    </row>
    <row r="10" spans="1:13" x14ac:dyDescent="0.2">
      <c r="A10" s="1" t="s">
        <v>7</v>
      </c>
      <c r="B10" s="11">
        <v>10</v>
      </c>
      <c r="C10" s="10"/>
      <c r="D10" s="10"/>
      <c r="E10" s="10"/>
      <c r="F10" s="10"/>
      <c r="G10" s="10"/>
      <c r="I10" s="2"/>
      <c r="J10" s="7">
        <v>0.1</v>
      </c>
      <c r="K10" s="8">
        <v>4686.4605499999998</v>
      </c>
      <c r="L10" s="8">
        <v>118.9430983481198</v>
      </c>
      <c r="M10" s="8">
        <v>2495.8130001720119</v>
      </c>
    </row>
    <row r="11" spans="1:13" ht="13.5" thickBot="1" x14ac:dyDescent="0.25">
      <c r="A11" s="12"/>
      <c r="B11" s="12"/>
      <c r="C11" s="5"/>
      <c r="D11" s="5"/>
      <c r="E11" s="5"/>
      <c r="F11" s="5"/>
      <c r="G11" s="5"/>
      <c r="J11" s="7">
        <v>0.11</v>
      </c>
      <c r="K11" s="8">
        <v>4746.4718148555003</v>
      </c>
      <c r="L11" s="8">
        <v>139.93872487502398</v>
      </c>
      <c r="M11" s="8">
        <v>2478.9045184117322</v>
      </c>
    </row>
    <row r="12" spans="1:13" x14ac:dyDescent="0.2">
      <c r="A12" s="13" t="s">
        <v>8</v>
      </c>
      <c r="B12" s="13">
        <v>2025</v>
      </c>
      <c r="C12" s="13">
        <v>2026</v>
      </c>
      <c r="D12" s="13">
        <v>2027</v>
      </c>
      <c r="E12" s="13">
        <v>2028</v>
      </c>
      <c r="F12" s="13">
        <v>2029</v>
      </c>
      <c r="G12" s="13">
        <v>2030</v>
      </c>
      <c r="I12" s="14" t="s">
        <v>9</v>
      </c>
      <c r="J12" s="7">
        <v>0.12</v>
      </c>
      <c r="K12" s="8">
        <v>4808.6850549760002</v>
      </c>
      <c r="L12" s="8">
        <v>161.68290859229307</v>
      </c>
      <c r="M12" s="8">
        <v>2461.9993050937937</v>
      </c>
    </row>
    <row r="13" spans="1:13" x14ac:dyDescent="0.2">
      <c r="A13" s="1" t="s">
        <v>10</v>
      </c>
      <c r="B13" s="15">
        <v>2300</v>
      </c>
      <c r="C13" s="16">
        <f>B13*(1+$B$3)</f>
        <v>2415</v>
      </c>
      <c r="D13" s="16">
        <f t="shared" ref="D13:G13" si="0">C13*(1+$B$3)</f>
        <v>2535.75</v>
      </c>
      <c r="E13" s="16">
        <f t="shared" si="0"/>
        <v>2662.5374999999999</v>
      </c>
      <c r="F13" s="16">
        <f t="shared" si="0"/>
        <v>2795.6643749999998</v>
      </c>
      <c r="G13" s="16">
        <f t="shared" si="0"/>
        <v>2935.4475937500001</v>
      </c>
      <c r="I13" s="1" t="s">
        <v>11</v>
      </c>
      <c r="J13" s="7">
        <v>0.13</v>
      </c>
      <c r="K13" s="8">
        <v>4873.160319336499</v>
      </c>
      <c r="L13" s="8">
        <v>184.19575494901562</v>
      </c>
      <c r="M13" s="8">
        <v>2445.1062517146211</v>
      </c>
    </row>
    <row r="14" spans="1:13" x14ac:dyDescent="0.2">
      <c r="A14" s="1" t="s">
        <v>12</v>
      </c>
      <c r="B14" s="34"/>
      <c r="C14" s="35">
        <f>C13*$B$4</f>
        <v>2004.4499999999998</v>
      </c>
      <c r="D14" s="35">
        <f t="shared" ref="D14:G14" si="1">D13*$B$4</f>
        <v>2104.6724999999997</v>
      </c>
      <c r="E14" s="35">
        <f t="shared" si="1"/>
        <v>2209.906125</v>
      </c>
      <c r="F14" s="35">
        <f t="shared" si="1"/>
        <v>2320.4014312499999</v>
      </c>
      <c r="G14" s="35">
        <f t="shared" si="1"/>
        <v>2436.4215028125</v>
      </c>
      <c r="I14" s="1" t="s">
        <v>13</v>
      </c>
      <c r="J14" s="7">
        <v>0.14000000000000001</v>
      </c>
      <c r="K14" s="8">
        <v>4939.9587388320006</v>
      </c>
      <c r="L14" s="8">
        <v>207.49776344631221</v>
      </c>
      <c r="M14" s="8">
        <v>2428.2345724317065</v>
      </c>
    </row>
    <row r="15" spans="1:13" x14ac:dyDescent="0.2">
      <c r="A15" s="9" t="s">
        <v>14</v>
      </c>
      <c r="B15" s="34">
        <v>60</v>
      </c>
      <c r="C15" s="35">
        <f>B15+C9/$B10</f>
        <v>110</v>
      </c>
      <c r="D15" s="35">
        <f t="shared" ref="D15:G15" si="2">C15+D9/$B10</f>
        <v>162.5</v>
      </c>
      <c r="E15" s="35">
        <f t="shared" si="2"/>
        <v>217.5</v>
      </c>
      <c r="F15" s="35">
        <f t="shared" si="2"/>
        <v>275</v>
      </c>
      <c r="G15" s="35">
        <f t="shared" si="2"/>
        <v>335</v>
      </c>
      <c r="I15" s="1" t="s">
        <v>15</v>
      </c>
      <c r="J15" s="7">
        <v>0.15</v>
      </c>
      <c r="K15" s="8">
        <v>5009.1425359374998</v>
      </c>
      <c r="L15" s="8">
        <v>231.60969036812548</v>
      </c>
      <c r="M15" s="8">
        <v>2411.3935472922872</v>
      </c>
    </row>
    <row r="16" spans="1:13" x14ac:dyDescent="0.2">
      <c r="A16" s="1" t="s">
        <v>16</v>
      </c>
      <c r="B16" s="34"/>
      <c r="C16" s="36">
        <f ca="1">$B$5*C28</f>
        <v>75.436010293030719</v>
      </c>
      <c r="D16" s="36">
        <f t="shared" ref="D16:G16" ca="1" si="3">$B$5*D28</f>
        <v>88.589686330578232</v>
      </c>
      <c r="E16" s="36">
        <f t="shared" ca="1" si="3"/>
        <v>101.94792612800244</v>
      </c>
      <c r="F16" s="36">
        <f t="shared" ca="1" si="3"/>
        <v>115.44363996973969</v>
      </c>
      <c r="G16" s="36">
        <f t="shared" ca="1" si="3"/>
        <v>129.00551954477774</v>
      </c>
      <c r="I16" s="17" t="s">
        <v>17</v>
      </c>
    </row>
    <row r="17" spans="1:9" x14ac:dyDescent="0.2">
      <c r="A17" s="18" t="s">
        <v>46</v>
      </c>
      <c r="B17" s="19"/>
      <c r="C17" s="20">
        <f ca="1">C13-SUM(C14:C16)</f>
        <v>225.11398970696928</v>
      </c>
      <c r="D17" s="20">
        <f t="shared" ref="D17:G17" ca="1" si="4">D13-SUM(D14:D16)</f>
        <v>179.98781366942194</v>
      </c>
      <c r="E17" s="20">
        <f t="shared" ca="1" si="4"/>
        <v>133.18344887199737</v>
      </c>
      <c r="F17" s="20">
        <f t="shared" ca="1" si="4"/>
        <v>84.81930378026027</v>
      </c>
      <c r="G17" s="20">
        <f t="shared" ca="1" si="4"/>
        <v>35.020571392722559</v>
      </c>
      <c r="I17" s="1" t="s">
        <v>44</v>
      </c>
    </row>
    <row r="18" spans="1:9" x14ac:dyDescent="0.2">
      <c r="A18" s="1" t="s">
        <v>18</v>
      </c>
      <c r="B18" s="34"/>
      <c r="C18" s="36">
        <f ca="1">IF(C17&lt;0, 0, C17*$B$6)</f>
        <v>67.534196912090778</v>
      </c>
      <c r="D18" s="36">
        <f t="shared" ref="D18:G18" ca="1" si="5">IF(D17&lt;0, 0, D17*$B$6)</f>
        <v>53.996344100826583</v>
      </c>
      <c r="E18" s="36">
        <f t="shared" ca="1" si="5"/>
        <v>39.955034661599207</v>
      </c>
      <c r="F18" s="36">
        <f t="shared" ca="1" si="5"/>
        <v>25.445791134078082</v>
      </c>
      <c r="G18" s="36">
        <f t="shared" ca="1" si="5"/>
        <v>10.506171417816768</v>
      </c>
      <c r="I18" s="40" t="s">
        <v>45</v>
      </c>
    </row>
    <row r="19" spans="1:9" ht="13.5" thickBot="1" x14ac:dyDescent="0.25">
      <c r="A19" s="21" t="s">
        <v>19</v>
      </c>
      <c r="B19" s="22"/>
      <c r="C19" s="23">
        <f ca="1">C17-C18</f>
        <v>157.5797927948785</v>
      </c>
      <c r="D19" s="23">
        <f t="shared" ref="D19:G19" ca="1" si="6">D17-D18</f>
        <v>125.99146956859536</v>
      </c>
      <c r="E19" s="23">
        <f t="shared" ca="1" si="6"/>
        <v>93.228414210398171</v>
      </c>
      <c r="F19" s="23">
        <f t="shared" ca="1" si="6"/>
        <v>59.373512646182192</v>
      </c>
      <c r="G19" s="23">
        <f t="shared" ca="1" si="6"/>
        <v>24.514399974905793</v>
      </c>
      <c r="I19" s="2" t="s">
        <v>37</v>
      </c>
    </row>
    <row r="20" spans="1:9" ht="13.5" thickBot="1" x14ac:dyDescent="0.25"/>
    <row r="21" spans="1:9" x14ac:dyDescent="0.2">
      <c r="A21" s="13" t="s">
        <v>20</v>
      </c>
      <c r="B21" s="13">
        <v>2025</v>
      </c>
      <c r="C21" s="13">
        <v>2026</v>
      </c>
      <c r="D21" s="13">
        <v>2027</v>
      </c>
      <c r="E21" s="13">
        <v>2028</v>
      </c>
      <c r="F21" s="13">
        <v>2029</v>
      </c>
      <c r="G21" s="13">
        <v>2030</v>
      </c>
      <c r="I21" s="14" t="s">
        <v>9</v>
      </c>
    </row>
    <row r="22" spans="1:9" x14ac:dyDescent="0.2">
      <c r="A22" s="1" t="s">
        <v>21</v>
      </c>
      <c r="B22" s="24"/>
      <c r="C22" s="25">
        <f>C13*$B$7</f>
        <v>845.25</v>
      </c>
      <c r="D22" s="25">
        <f t="shared" ref="D22:G22" si="7">D13*$B$7</f>
        <v>887.51249999999993</v>
      </c>
      <c r="E22" s="25">
        <f t="shared" si="7"/>
        <v>931.88812499999995</v>
      </c>
      <c r="F22" s="25">
        <f t="shared" si="7"/>
        <v>978.48253124999985</v>
      </c>
      <c r="G22" s="25">
        <f t="shared" si="7"/>
        <v>1027.4066578125</v>
      </c>
      <c r="I22" s="1" t="s">
        <v>13</v>
      </c>
    </row>
    <row r="23" spans="1:9" x14ac:dyDescent="0.2">
      <c r="A23" s="9" t="s">
        <v>22</v>
      </c>
      <c r="B23" s="8">
        <v>2000</v>
      </c>
      <c r="C23" s="25">
        <f>B23+C9</f>
        <v>2500</v>
      </c>
      <c r="D23" s="25">
        <f t="shared" ref="D23:G23" si="8">C23+D9</f>
        <v>3025</v>
      </c>
      <c r="E23" s="25">
        <f t="shared" si="8"/>
        <v>3575</v>
      </c>
      <c r="F23" s="25">
        <f t="shared" si="8"/>
        <v>4150</v>
      </c>
      <c r="G23" s="25">
        <f t="shared" si="8"/>
        <v>4750</v>
      </c>
      <c r="I23" s="1" t="s">
        <v>23</v>
      </c>
    </row>
    <row r="24" spans="1:9" x14ac:dyDescent="0.2">
      <c r="A24" s="9" t="s">
        <v>24</v>
      </c>
      <c r="B24" s="26">
        <v>260</v>
      </c>
      <c r="C24" s="27">
        <f>B24+C15</f>
        <v>370</v>
      </c>
      <c r="D24" s="27">
        <f t="shared" ref="D24:G24" si="9">C24+D15</f>
        <v>532.5</v>
      </c>
      <c r="E24" s="27">
        <f t="shared" si="9"/>
        <v>750</v>
      </c>
      <c r="F24" s="27">
        <f t="shared" si="9"/>
        <v>1025</v>
      </c>
      <c r="G24" s="27">
        <f t="shared" si="9"/>
        <v>1360</v>
      </c>
      <c r="I24" s="1" t="s">
        <v>25</v>
      </c>
    </row>
    <row r="25" spans="1:9" x14ac:dyDescent="0.2">
      <c r="A25" s="1" t="s">
        <v>26</v>
      </c>
      <c r="B25" s="8"/>
      <c r="C25" s="28">
        <f>C23-C24</f>
        <v>2130</v>
      </c>
      <c r="D25" s="28">
        <f t="shared" ref="D25:G25" si="10">D23-D24</f>
        <v>2492.5</v>
      </c>
      <c r="E25" s="28">
        <f t="shared" si="10"/>
        <v>2825</v>
      </c>
      <c r="F25" s="28">
        <f t="shared" si="10"/>
        <v>3125</v>
      </c>
      <c r="G25" s="28">
        <f t="shared" si="10"/>
        <v>3390</v>
      </c>
      <c r="I25" s="1" t="s">
        <v>47</v>
      </c>
    </row>
    <row r="26" spans="1:9" ht="13.5" thickBot="1" x14ac:dyDescent="0.25">
      <c r="A26" s="21" t="s">
        <v>27</v>
      </c>
      <c r="B26" s="29"/>
      <c r="C26" s="30">
        <f>C22+C25</f>
        <v>2975.25</v>
      </c>
      <c r="D26" s="30">
        <f t="shared" ref="D26:G26" si="11">D22+D25</f>
        <v>3380.0124999999998</v>
      </c>
      <c r="E26" s="30">
        <f t="shared" si="11"/>
        <v>3756.8881249999999</v>
      </c>
      <c r="F26" s="30">
        <f t="shared" si="11"/>
        <v>4103.4825312499997</v>
      </c>
      <c r="G26" s="30">
        <f t="shared" si="11"/>
        <v>4417.4066578125003</v>
      </c>
    </row>
    <row r="27" spans="1:9" x14ac:dyDescent="0.2">
      <c r="A27" s="1" t="s">
        <v>28</v>
      </c>
      <c r="B27" s="8"/>
      <c r="C27" s="25">
        <f>C13*$B$8</f>
        <v>313.95</v>
      </c>
      <c r="D27" s="25">
        <f t="shared" ref="D27:G27" si="12">D13*$B$8</f>
        <v>329.64750000000004</v>
      </c>
      <c r="E27" s="25">
        <f t="shared" si="12"/>
        <v>346.12987500000003</v>
      </c>
      <c r="F27" s="25">
        <f t="shared" si="12"/>
        <v>363.43636874999999</v>
      </c>
      <c r="G27" s="25">
        <f t="shared" si="12"/>
        <v>381.60818718750005</v>
      </c>
      <c r="I27" s="1" t="s">
        <v>13</v>
      </c>
    </row>
    <row r="28" spans="1:9" x14ac:dyDescent="0.2">
      <c r="A28" s="9" t="s">
        <v>29</v>
      </c>
      <c r="B28" s="26">
        <v>1230</v>
      </c>
      <c r="C28" s="27">
        <f ca="1">C26-C27-C29-C30</f>
        <v>1508.7202072981379</v>
      </c>
      <c r="D28" s="27">
        <f t="shared" ref="D28:G28" ca="1" si="13">D26-D27-D29-D30</f>
        <v>1771.7937383992589</v>
      </c>
      <c r="E28" s="27">
        <f t="shared" ca="1" si="13"/>
        <v>2038.9585769451646</v>
      </c>
      <c r="F28" s="27">
        <f t="shared" ca="1" si="13"/>
        <v>2308.8729853097361</v>
      </c>
      <c r="G28" s="27">
        <f t="shared" ca="1" si="13"/>
        <v>2580.1109153663883</v>
      </c>
      <c r="I28" s="1" t="s">
        <v>30</v>
      </c>
    </row>
    <row r="29" spans="1:9" x14ac:dyDescent="0.2">
      <c r="A29" s="9" t="s">
        <v>31</v>
      </c>
      <c r="B29" s="8">
        <v>550</v>
      </c>
      <c r="C29" s="25">
        <f>B29</f>
        <v>550</v>
      </c>
      <c r="D29" s="25">
        <f t="shared" ref="D29:G29" si="14">C29</f>
        <v>550</v>
      </c>
      <c r="E29" s="25">
        <f t="shared" si="14"/>
        <v>550</v>
      </c>
      <c r="F29" s="25">
        <f t="shared" si="14"/>
        <v>550</v>
      </c>
      <c r="G29" s="25">
        <f t="shared" si="14"/>
        <v>550</v>
      </c>
      <c r="I29" s="1" t="s">
        <v>32</v>
      </c>
    </row>
    <row r="30" spans="1:9" x14ac:dyDescent="0.2">
      <c r="A30" s="9" t="s">
        <v>33</v>
      </c>
      <c r="B30" s="26">
        <v>445</v>
      </c>
      <c r="C30" s="27">
        <f ca="1">B30+C19</f>
        <v>602.57979279487847</v>
      </c>
      <c r="D30" s="27">
        <f t="shared" ref="D30:G30" ca="1" si="15">C30+D19</f>
        <v>728.57126236347381</v>
      </c>
      <c r="E30" s="27">
        <f t="shared" ca="1" si="15"/>
        <v>821.79967657387192</v>
      </c>
      <c r="F30" s="27">
        <f t="shared" ca="1" si="15"/>
        <v>881.17318922005416</v>
      </c>
      <c r="G30" s="27">
        <f t="shared" ca="1" si="15"/>
        <v>905.68758919495997</v>
      </c>
      <c r="I30" s="1" t="s">
        <v>34</v>
      </c>
    </row>
    <row r="31" spans="1:9" ht="13.5" thickBot="1" x14ac:dyDescent="0.25">
      <c r="A31" s="21" t="s">
        <v>35</v>
      </c>
      <c r="B31" s="31"/>
      <c r="C31" s="32">
        <f ca="1">SUM(C27:C30)</f>
        <v>2975.2500000930163</v>
      </c>
      <c r="D31" s="32">
        <f t="shared" ref="D31:G31" ca="1" si="16">SUM(D27:D30)</f>
        <v>3380.012500762733</v>
      </c>
      <c r="E31" s="32">
        <f t="shared" ca="1" si="16"/>
        <v>3756.8881285190364</v>
      </c>
      <c r="F31" s="32">
        <f t="shared" ca="1" si="16"/>
        <v>4103.4825432797898</v>
      </c>
      <c r="G31" s="32">
        <f t="shared" ca="1" si="16"/>
        <v>4417.4066917488481</v>
      </c>
      <c r="I31" s="1" t="s">
        <v>48</v>
      </c>
    </row>
  </sheetData>
  <scenarios current="1" show="0" sqref="G19 G26 G28">
    <scenario name="Pessimistic-Slow" locked="1" count="7" user="John Phan" comment="Created by John Phan on 8/21/2025_x000a_Modified by John Phan on 8/21/2025">
      <inputCells r="B3" val="0.05" numFmtId="9"/>
      <inputCells r="B4" val="0.83" numFmtId="9"/>
      <inputCells r="C9" val="500" numFmtId="1"/>
      <inputCells r="D9" val="525" numFmtId="1"/>
      <inputCells r="E9" val="550" numFmtId="1"/>
      <inputCells r="F9" val="575" numFmtId="1"/>
      <inputCells r="G9" val="600" numFmtId="1"/>
    </scenario>
    <scenario name="Pessimistic-Fast" locked="1" count="7" user="John Phan" comment="Created by John Phan on 8/21/2025">
      <inputCells r="B3" val="0.05" numFmtId="9"/>
      <inputCells r="B4" val="0.83" numFmtId="9"/>
      <inputCells r="C9" val="500" numFmtId="1"/>
      <inputCells r="D9" val="550" numFmtId="1"/>
      <inputCells r="E9" val="600" numFmtId="1"/>
      <inputCells r="F9" val="650" numFmtId="1"/>
      <inputCells r="G9" val="700" numFmtId="1"/>
    </scenario>
    <scenario name="Baseline-Slow" locked="1" count="7" user="John Phan" comment="Created by John Phan on 8/21/2025">
      <inputCells r="B3" val="0.1" numFmtId="9"/>
      <inputCells r="B4" val="0.8" numFmtId="9"/>
      <inputCells r="C9" val="500" numFmtId="1"/>
      <inputCells r="D9" val="525" numFmtId="1"/>
      <inputCells r="E9" val="550" numFmtId="1"/>
      <inputCells r="F9" val="575" numFmtId="1"/>
      <inputCells r="G9" val="600" numFmtId="1"/>
    </scenario>
    <scenario name="Baseline-Fast" locked="1" count="7" user="John Phan" comment="Created by John Phan on 8/21/2025">
      <inputCells r="B3" val="0.1" numFmtId="9"/>
      <inputCells r="B4" val="0.8" numFmtId="9"/>
      <inputCells r="C9" val="500" numFmtId="1"/>
      <inputCells r="D9" val="550" numFmtId="1"/>
      <inputCells r="E9" val="600" numFmtId="1"/>
      <inputCells r="F9" val="650" numFmtId="1"/>
      <inputCells r="G9" val="700" numFmtId="1"/>
    </scenario>
    <scenario name="Optimistic-Slow" locked="1" count="7" user="John Phan" comment="Created by John Phan on 8/21/2025_x000a_Modified by John Phan on 8/21/2025">
      <inputCells r="B3" val="0.15" numFmtId="9"/>
      <inputCells r="B4" val="0.77" numFmtId="9"/>
      <inputCells r="C9" val="500" numFmtId="1"/>
      <inputCells r="D9" val="525" numFmtId="1"/>
      <inputCells r="E9" val="550" numFmtId="1"/>
      <inputCells r="F9" val="575" numFmtId="1"/>
      <inputCells r="G9" val="600" numFmtId="1"/>
    </scenario>
    <scenario name="Optimistic-Fast" locked="1" count="7" user="John Phan" comment="Created by John Phan on 8/21/2025">
      <inputCells r="B3" val="0.15" numFmtId="9"/>
      <inputCells r="B4" val="0.77" numFmtId="9"/>
      <inputCells r="C9" val="500" numFmtId="1"/>
      <inputCells r="D9" val="550" numFmtId="1"/>
      <inputCells r="E9" val="600" numFmtId="1"/>
      <inputCells r="F9" val="650" numFmtId="1"/>
      <inputCells r="G9" val="700" numFmtId="1"/>
    </scenario>
  </scenarios>
  <mergeCells count="1">
    <mergeCell ref="K2:M2"/>
  </mergeCells>
  <printOptions headings="1" gridLines="1"/>
  <pageMargins left="1" right="1" top="1" bottom="1" header="0.5" footer="0.5"/>
  <pageSetup scale="54" orientation="landscape" r:id="rId1"/>
  <headerFooter alignWithMargins="0">
    <oddHeader>&amp;L&amp;F&amp;C&amp;A&amp;R&amp;D</oddHeader>
    <oddFooter>&amp;RVedran Lelas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Scenario Summary</vt:lpstr>
      <vt:lpstr>Pro_Forma</vt:lpstr>
      <vt:lpstr>Pro_Forma!Print_Area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</dc:creator>
  <cp:lastModifiedBy>The Trong Phan</cp:lastModifiedBy>
  <cp:lastPrinted>2016-10-27T16:05:54Z</cp:lastPrinted>
  <dcterms:created xsi:type="dcterms:W3CDTF">2016-10-08T16:36:04Z</dcterms:created>
  <dcterms:modified xsi:type="dcterms:W3CDTF">2025-08-21T04:28:32Z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279308af-a7e1-4328-be8f-582ed0dc03c2</vt:lpwstr>
  </property>
</Properties>
</file>