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Boris\Downloads\Telegram Desktop\"/>
    </mc:Choice>
  </mc:AlternateContent>
  <xr:revisionPtr revIDLastSave="0" documentId="13_ncr:1_{85E0EC37-EE77-4251-80D2-1CC7A9BA72DF}" xr6:coauthVersionLast="47" xr6:coauthVersionMax="47" xr10:uidLastSave="{00000000-0000-0000-0000-000000000000}"/>
  <bookViews>
    <workbookView xWindow="28680" yWindow="0" windowWidth="29040" windowHeight="176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S17" i="1" l="1"/>
  <c r="R17" i="1"/>
  <c r="Q17" i="1"/>
  <c r="P17" i="1"/>
  <c r="O17" i="1"/>
  <c r="N17" i="1"/>
  <c r="M17" i="1"/>
  <c r="L17" i="1"/>
  <c r="M14" i="1"/>
  <c r="L14" i="1"/>
  <c r="N10" i="1"/>
  <c r="M10" i="1"/>
  <c r="N9" i="1"/>
  <c r="M9" i="1"/>
  <c r="N8" i="1"/>
  <c r="M8" i="1"/>
  <c r="N4" i="1"/>
  <c r="M4" i="1"/>
  <c r="N3" i="1"/>
  <c r="M3" i="1"/>
  <c r="A72" i="1"/>
  <c r="A75" i="1" s="1"/>
  <c r="B69" i="1"/>
  <c r="C69" i="1" s="1"/>
  <c r="B66" i="1"/>
  <c r="C66" i="1" s="1"/>
  <c r="B67" i="1"/>
  <c r="C67" i="1" s="1"/>
  <c r="B68" i="1"/>
  <c r="C68" i="1" s="1"/>
  <c r="B65" i="1"/>
  <c r="C65" i="1" s="1"/>
  <c r="B59" i="1"/>
  <c r="C59" i="1" s="1"/>
  <c r="B58" i="1"/>
  <c r="C58" i="1" s="1"/>
  <c r="B57" i="1"/>
  <c r="C57" i="1"/>
  <c r="C62" i="1" s="1"/>
  <c r="A62" i="1"/>
  <c r="B78" i="1"/>
  <c r="C78" i="1" s="1"/>
  <c r="B79" i="1"/>
  <c r="C79" i="1" s="1"/>
  <c r="B80" i="1"/>
  <c r="C80" i="1" s="1"/>
  <c r="B81" i="1"/>
  <c r="C81" i="1" s="1"/>
  <c r="A94" i="1"/>
  <c r="A97" i="1" s="1"/>
  <c r="A54" i="1"/>
  <c r="B85" i="1"/>
  <c r="C85" i="1" s="1"/>
  <c r="B86" i="1"/>
  <c r="C86" i="1" s="1"/>
  <c r="B51" i="1"/>
  <c r="C51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2" i="1"/>
  <c r="C2" i="1" s="1"/>
  <c r="C72" i="1" l="1"/>
  <c r="B84" i="1"/>
  <c r="C84" i="1" s="1"/>
  <c r="B83" i="1"/>
  <c r="C83" i="1" s="1"/>
  <c r="G97" i="1" s="1"/>
  <c r="B82" i="1"/>
  <c r="C82" i="1" s="1"/>
  <c r="D97" i="1" s="1"/>
  <c r="B89" i="1"/>
  <c r="C89" i="1" s="1"/>
  <c r="B88" i="1"/>
  <c r="C88" i="1" s="1"/>
  <c r="B90" i="1"/>
  <c r="C90" i="1" s="1"/>
  <c r="B87" i="1"/>
  <c r="C87" i="1" s="1"/>
  <c r="B91" i="1"/>
  <c r="C91" i="1" s="1"/>
  <c r="C54" i="1"/>
  <c r="D54" i="1" s="1"/>
  <c r="D62" i="1" s="1"/>
  <c r="F62" i="1" s="1"/>
  <c r="I62" i="1" s="1"/>
  <c r="F97" i="1" l="1"/>
  <c r="E97" i="1"/>
  <c r="H97" i="1"/>
  <c r="I97" i="1"/>
  <c r="D72" i="1"/>
  <c r="E72" i="1" s="1"/>
  <c r="F72" i="1" s="1"/>
  <c r="C75" i="1"/>
  <c r="F75" i="1" s="1"/>
  <c r="G62" i="1"/>
  <c r="H62" i="1"/>
  <c r="C94" i="1"/>
  <c r="E94" i="1"/>
  <c r="F94" i="1" s="1"/>
  <c r="E54" i="1"/>
  <c r="F54" i="1" s="1"/>
  <c r="I75" i="1" l="1"/>
  <c r="H75" i="1"/>
  <c r="G75" i="1"/>
  <c r="I72" i="1"/>
  <c r="G72" i="1"/>
  <c r="H72" i="1"/>
  <c r="D94" i="1"/>
  <c r="C97" i="1"/>
  <c r="I54" i="1"/>
  <c r="G54" i="1"/>
  <c r="H54" i="1"/>
  <c r="I94" i="1"/>
  <c r="G94" i="1"/>
  <c r="H94" i="1"/>
</calcChain>
</file>

<file path=xl/sharedStrings.xml><?xml version="1.0" encoding="utf-8"?>
<sst xmlns="http://schemas.openxmlformats.org/spreadsheetml/2006/main" count="81" uniqueCount="43">
  <si>
    <t>Маятник 1</t>
  </si>
  <si>
    <t>Маятник 4</t>
  </si>
  <si>
    <t>Маятник 3</t>
  </si>
  <si>
    <t>Маятник 2</t>
  </si>
  <si>
    <t>∑=</t>
  </si>
  <si>
    <t>x̅=</t>
  </si>
  <si>
    <t>δ=</t>
  </si>
  <si>
    <t>Δx̅=</t>
  </si>
  <si>
    <t>X= (+)</t>
  </si>
  <si>
    <t>X= (-)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</si>
  <si>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</rPr>
      <t>=</t>
    </r>
  </si>
  <si>
    <t>ε=</t>
  </si>
  <si>
    <t>n</t>
  </si>
  <si>
    <t>P</t>
  </si>
  <si>
    <t>Маятник</t>
  </si>
  <si>
    <t>Кол-во 1</t>
  </si>
  <si>
    <t>Кол-во 4</t>
  </si>
  <si>
    <t>Кол-во 12</t>
  </si>
  <si>
    <t>Кол-во 50</t>
  </si>
  <si>
    <t>δ заранее известно</t>
  </si>
  <si>
    <t>δ заранее неизвестно</t>
  </si>
  <si>
    <t>Δx=</t>
  </si>
  <si>
    <t>Δx̅= (0,95)</t>
  </si>
  <si>
    <t>Δx̅= (0,68)</t>
  </si>
  <si>
    <t>Таблица номер 12</t>
  </si>
  <si>
    <t>№3</t>
  </si>
  <si>
    <t>№2</t>
  </si>
  <si>
    <t>Число измерений</t>
  </si>
  <si>
    <t>Малое</t>
  </si>
  <si>
    <t>Большое</t>
  </si>
  <si>
    <t>Таблица номер 13</t>
  </si>
  <si>
    <t>Результат измеремния периода колебаний для δ=0,09</t>
  </si>
  <si>
    <t>Результат измеремния периода маятника</t>
  </si>
  <si>
    <t>№4</t>
  </si>
  <si>
    <t>интервал</t>
  </si>
  <si>
    <t>1.60 - 1.65</t>
  </si>
  <si>
    <t>1.66 - 1.70</t>
  </si>
  <si>
    <t>1.71-1.75</t>
  </si>
  <si>
    <t>1.76-1.80</t>
  </si>
  <si>
    <t>1.81-1.85</t>
  </si>
  <si>
    <t>1.86-1.9</t>
  </si>
  <si>
    <t>1.91-1.95</t>
  </si>
  <si>
    <t>1.96-2.00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</si>
</sst>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0" fontId="2" fillId="3" borderId="0" xfId="2"/>
    <xf numFmtId="0" fontId="4" fillId="3" borderId="0" xfId="2" applyFont="1"/>
    <xf numFmtId="0" fontId="1" fillId="2" borderId="0" xfId="1"/>
    <xf numFmtId="0" fontId="3" fillId="4" borderId="0" xfId="3"/>
    <xf numFmtId="0" fontId="0" fillId="6" borderId="0" xfId="0" applyFill="1"/>
    <xf numFmtId="0" fontId="6" fillId="6" borderId="0" xfId="0" applyFont="1" applyFill="1"/>
    <xf numFmtId="0" fontId="6" fillId="5" borderId="1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0" fillId="5" borderId="1" xfId="0" applyFill="1" applyBorder="1"/>
    <xf numFmtId="0" fontId="6" fillId="5" borderId="1" xfId="3" applyFont="1" applyFill="1" applyBorder="1" applyAlignment="1">
      <alignment horizontal="center"/>
    </xf>
    <xf numFmtId="0" fontId="6" fillId="5" borderId="1" xfId="2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49" fontId="0" fillId="0" borderId="7" xfId="0" applyNumberFormat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 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Лист1!$L$16:$S$16</c:f>
              <c:strCache>
                <c:ptCount val="8"/>
                <c:pt idx="0">
                  <c:v>1.60 - 1.65</c:v>
                </c:pt>
                <c:pt idx="1">
                  <c:v>1.66 - 1.70</c:v>
                </c:pt>
                <c:pt idx="2">
                  <c:v>1.71-1.75</c:v>
                </c:pt>
                <c:pt idx="3">
                  <c:v>1.76-1.80</c:v>
                </c:pt>
                <c:pt idx="4">
                  <c:v>1.81-1.85</c:v>
                </c:pt>
                <c:pt idx="5">
                  <c:v>1.86-1.9</c:v>
                </c:pt>
                <c:pt idx="6">
                  <c:v>1.91-1.95</c:v>
                </c:pt>
                <c:pt idx="7">
                  <c:v>1.96-2.00</c:v>
                </c:pt>
              </c:strCache>
            </c:strRef>
          </c:cat>
          <c:val>
            <c:numRef>
              <c:f>Лист1!$L$17:$S$17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0-4F58-B38C-54A146C4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08696"/>
        <c:axId val="539707056"/>
      </c:barChart>
      <c:catAx>
        <c:axId val="53970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07056"/>
        <c:crosses val="autoZero"/>
        <c:auto val="1"/>
        <c:lblAlgn val="ctr"/>
        <c:lblOffset val="100"/>
        <c:noMultiLvlLbl val="0"/>
      </c:catAx>
      <c:valAx>
        <c:axId val="5397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0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52</xdr:row>
      <xdr:rowOff>0</xdr:rowOff>
    </xdr:from>
    <xdr:ext cx="2479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28AE6F-858D-4F3D-0CAC-663DDE596B37}"/>
                </a:ext>
              </a:extLst>
            </xdr:cNvPr>
            <xdr:cNvSpPr txBox="1"/>
          </xdr:nvSpPr>
          <xdr:spPr>
            <a:xfrm>
              <a:off x="2933700" y="9906000"/>
              <a:ext cx="247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=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28AE6F-858D-4F3D-0CAC-663DDE596B37}"/>
                </a:ext>
              </a:extLst>
            </xdr:cNvPr>
            <xdr:cNvSpPr txBox="1"/>
          </xdr:nvSpPr>
          <xdr:spPr>
            <a:xfrm>
              <a:off x="2933700" y="9906000"/>
              <a:ext cx="247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𝛿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92</xdr:row>
      <xdr:rowOff>0</xdr:rowOff>
    </xdr:from>
    <xdr:ext cx="2479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A76CC59-85D5-BA44-9BE2-DDB5DE89AC42}"/>
                </a:ext>
              </a:extLst>
            </xdr:cNvPr>
            <xdr:cNvSpPr txBox="1"/>
          </xdr:nvSpPr>
          <xdr:spPr>
            <a:xfrm>
              <a:off x="2847975" y="12573000"/>
              <a:ext cx="247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A76CC59-85D5-BA44-9BE2-DDB5DE89AC42}"/>
                </a:ext>
              </a:extLst>
            </xdr:cNvPr>
            <xdr:cNvSpPr txBox="1"/>
          </xdr:nvSpPr>
          <xdr:spPr>
            <a:xfrm>
              <a:off x="2847975" y="12573000"/>
              <a:ext cx="247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𝛿_(𝑥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209550</xdr:colOff>
      <xdr:row>70</xdr:row>
      <xdr:rowOff>0</xdr:rowOff>
    </xdr:from>
    <xdr:ext cx="2479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77AD891-77CE-4CE7-965E-B847091D948C}"/>
                </a:ext>
              </a:extLst>
            </xdr:cNvPr>
            <xdr:cNvSpPr txBox="1"/>
          </xdr:nvSpPr>
          <xdr:spPr>
            <a:xfrm>
              <a:off x="2924175" y="19812000"/>
              <a:ext cx="247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77AD891-77CE-4CE7-965E-B847091D948C}"/>
                </a:ext>
              </a:extLst>
            </xdr:cNvPr>
            <xdr:cNvSpPr txBox="1"/>
          </xdr:nvSpPr>
          <xdr:spPr>
            <a:xfrm>
              <a:off x="2924175" y="19812000"/>
              <a:ext cx="247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𝛿_(𝑥 ̅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11</xdr:col>
      <xdr:colOff>9525</xdr:colOff>
      <xdr:row>18</xdr:row>
      <xdr:rowOff>14286</xdr:rowOff>
    </xdr:from>
    <xdr:to>
      <xdr:col>13</xdr:col>
      <xdr:colOff>1752600</xdr:colOff>
      <xdr:row>32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A13473-9C48-8AAC-207E-4DE4DF1DB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FECE-5344-9641-8137-2F683418D222}">
  <dimension ref="A1:S97"/>
  <sheetViews>
    <sheetView tabSelected="1" zoomScaleNormal="60" zoomScaleSheetLayoutView="100" workbookViewId="0">
      <selection activeCell="Q35" sqref="Q35"/>
    </sheetView>
  </sheetViews>
  <sheetFormatPr defaultRowHeight="15" x14ac:dyDescent="0.25"/>
  <cols>
    <col min="1" max="1" width="10" customWidth="1"/>
    <col min="2" max="2" width="9.5703125" customWidth="1"/>
    <col min="3" max="3" width="12" bestFit="1" customWidth="1"/>
    <col min="7" max="7" width="8.85546875" customWidth="1"/>
    <col min="10" max="10" width="9.140625" customWidth="1"/>
    <col min="11" max="11" width="14.42578125" hidden="1" customWidth="1"/>
    <col min="12" max="12" width="17.42578125" customWidth="1"/>
    <col min="13" max="13" width="25.85546875" customWidth="1"/>
    <col min="14" max="14" width="26.42578125" customWidth="1"/>
  </cols>
  <sheetData>
    <row r="1" spans="1:19" x14ac:dyDescent="0.25">
      <c r="A1" t="s">
        <v>0</v>
      </c>
      <c r="B1" t="s">
        <v>18</v>
      </c>
      <c r="L1" s="21" t="s">
        <v>24</v>
      </c>
      <c r="M1" s="21"/>
      <c r="N1" s="21"/>
      <c r="O1" s="21"/>
      <c r="P1" s="21"/>
    </row>
    <row r="2" spans="1:19" x14ac:dyDescent="0.25">
      <c r="A2" s="3">
        <v>1.72</v>
      </c>
      <c r="B2" s="3">
        <f>A2-AVERAGE(A$2:A$51)</f>
        <v>-6.7600000000000771E-2</v>
      </c>
      <c r="C2" s="3">
        <f>B2*B2</f>
        <v>4.5697600000001041E-3</v>
      </c>
      <c r="L2" s="16" t="s">
        <v>12</v>
      </c>
      <c r="M2" s="21" t="s">
        <v>31</v>
      </c>
      <c r="N2" s="21"/>
      <c r="O2" s="16" t="s">
        <v>13</v>
      </c>
      <c r="P2" s="16" t="s">
        <v>14</v>
      </c>
    </row>
    <row r="3" spans="1:19" x14ac:dyDescent="0.25">
      <c r="A3" s="3">
        <v>1.94</v>
      </c>
      <c r="B3" s="3">
        <f t="shared" ref="B3:B50" si="0">A3-AVERAGE(A$2:A$51)</f>
        <v>0.1523999999999992</v>
      </c>
      <c r="C3" s="3">
        <f t="shared" ref="C3:C51" si="1">B3*B3</f>
        <v>2.3225759999999759E-2</v>
      </c>
      <c r="L3" s="16">
        <v>1</v>
      </c>
      <c r="M3" s="16">
        <f>G54</f>
        <v>1.8135516662199536</v>
      </c>
      <c r="N3" s="16">
        <f>H54</f>
        <v>1.7616483337800479</v>
      </c>
      <c r="O3" s="16">
        <v>0.95</v>
      </c>
      <c r="P3" s="16" t="s">
        <v>26</v>
      </c>
    </row>
    <row r="4" spans="1:19" x14ac:dyDescent="0.25">
      <c r="A4" s="3">
        <v>1.93</v>
      </c>
      <c r="B4" s="3">
        <f t="shared" si="0"/>
        <v>0.14239999999999919</v>
      </c>
      <c r="C4" s="3">
        <f t="shared" si="1"/>
        <v>2.027775999999977E-2</v>
      </c>
      <c r="L4" s="16">
        <v>4</v>
      </c>
      <c r="M4" s="16">
        <f>G62</f>
        <v>1.2135059916721844</v>
      </c>
      <c r="N4" s="16">
        <f>H62</f>
        <v>0.84649400832781552</v>
      </c>
      <c r="O4" s="16">
        <v>0.95</v>
      </c>
      <c r="P4" s="16" t="s">
        <v>25</v>
      </c>
    </row>
    <row r="5" spans="1:19" x14ac:dyDescent="0.25">
      <c r="A5" s="3">
        <v>1.85</v>
      </c>
      <c r="B5" s="3">
        <f t="shared" si="0"/>
        <v>6.2399999999999345E-2</v>
      </c>
      <c r="C5" s="3">
        <f t="shared" si="1"/>
        <v>3.8937599999999181E-3</v>
      </c>
      <c r="L5" s="17"/>
      <c r="M5" s="17"/>
      <c r="N5" s="17"/>
      <c r="O5" s="17"/>
      <c r="P5" s="17"/>
    </row>
    <row r="6" spans="1:19" x14ac:dyDescent="0.25">
      <c r="A6" s="3">
        <v>1.87</v>
      </c>
      <c r="B6" s="3">
        <f t="shared" si="0"/>
        <v>8.2399999999999363E-2</v>
      </c>
      <c r="C6" s="3">
        <f t="shared" si="1"/>
        <v>6.7897599999998948E-3</v>
      </c>
      <c r="L6" s="21" t="s">
        <v>30</v>
      </c>
      <c r="M6" s="21"/>
      <c r="N6" s="21"/>
      <c r="O6" s="21"/>
      <c r="P6" s="21"/>
    </row>
    <row r="7" spans="1:19" x14ac:dyDescent="0.25">
      <c r="A7" s="3">
        <v>1.87</v>
      </c>
      <c r="B7" s="3">
        <f t="shared" si="0"/>
        <v>8.2399999999999363E-2</v>
      </c>
      <c r="C7" s="3">
        <f t="shared" si="1"/>
        <v>6.7897599999998948E-3</v>
      </c>
      <c r="L7" s="16" t="s">
        <v>27</v>
      </c>
      <c r="M7" s="21" t="s">
        <v>32</v>
      </c>
      <c r="N7" s="21"/>
      <c r="O7" s="16" t="s">
        <v>13</v>
      </c>
      <c r="P7" s="16" t="s">
        <v>14</v>
      </c>
    </row>
    <row r="8" spans="1:19" x14ac:dyDescent="0.25">
      <c r="A8" s="3">
        <v>1.89</v>
      </c>
      <c r="B8" s="3">
        <f t="shared" si="0"/>
        <v>0.10239999999999916</v>
      </c>
      <c r="C8" s="3">
        <f t="shared" si="1"/>
        <v>1.0485759999999828E-2</v>
      </c>
      <c r="L8" s="16" t="s">
        <v>28</v>
      </c>
      <c r="M8" s="16">
        <f>G75</f>
        <v>1.6481692730399775</v>
      </c>
      <c r="N8" s="16">
        <f>H75</f>
        <v>1.5568307269600226</v>
      </c>
      <c r="O8" s="16">
        <v>0.95</v>
      </c>
      <c r="P8" s="16" t="s">
        <v>25</v>
      </c>
    </row>
    <row r="9" spans="1:19" x14ac:dyDescent="0.25">
      <c r="A9" s="3">
        <v>1.98</v>
      </c>
      <c r="B9" s="3">
        <f t="shared" si="0"/>
        <v>0.19239999999999924</v>
      </c>
      <c r="C9" s="3">
        <f t="shared" si="1"/>
        <v>3.7017759999999705E-2</v>
      </c>
      <c r="L9" s="21" t="s">
        <v>29</v>
      </c>
      <c r="M9" s="18">
        <f>H97</f>
        <v>1.867499494943373</v>
      </c>
      <c r="N9" s="19">
        <f>I97</f>
        <v>1.8258338383899604</v>
      </c>
      <c r="O9" s="18">
        <v>0.95</v>
      </c>
      <c r="P9" s="21" t="s">
        <v>33</v>
      </c>
    </row>
    <row r="10" spans="1:19" x14ac:dyDescent="0.25">
      <c r="A10" s="3">
        <v>1.84</v>
      </c>
      <c r="B10" s="3">
        <f t="shared" si="0"/>
        <v>5.2399999999999336E-2</v>
      </c>
      <c r="C10" s="3">
        <f t="shared" si="1"/>
        <v>2.7457599999999305E-3</v>
      </c>
      <c r="L10" s="21"/>
      <c r="M10" s="20">
        <f>E97</f>
        <v>1.8570830808050198</v>
      </c>
      <c r="N10" s="20">
        <f>F97</f>
        <v>1.8362502525283135</v>
      </c>
      <c r="O10" s="20">
        <v>0.68</v>
      </c>
      <c r="P10" s="21"/>
    </row>
    <row r="11" spans="1:19" x14ac:dyDescent="0.25">
      <c r="A11" s="3">
        <v>1.86</v>
      </c>
      <c r="B11" s="3">
        <f t="shared" si="0"/>
        <v>7.2399999999999354E-2</v>
      </c>
      <c r="C11" s="3">
        <f t="shared" si="1"/>
        <v>5.2417599999999061E-3</v>
      </c>
    </row>
    <row r="12" spans="1:19" x14ac:dyDescent="0.25">
      <c r="A12" s="3">
        <v>1.82</v>
      </c>
      <c r="B12" s="3">
        <f t="shared" si="0"/>
        <v>3.2399999999999318E-2</v>
      </c>
      <c r="C12" s="3">
        <f t="shared" si="1"/>
        <v>1.0497599999999558E-3</v>
      </c>
    </row>
    <row r="13" spans="1:19" ht="15.75" thickBot="1" x14ac:dyDescent="0.3">
      <c r="A13" s="3">
        <v>1.79</v>
      </c>
      <c r="B13" s="3">
        <f t="shared" si="0"/>
        <v>2.3999999999992916E-3</v>
      </c>
      <c r="C13" s="3">
        <f t="shared" si="1"/>
        <v>5.7599999999965999E-6</v>
      </c>
    </row>
    <row r="14" spans="1:19" ht="15.75" thickBot="1" x14ac:dyDescent="0.3">
      <c r="A14" s="3">
        <v>1.92</v>
      </c>
      <c r="B14" s="3">
        <f t="shared" si="0"/>
        <v>0.13239999999999919</v>
      </c>
      <c r="C14" s="3">
        <f t="shared" si="1"/>
        <v>1.7529759999999783E-2</v>
      </c>
      <c r="L14" s="25">
        <f>MIN(A2:A51)</f>
        <v>1.62</v>
      </c>
      <c r="M14" s="26">
        <f>MAX(A2:A51)</f>
        <v>2</v>
      </c>
      <c r="N14" s="27" t="s">
        <v>34</v>
      </c>
    </row>
    <row r="15" spans="1:19" x14ac:dyDescent="0.25">
      <c r="A15" s="3">
        <v>1.89</v>
      </c>
      <c r="B15" s="3">
        <f t="shared" si="0"/>
        <v>0.10239999999999916</v>
      </c>
      <c r="C15" s="3">
        <f t="shared" si="1"/>
        <v>1.0485759999999828E-2</v>
      </c>
    </row>
    <row r="16" spans="1:19" x14ac:dyDescent="0.25">
      <c r="A16" s="3">
        <v>1.84</v>
      </c>
      <c r="B16" s="3">
        <f t="shared" si="0"/>
        <v>5.2399999999999336E-2</v>
      </c>
      <c r="C16" s="3">
        <f t="shared" si="1"/>
        <v>2.7457599999999305E-3</v>
      </c>
      <c r="L16" s="24" t="s">
        <v>35</v>
      </c>
      <c r="M16" s="24" t="s">
        <v>36</v>
      </c>
      <c r="N16" s="24" t="s">
        <v>37</v>
      </c>
      <c r="O16" s="24" t="s">
        <v>38</v>
      </c>
      <c r="P16" s="24" t="s">
        <v>39</v>
      </c>
      <c r="Q16" s="24" t="s">
        <v>40</v>
      </c>
      <c r="R16" s="24" t="s">
        <v>41</v>
      </c>
      <c r="S16" s="24" t="s">
        <v>42</v>
      </c>
    </row>
    <row r="17" spans="1:19" x14ac:dyDescent="0.25">
      <c r="A17" s="3">
        <v>1.8</v>
      </c>
      <c r="B17" s="3">
        <f t="shared" si="0"/>
        <v>1.23999999999993E-2</v>
      </c>
      <c r="C17" s="3">
        <f t="shared" si="1"/>
        <v>1.5375999999998264E-4</v>
      </c>
      <c r="L17" s="24">
        <f>COUNTIFS($A2:$A51,"&lt;=1.65",$A2:$A51,"&gt;1.6")</f>
        <v>3</v>
      </c>
      <c r="M17" s="24">
        <f>COUNTIFS($A2:$A51,"&lt;=1.7",$A2:$A51,"&gt;1.65")</f>
        <v>7</v>
      </c>
      <c r="N17" s="24">
        <f>COUNTIFS($A2:$A51,"&lt;=1.75",$A2:$A51,"&gt;1.7")</f>
        <v>10</v>
      </c>
      <c r="O17" s="24">
        <f>COUNTIFS($A2:$A51,"&lt;=1.8",$A2:$A51,"&gt;1.75")</f>
        <v>11</v>
      </c>
      <c r="P17" s="24">
        <f>COUNTIFS($A2:$A51,"&lt;=1.85",$A2:$A51,"&gt;1.8")</f>
        <v>6</v>
      </c>
      <c r="Q17" s="24">
        <f>COUNTIFS($A2:$A51,"&lt;=1.9",$A2:$A51,"&gt;1.85")</f>
        <v>7</v>
      </c>
      <c r="R17" s="24">
        <f>COUNTIFS($A2:$A51,"&lt;=1.95",$A2:$A51,"&gt;1.9")</f>
        <v>4</v>
      </c>
      <c r="S17" s="24">
        <f>COUNTIFS($A2:$A51,"&lt;=2",$A2:$A51,"&gt;1.95")</f>
        <v>2</v>
      </c>
    </row>
    <row r="18" spans="1:19" x14ac:dyDescent="0.25">
      <c r="A18" s="3">
        <v>1.76</v>
      </c>
      <c r="B18" s="3">
        <f t="shared" si="0"/>
        <v>-2.7600000000000735E-2</v>
      </c>
      <c r="C18" s="3">
        <f t="shared" si="1"/>
        <v>7.6176000000004055E-4</v>
      </c>
    </row>
    <row r="19" spans="1:19" x14ac:dyDescent="0.25">
      <c r="A19" s="3">
        <v>1.89</v>
      </c>
      <c r="B19" s="3">
        <f t="shared" si="0"/>
        <v>0.10239999999999916</v>
      </c>
      <c r="C19" s="3">
        <f t="shared" si="1"/>
        <v>1.0485759999999828E-2</v>
      </c>
    </row>
    <row r="20" spans="1:19" x14ac:dyDescent="0.25">
      <c r="A20" s="3">
        <v>1.7</v>
      </c>
      <c r="B20" s="3">
        <f t="shared" si="0"/>
        <v>-8.7600000000000788E-2</v>
      </c>
      <c r="C20" s="3">
        <f t="shared" si="1"/>
        <v>7.6737600000001379E-3</v>
      </c>
    </row>
    <row r="21" spans="1:19" x14ac:dyDescent="0.25">
      <c r="A21" s="3">
        <v>1.89</v>
      </c>
      <c r="B21" s="3">
        <f t="shared" si="0"/>
        <v>0.10239999999999916</v>
      </c>
      <c r="C21" s="3">
        <f t="shared" si="1"/>
        <v>1.0485759999999828E-2</v>
      </c>
    </row>
    <row r="22" spans="1:19" x14ac:dyDescent="0.25">
      <c r="A22" s="3">
        <v>1.72</v>
      </c>
      <c r="B22" s="3">
        <f t="shared" si="0"/>
        <v>-6.7600000000000771E-2</v>
      </c>
      <c r="C22" s="3">
        <f t="shared" si="1"/>
        <v>4.5697600000001041E-3</v>
      </c>
    </row>
    <row r="23" spans="1:19" x14ac:dyDescent="0.25">
      <c r="A23" s="3">
        <v>1.78</v>
      </c>
      <c r="B23" s="3">
        <f t="shared" si="0"/>
        <v>-7.6000000000007173E-3</v>
      </c>
      <c r="C23" s="3">
        <f t="shared" si="1"/>
        <v>5.7760000000010906E-5</v>
      </c>
    </row>
    <row r="24" spans="1:19" x14ac:dyDescent="0.25">
      <c r="A24" s="3">
        <v>1.72</v>
      </c>
      <c r="B24" s="3">
        <f t="shared" si="0"/>
        <v>-6.7600000000000771E-2</v>
      </c>
      <c r="C24" s="3">
        <f t="shared" si="1"/>
        <v>4.5697600000001041E-3</v>
      </c>
    </row>
    <row r="25" spans="1:19" x14ac:dyDescent="0.25">
      <c r="A25" s="3">
        <v>1.77</v>
      </c>
      <c r="B25" s="3">
        <f t="shared" si="0"/>
        <v>-1.7600000000000726E-2</v>
      </c>
      <c r="C25" s="3">
        <f t="shared" si="1"/>
        <v>3.0976000000002555E-4</v>
      </c>
    </row>
    <row r="26" spans="1:19" x14ac:dyDescent="0.25">
      <c r="A26" s="3">
        <v>1.92</v>
      </c>
      <c r="B26" s="3">
        <f t="shared" si="0"/>
        <v>0.13239999999999919</v>
      </c>
      <c r="C26" s="3">
        <f t="shared" si="1"/>
        <v>1.7529759999999783E-2</v>
      </c>
    </row>
    <row r="27" spans="1:19" x14ac:dyDescent="0.25">
      <c r="A27" s="3">
        <v>1.76</v>
      </c>
      <c r="B27" s="3">
        <f t="shared" si="0"/>
        <v>-2.7600000000000735E-2</v>
      </c>
      <c r="C27" s="3">
        <f t="shared" si="1"/>
        <v>7.6176000000004055E-4</v>
      </c>
    </row>
    <row r="28" spans="1:19" x14ac:dyDescent="0.25">
      <c r="A28" s="3">
        <v>1.7</v>
      </c>
      <c r="B28" s="3">
        <f t="shared" si="0"/>
        <v>-8.7600000000000788E-2</v>
      </c>
      <c r="C28" s="3">
        <f t="shared" si="1"/>
        <v>7.6737600000001379E-3</v>
      </c>
    </row>
    <row r="29" spans="1:19" x14ac:dyDescent="0.25">
      <c r="A29" s="3">
        <v>1.7</v>
      </c>
      <c r="B29" s="3">
        <f t="shared" si="0"/>
        <v>-8.7600000000000788E-2</v>
      </c>
      <c r="C29" s="3">
        <f t="shared" si="1"/>
        <v>7.6737600000001379E-3</v>
      </c>
    </row>
    <row r="30" spans="1:19" x14ac:dyDescent="0.25">
      <c r="A30" s="3">
        <v>1.64</v>
      </c>
      <c r="B30" s="3">
        <f t="shared" si="0"/>
        <v>-0.14760000000000084</v>
      </c>
      <c r="C30" s="3">
        <f t="shared" si="1"/>
        <v>2.1785760000000248E-2</v>
      </c>
    </row>
    <row r="31" spans="1:19" x14ac:dyDescent="0.25">
      <c r="A31" s="3">
        <v>1.81</v>
      </c>
      <c r="B31" s="3">
        <f t="shared" si="0"/>
        <v>2.2399999999999309E-2</v>
      </c>
      <c r="C31" s="3">
        <f t="shared" si="1"/>
        <v>5.0175999999996907E-4</v>
      </c>
    </row>
    <row r="32" spans="1:19" x14ac:dyDescent="0.25">
      <c r="A32" s="3">
        <v>1.74</v>
      </c>
      <c r="B32" s="3">
        <f t="shared" si="0"/>
        <v>-4.7600000000000753E-2</v>
      </c>
      <c r="C32" s="3">
        <f t="shared" si="1"/>
        <v>2.2657600000000715E-3</v>
      </c>
    </row>
    <row r="33" spans="1:3" x14ac:dyDescent="0.25">
      <c r="A33" s="3">
        <v>1.64</v>
      </c>
      <c r="B33" s="3">
        <f t="shared" si="0"/>
        <v>-0.14760000000000084</v>
      </c>
      <c r="C33" s="3">
        <f t="shared" si="1"/>
        <v>2.1785760000000248E-2</v>
      </c>
    </row>
    <row r="34" spans="1:3" x14ac:dyDescent="0.25">
      <c r="A34" s="3">
        <v>1.72</v>
      </c>
      <c r="B34" s="3">
        <f t="shared" si="0"/>
        <v>-6.7600000000000771E-2</v>
      </c>
      <c r="C34" s="3">
        <f t="shared" si="1"/>
        <v>4.5697600000001041E-3</v>
      </c>
    </row>
    <row r="35" spans="1:3" x14ac:dyDescent="0.25">
      <c r="A35" s="3">
        <v>1.71</v>
      </c>
      <c r="B35" s="3">
        <f t="shared" si="0"/>
        <v>-7.7600000000000779E-2</v>
      </c>
      <c r="C35" s="3">
        <f t="shared" si="1"/>
        <v>6.0217600000001207E-3</v>
      </c>
    </row>
    <row r="36" spans="1:3" x14ac:dyDescent="0.25">
      <c r="A36" s="3">
        <v>1.7</v>
      </c>
      <c r="B36" s="3">
        <f t="shared" si="0"/>
        <v>-8.7600000000000788E-2</v>
      </c>
      <c r="C36" s="3">
        <f t="shared" si="1"/>
        <v>7.6737600000001379E-3</v>
      </c>
    </row>
    <row r="37" spans="1:3" x14ac:dyDescent="0.25">
      <c r="A37" s="3">
        <v>1.7</v>
      </c>
      <c r="B37" s="3">
        <f t="shared" si="0"/>
        <v>-8.7600000000000788E-2</v>
      </c>
      <c r="C37" s="3">
        <f t="shared" si="1"/>
        <v>7.6737600000001379E-3</v>
      </c>
    </row>
    <row r="38" spans="1:3" x14ac:dyDescent="0.25">
      <c r="A38" s="3">
        <v>1.75</v>
      </c>
      <c r="B38" s="3">
        <f t="shared" si="0"/>
        <v>-3.7600000000000744E-2</v>
      </c>
      <c r="C38" s="3">
        <f t="shared" si="1"/>
        <v>1.413760000000056E-3</v>
      </c>
    </row>
    <row r="39" spans="1:3" x14ac:dyDescent="0.25">
      <c r="A39" s="3">
        <v>1.66</v>
      </c>
      <c r="B39" s="3">
        <f t="shared" si="0"/>
        <v>-0.12760000000000082</v>
      </c>
      <c r="C39" s="3">
        <f t="shared" si="1"/>
        <v>1.6281760000000211E-2</v>
      </c>
    </row>
    <row r="40" spans="1:3" x14ac:dyDescent="0.25">
      <c r="A40" s="3">
        <v>2</v>
      </c>
      <c r="B40" s="3">
        <f t="shared" si="0"/>
        <v>0.21239999999999926</v>
      </c>
      <c r="C40" s="3">
        <f t="shared" si="1"/>
        <v>4.5113759999999684E-2</v>
      </c>
    </row>
    <row r="41" spans="1:3" x14ac:dyDescent="0.25">
      <c r="A41" s="3">
        <v>1.77</v>
      </c>
      <c r="B41" s="3">
        <f t="shared" si="0"/>
        <v>-1.7600000000000726E-2</v>
      </c>
      <c r="C41" s="3">
        <f t="shared" si="1"/>
        <v>3.0976000000002555E-4</v>
      </c>
    </row>
    <row r="42" spans="1:3" x14ac:dyDescent="0.25">
      <c r="A42" s="3">
        <v>1.75</v>
      </c>
      <c r="B42" s="3">
        <f t="shared" si="0"/>
        <v>-3.7600000000000744E-2</v>
      </c>
      <c r="C42" s="3">
        <f t="shared" si="1"/>
        <v>1.413760000000056E-3</v>
      </c>
    </row>
    <row r="43" spans="1:3" x14ac:dyDescent="0.25">
      <c r="A43" s="3">
        <v>1.76</v>
      </c>
      <c r="B43" s="3">
        <f t="shared" si="0"/>
        <v>-2.7600000000000735E-2</v>
      </c>
      <c r="C43" s="3">
        <f t="shared" si="1"/>
        <v>7.6176000000004055E-4</v>
      </c>
    </row>
    <row r="44" spans="1:3" x14ac:dyDescent="0.25">
      <c r="A44" s="3">
        <v>1.76</v>
      </c>
      <c r="B44" s="3">
        <f t="shared" si="0"/>
        <v>-2.7600000000000735E-2</v>
      </c>
      <c r="C44" s="3">
        <f t="shared" si="1"/>
        <v>7.6176000000004055E-4</v>
      </c>
    </row>
    <row r="45" spans="1:3" x14ac:dyDescent="0.25">
      <c r="A45" s="3">
        <v>1.79</v>
      </c>
      <c r="B45" s="3">
        <f t="shared" si="0"/>
        <v>2.3999999999992916E-3</v>
      </c>
      <c r="C45" s="3">
        <f t="shared" si="1"/>
        <v>5.7599999999965999E-6</v>
      </c>
    </row>
    <row r="46" spans="1:3" x14ac:dyDescent="0.25">
      <c r="A46" s="3">
        <v>1.73</v>
      </c>
      <c r="B46" s="3">
        <f t="shared" si="0"/>
        <v>-5.7600000000000762E-2</v>
      </c>
      <c r="C46" s="3">
        <f t="shared" si="1"/>
        <v>3.3177600000000879E-3</v>
      </c>
    </row>
    <row r="47" spans="1:3" x14ac:dyDescent="0.25">
      <c r="A47" s="3">
        <v>1.62</v>
      </c>
      <c r="B47" s="3">
        <f t="shared" si="0"/>
        <v>-0.16760000000000064</v>
      </c>
      <c r="C47" s="3">
        <f t="shared" si="1"/>
        <v>2.8089760000000213E-2</v>
      </c>
    </row>
    <row r="48" spans="1:3" x14ac:dyDescent="0.25">
      <c r="A48" s="3">
        <v>1.7</v>
      </c>
      <c r="B48" s="3">
        <f t="shared" si="0"/>
        <v>-8.7600000000000788E-2</v>
      </c>
      <c r="C48" s="3">
        <f t="shared" si="1"/>
        <v>7.6737600000001379E-3</v>
      </c>
    </row>
    <row r="49" spans="1:9" x14ac:dyDescent="0.25">
      <c r="A49" s="3">
        <v>1.76</v>
      </c>
      <c r="B49" s="3">
        <f t="shared" si="0"/>
        <v>-2.7600000000000735E-2</v>
      </c>
      <c r="C49" s="3">
        <f t="shared" si="1"/>
        <v>7.6176000000004055E-4</v>
      </c>
    </row>
    <row r="50" spans="1:9" x14ac:dyDescent="0.25">
      <c r="A50" s="3">
        <v>1.84</v>
      </c>
      <c r="B50" s="3">
        <f t="shared" si="0"/>
        <v>5.2399999999999336E-2</v>
      </c>
      <c r="C50" s="3">
        <f t="shared" si="1"/>
        <v>2.7457599999999305E-3</v>
      </c>
    </row>
    <row r="51" spans="1:9" x14ac:dyDescent="0.25">
      <c r="A51" s="3">
        <v>1.71</v>
      </c>
      <c r="B51" s="3">
        <f>A51-AVERAGE(A$2:A$51)</f>
        <v>-7.7600000000000779E-2</v>
      </c>
      <c r="C51" s="3">
        <f t="shared" si="1"/>
        <v>6.0217600000001207E-3</v>
      </c>
    </row>
    <row r="52" spans="1:9" x14ac:dyDescent="0.25">
      <c r="A52" s="22" t="s">
        <v>19</v>
      </c>
      <c r="B52" s="22"/>
      <c r="C52" s="22"/>
      <c r="D52" s="22"/>
      <c r="E52" s="22"/>
      <c r="F52" s="22"/>
      <c r="G52" s="22"/>
      <c r="H52" s="22"/>
      <c r="I52" s="22"/>
    </row>
    <row r="53" spans="1:9" x14ac:dyDescent="0.25">
      <c r="A53" s="7" t="s">
        <v>5</v>
      </c>
      <c r="B53" s="7"/>
      <c r="C53" s="8" t="s">
        <v>4</v>
      </c>
      <c r="D53" s="9" t="s">
        <v>6</v>
      </c>
      <c r="E53" s="10"/>
      <c r="F53" s="9" t="s">
        <v>7</v>
      </c>
      <c r="G53" s="9" t="s">
        <v>8</v>
      </c>
      <c r="H53" s="9" t="s">
        <v>9</v>
      </c>
      <c r="I53" s="11" t="s">
        <v>10</v>
      </c>
    </row>
    <row r="54" spans="1:9" ht="15" customHeight="1" x14ac:dyDescent="0.25">
      <c r="A54" s="12">
        <f>AVERAGE(A2:A51)</f>
        <v>1.7876000000000007</v>
      </c>
      <c r="B54" s="12"/>
      <c r="C54" s="12">
        <f>SUM(C2:C51)</f>
        <v>0.41251200000000005</v>
      </c>
      <c r="D54" s="12">
        <f>SQRT(C54/49)</f>
        <v>9.1752995836092241E-2</v>
      </c>
      <c r="E54" s="12">
        <f>D54/SQRT(50)</f>
        <v>1.2975833109976376E-2</v>
      </c>
      <c r="F54" s="12">
        <f>2*E54</f>
        <v>2.5951666219952752E-2</v>
      </c>
      <c r="G54" s="13">
        <f>A54+F54</f>
        <v>1.8135516662199536</v>
      </c>
      <c r="H54" s="13">
        <f>A54-F54</f>
        <v>1.7616483337800479</v>
      </c>
      <c r="I54" s="13">
        <f>F54/A54*100</f>
        <v>1.4517602494938879</v>
      </c>
    </row>
    <row r="55" spans="1:9" s="5" customFormat="1" ht="15" customHeight="1" x14ac:dyDescent="0.25">
      <c r="A55" s="6"/>
      <c r="B55" s="6"/>
      <c r="C55" s="6"/>
      <c r="D55" s="6"/>
      <c r="E55" s="6"/>
      <c r="F55" s="6"/>
    </row>
    <row r="56" spans="1:9" s="5" customFormat="1" ht="15" customHeight="1" x14ac:dyDescent="0.25">
      <c r="A56" s="6" t="s">
        <v>3</v>
      </c>
      <c r="B56" s="6" t="s">
        <v>15</v>
      </c>
      <c r="C56" s="6"/>
      <c r="D56" s="6"/>
      <c r="E56" s="6"/>
      <c r="F56" s="6"/>
    </row>
    <row r="57" spans="1:9" s="5" customFormat="1" ht="15" customHeight="1" x14ac:dyDescent="0.25">
      <c r="A57" s="3">
        <v>1.03</v>
      </c>
      <c r="B57" s="3">
        <f>A57-AVERAGE(A$57:A$57)</f>
        <v>0</v>
      </c>
      <c r="C57" s="3">
        <f>B57*B57</f>
        <v>0</v>
      </c>
      <c r="D57"/>
      <c r="E57"/>
      <c r="F57"/>
      <c r="G57"/>
      <c r="H57"/>
      <c r="I57"/>
    </row>
    <row r="58" spans="1:9" s="5" customFormat="1" ht="15" customHeight="1" x14ac:dyDescent="0.25">
      <c r="A58" s="4">
        <v>1.04</v>
      </c>
      <c r="B58" s="4">
        <f>A58-AVERAGE(A$57:A$59)</f>
        <v>1.3333333333333419E-2</v>
      </c>
      <c r="C58" s="4">
        <f t="shared" ref="C58:C59" si="2">B58*B58</f>
        <v>1.7777777777778006E-4</v>
      </c>
      <c r="D58"/>
      <c r="E58"/>
      <c r="F58"/>
      <c r="G58"/>
      <c r="H58"/>
      <c r="I58"/>
    </row>
    <row r="59" spans="1:9" s="5" customFormat="1" ht="15" customHeight="1" x14ac:dyDescent="0.25">
      <c r="A59" s="4">
        <v>1.01</v>
      </c>
      <c r="B59" s="4">
        <f>A59-AVERAGE(A$57:A$59)</f>
        <v>-1.6666666666666607E-2</v>
      </c>
      <c r="C59" s="4">
        <f t="shared" si="2"/>
        <v>2.7777777777777583E-4</v>
      </c>
      <c r="D59"/>
      <c r="E59"/>
      <c r="F59"/>
      <c r="G59"/>
      <c r="H59"/>
      <c r="I59"/>
    </row>
    <row r="60" spans="1:9" s="5" customFormat="1" ht="15" customHeight="1" x14ac:dyDescent="0.25">
      <c r="A60" s="22" t="s">
        <v>19</v>
      </c>
      <c r="B60" s="22"/>
      <c r="C60" s="22"/>
      <c r="D60" s="22"/>
      <c r="E60" s="22"/>
      <c r="F60" s="22"/>
      <c r="G60" s="22"/>
      <c r="H60" s="22"/>
      <c r="I60" s="22"/>
    </row>
    <row r="61" spans="1:9" s="5" customFormat="1" ht="15" customHeight="1" x14ac:dyDescent="0.25">
      <c r="A61" s="14" t="s">
        <v>5</v>
      </c>
      <c r="B61" s="14"/>
      <c r="C61" s="14" t="s">
        <v>4</v>
      </c>
      <c r="D61" s="10" t="s">
        <v>6</v>
      </c>
      <c r="E61" s="10"/>
      <c r="F61" s="10" t="s">
        <v>21</v>
      </c>
      <c r="G61" s="9" t="s">
        <v>8</v>
      </c>
      <c r="H61" s="9" t="s">
        <v>9</v>
      </c>
      <c r="I61" s="10" t="s">
        <v>11</v>
      </c>
    </row>
    <row r="62" spans="1:9" s="5" customFormat="1" ht="15" customHeight="1" x14ac:dyDescent="0.25">
      <c r="A62" s="13">
        <f>AVERAGE(A57:A57)</f>
        <v>1.03</v>
      </c>
      <c r="B62" s="13"/>
      <c r="C62" s="13">
        <f>SUM(C57:C57)</f>
        <v>0</v>
      </c>
      <c r="D62" s="13">
        <f>D54</f>
        <v>9.1752995836092241E-2</v>
      </c>
      <c r="E62" s="12"/>
      <c r="F62" s="12">
        <f>2*D62</f>
        <v>0.18350599167218448</v>
      </c>
      <c r="G62" s="13">
        <f>A62+F62</f>
        <v>1.2135059916721844</v>
      </c>
      <c r="H62" s="13">
        <f>A62-F62</f>
        <v>0.84649400832781552</v>
      </c>
      <c r="I62" s="13">
        <f>F62/A62*100</f>
        <v>17.816115696328591</v>
      </c>
    </row>
    <row r="63" spans="1:9" s="5" customFormat="1" ht="15" customHeight="1" x14ac:dyDescent="0.25">
      <c r="A63" s="6"/>
      <c r="B63" s="6"/>
      <c r="C63" s="6"/>
      <c r="D63" s="6"/>
      <c r="E63" s="6"/>
      <c r="F63" s="6"/>
    </row>
    <row r="64" spans="1:9" s="5" customFormat="1" ht="15" customHeight="1" x14ac:dyDescent="0.25">
      <c r="A64" t="s">
        <v>2</v>
      </c>
      <c r="B64" s="6" t="s">
        <v>16</v>
      </c>
      <c r="C64" s="6"/>
      <c r="D64" s="6"/>
      <c r="E64" s="6"/>
      <c r="F64" s="6"/>
    </row>
    <row r="65" spans="1:9" s="5" customFormat="1" ht="15" customHeight="1" x14ac:dyDescent="0.25">
      <c r="A65" s="3">
        <v>1.6</v>
      </c>
      <c r="B65" s="3">
        <f>A65-AVERAGE(A$65:A$68)</f>
        <v>-2.4999999999999467E-3</v>
      </c>
      <c r="C65" s="3">
        <f>B65*B65</f>
        <v>6.2499999999997335E-6</v>
      </c>
      <c r="D65"/>
      <c r="E65"/>
      <c r="F65"/>
      <c r="G65"/>
      <c r="H65"/>
      <c r="I65"/>
    </row>
    <row r="66" spans="1:9" s="5" customFormat="1" ht="15" customHeight="1" x14ac:dyDescent="0.25">
      <c r="A66" s="3">
        <v>1.61</v>
      </c>
      <c r="B66" s="3">
        <f t="shared" ref="B66:B68" si="3">A66-AVERAGE(A$65:A$68)</f>
        <v>7.5000000000000622E-3</v>
      </c>
      <c r="C66" s="3">
        <f t="shared" ref="C66:C69" si="4">B66*B66</f>
        <v>5.6250000000000934E-5</v>
      </c>
      <c r="D66"/>
      <c r="E66"/>
      <c r="F66"/>
      <c r="G66"/>
      <c r="H66"/>
      <c r="I66"/>
    </row>
    <row r="67" spans="1:9" s="5" customFormat="1" ht="15" customHeight="1" x14ac:dyDescent="0.25">
      <c r="A67" s="3">
        <v>1.61</v>
      </c>
      <c r="B67" s="3">
        <f t="shared" si="3"/>
        <v>7.5000000000000622E-3</v>
      </c>
      <c r="C67" s="3">
        <f t="shared" si="4"/>
        <v>5.6250000000000934E-5</v>
      </c>
      <c r="D67"/>
      <c r="E67"/>
      <c r="F67"/>
      <c r="G67"/>
      <c r="H67"/>
      <c r="I67"/>
    </row>
    <row r="68" spans="1:9" s="5" customFormat="1" ht="15" customHeight="1" x14ac:dyDescent="0.25">
      <c r="A68" s="3">
        <v>1.59</v>
      </c>
      <c r="B68" s="3">
        <f t="shared" si="3"/>
        <v>-1.2499999999999956E-2</v>
      </c>
      <c r="C68" s="3">
        <f t="shared" si="4"/>
        <v>1.5624999999999889E-4</v>
      </c>
      <c r="D68"/>
      <c r="E68"/>
      <c r="F68"/>
      <c r="G68"/>
      <c r="H68"/>
      <c r="I68"/>
    </row>
    <row r="69" spans="1:9" s="5" customFormat="1" ht="15" customHeight="1" x14ac:dyDescent="0.25">
      <c r="A69" s="1">
        <v>1.64</v>
      </c>
      <c r="B69" s="1">
        <f>A69-AVERAGE(A$65:A$69)</f>
        <v>2.9999999999999805E-2</v>
      </c>
      <c r="C69" s="1">
        <f t="shared" si="4"/>
        <v>8.9999999999998827E-4</v>
      </c>
      <c r="D69"/>
      <c r="E69"/>
      <c r="F69"/>
      <c r="G69"/>
      <c r="H69"/>
      <c r="I69"/>
    </row>
    <row r="70" spans="1:9" s="5" customFormat="1" ht="15" customHeight="1" x14ac:dyDescent="0.25">
      <c r="A70" s="22" t="s">
        <v>19</v>
      </c>
      <c r="B70" s="22"/>
      <c r="C70" s="22"/>
      <c r="D70" s="22"/>
      <c r="E70" s="22"/>
      <c r="F70" s="22"/>
      <c r="G70" s="22"/>
      <c r="H70" s="22"/>
      <c r="I70" s="22"/>
    </row>
    <row r="71" spans="1:9" s="5" customFormat="1" ht="15" customHeight="1" x14ac:dyDescent="0.25">
      <c r="A71" s="15" t="s">
        <v>5</v>
      </c>
      <c r="B71" s="15"/>
      <c r="C71" s="15" t="s">
        <v>4</v>
      </c>
      <c r="D71" s="10" t="s">
        <v>6</v>
      </c>
      <c r="E71" s="10"/>
      <c r="F71" s="10" t="s">
        <v>7</v>
      </c>
      <c r="G71" s="9" t="s">
        <v>8</v>
      </c>
      <c r="H71" s="9" t="s">
        <v>9</v>
      </c>
      <c r="I71" s="10" t="s">
        <v>11</v>
      </c>
    </row>
    <row r="72" spans="1:9" s="5" customFormat="1" ht="15" customHeight="1" x14ac:dyDescent="0.25">
      <c r="A72" s="12">
        <f>AVERAGE(A65:A68)</f>
        <v>1.6025</v>
      </c>
      <c r="B72" s="12"/>
      <c r="C72" s="12">
        <f>SUM(C65:C68)</f>
        <v>2.750000000000005E-4</v>
      </c>
      <c r="D72" s="12">
        <f>SQRT(C72/3)</f>
        <v>9.5742710775633903E-3</v>
      </c>
      <c r="E72" s="12">
        <f>D72/SQRT(50)</f>
        <v>1.3540064007726612E-3</v>
      </c>
      <c r="F72" s="12">
        <f>2*E72</f>
        <v>2.7080128015453224E-3</v>
      </c>
      <c r="G72" s="13">
        <f t="shared" ref="G72" si="5">A72+F72</f>
        <v>1.6052080128015453</v>
      </c>
      <c r="H72" s="13">
        <f t="shared" ref="H72" si="6">A72-F72</f>
        <v>1.5997919871984547</v>
      </c>
      <c r="I72" s="13">
        <f>F72/A72*100</f>
        <v>0.16898675828675958</v>
      </c>
    </row>
    <row r="73" spans="1:9" s="5" customFormat="1" ht="15" customHeight="1" x14ac:dyDescent="0.25">
      <c r="A73" s="23" t="s">
        <v>20</v>
      </c>
      <c r="B73" s="23"/>
      <c r="C73" s="23"/>
      <c r="D73" s="23"/>
      <c r="E73" s="23"/>
      <c r="F73" s="23"/>
      <c r="G73" s="23"/>
      <c r="H73" s="23"/>
      <c r="I73" s="23"/>
    </row>
    <row r="74" spans="1:9" s="5" customFormat="1" ht="15" customHeight="1" x14ac:dyDescent="0.25">
      <c r="A74" s="10" t="s">
        <v>5</v>
      </c>
      <c r="B74" s="10"/>
      <c r="C74" s="15" t="s">
        <v>4</v>
      </c>
      <c r="D74" s="10"/>
      <c r="E74" s="10"/>
      <c r="F74" s="10" t="s">
        <v>7</v>
      </c>
      <c r="G74" s="9" t="s">
        <v>8</v>
      </c>
      <c r="H74" s="9" t="s">
        <v>9</v>
      </c>
      <c r="I74" s="10" t="s">
        <v>11</v>
      </c>
    </row>
    <row r="75" spans="1:9" s="5" customFormat="1" ht="15" customHeight="1" x14ac:dyDescent="0.25">
      <c r="A75" s="12">
        <f>A72</f>
        <v>1.6025</v>
      </c>
      <c r="B75" s="12"/>
      <c r="C75" s="12">
        <f>C72</f>
        <v>2.750000000000005E-4</v>
      </c>
      <c r="D75" s="12"/>
      <c r="E75" s="12"/>
      <c r="F75" s="12">
        <f>3.18*SQRT(C75/4*(4-1))</f>
        <v>4.5669273039977372E-2</v>
      </c>
      <c r="G75" s="13">
        <f t="shared" ref="G75" si="7">A75+F75</f>
        <v>1.6481692730399775</v>
      </c>
      <c r="H75" s="13">
        <f t="shared" ref="H75" si="8">A75-F75</f>
        <v>1.5568307269600226</v>
      </c>
      <c r="I75" s="13">
        <f>F75/A75*100</f>
        <v>2.8498766327598983</v>
      </c>
    </row>
    <row r="76" spans="1:9" s="5" customFormat="1" ht="15" customHeight="1" x14ac:dyDescent="0.25">
      <c r="A76" s="6"/>
      <c r="B76" s="6"/>
      <c r="C76" s="6"/>
      <c r="D76" s="6"/>
      <c r="E76" s="6"/>
      <c r="F76" s="6"/>
    </row>
    <row r="77" spans="1:9" ht="15" customHeight="1" x14ac:dyDescent="0.25">
      <c r="A77" t="s">
        <v>1</v>
      </c>
      <c r="B77" s="6" t="s">
        <v>17</v>
      </c>
      <c r="C77" s="6"/>
      <c r="D77" s="6"/>
      <c r="E77" s="6"/>
      <c r="F77" s="6"/>
      <c r="G77" s="5"/>
      <c r="H77" s="5"/>
      <c r="I77" s="5"/>
    </row>
    <row r="78" spans="1:9" x14ac:dyDescent="0.25">
      <c r="A78" s="3">
        <v>1.87</v>
      </c>
      <c r="B78" s="3">
        <f t="shared" ref="B78:B91" si="9">A78-AVERAGE(A$78:A$89)</f>
        <v>2.3333333333333428E-2</v>
      </c>
      <c r="C78" s="3">
        <f>B78*B78</f>
        <v>5.4444444444444885E-4</v>
      </c>
    </row>
    <row r="79" spans="1:9" x14ac:dyDescent="0.25">
      <c r="A79" s="3">
        <v>1.8</v>
      </c>
      <c r="B79" s="3">
        <f t="shared" si="9"/>
        <v>-4.6666666666666634E-2</v>
      </c>
      <c r="C79" s="3">
        <f t="shared" ref="C79:C89" si="10">B79*B79</f>
        <v>2.1777777777777746E-3</v>
      </c>
    </row>
    <row r="80" spans="1:9" x14ac:dyDescent="0.25">
      <c r="A80" s="3">
        <v>1.88</v>
      </c>
      <c r="B80" s="3">
        <f t="shared" si="9"/>
        <v>3.3333333333333215E-2</v>
      </c>
      <c r="C80" s="3">
        <f t="shared" si="10"/>
        <v>1.1111111111111033E-3</v>
      </c>
    </row>
    <row r="81" spans="1:9" x14ac:dyDescent="0.25">
      <c r="A81" s="3">
        <v>1.89</v>
      </c>
      <c r="B81" s="3">
        <f t="shared" si="9"/>
        <v>4.3333333333333224E-2</v>
      </c>
      <c r="C81" s="3">
        <f t="shared" si="10"/>
        <v>1.8777777777777684E-3</v>
      </c>
    </row>
    <row r="82" spans="1:9" x14ac:dyDescent="0.25">
      <c r="A82" s="3">
        <v>1.81</v>
      </c>
      <c r="B82" s="3">
        <f t="shared" si="9"/>
        <v>-3.6666666666666625E-2</v>
      </c>
      <c r="C82" s="3">
        <f t="shared" si="10"/>
        <v>1.3444444444444413E-3</v>
      </c>
    </row>
    <row r="83" spans="1:9" x14ac:dyDescent="0.25">
      <c r="A83" s="3">
        <v>1.87</v>
      </c>
      <c r="B83" s="3">
        <f t="shared" si="9"/>
        <v>2.3333333333333428E-2</v>
      </c>
      <c r="C83" s="3">
        <f t="shared" si="10"/>
        <v>5.4444444444444885E-4</v>
      </c>
    </row>
    <row r="84" spans="1:9" x14ac:dyDescent="0.25">
      <c r="A84" s="3">
        <v>1.86</v>
      </c>
      <c r="B84" s="3">
        <f t="shared" si="9"/>
        <v>1.3333333333333419E-2</v>
      </c>
      <c r="C84" s="3">
        <f t="shared" si="10"/>
        <v>1.7777777777778006E-4</v>
      </c>
    </row>
    <row r="85" spans="1:9" x14ac:dyDescent="0.25">
      <c r="A85" s="3">
        <v>1.81</v>
      </c>
      <c r="B85" s="3">
        <f t="shared" si="9"/>
        <v>-3.6666666666666625E-2</v>
      </c>
      <c r="C85" s="3">
        <f t="shared" si="10"/>
        <v>1.3444444444444413E-3</v>
      </c>
    </row>
    <row r="86" spans="1:9" x14ac:dyDescent="0.25">
      <c r="A86" s="3">
        <v>1.85</v>
      </c>
      <c r="B86" s="3">
        <f t="shared" si="9"/>
        <v>3.3333333333334103E-3</v>
      </c>
      <c r="C86" s="3">
        <f t="shared" si="10"/>
        <v>1.1111111111111625E-5</v>
      </c>
    </row>
    <row r="87" spans="1:9" x14ac:dyDescent="0.25">
      <c r="A87" s="3">
        <v>1.9</v>
      </c>
      <c r="B87" s="3">
        <f t="shared" si="9"/>
        <v>5.3333333333333233E-2</v>
      </c>
      <c r="C87" s="3">
        <f t="shared" si="10"/>
        <v>2.8444444444444337E-3</v>
      </c>
    </row>
    <row r="88" spans="1:9" x14ac:dyDescent="0.25">
      <c r="A88" s="3">
        <v>1.82</v>
      </c>
      <c r="B88" s="3">
        <f t="shared" si="9"/>
        <v>-2.6666666666666616E-2</v>
      </c>
      <c r="C88" s="3">
        <f t="shared" si="10"/>
        <v>7.1111111111110843E-4</v>
      </c>
    </row>
    <row r="89" spans="1:9" x14ac:dyDescent="0.25">
      <c r="A89" s="3">
        <v>1.8</v>
      </c>
      <c r="B89" s="3">
        <f t="shared" si="9"/>
        <v>-4.6666666666666634E-2</v>
      </c>
      <c r="C89" s="3">
        <f t="shared" si="10"/>
        <v>2.1777777777777746E-3</v>
      </c>
    </row>
    <row r="90" spans="1:9" x14ac:dyDescent="0.25">
      <c r="A90" s="1">
        <v>1.93</v>
      </c>
      <c r="B90" s="2">
        <f t="shared" si="9"/>
        <v>8.3333333333333259E-2</v>
      </c>
      <c r="C90" s="1">
        <f t="shared" ref="C90:C91" si="11">B90*B90</f>
        <v>6.9444444444444319E-3</v>
      </c>
    </row>
    <row r="91" spans="1:9" x14ac:dyDescent="0.25">
      <c r="A91" s="1">
        <v>1.78</v>
      </c>
      <c r="B91" s="2">
        <f t="shared" si="9"/>
        <v>-6.6666666666666652E-2</v>
      </c>
      <c r="C91" s="1">
        <f t="shared" si="11"/>
        <v>4.4444444444444427E-3</v>
      </c>
    </row>
    <row r="92" spans="1:9" x14ac:dyDescent="0.25">
      <c r="A92" s="22" t="s">
        <v>19</v>
      </c>
      <c r="B92" s="22"/>
      <c r="C92" s="22"/>
      <c r="D92" s="22"/>
      <c r="E92" s="22"/>
      <c r="F92" s="22"/>
      <c r="G92" s="22"/>
      <c r="H92" s="22"/>
      <c r="I92" s="22"/>
    </row>
    <row r="93" spans="1:9" x14ac:dyDescent="0.25">
      <c r="A93" s="15" t="s">
        <v>5</v>
      </c>
      <c r="B93" s="15"/>
      <c r="C93" s="15" t="s">
        <v>4</v>
      </c>
      <c r="D93" s="10" t="s">
        <v>6</v>
      </c>
      <c r="E93" s="10"/>
      <c r="F93" s="10" t="s">
        <v>7</v>
      </c>
      <c r="G93" s="9" t="s">
        <v>8</v>
      </c>
      <c r="H93" s="9" t="s">
        <v>9</v>
      </c>
      <c r="I93" s="10" t="s">
        <v>11</v>
      </c>
    </row>
    <row r="94" spans="1:9" ht="15" customHeight="1" x14ac:dyDescent="0.25">
      <c r="A94" s="12">
        <f>AVERAGE(A78:A89)</f>
        <v>1.8466666666666667</v>
      </c>
      <c r="B94" s="12"/>
      <c r="C94" s="12">
        <f>SUM(C78:C89)</f>
        <v>1.4866666666666636E-2</v>
      </c>
      <c r="D94" s="12">
        <f>SQRT(C94/11)</f>
        <v>3.6762958960278876E-2</v>
      </c>
      <c r="E94" s="12">
        <f>D54/SQRT(50)</f>
        <v>1.2975833109976376E-2</v>
      </c>
      <c r="F94" s="12">
        <f>2*E94</f>
        <v>2.5951666219952752E-2</v>
      </c>
      <c r="G94" s="13">
        <f t="shared" ref="G94" si="12">A94+F94</f>
        <v>1.8726183328866195</v>
      </c>
      <c r="H94" s="13">
        <f t="shared" ref="H94" si="13">A94-F94</f>
        <v>1.8207150004467139</v>
      </c>
      <c r="I94" s="13">
        <f>F94/A94*100</f>
        <v>1.4053248855570082</v>
      </c>
    </row>
    <row r="95" spans="1:9" ht="15" customHeight="1" x14ac:dyDescent="0.25">
      <c r="A95" s="23" t="s">
        <v>20</v>
      </c>
      <c r="B95" s="23"/>
      <c r="C95" s="23"/>
      <c r="D95" s="23"/>
      <c r="E95" s="23"/>
      <c r="F95" s="23"/>
      <c r="G95" s="23"/>
      <c r="H95" s="23"/>
      <c r="I95" s="23"/>
    </row>
    <row r="96" spans="1:9" ht="15" customHeight="1" x14ac:dyDescent="0.25">
      <c r="A96" s="15" t="s">
        <v>5</v>
      </c>
      <c r="B96" s="15"/>
      <c r="C96" s="15" t="s">
        <v>4</v>
      </c>
      <c r="D96" s="10" t="s">
        <v>23</v>
      </c>
      <c r="E96" s="9" t="s">
        <v>8</v>
      </c>
      <c r="F96" s="9" t="s">
        <v>9</v>
      </c>
      <c r="G96" s="10" t="s">
        <v>22</v>
      </c>
      <c r="H96" s="9" t="s">
        <v>8</v>
      </c>
      <c r="I96" s="9" t="s">
        <v>9</v>
      </c>
    </row>
    <row r="97" spans="1:9" ht="15" customHeight="1" x14ac:dyDescent="0.25">
      <c r="A97" s="12">
        <f>A94</f>
        <v>1.8466666666666667</v>
      </c>
      <c r="B97" s="12"/>
      <c r="C97" s="12">
        <f>C94</f>
        <v>1.4866666666666636E-2</v>
      </c>
      <c r="D97" s="12">
        <f>1*SQRT(SUM(C79:C89)/(12*(12-1)))</f>
        <v>1.0416414138353142E-2</v>
      </c>
      <c r="E97" s="12">
        <f>A97+D97</f>
        <v>1.8570830808050198</v>
      </c>
      <c r="F97" s="12">
        <f>A97-D97</f>
        <v>1.8362502525283135</v>
      </c>
      <c r="G97" s="13">
        <f>2*SQRT(SUM(C79:C89)/(12*(12-1)))</f>
        <v>2.0832828276706284E-2</v>
      </c>
      <c r="H97" s="13">
        <f>A97+G97</f>
        <v>1.867499494943373</v>
      </c>
      <c r="I97" s="13">
        <f>A97-G97</f>
        <v>1.8258338383899604</v>
      </c>
    </row>
  </sheetData>
  <mergeCells count="12">
    <mergeCell ref="A92:I92"/>
    <mergeCell ref="A95:I95"/>
    <mergeCell ref="A52:I52"/>
    <mergeCell ref="P9:P10"/>
    <mergeCell ref="A60:I60"/>
    <mergeCell ref="A70:I70"/>
    <mergeCell ref="A73:I73"/>
    <mergeCell ref="L1:P1"/>
    <mergeCell ref="M2:N2"/>
    <mergeCell ref="L6:P6"/>
    <mergeCell ref="M7:N7"/>
    <mergeCell ref="L9:L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Boris</cp:lastModifiedBy>
  <dcterms:created xsi:type="dcterms:W3CDTF">2023-02-08T09:38:22Z</dcterms:created>
  <dcterms:modified xsi:type="dcterms:W3CDTF">2023-02-19T17:12:52Z</dcterms:modified>
</cp:coreProperties>
</file>