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Boris\Downloads\Telegram Desktop\"/>
    </mc:Choice>
  </mc:AlternateContent>
  <xr:revisionPtr revIDLastSave="0" documentId="13_ncr:1_{E1DC285C-5407-4A36-A24A-3503BF97983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" i="1" l="1"/>
  <c r="O14" i="1" s="1"/>
  <c r="E28" i="1"/>
  <c r="E11" i="1"/>
  <c r="E10" i="1"/>
  <c r="E27" i="1"/>
  <c r="B27" i="1"/>
  <c r="B10" i="1"/>
  <c r="E21" i="1"/>
  <c r="E22" i="1"/>
  <c r="E23" i="1"/>
  <c r="E24" i="1"/>
  <c r="D25" i="1"/>
  <c r="E20" i="1" s="1"/>
  <c r="E4" i="1"/>
  <c r="E5" i="1"/>
  <c r="E6" i="1"/>
  <c r="E3" i="1"/>
  <c r="D21" i="1"/>
  <c r="D22" i="1"/>
  <c r="D23" i="1"/>
  <c r="D24" i="1"/>
  <c r="D20" i="1"/>
  <c r="D7" i="1"/>
  <c r="D4" i="1"/>
  <c r="D5" i="1"/>
  <c r="D6" i="1"/>
  <c r="D3" i="1"/>
  <c r="Q9" i="1"/>
  <c r="Q8" i="1"/>
  <c r="N8" i="1"/>
  <c r="N9" i="1"/>
  <c r="O9" i="1" s="1"/>
  <c r="O8" i="1" s="1"/>
  <c r="P8" i="1" s="1"/>
  <c r="P9" i="1"/>
  <c r="B8" i="1"/>
  <c r="C24" i="1"/>
  <c r="C23" i="1"/>
  <c r="C22" i="1"/>
  <c r="C21" i="1"/>
  <c r="C20" i="1"/>
  <c r="C19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<sst xmlns="http://schemas.openxmlformats.org/spreadsheetml/2006/main" count="34" uniqueCount="24">
  <si>
    <t>K</t>
  </si>
  <si>
    <t>R</t>
  </si>
  <si>
    <t>R^2</t>
  </si>
  <si>
    <t xml:space="preserve">R = </t>
  </si>
  <si>
    <t>A = R * lambda</t>
  </si>
  <si>
    <t>lambda</t>
  </si>
  <si>
    <t>A, м^2</t>
  </si>
  <si>
    <t>Красный</t>
  </si>
  <si>
    <t>Зеленый</t>
  </si>
  <si>
    <t>lambda, нм</t>
  </si>
  <si>
    <t xml:space="preserve"> - среднеквадратичное отклонение</t>
  </si>
  <si>
    <t>S=</t>
  </si>
  <si>
    <t>A</t>
  </si>
  <si>
    <t>Aср.=</t>
  </si>
  <si>
    <t>Аср.=</t>
  </si>
  <si>
    <t>(Ai-Aср)^2</t>
  </si>
  <si>
    <t>Погрешности:</t>
  </si>
  <si>
    <t>Sx=</t>
  </si>
  <si>
    <t>epsilon R=</t>
  </si>
  <si>
    <t>epsilon lambda=</t>
  </si>
  <si>
    <t>Sx, m^2=</t>
  </si>
  <si>
    <t>R = 4,95146 +- 0,05439</t>
  </si>
  <si>
    <t>m</t>
  </si>
  <si>
    <t>lambda = 0,00000137535 +- 0,04091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</si>
</sst>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5">
    <border>
      <left/>
      <right/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right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3" xfId="0" applyBorder="1"/>
    <xf numFmtId="0" fontId="1" fillId="2" borderId="0" xfId="1"/>
    <xf numFmtId="0" fontId="2" fillId="3" borderId="0" xfId="2"/>
    <xf numFmtId="0" fontId="0" fillId="0" borderId="16" xfId="0" applyBorder="1"/>
    <xf numFmtId="0" fontId="0" fillId="0" borderId="17" xfId="0" applyBorder="1"/>
    <xf numFmtId="0" fontId="0" fillId="0" borderId="15" xfId="0" applyBorder="1"/>
    <xf numFmtId="0" fontId="0" fillId="0" borderId="18" xfId="0" applyBorder="1"/>
    <xf numFmtId="0" fontId="0" fillId="0" borderId="19" xfId="0" applyBorder="1"/>
    <xf numFmtId="0" fontId="0" fillId="0" borderId="15" xfId="0" applyBorder="1" applyAlignment="1">
      <alignment horizontal="right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</cellXfs>
  <cellStyles count="3"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красный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0,0681x - 0,0026</a:t>
                    </a:r>
                    <a:r>
                      <a:rPr lang="ru-RU" baseline="0"/>
                      <a:t>5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Лист1!$A$2:$A$6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Лист1!$C$2:$C$6</c:f>
              <c:numCache>
                <c:formatCode>General</c:formatCode>
                <c:ptCount val="5"/>
                <c:pt idx="0">
                  <c:v>6.25E-2</c:v>
                </c:pt>
                <c:pt idx="1">
                  <c:v>0.13689999999999999</c:v>
                </c:pt>
                <c:pt idx="2">
                  <c:v>0.20250000000000001</c:v>
                </c:pt>
                <c:pt idx="3">
                  <c:v>0.27040000000000003</c:v>
                </c:pt>
                <c:pt idx="4">
                  <c:v>0.33639999999999998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EB-44E4-9EB3-8B1056734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998392"/>
        <c:axId val="785996952"/>
      </c:scatterChart>
      <c:valAx>
        <c:axId val="785998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996952"/>
        <c:crosses val="autoZero"/>
        <c:crossBetween val="midCat"/>
      </c:valAx>
      <c:valAx>
        <c:axId val="78599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R^2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2.4873824641059611E-2"/>
              <c:y val="0.40157771945173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998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График зеленый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0.5"/>
            <c:backward val="0.2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0,0</a:t>
                    </a:r>
                    <a:r>
                      <a:rPr lang="ru-RU" baseline="0"/>
                      <a:t>255</a:t>
                    </a:r>
                    <a:r>
                      <a:rPr lang="en-US" baseline="0"/>
                      <a:t>x - 0,0</a:t>
                    </a:r>
                    <a:r>
                      <a:rPr lang="ru-RU" baseline="0"/>
                      <a:t>240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Лист1!$A$19:$A$24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Лист1!$C$19:$C$24</c:f>
              <c:numCache>
                <c:formatCode>General</c:formatCode>
                <c:ptCount val="6"/>
                <c:pt idx="0">
                  <c:v>1.0000000000000002E-2</c:v>
                </c:pt>
                <c:pt idx="1">
                  <c:v>2.8900000000000006E-2</c:v>
                </c:pt>
                <c:pt idx="2">
                  <c:v>5.2900000000000003E-2</c:v>
                </c:pt>
                <c:pt idx="3">
                  <c:v>7.8400000000000011E-2</c:v>
                </c:pt>
                <c:pt idx="4">
                  <c:v>0.1024</c:v>
                </c:pt>
                <c:pt idx="5">
                  <c:v>0.12959999999999999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E3-4935-BDDC-082A4E76D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579504"/>
        <c:axId val="617578064"/>
      </c:scatterChart>
      <c:valAx>
        <c:axId val="61757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578064"/>
        <c:crosses val="autoZero"/>
        <c:crossBetween val="midCat"/>
      </c:valAx>
      <c:valAx>
        <c:axId val="61757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R^2</a:t>
                </a:r>
                <a:endParaRPr lang="ru-RU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57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27332</xdr:colOff>
      <xdr:row>0</xdr:row>
      <xdr:rowOff>8282</xdr:rowOff>
    </xdr:from>
    <xdr:to>
      <xdr:col>12</xdr:col>
      <xdr:colOff>33131</xdr:colOff>
      <xdr:row>16</xdr:row>
      <xdr:rowOff>5383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8A4CC04-0498-C8FF-79DE-F64C6A86E6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91109</xdr:colOff>
      <xdr:row>16</xdr:row>
      <xdr:rowOff>157369</xdr:rowOff>
    </xdr:from>
    <xdr:to>
      <xdr:col>12</xdr:col>
      <xdr:colOff>115957</xdr:colOff>
      <xdr:row>32</xdr:row>
      <xdr:rowOff>157369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6BFAB2D-D6E0-B825-0527-1B4D6E699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165653</xdr:colOff>
      <xdr:row>24</xdr:row>
      <xdr:rowOff>176133</xdr:rowOff>
    </xdr:from>
    <xdr:to>
      <xdr:col>13</xdr:col>
      <xdr:colOff>836545</xdr:colOff>
      <xdr:row>30</xdr:row>
      <xdr:rowOff>49166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3D878B0-0622-4580-AD4C-6FEF07161A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85653" y="4830959"/>
          <a:ext cx="1871870" cy="1024316"/>
        </a:xfrm>
        <a:prstGeom prst="rect">
          <a:avLst/>
        </a:prstGeom>
      </xdr:spPr>
    </xdr:pic>
    <xdr:clientData/>
  </xdr:twoCellAnchor>
  <xdr:twoCellAnchor editAs="oneCell">
    <xdr:from>
      <xdr:col>12</xdr:col>
      <xdr:colOff>165652</xdr:colOff>
      <xdr:row>17</xdr:row>
      <xdr:rowOff>190499</xdr:rowOff>
    </xdr:from>
    <xdr:to>
      <xdr:col>15</xdr:col>
      <xdr:colOff>546652</xdr:colOff>
      <xdr:row>24</xdr:row>
      <xdr:rowOff>100397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1B382F48-B295-8C0B-EBAD-6DDED93094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42137"/>
        <a:stretch/>
      </xdr:blipFill>
      <xdr:spPr>
        <a:xfrm>
          <a:off x="8208065" y="3478695"/>
          <a:ext cx="3197087" cy="12765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"/>
  <sheetViews>
    <sheetView tabSelected="1" zoomScale="115" zoomScaleNormal="115" workbookViewId="0">
      <selection activeCell="O5" sqref="O5"/>
    </sheetView>
  </sheetViews>
  <sheetFormatPr defaultRowHeight="15" x14ac:dyDescent="0.25"/>
  <cols>
    <col min="2" max="2" width="13.140625" bestFit="1" customWidth="1"/>
    <col min="5" max="5" width="15.5703125" customWidth="1"/>
    <col min="13" max="13" width="18" customWidth="1"/>
    <col min="14" max="14" width="15" customWidth="1"/>
    <col min="16" max="16" width="33.5703125" customWidth="1"/>
    <col min="17" max="17" width="13.42578125" customWidth="1"/>
  </cols>
  <sheetData>
    <row r="1" spans="1:17" ht="16.5" thickTop="1" thickBot="1" x14ac:dyDescent="0.3">
      <c r="A1" s="7" t="s">
        <v>0</v>
      </c>
      <c r="B1" s="8" t="s">
        <v>1</v>
      </c>
      <c r="C1" s="10" t="s">
        <v>2</v>
      </c>
      <c r="D1" s="15" t="s">
        <v>12</v>
      </c>
      <c r="E1" s="20" t="s">
        <v>15</v>
      </c>
    </row>
    <row r="2" spans="1:17" ht="15.75" thickTop="1" x14ac:dyDescent="0.25">
      <c r="A2" s="5">
        <v>1</v>
      </c>
      <c r="B2" s="6">
        <v>0.25</v>
      </c>
      <c r="C2" s="11">
        <f>B2*B2</f>
        <v>6.25E-2</v>
      </c>
      <c r="D2" s="6"/>
      <c r="E2" s="18"/>
      <c r="M2" t="s">
        <v>4</v>
      </c>
    </row>
    <row r="3" spans="1:17" x14ac:dyDescent="0.25">
      <c r="A3" s="1">
        <v>2</v>
      </c>
      <c r="B3" s="2">
        <v>0.37</v>
      </c>
      <c r="C3" s="12">
        <f t="shared" ref="C3:C6" si="0">B3*B3</f>
        <v>0.13689999999999999</v>
      </c>
      <c r="D3" s="2">
        <f>C3-C2</f>
        <v>7.4399999999999994E-2</v>
      </c>
      <c r="E3" s="19">
        <f>(D3-$D$7)^2</f>
        <v>3.5105625E-5</v>
      </c>
    </row>
    <row r="4" spans="1:17" x14ac:dyDescent="0.25">
      <c r="A4" s="1">
        <v>3</v>
      </c>
      <c r="B4" s="2">
        <v>0.45</v>
      </c>
      <c r="C4" s="12">
        <f t="shared" si="0"/>
        <v>0.20250000000000001</v>
      </c>
      <c r="D4" s="2">
        <f t="shared" ref="D4:D6" si="1">C4-C3</f>
        <v>6.5600000000000019E-2</v>
      </c>
      <c r="E4" s="19">
        <f t="shared" ref="E4:E6" si="2">(D4-$D$7)^2</f>
        <v>8.2656249999998553E-6</v>
      </c>
    </row>
    <row r="5" spans="1:17" x14ac:dyDescent="0.25">
      <c r="A5" s="1">
        <v>4</v>
      </c>
      <c r="B5" s="2">
        <v>0.52</v>
      </c>
      <c r="C5" s="12">
        <f t="shared" si="0"/>
        <v>0.27040000000000003</v>
      </c>
      <c r="D5" s="2">
        <f t="shared" si="1"/>
        <v>6.7900000000000016E-2</v>
      </c>
      <c r="E5" s="19">
        <f t="shared" si="2"/>
        <v>3.3062499999997508E-7</v>
      </c>
    </row>
    <row r="6" spans="1:17" ht="15.75" thickBot="1" x14ac:dyDescent="0.3">
      <c r="A6" s="3">
        <v>5</v>
      </c>
      <c r="B6" s="4">
        <v>0.57999999999999996</v>
      </c>
      <c r="C6" s="13">
        <f t="shared" si="0"/>
        <v>0.33639999999999998</v>
      </c>
      <c r="D6" s="14">
        <f t="shared" si="1"/>
        <v>6.5999999999999948E-2</v>
      </c>
      <c r="E6" s="19">
        <f t="shared" si="2"/>
        <v>6.1256250000002307E-6</v>
      </c>
    </row>
    <row r="7" spans="1:17" ht="15.75" thickTop="1" x14ac:dyDescent="0.25">
      <c r="C7" s="9" t="s">
        <v>13</v>
      </c>
      <c r="D7" s="21">
        <f>AVERAGE(D3:D6)</f>
        <v>6.8474999999999994E-2</v>
      </c>
      <c r="N7" t="s">
        <v>6</v>
      </c>
      <c r="O7" t="s">
        <v>1</v>
      </c>
      <c r="P7" t="s">
        <v>5</v>
      </c>
      <c r="Q7" t="s">
        <v>9</v>
      </c>
    </row>
    <row r="8" spans="1:17" x14ac:dyDescent="0.25">
      <c r="A8" s="9" t="s">
        <v>3</v>
      </c>
      <c r="B8">
        <f>0.0681/515*10^(-6)</f>
        <v>1.3223300970873785E-10</v>
      </c>
      <c r="M8" t="s">
        <v>7</v>
      </c>
      <c r="N8">
        <f>0.0681/10000</f>
        <v>6.8099999999999992E-6</v>
      </c>
      <c r="O8">
        <f>O9</f>
        <v>4.9514563106796103</v>
      </c>
      <c r="P8">
        <f>N8/O8</f>
        <v>1.3753529411764707E-6</v>
      </c>
      <c r="Q8" s="17">
        <f>P8*10^(9)</f>
        <v>1375.3529411764707</v>
      </c>
    </row>
    <row r="9" spans="1:17" x14ac:dyDescent="0.25">
      <c r="M9" t="s">
        <v>8</v>
      </c>
      <c r="N9">
        <f>0.0255/10000</f>
        <v>2.5499999999999997E-6</v>
      </c>
      <c r="O9">
        <f>N9/P9</f>
        <v>4.9514563106796103</v>
      </c>
      <c r="P9">
        <f>515*10^(-9)</f>
        <v>5.1500000000000005E-7</v>
      </c>
      <c r="Q9" s="16">
        <f>P9*10^(9)</f>
        <v>515</v>
      </c>
    </row>
    <row r="10" spans="1:17" x14ac:dyDescent="0.25">
      <c r="A10" s="9" t="s">
        <v>11</v>
      </c>
      <c r="B10">
        <f>SQRT(SUM(E3:E6)/3)</f>
        <v>4.0754345371587907E-3</v>
      </c>
      <c r="D10" s="9" t="s">
        <v>17</v>
      </c>
      <c r="E10">
        <f>B10/SQRT(4)</f>
        <v>2.0377172685793954E-3</v>
      </c>
    </row>
    <row r="11" spans="1:17" x14ac:dyDescent="0.25">
      <c r="D11" t="s">
        <v>20</v>
      </c>
      <c r="E11">
        <f>E10/10000</f>
        <v>2.0377172685793955E-7</v>
      </c>
    </row>
    <row r="12" spans="1:17" ht="15.75" thickBot="1" x14ac:dyDescent="0.3">
      <c r="N12" s="20" t="s">
        <v>16</v>
      </c>
    </row>
    <row r="13" spans="1:17" x14ac:dyDescent="0.25">
      <c r="N13" s="23" t="s">
        <v>18</v>
      </c>
      <c r="O13" s="24">
        <f>(E28/N9)+(0/Q9)</f>
        <v>5.4386940106362115E-2</v>
      </c>
      <c r="P13" s="25" t="s">
        <v>21</v>
      </c>
      <c r="Q13" s="26" t="s">
        <v>22</v>
      </c>
    </row>
    <row r="14" spans="1:17" ht="15.75" thickBot="1" x14ac:dyDescent="0.3">
      <c r="N14" s="23" t="s">
        <v>19</v>
      </c>
      <c r="O14" s="24">
        <f>(O13/O8)+(E11/N8)</f>
        <v>4.0906455931690643E-2</v>
      </c>
      <c r="P14" s="27" t="s">
        <v>23</v>
      </c>
      <c r="Q14" s="28" t="s">
        <v>22</v>
      </c>
    </row>
    <row r="17" spans="1:15" ht="15.75" thickBot="1" x14ac:dyDescent="0.3"/>
    <row r="18" spans="1:15" ht="16.5" thickTop="1" thickBot="1" x14ac:dyDescent="0.3">
      <c r="A18" s="7" t="s">
        <v>0</v>
      </c>
      <c r="B18" s="8" t="s">
        <v>1</v>
      </c>
      <c r="C18" s="10" t="s">
        <v>2</v>
      </c>
      <c r="D18" s="20" t="s">
        <v>12</v>
      </c>
      <c r="E18" s="20" t="s">
        <v>15</v>
      </c>
    </row>
    <row r="19" spans="1:15" ht="15.75" thickTop="1" x14ac:dyDescent="0.25">
      <c r="A19" s="5">
        <v>1</v>
      </c>
      <c r="B19" s="6">
        <v>0.1</v>
      </c>
      <c r="C19" s="11">
        <f>B19*B19</f>
        <v>1.0000000000000002E-2</v>
      </c>
      <c r="D19" s="20"/>
      <c r="E19" s="20"/>
    </row>
    <row r="20" spans="1:15" x14ac:dyDescent="0.25">
      <c r="A20" s="1">
        <v>2</v>
      </c>
      <c r="B20" s="2">
        <v>0.17</v>
      </c>
      <c r="C20" s="12">
        <f t="shared" ref="C20:C24" si="3">B20*B20</f>
        <v>2.8900000000000006E-2</v>
      </c>
      <c r="D20" s="20">
        <f>C20-C19</f>
        <v>1.8900000000000004E-2</v>
      </c>
      <c r="E20" s="20">
        <f>(D20-$D$25)^2</f>
        <v>2.5200399999999966E-5</v>
      </c>
    </row>
    <row r="21" spans="1:15" x14ac:dyDescent="0.25">
      <c r="A21" s="1">
        <v>3</v>
      </c>
      <c r="B21" s="2">
        <v>0.23</v>
      </c>
      <c r="C21" s="12">
        <f t="shared" si="3"/>
        <v>5.2900000000000003E-2</v>
      </c>
      <c r="D21" s="20">
        <f t="shared" ref="D21:D24" si="4">C21-C20</f>
        <v>2.3999999999999997E-2</v>
      </c>
      <c r="E21" s="20">
        <f t="shared" ref="E21:E24" si="5">(D21-$D$25)^2</f>
        <v>6.3999999999994783E-9</v>
      </c>
    </row>
    <row r="22" spans="1:15" x14ac:dyDescent="0.25">
      <c r="A22" s="1">
        <v>4</v>
      </c>
      <c r="B22" s="2">
        <v>0.28000000000000003</v>
      </c>
      <c r="C22" s="12">
        <f t="shared" si="3"/>
        <v>7.8400000000000011E-2</v>
      </c>
      <c r="D22" s="20">
        <f t="shared" si="4"/>
        <v>2.5500000000000009E-2</v>
      </c>
      <c r="E22" s="20">
        <f t="shared" si="5"/>
        <v>2.4964000000000266E-6</v>
      </c>
    </row>
    <row r="23" spans="1:15" x14ac:dyDescent="0.25">
      <c r="A23" s="1">
        <v>5</v>
      </c>
      <c r="B23" s="2">
        <v>0.32</v>
      </c>
      <c r="C23" s="12">
        <f t="shared" si="3"/>
        <v>0.1024</v>
      </c>
      <c r="D23" s="20">
        <f t="shared" si="4"/>
        <v>2.3999999999999994E-2</v>
      </c>
      <c r="E23" s="20">
        <f t="shared" si="5"/>
        <v>6.3999999999989232E-9</v>
      </c>
    </row>
    <row r="24" spans="1:15" ht="15.75" thickBot="1" x14ac:dyDescent="0.3">
      <c r="A24" s="3">
        <v>6</v>
      </c>
      <c r="B24" s="4">
        <v>0.36</v>
      </c>
      <c r="C24" s="13">
        <f t="shared" si="3"/>
        <v>0.12959999999999999</v>
      </c>
      <c r="D24" s="20">
        <f t="shared" si="4"/>
        <v>2.7199999999999988E-2</v>
      </c>
      <c r="E24" s="20">
        <f t="shared" si="5"/>
        <v>1.0758399999999921E-5</v>
      </c>
    </row>
    <row r="25" spans="1:15" ht="15.75" thickTop="1" x14ac:dyDescent="0.25">
      <c r="C25" s="9" t="s">
        <v>14</v>
      </c>
      <c r="D25" s="22">
        <f>AVERAGE(D20:D24)</f>
        <v>2.392E-2</v>
      </c>
    </row>
    <row r="27" spans="1:15" x14ac:dyDescent="0.25">
      <c r="A27" s="9" t="s">
        <v>11</v>
      </c>
      <c r="B27">
        <f>SQRT(SUM(E20:E24)/4)</f>
        <v>3.1011288267339008E-3</v>
      </c>
      <c r="D27" s="9" t="s">
        <v>17</v>
      </c>
      <c r="E27">
        <f>B27/SQRT(5)</f>
        <v>1.3868669727122337E-3</v>
      </c>
    </row>
    <row r="28" spans="1:15" x14ac:dyDescent="0.25">
      <c r="D28" t="s">
        <v>20</v>
      </c>
      <c r="E28">
        <f>E27/10000</f>
        <v>1.3868669727122338E-7</v>
      </c>
      <c r="O28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Timofei Tsypyshev</dc:creator>
  <cp:lastModifiedBy>Борис Ларкин</cp:lastModifiedBy>
  <dcterms:created xsi:type="dcterms:W3CDTF">2015-06-05T18:19:34Z</dcterms:created>
  <dcterms:modified xsi:type="dcterms:W3CDTF">2023-12-29T07:59:30Z</dcterms:modified>
</cp:coreProperties>
</file>