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education\2 course\1 term\electrical engineering\labs\homework\"/>
    </mc:Choice>
  </mc:AlternateContent>
  <xr:revisionPtr revIDLastSave="0" documentId="13_ncr:1_{19390EBF-C9CE-4B39-87EC-61EE57455B42}" xr6:coauthVersionLast="47" xr6:coauthVersionMax="47" xr10:uidLastSave="{00000000-0000-0000-0000-000000000000}"/>
  <bookViews>
    <workbookView xWindow="14400" yWindow="0" windowWidth="14400" windowHeight="16200" xr2:uid="{AD38AB8C-047D-4ACD-B5CE-ED17A2212F0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2" i="1" l="1"/>
  <c r="R35" i="1" s="1"/>
  <c r="R31" i="1"/>
  <c r="R26" i="1"/>
  <c r="R14" i="1"/>
  <c r="T18" i="1" s="1"/>
  <c r="R34" i="1"/>
  <c r="O21" i="1"/>
  <c r="L23" i="1" s="1"/>
  <c r="L21" i="1"/>
  <c r="K24" i="1"/>
  <c r="J24" i="1"/>
  <c r="B9" i="1"/>
  <c r="K23" i="1"/>
  <c r="J23" i="1"/>
  <c r="R15" i="1"/>
  <c r="S15" i="1"/>
  <c r="J15" i="1"/>
  <c r="J14" i="1"/>
  <c r="C2" i="1"/>
  <c r="W18" i="1" l="1"/>
  <c r="R28" i="1"/>
  <c r="S18" i="1"/>
  <c r="V18" i="1" s="1"/>
  <c r="R18" i="1"/>
  <c r="U18" i="1" s="1"/>
  <c r="R17" i="1"/>
  <c r="U17" i="1" s="1"/>
  <c r="J16" i="1"/>
  <c r="J20" i="1" s="1"/>
  <c r="M20" i="1" s="1"/>
  <c r="J17" i="1"/>
  <c r="T20" i="1" l="1"/>
  <c r="T21" i="1"/>
  <c r="S21" i="1"/>
  <c r="S20" i="1"/>
  <c r="R21" i="1"/>
  <c r="R20" i="1"/>
  <c r="S28" i="1"/>
  <c r="R29" i="1" s="1"/>
  <c r="K18" i="1"/>
  <c r="J18" i="1"/>
  <c r="J21" i="1" s="1"/>
  <c r="M21" i="1" s="1"/>
  <c r="K21" i="1"/>
  <c r="N21" i="1" s="1"/>
  <c r="S29" i="1" l="1"/>
  <c r="R37" i="1" s="1"/>
  <c r="T37" i="1" l="1"/>
</calcChain>
</file>

<file path=xl/sharedStrings.xml><?xml version="1.0" encoding="utf-8"?>
<sst xmlns="http://schemas.openxmlformats.org/spreadsheetml/2006/main" count="47" uniqueCount="42">
  <si>
    <t xml:space="preserve">f = </t>
  </si>
  <si>
    <t xml:space="preserve">Pвых = </t>
  </si>
  <si>
    <t xml:space="preserve">Uвх = </t>
  </si>
  <si>
    <t xml:space="preserve">Uвых = </t>
  </si>
  <si>
    <t xml:space="preserve">K = </t>
  </si>
  <si>
    <t>Кольцевой</t>
  </si>
  <si>
    <t xml:space="preserve">B = </t>
  </si>
  <si>
    <t>f =</t>
  </si>
  <si>
    <t>D =</t>
  </si>
  <si>
    <t>d =</t>
  </si>
  <si>
    <t>Sок =</t>
  </si>
  <si>
    <t>Sc =</t>
  </si>
  <si>
    <t>см^2</t>
  </si>
  <si>
    <t>h =</t>
  </si>
  <si>
    <t>P =</t>
  </si>
  <si>
    <t xml:space="preserve">L = </t>
  </si>
  <si>
    <t xml:space="preserve">H = </t>
  </si>
  <si>
    <t>b =</t>
  </si>
  <si>
    <t xml:space="preserve">h = </t>
  </si>
  <si>
    <t>y =</t>
  </si>
  <si>
    <t>y1 =</t>
  </si>
  <si>
    <t>Sс =</t>
  </si>
  <si>
    <t>Ш - образный</t>
  </si>
  <si>
    <t>феррит</t>
  </si>
  <si>
    <t>U1 =</t>
  </si>
  <si>
    <t>N2 =</t>
  </si>
  <si>
    <t>N1 =</t>
  </si>
  <si>
    <t>I2 =</t>
  </si>
  <si>
    <t>I1 =</t>
  </si>
  <si>
    <t>D2 =</t>
  </si>
  <si>
    <t>D1 =</t>
  </si>
  <si>
    <t xml:space="preserve">Sок = </t>
  </si>
  <si>
    <t>мм^2</t>
  </si>
  <si>
    <t>К100 x 10 x 7</t>
  </si>
  <si>
    <t>Феррит</t>
  </si>
  <si>
    <t>мм</t>
  </si>
  <si>
    <t>В</t>
  </si>
  <si>
    <t>А</t>
  </si>
  <si>
    <t>Вт</t>
  </si>
  <si>
    <t>Гц</t>
  </si>
  <si>
    <t>Ом</t>
  </si>
  <si>
    <t>мкФ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</si>
</sst>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" fontId="0" fillId="0" borderId="0" xfId="0" applyNumberFormat="1"/>
    <xf numFmtId="0" fontId="0" fillId="5" borderId="0" xfId="0" applyFill="1"/>
    <xf numFmtId="1" fontId="0" fillId="5" borderId="0" xfId="0" applyNumberFormat="1" applyFill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29</xdr:row>
      <xdr:rowOff>0</xdr:rowOff>
    </xdr:from>
    <xdr:to>
      <xdr:col>1</xdr:col>
      <xdr:colOff>542925</xdr:colOff>
      <xdr:row>30</xdr:row>
      <xdr:rowOff>38100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F5040A93-8140-F736-3274-3F9CB6434F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24500"/>
          <a:ext cx="1152525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5E741-18E9-4A6F-A514-5690BB727B9E}">
  <dimension ref="A1:AA43"/>
  <sheetViews>
    <sheetView tabSelected="1" topLeftCell="A13" workbookViewId="0">
      <selection activeCell="A29" sqref="A29"/>
    </sheetView>
  </sheetViews>
  <sheetFormatPr defaultRowHeight="15" x14ac:dyDescent="0.25"/>
  <cols>
    <col min="2" max="2" width="12" bestFit="1" customWidth="1"/>
    <col min="10" max="10" width="10" bestFit="1" customWidth="1"/>
    <col min="18" max="18" width="12" bestFit="1" customWidth="1"/>
    <col min="19" max="19" width="9.5703125" bestFit="1" customWidth="1"/>
    <col min="20" max="20" width="10.5703125" customWidth="1"/>
  </cols>
  <sheetData>
    <row r="1" spans="1:27" x14ac:dyDescent="0.25">
      <c r="A1" t="s">
        <v>0</v>
      </c>
      <c r="B1" s="1">
        <v>10000</v>
      </c>
    </row>
    <row r="2" spans="1:27" x14ac:dyDescent="0.25">
      <c r="A2" t="s">
        <v>1</v>
      </c>
      <c r="B2">
        <v>5</v>
      </c>
      <c r="C2">
        <f>B2*1.2</f>
        <v>6</v>
      </c>
    </row>
    <row r="3" spans="1:27" x14ac:dyDescent="0.25">
      <c r="A3" t="s">
        <v>2</v>
      </c>
      <c r="B3">
        <v>12</v>
      </c>
    </row>
    <row r="4" spans="1:27" x14ac:dyDescent="0.25">
      <c r="A4" t="s">
        <v>3</v>
      </c>
      <c r="B4">
        <v>2.4</v>
      </c>
    </row>
    <row r="5" spans="1:27" x14ac:dyDescent="0.25">
      <c r="A5" t="s">
        <v>4</v>
      </c>
      <c r="B5">
        <v>2E-3</v>
      </c>
    </row>
    <row r="7" spans="1:27" x14ac:dyDescent="0.25">
      <c r="A7" t="s">
        <v>23</v>
      </c>
      <c r="I7" t="s">
        <v>22</v>
      </c>
      <c r="Q7" t="s">
        <v>5</v>
      </c>
      <c r="T7" s="5" t="s">
        <v>33</v>
      </c>
    </row>
    <row r="8" spans="1:27" x14ac:dyDescent="0.25">
      <c r="A8" t="s">
        <v>6</v>
      </c>
      <c r="B8" s="1">
        <v>0.3</v>
      </c>
    </row>
    <row r="9" spans="1:27" x14ac:dyDescent="0.25">
      <c r="A9" t="s">
        <v>7</v>
      </c>
      <c r="B9">
        <f>10^6</f>
        <v>1000000</v>
      </c>
      <c r="Q9">
        <v>16</v>
      </c>
      <c r="R9">
        <v>20</v>
      </c>
      <c r="S9">
        <v>26</v>
      </c>
      <c r="T9">
        <v>32</v>
      </c>
      <c r="U9">
        <v>40</v>
      </c>
      <c r="V9">
        <v>50</v>
      </c>
      <c r="W9">
        <v>64</v>
      </c>
      <c r="X9">
        <v>80</v>
      </c>
      <c r="Y9">
        <v>100</v>
      </c>
      <c r="Z9">
        <v>128</v>
      </c>
      <c r="AA9">
        <v>146</v>
      </c>
    </row>
    <row r="13" spans="1:27" x14ac:dyDescent="0.25">
      <c r="I13" t="s">
        <v>15</v>
      </c>
      <c r="J13" s="1">
        <v>0.02</v>
      </c>
      <c r="Q13" t="s">
        <v>8</v>
      </c>
      <c r="R13" s="1">
        <v>0.02</v>
      </c>
    </row>
    <row r="14" spans="1:27" x14ac:dyDescent="0.25">
      <c r="I14" t="s">
        <v>16</v>
      </c>
      <c r="J14">
        <f>0.86*J13</f>
        <v>1.72E-2</v>
      </c>
      <c r="Q14" t="s">
        <v>9</v>
      </c>
      <c r="R14">
        <f>0.625*R13</f>
        <v>1.2500000000000001E-2</v>
      </c>
    </row>
    <row r="15" spans="1:27" x14ac:dyDescent="0.25">
      <c r="I15" t="s">
        <v>17</v>
      </c>
      <c r="J15">
        <f>0.25*J13</f>
        <v>5.0000000000000001E-3</v>
      </c>
      <c r="Q15" t="s">
        <v>13</v>
      </c>
      <c r="R15">
        <f>0.25*R13</f>
        <v>5.0000000000000001E-3</v>
      </c>
      <c r="S15">
        <f>0.5*R13</f>
        <v>0.01</v>
      </c>
      <c r="T15" s="3">
        <v>7.0000000000000001E-3</v>
      </c>
    </row>
    <row r="16" spans="1:27" x14ac:dyDescent="0.25">
      <c r="I16" t="s">
        <v>18</v>
      </c>
      <c r="J16">
        <f>2.5*J15</f>
        <v>1.2500000000000001E-2</v>
      </c>
    </row>
    <row r="17" spans="1:23" x14ac:dyDescent="0.25">
      <c r="I17" t="s">
        <v>19</v>
      </c>
      <c r="J17">
        <f>J15</f>
        <v>5.0000000000000001E-3</v>
      </c>
      <c r="Q17" t="s">
        <v>10</v>
      </c>
      <c r="R17">
        <f>PI()*(R14^2)/4</f>
        <v>1.227184630308513E-4</v>
      </c>
      <c r="U17">
        <f>R17*10^4</f>
        <v>1.227184630308513</v>
      </c>
    </row>
    <row r="18" spans="1:23" x14ac:dyDescent="0.25">
      <c r="I18" t="s">
        <v>20</v>
      </c>
      <c r="J18">
        <f>1*J17</f>
        <v>5.0000000000000001E-3</v>
      </c>
      <c r="K18">
        <f>2*J17</f>
        <v>0.01</v>
      </c>
      <c r="L18" s="3"/>
      <c r="Q18" t="s">
        <v>21</v>
      </c>
      <c r="R18">
        <f>($R$13-$R$14)*0.5*R15</f>
        <v>1.8749999999999998E-5</v>
      </c>
      <c r="S18">
        <f>($R$13-$R$14)*0.5*S15</f>
        <v>3.7499999999999997E-5</v>
      </c>
      <c r="T18">
        <f>($R$13-$R$14)*0.5*T15</f>
        <v>2.6250000000000001E-5</v>
      </c>
      <c r="U18">
        <f>R18*10^4</f>
        <v>0.18749999999999997</v>
      </c>
      <c r="V18">
        <f>S18*10^4</f>
        <v>0.37499999999999994</v>
      </c>
      <c r="W18">
        <f>T18*10^4</f>
        <v>0.26250000000000001</v>
      </c>
    </row>
    <row r="20" spans="1:23" x14ac:dyDescent="0.25">
      <c r="I20" t="s">
        <v>10</v>
      </c>
      <c r="J20">
        <f>J15*J16</f>
        <v>6.2500000000000001E-5</v>
      </c>
      <c r="M20">
        <f>J20*10^4</f>
        <v>0.625</v>
      </c>
      <c r="Q20" t="s">
        <v>14</v>
      </c>
      <c r="R20" s="2">
        <f>($U$17*U18*$B$8*$B$1)/80</f>
        <v>8.6286419318567305</v>
      </c>
      <c r="S20" s="2">
        <f>($U$17*V18*$B$8*$B$1)/80</f>
        <v>17.257283863713461</v>
      </c>
      <c r="T20" s="2">
        <f>($U$17*W18*$B$8*$B$1)/80</f>
        <v>12.080098704599425</v>
      </c>
    </row>
    <row r="21" spans="1:23" x14ac:dyDescent="0.25">
      <c r="I21" t="s">
        <v>11</v>
      </c>
      <c r="J21">
        <f>$J$17*J18</f>
        <v>2.5000000000000001E-5</v>
      </c>
      <c r="K21">
        <f>$J$17*K18</f>
        <v>5.0000000000000002E-5</v>
      </c>
      <c r="L21">
        <f>$J$17*L18</f>
        <v>0</v>
      </c>
      <c r="M21">
        <f>J21*10^4</f>
        <v>0.25</v>
      </c>
      <c r="N21">
        <f>K21*10^4</f>
        <v>0.5</v>
      </c>
      <c r="O21">
        <f>L21*10^4</f>
        <v>0</v>
      </c>
      <c r="R21">
        <f>($U$17*U18*$B$8*$B$1)</f>
        <v>690.29135454853838</v>
      </c>
      <c r="S21">
        <f>($U$17*V18*$B$8*$B$1)</f>
        <v>1380.5827090970768</v>
      </c>
      <c r="T21">
        <f>($U$17*W18*$B$8*$B$1)</f>
        <v>966.40789636795398</v>
      </c>
    </row>
    <row r="23" spans="1:23" x14ac:dyDescent="0.25">
      <c r="I23" t="s">
        <v>14</v>
      </c>
      <c r="J23" s="2">
        <f>($B$1*$B$8*$M$20*M21)/80</f>
        <v>5.859375</v>
      </c>
      <c r="K23" s="2">
        <f>($B$1*$B$8*$M$20*N21)/80</f>
        <v>11.71875</v>
      </c>
      <c r="L23" s="2">
        <f>($B$1*$B$8*$M$20*O21)/80</f>
        <v>0</v>
      </c>
    </row>
    <row r="24" spans="1:23" x14ac:dyDescent="0.25">
      <c r="J24">
        <f>($B$1*$B$8*$M$20*M21)</f>
        <v>468.75</v>
      </c>
      <c r="K24">
        <f>($B$1*$B$8*$M$20*N21)</f>
        <v>937.5</v>
      </c>
    </row>
    <row r="26" spans="1:23" x14ac:dyDescent="0.25">
      <c r="Q26" t="s">
        <v>24</v>
      </c>
      <c r="R26">
        <f>2*PI()*B1*T18*B8</f>
        <v>0.49480084294039239</v>
      </c>
    </row>
    <row r="28" spans="1:23" x14ac:dyDescent="0.25">
      <c r="Q28" t="s">
        <v>25</v>
      </c>
      <c r="R28">
        <f>(B4+1.2)/R26</f>
        <v>7.275654541343787</v>
      </c>
      <c r="S28" s="6">
        <f>R28+1</f>
        <v>8.275654541343787</v>
      </c>
    </row>
    <row r="29" spans="1:23" x14ac:dyDescent="0.25">
      <c r="A29" t="s">
        <v>34</v>
      </c>
      <c r="Q29" t="s">
        <v>26</v>
      </c>
      <c r="R29">
        <f>B3/B4*SQRT(2)*S28</f>
        <v>58.517714449414399</v>
      </c>
      <c r="S29" s="6">
        <f>R29+1</f>
        <v>59.517714449414399</v>
      </c>
    </row>
    <row r="31" spans="1:23" x14ac:dyDescent="0.25">
      <c r="A31">
        <v>57</v>
      </c>
      <c r="Q31" t="s">
        <v>27</v>
      </c>
      <c r="R31">
        <f>B2/B4</f>
        <v>2.0833333333333335</v>
      </c>
    </row>
    <row r="32" spans="1:23" x14ac:dyDescent="0.25">
      <c r="A32">
        <v>0.56000000000000005</v>
      </c>
      <c r="B32" t="s">
        <v>35</v>
      </c>
      <c r="Q32" t="s">
        <v>28</v>
      </c>
      <c r="R32">
        <f>(1.2*C2)/(B3*SQRT(2))</f>
        <v>0.4242640687119284</v>
      </c>
    </row>
    <row r="33" spans="1:21" x14ac:dyDescent="0.25">
      <c r="A33">
        <v>8</v>
      </c>
    </row>
    <row r="34" spans="1:21" x14ac:dyDescent="0.25">
      <c r="A34">
        <v>1.2</v>
      </c>
      <c r="B34" t="s">
        <v>35</v>
      </c>
      <c r="Q34" t="s">
        <v>29</v>
      </c>
      <c r="R34">
        <f>SQRT(4*R31/PI()/2)</f>
        <v>1.1516471649044515</v>
      </c>
    </row>
    <row r="35" spans="1:21" x14ac:dyDescent="0.25">
      <c r="A35">
        <v>0.42</v>
      </c>
      <c r="B35" t="s">
        <v>12</v>
      </c>
      <c r="Q35" t="s">
        <v>30</v>
      </c>
      <c r="R35">
        <f>SQRT(4*R32/PI()/2)</f>
        <v>0.51970654685806272</v>
      </c>
    </row>
    <row r="37" spans="1:21" x14ac:dyDescent="0.25">
      <c r="A37">
        <v>4.8</v>
      </c>
      <c r="B37" t="s">
        <v>36</v>
      </c>
      <c r="Q37" t="s">
        <v>31</v>
      </c>
      <c r="R37" s="4">
        <f>2*(S28*(PI()*R34^2)/4+S29*(PI()*R35^2)/4)</f>
        <v>42.49217465387617</v>
      </c>
      <c r="S37" t="s">
        <v>32</v>
      </c>
      <c r="T37" s="7">
        <f>R37/100</f>
        <v>0.42492174653876169</v>
      </c>
      <c r="U37" t="s">
        <v>12</v>
      </c>
    </row>
    <row r="38" spans="1:21" x14ac:dyDescent="0.25">
      <c r="A38">
        <v>2.08</v>
      </c>
      <c r="B38" t="s">
        <v>37</v>
      </c>
    </row>
    <row r="39" spans="1:21" x14ac:dyDescent="0.25">
      <c r="A39">
        <v>0.72799999999999998</v>
      </c>
      <c r="B39" t="s">
        <v>38</v>
      </c>
    </row>
    <row r="40" spans="1:21" x14ac:dyDescent="0.25">
      <c r="A40">
        <v>20000</v>
      </c>
      <c r="B40" t="s">
        <v>39</v>
      </c>
    </row>
    <row r="41" spans="1:21" x14ac:dyDescent="0.25">
      <c r="A41">
        <v>1.2</v>
      </c>
      <c r="B41" t="s">
        <v>40</v>
      </c>
    </row>
    <row r="42" spans="1:21" x14ac:dyDescent="0.25">
      <c r="A42">
        <v>110</v>
      </c>
      <c r="B42" t="s">
        <v>41</v>
      </c>
    </row>
    <row r="43" spans="1:21" x14ac:dyDescent="0.25">
      <c r="A43">
        <v>3.6</v>
      </c>
      <c r="B43" t="s">
        <v>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Timofei Tsypyshev</dc:creator>
  <cp:lastModifiedBy>Timofei Tsypyshev</cp:lastModifiedBy>
  <dcterms:created xsi:type="dcterms:W3CDTF">2024-01-19T02:51:04Z</dcterms:created>
  <dcterms:modified xsi:type="dcterms:W3CDTF">2024-01-19T08:03:18Z</dcterms:modified>
</cp:coreProperties>
</file>