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ducation\2 course\phisics\labs\lab e65\"/>
    </mc:Choice>
  </mc:AlternateContent>
  <xr:revisionPtr revIDLastSave="0" documentId="13_ncr:1_{05C7068A-B72D-48C3-8782-17ED9EE4896F}" xr6:coauthVersionLast="47" xr6:coauthVersionMax="47" xr10:uidLastSave="{00000000-0000-0000-0000-000000000000}"/>
  <bookViews>
    <workbookView xWindow="-120" yWindow="-120" windowWidth="29040" windowHeight="16440" xr2:uid="{E22ADB27-57D9-4310-9FE4-69E24EA3864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B10" i="1"/>
  <c r="B15" i="1"/>
  <c r="B14" i="1"/>
  <c r="B13" i="1"/>
  <c r="B12" i="1"/>
  <c r="B11" i="1"/>
  <c r="B9" i="1"/>
  <c r="B8" i="1"/>
  <c r="B7" i="1"/>
  <c r="A15" i="1"/>
  <c r="A14" i="1"/>
  <c r="A13" i="1"/>
  <c r="A12" i="1"/>
  <c r="A11" i="1"/>
  <c r="A10" i="1"/>
  <c r="A9" i="1"/>
  <c r="A8" i="1"/>
  <c r="A7" i="1"/>
  <c r="B34" i="1"/>
  <c r="D34" i="1"/>
  <c r="E34" i="1" l="1"/>
  <c r="B38" i="1" l="1"/>
  <c r="B37" i="1"/>
  <c r="B39" i="1"/>
</calcChain>
</file>

<file path=xl/sharedStrings.xml><?xml version="1.0" encoding="utf-8"?>
<sst xmlns="http://schemas.openxmlformats.org/spreadsheetml/2006/main" count="21" uniqueCount="19">
  <si>
    <t>L, м</t>
  </si>
  <si>
    <t>Магнитопровод</t>
  </si>
  <si>
    <t>Число витков обмотки</t>
  </si>
  <si>
    <t>S, м^2</t>
  </si>
  <si>
    <t>l, м</t>
  </si>
  <si>
    <t>N</t>
  </si>
  <si>
    <t>n</t>
  </si>
  <si>
    <t>V, Гц</t>
  </si>
  <si>
    <t>Частота</t>
  </si>
  <si>
    <t>Параметры лабораторной установки</t>
  </si>
  <si>
    <t>I, А</t>
  </si>
  <si>
    <t>0…0,005</t>
  </si>
  <si>
    <t>ε, В</t>
  </si>
  <si>
    <t>B, Тл</t>
  </si>
  <si>
    <t>H, А/м</t>
  </si>
  <si>
    <t>µ</t>
  </si>
  <si>
    <t>L, мм</t>
  </si>
  <si>
    <t>I, мА</t>
  </si>
  <si>
    <t>Пересечение на 0,06А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</si>
</sst>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/>
    <xf numFmtId="0" fontId="0" fillId="0" borderId="8" xfId="0" applyBorder="1"/>
    <xf numFmtId="2" fontId="0" fillId="0" borderId="0" xfId="0" applyNumberFormat="1"/>
    <xf numFmtId="1" fontId="0" fillId="0" borderId="0" xfId="0" applyNumberFormat="1"/>
    <xf numFmtId="164" fontId="0" fillId="0" borderId="7" xfId="0" applyNumberForma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Характерная зависимость </a:t>
            </a:r>
            <a:r>
              <a:rPr lang="en-US"/>
              <a:t>I(l) </a:t>
            </a:r>
            <a:r>
              <a:rPr lang="ru-RU"/>
              <a:t>для магнитной цепи при </a:t>
            </a:r>
            <a:r>
              <a:rPr lang="en-US"/>
              <a:t>B = const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Лист1!$A$7:$A$15</c:f>
              <c:numCache>
                <c:formatCode>General</c:formatCode>
                <c:ptCount val="9"/>
                <c:pt idx="0">
                  <c:v>5.2000000000000006E-3</c:v>
                </c:pt>
                <c:pt idx="1">
                  <c:v>4.3E-3</c:v>
                </c:pt>
                <c:pt idx="2">
                  <c:v>3.1000000000000003E-3</c:v>
                </c:pt>
                <c:pt idx="3">
                  <c:v>2.7499999999999998E-3</c:v>
                </c:pt>
                <c:pt idx="4">
                  <c:v>2.1000000000000003E-3</c:v>
                </c:pt>
                <c:pt idx="5">
                  <c:v>1E-3</c:v>
                </c:pt>
                <c:pt idx="6">
                  <c:v>6.9999999999999999E-4</c:v>
                </c:pt>
                <c:pt idx="7">
                  <c:v>5.0000000000000001E-4</c:v>
                </c:pt>
                <c:pt idx="8">
                  <c:v>0</c:v>
                </c:pt>
              </c:numCache>
            </c:numRef>
          </c:xVal>
          <c:yVal>
            <c:numRef>
              <c:f>Лист1!$B$7:$B$15</c:f>
              <c:numCache>
                <c:formatCode>General</c:formatCode>
                <c:ptCount val="9"/>
                <c:pt idx="0">
                  <c:v>5.2429999999999997E-2</c:v>
                </c:pt>
                <c:pt idx="1">
                  <c:v>4.8320000000000002E-2</c:v>
                </c:pt>
                <c:pt idx="2">
                  <c:v>3.7722000000000006E-2</c:v>
                </c:pt>
                <c:pt idx="3">
                  <c:v>3.4877999999999999E-2</c:v>
                </c:pt>
                <c:pt idx="4">
                  <c:v>2.8684999999999999E-2</c:v>
                </c:pt>
                <c:pt idx="5">
                  <c:v>1.6204E-2</c:v>
                </c:pt>
                <c:pt idx="6">
                  <c:v>1.4019999999999999E-2</c:v>
                </c:pt>
                <c:pt idx="7">
                  <c:v>1.1332000000000002E-2</c:v>
                </c:pt>
                <c:pt idx="8">
                  <c:v>4.9100000000000003E-3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4-46C8-ACD7-E070EE6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833592"/>
        <c:axId val="514831792"/>
      </c:scatterChart>
      <c:valAx>
        <c:axId val="51483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 </a:t>
                </a:r>
                <a:r>
                  <a:rPr lang="ru-RU"/>
                  <a:t>м</a:t>
                </a:r>
              </a:p>
            </c:rich>
          </c:tx>
          <c:layout>
            <c:manualLayout>
              <c:xMode val="edge"/>
              <c:yMode val="edge"/>
              <c:x val="0.86425489930644417"/>
              <c:y val="0.725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31792"/>
        <c:crosses val="autoZero"/>
        <c:crossBetween val="midCat"/>
      </c:valAx>
      <c:valAx>
        <c:axId val="5148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А</a:t>
                </a:r>
              </a:p>
            </c:rich>
          </c:tx>
          <c:layout>
            <c:manualLayout>
              <c:xMode val="edge"/>
              <c:yMode val="edge"/>
              <c:x val="9.58488425749804E-2"/>
              <c:y val="0.15729549431321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83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9524</xdr:colOff>
      <xdr:row>30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73F7B4-8044-C9D5-6C23-40A7B432A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0.17435</cdr:x>
      <cdr:y>0.24918</cdr:y>
    </cdr:from>
    <cdr:ext cx="1983441" cy="1367118"/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D84DA39B-DDC1-1BED-5D25-9A4FC02CB486}"/>
            </a:ext>
          </a:extLst>
        </cdr:cNvPr>
        <cdr:cNvCxnSpPr/>
      </cdr:nvCxnSpPr>
      <cdr:spPr>
        <a:xfrm xmlns:a="http://schemas.openxmlformats.org/drawingml/2006/main" flipV="1">
          <a:off x="705971" y="683558"/>
          <a:ext cx="1983441" cy="136711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abs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1343-B4A9-4EB1-80F5-EC96AB640F52}">
  <dimension ref="A1:F39"/>
  <sheetViews>
    <sheetView tabSelected="1" topLeftCell="A9" zoomScale="170" zoomScaleNormal="170" workbookViewId="0">
      <selection activeCell="I18" sqref="I18"/>
    </sheetView>
  </sheetViews>
  <sheetFormatPr defaultRowHeight="15" x14ac:dyDescent="0.25"/>
  <cols>
    <col min="2" max="3" width="9.140625" customWidth="1"/>
    <col min="4" max="5" width="11.7109375" customWidth="1"/>
    <col min="6" max="6" width="9.7109375" customWidth="1"/>
  </cols>
  <sheetData>
    <row r="1" spans="1:6" ht="16.5" thickTop="1" thickBot="1" x14ac:dyDescent="0.3">
      <c r="A1" s="16" t="s">
        <v>9</v>
      </c>
      <c r="B1" s="16"/>
      <c r="C1" s="16"/>
      <c r="D1" s="16"/>
      <c r="E1" s="16"/>
      <c r="F1" s="16"/>
    </row>
    <row r="2" spans="1:6" ht="16.5" thickTop="1" thickBot="1" x14ac:dyDescent="0.3">
      <c r="A2" s="16" t="s">
        <v>1</v>
      </c>
      <c r="B2" s="16"/>
      <c r="C2" s="16"/>
      <c r="D2" s="16" t="s">
        <v>2</v>
      </c>
      <c r="E2" s="16"/>
      <c r="F2" s="8" t="s">
        <v>8</v>
      </c>
    </row>
    <row r="3" spans="1:6" ht="16.5" thickTop="1" thickBot="1" x14ac:dyDescent="0.3">
      <c r="A3" s="9" t="s">
        <v>0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</row>
    <row r="4" spans="1:6" ht="16.5" thickTop="1" thickBot="1" x14ac:dyDescent="0.3">
      <c r="A4" s="2">
        <v>0.4</v>
      </c>
      <c r="B4" s="3">
        <v>2.0500000000000002E-3</v>
      </c>
      <c r="C4" s="4" t="s">
        <v>11</v>
      </c>
      <c r="D4" s="2">
        <v>200</v>
      </c>
      <c r="E4" s="4">
        <v>50</v>
      </c>
      <c r="F4" s="1">
        <v>750</v>
      </c>
    </row>
    <row r="5" spans="1:6" ht="16.5" thickTop="1" thickBot="1" x14ac:dyDescent="0.3"/>
    <row r="6" spans="1:6" ht="16.5" thickTop="1" thickBot="1" x14ac:dyDescent="0.3">
      <c r="A6" s="9" t="s">
        <v>16</v>
      </c>
      <c r="B6" s="9" t="s">
        <v>17</v>
      </c>
    </row>
    <row r="7" spans="1:6" ht="15.75" thickTop="1" x14ac:dyDescent="0.25">
      <c r="A7" s="5">
        <f>5.2*10^(-3)</f>
        <v>5.2000000000000006E-3</v>
      </c>
      <c r="B7" s="5">
        <f>52.43*10^(-3)</f>
        <v>5.2429999999999997E-2</v>
      </c>
    </row>
    <row r="8" spans="1:6" x14ac:dyDescent="0.25">
      <c r="A8" s="6">
        <f>4.3*10^(-3)</f>
        <v>4.3E-3</v>
      </c>
      <c r="B8" s="6">
        <f>48.32*10^(-3)</f>
        <v>4.8320000000000002E-2</v>
      </c>
    </row>
    <row r="9" spans="1:6" x14ac:dyDescent="0.25">
      <c r="A9" s="6">
        <f>3.1*10^(-3)</f>
        <v>3.1000000000000003E-3</v>
      </c>
      <c r="B9" s="6">
        <f>37.722*10^(-3)</f>
        <v>3.7722000000000006E-2</v>
      </c>
    </row>
    <row r="10" spans="1:6" x14ac:dyDescent="0.25">
      <c r="A10" s="6">
        <f>2.75*10^(-3)</f>
        <v>2.7499999999999998E-3</v>
      </c>
      <c r="B10" s="6">
        <f>34.878*10^(-3)</f>
        <v>3.4877999999999999E-2</v>
      </c>
    </row>
    <row r="11" spans="1:6" x14ac:dyDescent="0.25">
      <c r="A11" s="6">
        <f>2.1*10^(-3)</f>
        <v>2.1000000000000003E-3</v>
      </c>
      <c r="B11" s="6">
        <f>28.685*10^(-3)</f>
        <v>2.8684999999999999E-2</v>
      </c>
    </row>
    <row r="12" spans="1:6" x14ac:dyDescent="0.25">
      <c r="A12" s="6">
        <f>1*10^(-3)</f>
        <v>1E-3</v>
      </c>
      <c r="B12" s="6">
        <f>16.204*10^(-3)</f>
        <v>1.6204E-2</v>
      </c>
    </row>
    <row r="13" spans="1:6" x14ac:dyDescent="0.25">
      <c r="A13" s="6">
        <f>0.7*10^(-3)</f>
        <v>6.9999999999999999E-4</v>
      </c>
      <c r="B13" s="6">
        <f>14.02*10^(-3)</f>
        <v>1.4019999999999999E-2</v>
      </c>
    </row>
    <row r="14" spans="1:6" x14ac:dyDescent="0.25">
      <c r="A14" s="6">
        <f>0.5*10^(-3)</f>
        <v>5.0000000000000001E-4</v>
      </c>
      <c r="B14" s="6">
        <f>11.332*10^(-3)</f>
        <v>1.1332000000000002E-2</v>
      </c>
    </row>
    <row r="15" spans="1:6" ht="15.75" thickBot="1" x14ac:dyDescent="0.3">
      <c r="A15" s="7">
        <f>0*10^(-3)</f>
        <v>0</v>
      </c>
      <c r="B15" s="7">
        <f>4.91*10^(-3)</f>
        <v>4.9100000000000003E-3</v>
      </c>
    </row>
    <row r="16" spans="1:6" ht="15.75" thickTop="1" x14ac:dyDescent="0.25"/>
    <row r="32" ht="15.75" thickBot="1" x14ac:dyDescent="0.3"/>
    <row r="33" spans="1:5" ht="16.5" thickTop="1" thickBot="1" x14ac:dyDescent="0.3">
      <c r="A33" s="9" t="s">
        <v>12</v>
      </c>
      <c r="B33" s="9" t="s">
        <v>13</v>
      </c>
      <c r="C33" s="9" t="s">
        <v>10</v>
      </c>
      <c r="D33" s="9" t="s">
        <v>14</v>
      </c>
      <c r="E33" s="9" t="s">
        <v>15</v>
      </c>
    </row>
    <row r="34" spans="1:5" ht="16.5" thickTop="1" thickBot="1" x14ac:dyDescent="0.3">
      <c r="A34" s="1">
        <v>0.86270000000000002</v>
      </c>
      <c r="B34" s="11">
        <f>A34/(E4*B4*2*PI()*F4)</f>
        <v>1.7860548865740241E-3</v>
      </c>
      <c r="C34" s="11">
        <f>B15</f>
        <v>4.9100000000000003E-3</v>
      </c>
      <c r="D34" s="1">
        <f>(D4*C34)/A4</f>
        <v>2.4550000000000001</v>
      </c>
      <c r="E34" s="10">
        <f>B34/(4*PI()*10^(-7)*D34)</f>
        <v>578.9398448710599</v>
      </c>
    </row>
    <row r="35" spans="1:5" ht="16.5" thickTop="1" thickBot="1" x14ac:dyDescent="0.3"/>
    <row r="36" spans="1:5" ht="16.5" thickTop="1" thickBot="1" x14ac:dyDescent="0.3">
      <c r="A36" s="9" t="s">
        <v>0</v>
      </c>
      <c r="B36" s="9" t="s">
        <v>10</v>
      </c>
    </row>
    <row r="37" spans="1:5" ht="15.75" thickTop="1" x14ac:dyDescent="0.25">
      <c r="A37" s="5">
        <v>0</v>
      </c>
      <c r="B37" s="5">
        <f>($B$34/(4*PI()*10^(-7)*$D$4))*($A$4/$E$34+2*(A37))</f>
        <v>4.9099999999999986E-3</v>
      </c>
    </row>
    <row r="38" spans="1:5" ht="15.75" thickBot="1" x14ac:dyDescent="0.3">
      <c r="A38" s="7">
        <v>5.0000000000000001E-3</v>
      </c>
      <c r="B38" s="15">
        <f t="shared" ref="B38:B39" si="0">($B$34/(4*PI()*10^(-7)*$D$4))*($A$4/$E$34+2*(A38))</f>
        <v>7.5974865957922591E-2</v>
      </c>
      <c r="C38" s="13"/>
    </row>
    <row r="39" spans="1:5" ht="15.75" thickTop="1" x14ac:dyDescent="0.25">
      <c r="A39" s="12">
        <v>3.87617E-3</v>
      </c>
      <c r="B39" s="12">
        <f t="shared" si="0"/>
        <v>6.000190029602416E-2</v>
      </c>
      <c r="C39" s="14"/>
      <c r="D39" t="s">
        <v>18</v>
      </c>
    </row>
  </sheetData>
  <mergeCells count="3">
    <mergeCell ref="A2:C2"/>
    <mergeCell ref="D2:E2"/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Timofei Tsypyshev</cp:lastModifiedBy>
  <cp:lastPrinted>2023-11-13T16:27:47Z</cp:lastPrinted>
  <dcterms:created xsi:type="dcterms:W3CDTF">2023-10-18T05:51:08Z</dcterms:created>
  <dcterms:modified xsi:type="dcterms:W3CDTF">2023-11-13T16:28:41Z</dcterms:modified>
</cp:coreProperties>
</file>