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rrence\Desktop\PHY950 Data Analysis\HW\HW5\"/>
    </mc:Choice>
  </mc:AlternateContent>
  <xr:revisionPtr revIDLastSave="0" documentId="13_ncr:1_{330274EA-9EBB-403D-84B7-34021C140D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H16" i="1" a="1"/>
  <c r="H16" i="1" s="1"/>
  <c r="R16" i="1" a="1"/>
  <c r="R16" i="1" s="1"/>
  <c r="R14" i="1"/>
  <c r="S15" i="1"/>
  <c r="R15" i="1"/>
  <c r="S14" i="1"/>
  <c r="R8" i="1"/>
  <c r="U10" i="1" a="1"/>
  <c r="U10" i="1" s="1"/>
  <c r="V9" i="1"/>
  <c r="U9" i="1"/>
  <c r="S9" i="1"/>
  <c r="R9" i="1"/>
  <c r="V8" i="1"/>
  <c r="U8" i="1"/>
  <c r="S8" i="1"/>
  <c r="R10" i="1" a="1"/>
  <c r="R10" i="1" s="1"/>
  <c r="U2" i="1"/>
  <c r="R2" i="1"/>
  <c r="R4" i="1" s="1" a="1"/>
  <c r="R4" i="1" s="1"/>
  <c r="U4" i="1" a="1"/>
  <c r="U4" i="1" s="1"/>
  <c r="V3" i="1"/>
  <c r="U3" i="1"/>
  <c r="V2" i="1"/>
  <c r="S3" i="1"/>
  <c r="R3" i="1"/>
  <c r="S2" i="1"/>
  <c r="P3" i="1"/>
  <c r="O2" i="1"/>
  <c r="I15" i="1"/>
  <c r="H14" i="1"/>
  <c r="K10" i="1" a="1"/>
  <c r="K10" i="1" s="1"/>
  <c r="I14" i="1"/>
  <c r="H15" i="1"/>
  <c r="H9" i="1"/>
  <c r="H8" i="1"/>
  <c r="L8" i="1"/>
  <c r="K9" i="1"/>
  <c r="L9" i="1"/>
  <c r="K8" i="1"/>
  <c r="I8" i="1"/>
  <c r="I9" i="1"/>
  <c r="K2" i="1"/>
  <c r="K4" i="1" a="1"/>
  <c r="K4" i="1" s="1"/>
  <c r="K3" i="1"/>
  <c r="L2" i="1"/>
  <c r="L3" i="1"/>
  <c r="I3" i="1"/>
  <c r="H3" i="1"/>
  <c r="I2" i="1"/>
  <c r="H2" i="1"/>
  <c r="E5" i="1"/>
  <c r="E6" i="1" s="1"/>
  <c r="E8" i="1" s="1"/>
  <c r="D5" i="1"/>
  <c r="D6" i="1" s="1"/>
  <c r="D8" i="1" s="1"/>
  <c r="C5" i="1"/>
  <c r="C6" i="1" s="1"/>
  <c r="C8" i="1" s="1"/>
  <c r="C7" i="1" l="1"/>
  <c r="E7" i="1"/>
  <c r="D7" i="1"/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<sst xmlns="http://schemas.openxmlformats.org/spreadsheetml/2006/main" count="28" uniqueCount="22">
  <si>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betz(pb)</t>
  </si>
  <si>
    <t>alpha(pb/GeV)</t>
  </si>
  <si>
    <t>price(million)</t>
  </si>
  <si>
    <t>E(GeV)</t>
  </si>
  <si>
    <t>expected cross section(pb)</t>
  </si>
  <si>
    <t>standard deviation(pb)</t>
  </si>
  <si>
    <t>Number of experiments</t>
  </si>
  <si>
    <t>variance</t>
  </si>
  <si>
    <t>N</t>
  </si>
  <si>
    <t>1/variance</t>
  </si>
  <si>
    <t>1/V</t>
  </si>
  <si>
    <t>V</t>
  </si>
  <si>
    <t>E</t>
  </si>
  <si>
    <t xml:space="preserve">(N1,N2,N3) </t>
  </si>
  <si>
    <t>（212）</t>
  </si>
  <si>
    <t>（112）</t>
  </si>
  <si>
    <t>（511）</t>
  </si>
  <si>
    <t>（321）</t>
  </si>
  <si>
    <t>（430）</t>
  </si>
  <si>
    <r>
      <rPr>
        <sz val="11"/>
        <color theme="1"/>
        <rFont val="Algerian"/>
        <family val="5"/>
      </rPr>
      <t>I</t>
    </r>
    <r>
      <rPr>
        <sz val="11"/>
        <color theme="1"/>
        <rFont val="Calibri"/>
        <family val="2"/>
        <scheme val="minor"/>
      </rPr>
      <t>ij</t>
    </r>
  </si>
  <si>
    <t>V matrix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</si>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</sst>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libri"/>
      <family val="5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1" fillId="0" borderId="1" xfId="0" applyNumberFormat="1" applyFont="1" applyBorder="1"/>
    <xf numFmtId="2" fontId="1" fillId="0" borderId="4" xfId="0" applyNumberFormat="1" applyFont="1" applyBorder="1"/>
    <xf numFmtId="0" fontId="3" fillId="0" borderId="0" xfId="0" applyFont="1"/>
    <xf numFmtId="164" fontId="1" fillId="0" borderId="1" xfId="0" applyNumberFormat="1" applyFont="1" applyBorder="1"/>
    <xf numFmtId="164" fontId="4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D1" workbookViewId="0">
      <selection activeCell="H16" sqref="H16"/>
    </sheetView>
  </sheetViews>
  <sheetFormatPr defaultRowHeight="14.5" x14ac:dyDescent="0.35"/>
  <cols>
    <col min="1" max="1" width="23.1796875" bestFit="1" customWidth="1"/>
    <col min="2" max="2" width="5.6328125" customWidth="1"/>
    <col min="6" max="6" width="8.26953125" customWidth="1"/>
    <col min="7" max="7" width="10.26953125" bestFit="1" customWidth="1"/>
  </cols>
  <sheetData>
    <row r="1" spans="1:22" x14ac:dyDescent="0.35">
      <c r="A1" t="s">
        <v>1</v>
      </c>
      <c r="C1">
        <v>4</v>
      </c>
      <c r="G1" s="3" t="s">
        <v>13</v>
      </c>
      <c r="H1" s="3" t="s">
        <v>14</v>
      </c>
      <c r="K1" s="3" t="s">
        <v>15</v>
      </c>
      <c r="N1" s="3" t="s">
        <v>21</v>
      </c>
    </row>
    <row r="2" spans="1:22" ht="16" x14ac:dyDescent="0.4">
      <c r="A2" t="s">
        <v>0</v>
      </c>
      <c r="C2">
        <v>2</v>
      </c>
      <c r="G2" s="10" t="s">
        <v>19</v>
      </c>
      <c r="H2" s="2">
        <f>C9*C8+2*D9*D8+5*E9*E8</f>
        <v>11.253896929725585</v>
      </c>
      <c r="I2" s="2">
        <f>C9*C8+SQRT(2)*D9*D8+SQRT(5)*E9*E8</f>
        <v>6.1946957832946792</v>
      </c>
      <c r="K2" s="2">
        <f>C10*C8+2*D10*D8+5*E10*E8</f>
        <v>10.55945248528114</v>
      </c>
      <c r="L2" s="2">
        <f>C10*C8+SQRT(2)*D10*D8+SQRT(5)*E10*E8</f>
        <v>5.5002513388502354</v>
      </c>
      <c r="O2">
        <f>(0.1*C1)^-2</f>
        <v>6.2499999999999991</v>
      </c>
      <c r="P2">
        <v>0</v>
      </c>
      <c r="R2" s="2">
        <f>H2+$O$2</f>
        <v>17.503896929725585</v>
      </c>
      <c r="S2" s="2">
        <f>I2+0</f>
        <v>6.1946957832946792</v>
      </c>
      <c r="U2" s="2">
        <f>K2+$O$2</f>
        <v>16.809452485281138</v>
      </c>
      <c r="V2" s="2">
        <f>L2+0</f>
        <v>5.5002513388502354</v>
      </c>
    </row>
    <row r="3" spans="1:22" x14ac:dyDescent="0.35">
      <c r="A3" t="s">
        <v>2</v>
      </c>
      <c r="C3">
        <v>1</v>
      </c>
      <c r="D3">
        <v>2</v>
      </c>
      <c r="E3">
        <v>3</v>
      </c>
      <c r="H3" s="2">
        <f>C9*C8+SQRT(2)*D9*D8+SQRT(5)*E9*E8</f>
        <v>6.1946957832946792</v>
      </c>
      <c r="I3" s="2">
        <f>C9*C8+D9*D8+E9*E8</f>
        <v>3.8167402590300537</v>
      </c>
      <c r="K3" s="2">
        <f>C10*C8+SQRT(2)*D10*D8+SQRT(5)*E10*E8</f>
        <v>5.5002513388502354</v>
      </c>
      <c r="L3" s="2">
        <f>C10*C8+D10*D8+E10*E8</f>
        <v>3.1222958145856095</v>
      </c>
      <c r="O3">
        <v>0</v>
      </c>
      <c r="P3">
        <f>(0.2*C2)^-2</f>
        <v>6.2499999999999991</v>
      </c>
      <c r="R3" s="2">
        <f>H3+0</f>
        <v>6.1946957832946792</v>
      </c>
      <c r="S3" s="2">
        <f>I3+$P$3</f>
        <v>10.066740259030052</v>
      </c>
      <c r="U3" s="2">
        <f>K3+0</f>
        <v>5.5002513388502354</v>
      </c>
      <c r="V3" s="2">
        <f>L3+$P$3</f>
        <v>9.372295814585609</v>
      </c>
    </row>
    <row r="4" spans="1:22" x14ac:dyDescent="0.35">
      <c r="A4" t="s">
        <v>3</v>
      </c>
      <c r="B4" t="s">
        <v>12</v>
      </c>
      <c r="C4" s="3">
        <v>1</v>
      </c>
      <c r="D4" s="3">
        <v>2</v>
      </c>
      <c r="E4" s="3">
        <v>5</v>
      </c>
      <c r="G4" t="s">
        <v>20</v>
      </c>
      <c r="H4" s="8" cm="1">
        <f t="array" ref="H4:I5">MINVERSE(H2:I3)</f>
        <v>0.83354129164179758</v>
      </c>
      <c r="I4" s="5">
        <v>-1.3528651084702448</v>
      </c>
      <c r="K4" s="4" cm="1">
        <f t="array" ref="K4:L5">MINVERSE(K2:L3)</f>
        <v>1.1491832369556403</v>
      </c>
      <c r="L4" s="5">
        <v>-2.02440672281028</v>
      </c>
      <c r="R4" s="11" cm="1">
        <f t="array" ref="R4:S5">MINVERSE(R2:S3)</f>
        <v>7.3035815173979626E-2</v>
      </c>
      <c r="S4" s="1">
        <v>-4.4943511469057611E-2</v>
      </c>
      <c r="T4" s="1"/>
      <c r="U4" s="12" cm="1">
        <f t="array" ref="U4:V5">MINVERSE(U2:V3)</f>
        <v>7.3629245260607462E-2</v>
      </c>
      <c r="V4" s="1">
        <v>-4.3210261694145484E-2</v>
      </c>
    </row>
    <row r="5" spans="1:22" x14ac:dyDescent="0.35">
      <c r="A5" t="s">
        <v>4</v>
      </c>
      <c r="C5">
        <f>C4^0.5*C1+C2</f>
        <v>6</v>
      </c>
      <c r="D5" s="2">
        <f>D4^0.5*C1+C2</f>
        <v>7.6568542494923806</v>
      </c>
      <c r="E5" s="2">
        <f>E4^0.5*C1+C2</f>
        <v>10.944271909999159</v>
      </c>
      <c r="H5" s="6">
        <v>-1.3528651084702448</v>
      </c>
      <c r="I5" s="7">
        <v>2.4577485357075379</v>
      </c>
      <c r="K5" s="6">
        <v>-2.0244067228102804</v>
      </c>
      <c r="L5" s="7">
        <v>3.8864817775522602</v>
      </c>
      <c r="R5" s="1">
        <v>-4.4943511469057611E-2</v>
      </c>
      <c r="S5" s="1">
        <v>0.12699357965822836</v>
      </c>
      <c r="T5" s="1"/>
      <c r="U5" s="1">
        <v>-4.3210261694145484E-2</v>
      </c>
      <c r="V5" s="1">
        <v>0.13205593637037966</v>
      </c>
    </row>
    <row r="6" spans="1:22" x14ac:dyDescent="0.35">
      <c r="A6" t="s">
        <v>5</v>
      </c>
      <c r="C6">
        <f>C5*0.2</f>
        <v>1.2000000000000002</v>
      </c>
      <c r="D6" s="2">
        <f>D5*0.15</f>
        <v>1.148528137423857</v>
      </c>
      <c r="E6" s="2">
        <f>E5*0.1</f>
        <v>1.0944271909999159</v>
      </c>
    </row>
    <row r="7" spans="1:22" x14ac:dyDescent="0.35">
      <c r="A7" t="s">
        <v>7</v>
      </c>
      <c r="B7" t="s">
        <v>11</v>
      </c>
      <c r="C7">
        <f>C6^2</f>
        <v>1.4400000000000004</v>
      </c>
      <c r="D7" s="2">
        <f t="shared" ref="D7:E7" si="0">D6^2</f>
        <v>1.319116882454314</v>
      </c>
      <c r="E7" s="2">
        <f t="shared" si="0"/>
        <v>1.1977708763999664</v>
      </c>
      <c r="G7" s="3" t="s">
        <v>13</v>
      </c>
      <c r="H7" s="3" t="s">
        <v>16</v>
      </c>
      <c r="K7" s="3" t="s">
        <v>17</v>
      </c>
    </row>
    <row r="8" spans="1:22" ht="16" x14ac:dyDescent="0.4">
      <c r="A8" t="s">
        <v>9</v>
      </c>
      <c r="B8" t="s">
        <v>10</v>
      </c>
      <c r="C8" s="1">
        <f>1/C6^2</f>
        <v>0.69444444444444431</v>
      </c>
      <c r="D8" s="1">
        <f>1/D6^2</f>
        <v>0.75808293662304316</v>
      </c>
      <c r="E8" s="1">
        <f>1/E6^2</f>
        <v>0.83488421675906099</v>
      </c>
      <c r="G8" s="10" t="s">
        <v>19</v>
      </c>
      <c r="H8" s="2">
        <f>C11*C8+2*D11*D8+5*E11*E8</f>
        <v>9.1628091792636113</v>
      </c>
      <c r="I8" s="2">
        <f>C11*C8+SQRT(2)*D11*D8+SQRT(5)*E11*E8</f>
        <v>6.4111712546130821</v>
      </c>
      <c r="K8" s="2">
        <f>C12*C8+2*D12*D8+5*E12*E8</f>
        <v>9.2900861636208099</v>
      </c>
      <c r="L8" s="2">
        <f>C12*C8+SQRT(2)*D12*D8+SQRT(5)*E12*E8</f>
        <v>6.0943735361001252</v>
      </c>
      <c r="R8" s="2">
        <f>H8+$O$2</f>
        <v>15.412809179263611</v>
      </c>
      <c r="S8" s="2">
        <f>I8+0</f>
        <v>6.4111712546130821</v>
      </c>
      <c r="U8" s="2">
        <f>K8+$O$2</f>
        <v>15.54008616362081</v>
      </c>
      <c r="V8" s="2">
        <f>L8+0</f>
        <v>6.0943735361001252</v>
      </c>
    </row>
    <row r="9" spans="1:22" x14ac:dyDescent="0.35">
      <c r="A9" t="s">
        <v>6</v>
      </c>
      <c r="B9" t="s">
        <v>8</v>
      </c>
      <c r="C9">
        <v>2</v>
      </c>
      <c r="D9">
        <v>1</v>
      </c>
      <c r="E9">
        <v>2</v>
      </c>
      <c r="H9" s="2">
        <f>C11*C8+SQRT(2)*D11*D8+SQRT(5)*E11*E8</f>
        <v>6.4111712546130821</v>
      </c>
      <c r="I9" s="2">
        <f>C11*C8+D11*D8+E11*E8</f>
        <v>5.0651893756043256</v>
      </c>
      <c r="K9" s="2">
        <f>C12*C8+SQRT(2)*D12*D8+SQRT(5)*E12*E8</f>
        <v>6.0943735361001252</v>
      </c>
      <c r="L9" s="2">
        <f>C12*C8+D12*D8+E12*E8</f>
        <v>4.4343834233384802</v>
      </c>
      <c r="R9" s="2">
        <f>H9+0</f>
        <v>6.4111712546130821</v>
      </c>
      <c r="S9" s="2">
        <f>I9+$P$3</f>
        <v>11.315189375604325</v>
      </c>
      <c r="U9" s="2">
        <f>K9+0</f>
        <v>6.0943735361001252</v>
      </c>
      <c r="V9" s="2">
        <f>L9+$P$3</f>
        <v>10.684383423338479</v>
      </c>
    </row>
    <row r="10" spans="1:22" x14ac:dyDescent="0.35">
      <c r="C10">
        <v>1</v>
      </c>
      <c r="D10">
        <v>1</v>
      </c>
      <c r="E10">
        <v>2</v>
      </c>
      <c r="G10" t="s">
        <v>20</v>
      </c>
      <c r="H10" s="4" cm="1">
        <f t="array" ref="H10:I11">MINVERSE(H8:I9)</f>
        <v>0.95421134683356612</v>
      </c>
      <c r="I10" s="5">
        <v>-1.2077756435148297</v>
      </c>
      <c r="K10" s="4" cm="1">
        <f t="array" ref="K10:L11">MINVERSE(K8:L9)</f>
        <v>1.093717122824192</v>
      </c>
      <c r="L10" s="5">
        <v>-1.5031448688532905</v>
      </c>
      <c r="R10" s="12" cm="1">
        <f t="array" ref="R10:S11">MINVERSE(R8:S9)</f>
        <v>8.4887855837529974E-2</v>
      </c>
      <c r="S10" s="1">
        <v>-4.809734624368539E-2</v>
      </c>
      <c r="T10" s="1"/>
      <c r="U10" s="12" cm="1">
        <f t="array" ref="U10:V11">MINVERSE(U8:V9)</f>
        <v>8.2892244385526628E-2</v>
      </c>
      <c r="V10" s="1">
        <v>-4.728174575124415E-2</v>
      </c>
    </row>
    <row r="11" spans="1:22" x14ac:dyDescent="0.35">
      <c r="C11">
        <v>5</v>
      </c>
      <c r="D11">
        <v>1</v>
      </c>
      <c r="E11">
        <v>1</v>
      </c>
      <c r="H11" s="6">
        <v>-1.2077756435148297</v>
      </c>
      <c r="I11" s="9">
        <v>1.7261460212790047</v>
      </c>
      <c r="K11" s="6">
        <v>-1.5031448688532907</v>
      </c>
      <c r="L11" s="7">
        <v>2.2913504177801927</v>
      </c>
      <c r="R11" s="1">
        <v>-4.809734624368539E-2</v>
      </c>
      <c r="S11" s="13">
        <v>0.11562867224136149</v>
      </c>
      <c r="T11" s="1"/>
      <c r="U11" s="1">
        <v>-4.7281745751244157E-2</v>
      </c>
      <c r="V11" s="1">
        <v>0.12056405774742369</v>
      </c>
    </row>
    <row r="12" spans="1:22" x14ac:dyDescent="0.35">
      <c r="C12">
        <v>3</v>
      </c>
      <c r="D12">
        <v>2</v>
      </c>
      <c r="E12">
        <v>1</v>
      </c>
    </row>
    <row r="13" spans="1:22" x14ac:dyDescent="0.35">
      <c r="C13">
        <v>4</v>
      </c>
      <c r="D13">
        <v>3</v>
      </c>
      <c r="E13">
        <v>0</v>
      </c>
      <c r="G13" s="3" t="s">
        <v>13</v>
      </c>
      <c r="H13" s="3" t="s">
        <v>18</v>
      </c>
    </row>
    <row r="14" spans="1:22" ht="16" x14ac:dyDescent="0.4">
      <c r="G14" s="10" t="s">
        <v>19</v>
      </c>
      <c r="H14" s="2">
        <f>C13*C8+2*D13*D8+5*E13*E8</f>
        <v>7.3262753975160368</v>
      </c>
      <c r="I14" s="2">
        <f>C13*C8+SQRT(2)*D13*D8+SQRT(5)*E13*E8</f>
        <v>5.9940512889055704</v>
      </c>
      <c r="R14" s="2">
        <f>H14+$O$2</f>
        <v>13.576275397516035</v>
      </c>
      <c r="S14" s="2">
        <f>I14+0</f>
        <v>5.9940512889055704</v>
      </c>
    </row>
    <row r="15" spans="1:22" x14ac:dyDescent="0.35">
      <c r="H15" s="2">
        <f>C13*C8+SQRT(2)*D13*D8+SQRT(5)*E13*E8</f>
        <v>5.9940512889055704</v>
      </c>
      <c r="I15" s="2">
        <f>C13*C8+D13*D8+E13*E8</f>
        <v>5.0520265876469068</v>
      </c>
      <c r="R15" s="2">
        <f>H15+0</f>
        <v>5.9940512889055704</v>
      </c>
      <c r="S15" s="2">
        <f>I15+$P$3</f>
        <v>11.302026587646907</v>
      </c>
    </row>
    <row r="16" spans="1:22" x14ac:dyDescent="0.35">
      <c r="G16" t="s">
        <v>20</v>
      </c>
      <c r="H16" s="4" cm="1">
        <f t="array" ref="H16:I17">MINVERSE(H14:I15)</f>
        <v>4.6610259710444009</v>
      </c>
      <c r="I16" s="5">
        <v>-5.5301428534987123</v>
      </c>
      <c r="R16" s="12" cm="1">
        <f t="array" ref="R16:S17">MINVERSE(R14:S15)</f>
        <v>9.6178640820961891E-2</v>
      </c>
      <c r="S16" s="1">
        <v>-5.1008525020476023E-2</v>
      </c>
    </row>
    <row r="17" spans="8:19" x14ac:dyDescent="0.35">
      <c r="H17" s="6">
        <v>-5.5301428534987132</v>
      </c>
      <c r="I17" s="7">
        <v>6.759259735953024</v>
      </c>
      <c r="R17" s="1">
        <v>-5.1008525020476023E-2</v>
      </c>
      <c r="S17" s="13">
        <v>0.1155321751385133</v>
      </c>
    </row>
  </sheetData>
  <pageMargins left="0.7" right="0.7" top="0.75" bottom="0.75" header="0.3" footer="0.3"/>
  <pageSetup orientation="portrait" horizontalDpi="0" verticalDpi="0" r:id="rId1"/>
  <ignoredErrors>
    <ignoredError sqref="D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Tianxudong Tang</dc:creator>
  <cp:lastModifiedBy>Tang</cp:lastModifiedBy>
  <dcterms:created xsi:type="dcterms:W3CDTF">2015-06-05T18:17:20Z</dcterms:created>
  <dcterms:modified xsi:type="dcterms:W3CDTF">2022-12-20T02:11:39Z</dcterms:modified>
</cp:coreProperties>
</file>