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l duc\Excel\Full Khóa Học Excel\Full Khóa Học Excel\Bài 08 Các hàm quan trọng khác\"/>
    </mc:Choice>
  </mc:AlternateContent>
  <bookViews>
    <workbookView xWindow="0" yWindow="0" windowWidth="23040" windowHeight="9192" tabRatio="913" activeTab="1"/>
  </bookViews>
  <sheets>
    <sheet name="SUMPRODUCT" sheetId="27" r:id="rId1"/>
    <sheet name="Date function" sheetId="26" r:id="rId2"/>
    <sheet name="INDEX vs MATCH" sheetId="23" r:id="rId3"/>
  </sheets>
  <definedNames>
    <definedName name="_xlnm._FilterDatabase" localSheetId="0" hidden="1">SUMPRODUCT!$B$3:$E$15</definedName>
    <definedName name="LIST1" localSheetId="2">'INDEX vs MATCH'!#REF!</definedName>
    <definedName name="LIST1" localSheetId="0">#REF!</definedName>
    <definedName name="LIST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6" l="1"/>
  <c r="E14" i="26"/>
  <c r="D14" i="26"/>
  <c r="H19" i="27" l="1"/>
  <c r="H13" i="27"/>
  <c r="H12" i="27"/>
  <c r="H8" i="27"/>
  <c r="H7" i="27"/>
  <c r="H3" i="27"/>
  <c r="H20" i="27"/>
  <c r="C14" i="23" l="1"/>
  <c r="C17" i="23"/>
  <c r="D14" i="23"/>
  <c r="K15" i="26"/>
  <c r="K16" i="26"/>
  <c r="K17" i="26"/>
  <c r="K18" i="26"/>
  <c r="K14" i="26"/>
  <c r="J15" i="26"/>
  <c r="J16" i="26"/>
  <c r="J17" i="26"/>
  <c r="J18" i="26"/>
  <c r="J14" i="26"/>
  <c r="I15" i="26"/>
  <c r="I16" i="26"/>
  <c r="I17" i="26"/>
  <c r="I18" i="26"/>
  <c r="I14" i="26"/>
  <c r="F15" i="26"/>
  <c r="F16" i="26"/>
  <c r="F17" i="26"/>
  <c r="F18" i="26"/>
  <c r="E15" i="26"/>
  <c r="E16" i="26"/>
  <c r="E17" i="26"/>
  <c r="E18" i="26"/>
  <c r="D16" i="26"/>
  <c r="D15" i="26"/>
  <c r="D17" i="26"/>
  <c r="D18" i="26"/>
  <c r="K6" i="26"/>
  <c r="K7" i="26"/>
  <c r="K8" i="26"/>
  <c r="K9" i="26"/>
  <c r="K10" i="26"/>
  <c r="J6" i="26"/>
  <c r="J7" i="26"/>
  <c r="J8" i="26"/>
  <c r="J9" i="26"/>
  <c r="J10" i="26"/>
  <c r="I7" i="26"/>
  <c r="I8" i="26"/>
  <c r="I9" i="26"/>
  <c r="I10" i="26"/>
  <c r="I6" i="26"/>
  <c r="H7" i="26"/>
  <c r="H8" i="26"/>
  <c r="H9" i="26"/>
  <c r="H10" i="26"/>
  <c r="H6" i="26"/>
  <c r="G6" i="26"/>
  <c r="G7" i="26"/>
  <c r="G8" i="26"/>
  <c r="G9" i="26"/>
  <c r="G10" i="26"/>
  <c r="F6" i="26"/>
  <c r="F7" i="26"/>
  <c r="F8" i="26"/>
  <c r="F9" i="26"/>
  <c r="F10" i="26"/>
  <c r="E7" i="26"/>
  <c r="E8" i="26"/>
  <c r="E9" i="26"/>
  <c r="E10" i="26"/>
  <c r="E6" i="26"/>
  <c r="D6" i="26"/>
  <c r="D7" i="26"/>
  <c r="D8" i="26"/>
  <c r="D9" i="26"/>
  <c r="D10" i="26"/>
  <c r="C7" i="26"/>
  <c r="C8" i="26"/>
  <c r="C9" i="26"/>
  <c r="C10" i="26"/>
  <c r="C6" i="26"/>
</calcChain>
</file>

<file path=xl/sharedStrings.xml><?xml version="1.0" encoding="utf-8"?>
<sst xmlns="http://schemas.openxmlformats.org/spreadsheetml/2006/main" count="109" uniqueCount="77">
  <si>
    <t>Họ Tên</t>
  </si>
  <si>
    <t>Thành Phố</t>
  </si>
  <si>
    <t>Ngày tuyển dụng</t>
  </si>
  <si>
    <t>Lương</t>
  </si>
  <si>
    <t>Nguyễn Văn Ban</t>
  </si>
  <si>
    <t>HN</t>
  </si>
  <si>
    <t>090-594-4524</t>
  </si>
  <si>
    <t>Nguyễn Duy Dương</t>
  </si>
  <si>
    <t>HCM</t>
  </si>
  <si>
    <t>098-831-6211</t>
  </si>
  <si>
    <t>Hoàng Quốc Bảo</t>
  </si>
  <si>
    <t>DNG</t>
  </si>
  <si>
    <t>093-817-3217</t>
  </si>
  <si>
    <t>Võ Quốc Việt</t>
  </si>
  <si>
    <t>098-522-4565</t>
  </si>
  <si>
    <t>Hoàng Bảo Trị</t>
  </si>
  <si>
    <t>098-716-7665</t>
  </si>
  <si>
    <t>Điện thoại</t>
  </si>
  <si>
    <t>INDEX vs MATCH</t>
  </si>
  <si>
    <t>Hàm Index</t>
  </si>
  <si>
    <t>INDEX(array, row_num, [column_num])</t>
  </si>
  <si>
    <r>
      <rPr>
        <b/>
        <sz val="11"/>
        <color rgb="FFFF0000"/>
        <rFont val="Calibri"/>
        <family val="2"/>
        <scheme val="minor"/>
      </rPr>
      <t>Array:</t>
    </r>
    <r>
      <rPr>
        <sz val="11"/>
        <color theme="1"/>
        <rFont val="Calibri"/>
        <family val="2"/>
        <scheme val="minor"/>
      </rPr>
      <t xml:space="preserve"> Một phạm vi ô</t>
    </r>
  </si>
  <si>
    <r>
      <rPr>
        <b/>
        <sz val="11"/>
        <color rgb="FFFF0000"/>
        <rFont val="Calibri"/>
        <family val="2"/>
        <scheme val="minor"/>
      </rPr>
      <t>Column_num:</t>
    </r>
    <r>
      <rPr>
        <sz val="11"/>
        <color theme="1"/>
        <rFont val="Calibri"/>
        <family val="2"/>
        <scheme val="minor"/>
      </rPr>
      <t xml:space="preserve"> Chọn hàng trả về một giá trị</t>
    </r>
  </si>
  <si>
    <r>
      <rPr>
        <b/>
        <sz val="11"/>
        <color rgb="FFFF0000"/>
        <rFont val="Calibri"/>
        <family val="2"/>
        <scheme val="minor"/>
      </rPr>
      <t xml:space="preserve">Row_num: </t>
    </r>
    <r>
      <rPr>
        <sz val="11"/>
        <color theme="1"/>
        <rFont val="Calibri"/>
        <family val="2"/>
        <scheme val="minor"/>
      </rPr>
      <t>Chọn hàng trả về một giá trị</t>
    </r>
  </si>
  <si>
    <t>Hàm Match</t>
  </si>
  <si>
    <t>MATCH(giá trị tìm kiếm, vùng tìm kiếm, [kiểu trả về])</t>
  </si>
  <si>
    <r>
      <rPr>
        <b/>
        <sz val="11"/>
        <color rgb="FFFF0000"/>
        <rFont val="Calibri"/>
        <family val="2"/>
        <scheme val="minor"/>
      </rPr>
      <t>[kiểu trả về]:</t>
    </r>
    <r>
      <rPr>
        <sz val="11"/>
        <color theme="1"/>
        <rFont val="Calibri"/>
        <family val="2"/>
        <scheme val="minor"/>
      </rPr>
      <t xml:space="preserve"> thường là 0 là kết quả chính xác. Mặc định là 1</t>
    </r>
  </si>
  <si>
    <t>Ngày</t>
  </si>
  <si>
    <t>Sản Phẩm</t>
  </si>
  <si>
    <t>Số Lượng</t>
  </si>
  <si>
    <t>Đơn Giá</t>
  </si>
  <si>
    <t>Tổng Tiền</t>
  </si>
  <si>
    <t>Text</t>
  </si>
  <si>
    <r>
      <t xml:space="preserve">Các </t>
    </r>
    <r>
      <rPr>
        <b/>
        <sz val="24"/>
        <color rgb="FF002060"/>
        <rFont val="Calibri"/>
        <family val="2"/>
        <scheme val="minor"/>
      </rPr>
      <t>cách tính thời gian</t>
    </r>
    <r>
      <rPr>
        <b/>
        <sz val="24"/>
        <color rgb="FFFF0000"/>
        <rFont val="Calibri"/>
        <family val="2"/>
        <scheme val="minor"/>
      </rPr>
      <t xml:space="preserve"> thông dụng - </t>
    </r>
    <r>
      <rPr>
        <b/>
        <sz val="24"/>
        <color theme="1"/>
        <rFont val="Calibri"/>
        <family val="2"/>
        <scheme val="minor"/>
      </rPr>
      <t>Hàm Thời Gian</t>
    </r>
  </si>
  <si>
    <t>Ví Dụ 1</t>
  </si>
  <si>
    <t>Month</t>
  </si>
  <si>
    <t>Year</t>
  </si>
  <si>
    <t>Eomonth</t>
  </si>
  <si>
    <t>Eomonth + 1</t>
  </si>
  <si>
    <t>edate 12*m</t>
  </si>
  <si>
    <t>workday.intl</t>
  </si>
  <si>
    <t>-weekday(A,3)</t>
  </si>
  <si>
    <t>Ngày nghỉ</t>
  </si>
  <si>
    <t>Thời Gian</t>
  </si>
  <si>
    <t>Thứ</t>
  </si>
  <si>
    <t>Tháng</t>
  </si>
  <si>
    <t>Năm</t>
  </si>
  <si>
    <t>Ngày cuối tháng</t>
  </si>
  <si>
    <t>Ngày đầu tháng sau</t>
  </si>
  <si>
    <t>+ 5 năm</t>
  </si>
  <si>
    <t>+ 15 ngày làm việc</t>
  </si>
  <si>
    <t>Thứ 2 gần nhất</t>
  </si>
  <si>
    <t>Ví Dụ 2</t>
  </si>
  <si>
    <t>networkday</t>
  </si>
  <si>
    <t>Datedif</t>
  </si>
  <si>
    <t>Ví Dụ 3</t>
  </si>
  <si>
    <t>Ngày Bắt Đầu</t>
  </si>
  <si>
    <t>Ngày Kết Thúc</t>
  </si>
  <si>
    <t>Tổng số ngày</t>
  </si>
  <si>
    <t>Số ngày làm việc</t>
  </si>
  <si>
    <t>Số Năm + Số Tháng</t>
  </si>
  <si>
    <t>Ngày sinh</t>
  </si>
  <si>
    <t>Số tuổi</t>
  </si>
  <si>
    <t>Số tháng</t>
  </si>
  <si>
    <t>Số ngày</t>
  </si>
  <si>
    <t>Sumproduct Cơ Bản</t>
  </si>
  <si>
    <t>Gà Excel 1</t>
  </si>
  <si>
    <t>Gà Excel 2</t>
  </si>
  <si>
    <t>Sumproduct Nâng Cao</t>
  </si>
  <si>
    <t>Gà Excel 3</t>
  </si>
  <si>
    <t>Thành Tiền</t>
  </si>
  <si>
    <t>Sumproduct Nâng Cao +</t>
  </si>
  <si>
    <t>Sumproduct Nâng Cao ++</t>
  </si>
  <si>
    <t>Lớn hơn</t>
  </si>
  <si>
    <t>+</t>
  </si>
  <si>
    <t>Day</t>
  </si>
  <si>
    <t xml:space="preserve">Thành phố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</si>
</sst>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 * #,##0.00_ ;_ * \-#,##0.00_ ;_ * &quot;-&quot;??_ ;_ @_ "/>
    <numFmt numFmtId="165" formatCode="dd\-mm\-yyyy"/>
    <numFmt numFmtId="166" formatCode="_ * #,##0_ ;_ * \-#,##0_ ;_ * &quot;-&quot;??_ ;_ @_ "/>
    <numFmt numFmtId="167" formatCode="[$-409]d\-mmm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4"/>
      <color rgb="FFFF0000"/>
      <name val="Calibri"/>
      <family val="2"/>
      <scheme val="minor"/>
    </font>
    <font>
      <b/>
      <sz val="24"/>
      <color rgb="FF00206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</cellStyleXfs>
  <cellXfs count="5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3" fillId="4" borderId="1" xfId="0" applyFont="1" applyFill="1" applyBorder="1"/>
    <xf numFmtId="165" fontId="0" fillId="0" borderId="1" xfId="0" applyNumberFormat="1" applyBorder="1"/>
    <xf numFmtId="166" fontId="0" fillId="0" borderId="1" xfId="1" applyNumberFormat="1" applyFont="1" applyBorder="1"/>
    <xf numFmtId="0" fontId="5" fillId="0" borderId="0" xfId="0" applyFont="1"/>
    <xf numFmtId="0" fontId="5" fillId="5" borderId="0" xfId="0" applyFont="1" applyFill="1"/>
    <xf numFmtId="0" fontId="6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  <xf numFmtId="14" fontId="0" fillId="0" borderId="0" xfId="0" applyNumberFormat="1"/>
    <xf numFmtId="3" fontId="0" fillId="0" borderId="1" xfId="0" applyNumberFormat="1" applyBorder="1"/>
    <xf numFmtId="0" fontId="0" fillId="0" borderId="0" xfId="0"/>
    <xf numFmtId="0" fontId="0" fillId="6" borderId="1" xfId="0" applyFill="1" applyBorder="1"/>
    <xf numFmtId="0" fontId="0" fillId="0" borderId="1" xfId="0" applyBorder="1"/>
    <xf numFmtId="0" fontId="0" fillId="0" borderId="0" xfId="0" applyAlignment="1">
      <alignment horizontal="right"/>
    </xf>
    <xf numFmtId="0" fontId="5" fillId="6" borderId="5" xfId="0" applyFont="1" applyFill="1" applyBorder="1"/>
    <xf numFmtId="0" fontId="0" fillId="0" borderId="6" xfId="0" applyBorder="1"/>
    <xf numFmtId="0" fontId="12" fillId="0" borderId="6" xfId="0" applyFont="1" applyBorder="1"/>
    <xf numFmtId="0" fontId="12" fillId="0" borderId="7" xfId="0" quotePrefix="1" applyFont="1" applyBorder="1"/>
    <xf numFmtId="0" fontId="3" fillId="8" borderId="8" xfId="0" applyFont="1" applyFill="1" applyBorder="1" applyAlignment="1">
      <alignment horizontal="right" vertical="center" wrapText="1"/>
    </xf>
    <xf numFmtId="0" fontId="3" fillId="8" borderId="9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 wrapText="1"/>
    </xf>
    <xf numFmtId="0" fontId="3" fillId="8" borderId="10" xfId="0" quotePrefix="1" applyFont="1" applyFill="1" applyBorder="1" applyAlignment="1">
      <alignment horizontal="center" vertical="center"/>
    </xf>
    <xf numFmtId="0" fontId="3" fillId="8" borderId="10" xfId="0" quotePrefix="1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4" fillId="0" borderId="12" xfId="0" applyNumberFormat="1" applyFont="1" applyBorder="1" applyAlignment="1">
      <alignment horizontal="right" vertical="center"/>
    </xf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5" fillId="6" borderId="9" xfId="0" applyFont="1" applyFill="1" applyBorder="1"/>
    <xf numFmtId="0" fontId="12" fillId="0" borderId="10" xfId="0" applyFont="1" applyBorder="1"/>
    <xf numFmtId="0" fontId="12" fillId="0" borderId="11" xfId="0" applyFont="1" applyBorder="1"/>
    <xf numFmtId="0" fontId="3" fillId="8" borderId="1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14" xfId="0" applyFont="1" applyFill="1" applyBorder="1" applyAlignment="1">
      <alignment horizontal="center" vertical="center" wrapText="1"/>
    </xf>
    <xf numFmtId="14" fontId="4" fillId="0" borderId="17" xfId="0" applyNumberFormat="1" applyFont="1" applyBorder="1" applyAlignment="1">
      <alignment horizontal="right" vertical="center"/>
    </xf>
    <xf numFmtId="0" fontId="0" fillId="0" borderId="18" xfId="0" applyBorder="1"/>
    <xf numFmtId="0" fontId="5" fillId="0" borderId="19" xfId="0" applyFont="1" applyBorder="1"/>
    <xf numFmtId="0" fontId="0" fillId="0" borderId="19" xfId="0" applyBorder="1"/>
    <xf numFmtId="0" fontId="3" fillId="9" borderId="1" xfId="0" applyFont="1" applyFill="1" applyBorder="1"/>
    <xf numFmtId="167" fontId="0" fillId="0" borderId="1" xfId="0" applyNumberFormat="1" applyBorder="1"/>
    <xf numFmtId="0" fontId="13" fillId="0" borderId="0" xfId="0" applyFont="1"/>
    <xf numFmtId="0" fontId="13" fillId="0" borderId="18" xfId="0" applyFont="1" applyBorder="1"/>
    <xf numFmtId="167" fontId="0" fillId="0" borderId="0" xfId="0" applyNumberFormat="1"/>
    <xf numFmtId="0" fontId="4" fillId="0" borderId="0" xfId="0" quotePrefix="1" applyFont="1" applyAlignment="1">
      <alignment horizontal="center" vertical="center"/>
    </xf>
    <xf numFmtId="14" fontId="0" fillId="0" borderId="1" xfId="0" applyNumberFormat="1" applyBorder="1"/>
    <xf numFmtId="0" fontId="0" fillId="2" borderId="1" xfId="0" applyNumberFormat="1" applyFill="1" applyBorder="1"/>
    <xf numFmtId="0" fontId="9" fillId="7" borderId="2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zoomScale="130" zoomScaleNormal="130" workbookViewId="0">
      <selection activeCell="H20" sqref="H20"/>
    </sheetView>
  </sheetViews>
  <sheetFormatPr defaultColWidth="8.77734375" defaultRowHeight="14.4" x14ac:dyDescent="0.3"/>
  <cols>
    <col min="1" max="1" width="4.77734375" style="14" customWidth="1"/>
    <col min="2" max="2" width="7.21875" style="14" customWidth="1"/>
    <col min="3" max="3" width="10.44140625" style="14" customWidth="1"/>
    <col min="4" max="4" width="8.88671875" style="14" customWidth="1"/>
    <col min="5" max="5" width="8.109375" style="14" customWidth="1"/>
    <col min="6" max="6" width="6.109375" style="14" customWidth="1"/>
    <col min="7" max="7" width="10.109375" style="14" customWidth="1"/>
    <col min="8" max="8" width="12.21875" style="14" customWidth="1"/>
    <col min="9" max="9" width="4.77734375" style="14" bestFit="1" customWidth="1"/>
    <col min="10" max="10" width="9.21875" style="14" customWidth="1"/>
    <col min="11" max="11" width="2.6640625" style="14" customWidth="1"/>
    <col min="12" max="12" width="3.5546875" style="14" customWidth="1"/>
    <col min="13" max="16384" width="8.77734375" style="14"/>
  </cols>
  <sheetData>
    <row r="1" spans="2:12" x14ac:dyDescent="0.3">
      <c r="L1" s="42"/>
    </row>
    <row r="2" spans="2:12" ht="15" thickBot="1" x14ac:dyDescent="0.35">
      <c r="G2" s="43" t="s">
        <v>65</v>
      </c>
      <c r="H2" s="43"/>
      <c r="L2" s="42"/>
    </row>
    <row r="3" spans="2:12" x14ac:dyDescent="0.3">
      <c r="B3" s="45" t="s">
        <v>27</v>
      </c>
      <c r="C3" s="45" t="s">
        <v>28</v>
      </c>
      <c r="D3" s="45" t="s">
        <v>29</v>
      </c>
      <c r="E3" s="45" t="s">
        <v>30</v>
      </c>
      <c r="G3" s="2" t="s">
        <v>31</v>
      </c>
      <c r="H3" s="15">
        <f>SUMPRODUCT(D4:D15,E4:E15)</f>
        <v>38278</v>
      </c>
      <c r="L3" s="42"/>
    </row>
    <row r="4" spans="2:12" x14ac:dyDescent="0.3">
      <c r="B4" s="46">
        <v>43922</v>
      </c>
      <c r="C4" s="16" t="s">
        <v>66</v>
      </c>
      <c r="D4" s="13">
        <v>171</v>
      </c>
      <c r="E4" s="16">
        <v>29</v>
      </c>
      <c r="F4" s="12"/>
      <c r="L4" s="42"/>
    </row>
    <row r="5" spans="2:12" ht="15" thickBot="1" x14ac:dyDescent="0.35">
      <c r="B5" s="46">
        <v>43922</v>
      </c>
      <c r="C5" s="16" t="s">
        <v>67</v>
      </c>
      <c r="D5" s="13">
        <v>147</v>
      </c>
      <c r="E5" s="16">
        <v>19</v>
      </c>
      <c r="F5" s="12"/>
      <c r="G5" s="43" t="s">
        <v>68</v>
      </c>
      <c r="H5" s="43"/>
      <c r="L5" s="42"/>
    </row>
    <row r="6" spans="2:12" x14ac:dyDescent="0.3">
      <c r="B6" s="46">
        <v>43922</v>
      </c>
      <c r="C6" s="16" t="s">
        <v>69</v>
      </c>
      <c r="D6" s="13">
        <v>121</v>
      </c>
      <c r="E6" s="16">
        <v>30</v>
      </c>
      <c r="F6" s="12"/>
      <c r="H6" s="14" t="s">
        <v>66</v>
      </c>
      <c r="L6" s="42"/>
    </row>
    <row r="7" spans="2:12" x14ac:dyDescent="0.3">
      <c r="B7" s="46">
        <v>43923</v>
      </c>
      <c r="C7" s="16" t="s">
        <v>66</v>
      </c>
      <c r="D7" s="13">
        <v>133</v>
      </c>
      <c r="E7" s="16">
        <v>23</v>
      </c>
      <c r="F7" s="12"/>
      <c r="G7" s="2" t="s">
        <v>29</v>
      </c>
      <c r="H7" s="15">
        <f>SUMPRODUCT((C4:C15=H6)*1,D4:D15)</f>
        <v>634</v>
      </c>
      <c r="L7" s="42"/>
    </row>
    <row r="8" spans="2:12" x14ac:dyDescent="0.3">
      <c r="B8" s="46">
        <v>43923</v>
      </c>
      <c r="C8" s="16" t="s">
        <v>67</v>
      </c>
      <c r="D8" s="13">
        <v>161</v>
      </c>
      <c r="E8" s="16">
        <v>10</v>
      </c>
      <c r="F8" s="12"/>
      <c r="G8" s="2" t="s">
        <v>70</v>
      </c>
      <c r="H8" s="15">
        <f>SUMPRODUCT((C4:C15=H6)*1,D4:D15,E4:E15)</f>
        <v>11978</v>
      </c>
      <c r="L8" s="42"/>
    </row>
    <row r="9" spans="2:12" x14ac:dyDescent="0.3">
      <c r="B9" s="46">
        <v>43923</v>
      </c>
      <c r="C9" s="16" t="s">
        <v>69</v>
      </c>
      <c r="D9" s="13">
        <v>148</v>
      </c>
      <c r="E9" s="16">
        <v>21</v>
      </c>
      <c r="F9" s="12"/>
      <c r="L9" s="42"/>
    </row>
    <row r="10" spans="2:12" ht="15" thickBot="1" x14ac:dyDescent="0.35">
      <c r="B10" s="46">
        <v>43924</v>
      </c>
      <c r="C10" s="16" t="s">
        <v>66</v>
      </c>
      <c r="D10" s="13">
        <v>149</v>
      </c>
      <c r="E10" s="16">
        <v>12</v>
      </c>
      <c r="F10" s="12"/>
      <c r="G10" s="43" t="s">
        <v>71</v>
      </c>
      <c r="H10" s="43"/>
      <c r="I10" s="44"/>
      <c r="J10" s="44"/>
      <c r="L10" s="42"/>
    </row>
    <row r="11" spans="2:12" x14ac:dyDescent="0.3">
      <c r="B11" s="46">
        <v>43924</v>
      </c>
      <c r="C11" s="16" t="s">
        <v>67</v>
      </c>
      <c r="D11" s="13">
        <v>200</v>
      </c>
      <c r="E11" s="16">
        <v>27</v>
      </c>
      <c r="H11" s="47" t="s">
        <v>66</v>
      </c>
      <c r="I11" s="50" t="s">
        <v>74</v>
      </c>
      <c r="J11" s="47" t="s">
        <v>69</v>
      </c>
      <c r="K11" s="47"/>
      <c r="L11" s="48"/>
    </row>
    <row r="12" spans="2:12" x14ac:dyDescent="0.3">
      <c r="B12" s="46">
        <v>43924</v>
      </c>
      <c r="C12" s="16" t="s">
        <v>69</v>
      </c>
      <c r="D12" s="13">
        <v>184</v>
      </c>
      <c r="E12" s="16">
        <v>16</v>
      </c>
      <c r="G12" s="2" t="s">
        <v>29</v>
      </c>
      <c r="H12" s="15">
        <f>SUMPRODUCT((C4:C15=H11)*1+(C4:C15=J11)*1,D4:D15)</f>
        <v>1286</v>
      </c>
      <c r="L12" s="42"/>
    </row>
    <row r="13" spans="2:12" x14ac:dyDescent="0.3">
      <c r="B13" s="46">
        <v>43925</v>
      </c>
      <c r="C13" s="16" t="s">
        <v>66</v>
      </c>
      <c r="D13" s="13">
        <v>181</v>
      </c>
      <c r="E13" s="16">
        <v>12</v>
      </c>
      <c r="G13" s="2" t="s">
        <v>70</v>
      </c>
      <c r="H13" s="15">
        <f>SUMPRODUCT((C4:C15=H11)*1+(C4:C15=J11)*1,D4:D15,E4:E15)</f>
        <v>25640</v>
      </c>
      <c r="L13" s="42"/>
    </row>
    <row r="14" spans="2:12" x14ac:dyDescent="0.3">
      <c r="B14" s="46">
        <v>43925</v>
      </c>
      <c r="C14" s="16" t="s">
        <v>67</v>
      </c>
      <c r="D14" s="13">
        <v>105</v>
      </c>
      <c r="E14" s="16">
        <v>27</v>
      </c>
      <c r="L14" s="42"/>
    </row>
    <row r="15" spans="2:12" ht="15" thickBot="1" x14ac:dyDescent="0.35">
      <c r="B15" s="46">
        <v>43925</v>
      </c>
      <c r="C15" s="16" t="s">
        <v>69</v>
      </c>
      <c r="D15" s="13">
        <v>199</v>
      </c>
      <c r="E15" s="16">
        <v>20</v>
      </c>
      <c r="G15" s="43" t="s">
        <v>72</v>
      </c>
      <c r="H15" s="43"/>
      <c r="I15" s="44"/>
      <c r="J15" s="44"/>
      <c r="L15" s="42"/>
    </row>
    <row r="16" spans="2:12" x14ac:dyDescent="0.3">
      <c r="H16" s="47" t="s">
        <v>66</v>
      </c>
      <c r="I16" s="50" t="s">
        <v>74</v>
      </c>
      <c r="J16" s="47" t="s">
        <v>69</v>
      </c>
      <c r="K16" s="47"/>
      <c r="L16" s="48"/>
    </row>
    <row r="17" spans="7:12" x14ac:dyDescent="0.3">
      <c r="H17" s="49">
        <v>43924</v>
      </c>
      <c r="L17" s="42"/>
    </row>
    <row r="18" spans="7:12" x14ac:dyDescent="0.3">
      <c r="H18" s="14" t="s">
        <v>73</v>
      </c>
      <c r="I18" s="17">
        <v>130</v>
      </c>
      <c r="L18" s="42"/>
    </row>
    <row r="19" spans="7:12" x14ac:dyDescent="0.3">
      <c r="G19" s="2" t="s">
        <v>29</v>
      </c>
      <c r="H19" s="15">
        <f>SUMPRODUCT(((C4:C15=H16)*1+(C4:C15=J16)*1)*(B4:B15=H17)*(D4:D15&gt;130),D4:D15)</f>
        <v>333</v>
      </c>
      <c r="L19" s="42"/>
    </row>
    <row r="20" spans="7:12" x14ac:dyDescent="0.3">
      <c r="G20" s="2" t="s">
        <v>70</v>
      </c>
      <c r="H20" s="15" t="e">
        <f ca="1">M11SUMPRODUCT(((C4:C15=H17)+(C4:C15=J16)*(B4:B15=H17)*(D4:D15&gt;I18))*1,D4:D15,E4:E15)</f>
        <v>#NAME?</v>
      </c>
      <c r="L20" s="42"/>
    </row>
    <row r="21" spans="7:12" x14ac:dyDescent="0.3">
      <c r="L21" s="42"/>
    </row>
  </sheetData>
  <autoFilter ref="B3:E1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tabSelected="1" workbookViewId="0">
      <selection activeCell="I13" sqref="I13"/>
    </sheetView>
  </sheetViews>
  <sheetFormatPr defaultColWidth="8.77734375" defaultRowHeight="14.4" x14ac:dyDescent="0.3"/>
  <cols>
    <col min="1" max="1" width="4.21875" style="14" customWidth="1"/>
    <col min="2" max="2" width="11.88671875" style="14" bestFit="1" customWidth="1"/>
    <col min="3" max="3" width="11.21875" style="14" customWidth="1"/>
    <col min="4" max="4" width="10.6640625" style="14" bestFit="1" customWidth="1"/>
    <col min="5" max="5" width="10.5546875" style="14" customWidth="1"/>
    <col min="6" max="6" width="13.21875" style="14" bestFit="1" customWidth="1"/>
    <col min="7" max="7" width="7.33203125" style="14" customWidth="1"/>
    <col min="8" max="8" width="10.44140625" style="14" bestFit="1" customWidth="1"/>
    <col min="9" max="9" width="11.33203125" style="14" customWidth="1"/>
    <col min="10" max="10" width="10.6640625" style="14" bestFit="1" customWidth="1"/>
    <col min="11" max="11" width="12" style="14" customWidth="1"/>
    <col min="12" max="12" width="25.44140625" style="14" bestFit="1" customWidth="1"/>
    <col min="13" max="13" width="4.5546875" style="14" customWidth="1"/>
    <col min="14" max="14" width="12.21875" style="17" customWidth="1"/>
    <col min="15" max="16384" width="8.77734375" style="14"/>
  </cols>
  <sheetData>
    <row r="1" spans="2:14" ht="31.8" thickBot="1" x14ac:dyDescent="0.65">
      <c r="B1" s="53" t="s">
        <v>33</v>
      </c>
      <c r="C1" s="54"/>
      <c r="D1" s="54"/>
      <c r="E1" s="54"/>
      <c r="F1" s="54"/>
      <c r="G1" s="54"/>
      <c r="H1" s="54"/>
      <c r="I1" s="54"/>
      <c r="J1" s="54"/>
      <c r="K1" s="54"/>
      <c r="L1" s="55"/>
    </row>
    <row r="3" spans="2:14" ht="15" thickBot="1" x14ac:dyDescent="0.35"/>
    <row r="4" spans="2:14" ht="15" thickBot="1" x14ac:dyDescent="0.35">
      <c r="B4" s="18" t="s">
        <v>34</v>
      </c>
      <c r="C4" s="19" t="s">
        <v>75</v>
      </c>
      <c r="D4" s="20" t="s">
        <v>32</v>
      </c>
      <c r="E4" s="20" t="s">
        <v>35</v>
      </c>
      <c r="F4" s="20" t="s">
        <v>32</v>
      </c>
      <c r="G4" s="20" t="s">
        <v>36</v>
      </c>
      <c r="H4" s="20" t="s">
        <v>37</v>
      </c>
      <c r="I4" s="20" t="s">
        <v>38</v>
      </c>
      <c r="J4" s="20" t="s">
        <v>39</v>
      </c>
      <c r="K4" s="20" t="s">
        <v>40</v>
      </c>
      <c r="L4" s="21" t="s">
        <v>41</v>
      </c>
      <c r="N4" s="22" t="s">
        <v>42</v>
      </c>
    </row>
    <row r="5" spans="2:14" s="29" customFormat="1" ht="30.45" customHeight="1" x14ac:dyDescent="0.3">
      <c r="B5" s="23" t="s">
        <v>43</v>
      </c>
      <c r="C5" s="24" t="s">
        <v>27</v>
      </c>
      <c r="D5" s="24" t="s">
        <v>44</v>
      </c>
      <c r="E5" s="24" t="s">
        <v>45</v>
      </c>
      <c r="F5" s="24" t="s">
        <v>45</v>
      </c>
      <c r="G5" s="24" t="s">
        <v>46</v>
      </c>
      <c r="H5" s="25" t="s">
        <v>47</v>
      </c>
      <c r="I5" s="25" t="s">
        <v>48</v>
      </c>
      <c r="J5" s="26" t="s">
        <v>49</v>
      </c>
      <c r="K5" s="27" t="s">
        <v>50</v>
      </c>
      <c r="L5" s="28" t="s">
        <v>51</v>
      </c>
      <c r="N5" s="30">
        <v>43831</v>
      </c>
    </row>
    <row r="6" spans="2:14" x14ac:dyDescent="0.3">
      <c r="B6" s="31">
        <v>44132</v>
      </c>
      <c r="C6" s="16">
        <f>DAY(B6)</f>
        <v>28</v>
      </c>
      <c r="D6" s="16" t="str">
        <f>IF(WEEKDAY(B6)=1,"Chủ Nhật","Thứ "&amp;WEEKDAY(B6))</f>
        <v>Thứ 4</v>
      </c>
      <c r="E6" s="16" t="str">
        <f>"Tháng "&amp;MONTH(B6)</f>
        <v>Tháng 10</v>
      </c>
      <c r="F6" s="16" t="str">
        <f>TEXT(B6,"mmmm")</f>
        <v>October</v>
      </c>
      <c r="G6" s="16">
        <f>YEAR(B6)</f>
        <v>2020</v>
      </c>
      <c r="H6" s="51">
        <f>EOMONTH(B6,0)</f>
        <v>44135</v>
      </c>
      <c r="I6" s="51">
        <f>EOMONTH(B6,0)+1</f>
        <v>44136</v>
      </c>
      <c r="J6" s="51">
        <f>EDATE(B6,12*5)</f>
        <v>45958</v>
      </c>
      <c r="K6" s="51">
        <f>WORKDAY.INTL(B6,15,1,N5:N19 )</f>
        <v>44153</v>
      </c>
      <c r="L6" s="32"/>
      <c r="N6" s="30">
        <v>44076</v>
      </c>
    </row>
    <row r="7" spans="2:14" x14ac:dyDescent="0.3">
      <c r="B7" s="31">
        <v>44098</v>
      </c>
      <c r="C7" s="16">
        <f t="shared" ref="C7:C10" si="0">DAY(B7)</f>
        <v>24</v>
      </c>
      <c r="D7" s="16" t="str">
        <f t="shared" ref="D7:D10" si="1">IF(WEEKDAY(B7)=1,"Chủ Nhật","Thứ "&amp;WEEKDAY(B7))</f>
        <v>Thứ 5</v>
      </c>
      <c r="E7" s="16" t="str">
        <f t="shared" ref="E7:E10" si="2">"Tháng "&amp;MONTH(B7)</f>
        <v>Tháng 9</v>
      </c>
      <c r="F7" s="16" t="str">
        <f t="shared" ref="F7:F10" si="3">TEXT(B7,"mmmm")</f>
        <v>September</v>
      </c>
      <c r="G7" s="16">
        <f t="shared" ref="G7:G10" si="4">YEAR(B7)</f>
        <v>2020</v>
      </c>
      <c r="H7" s="51">
        <f t="shared" ref="H7:H10" si="5">EOMONTH(B7,0)</f>
        <v>44104</v>
      </c>
      <c r="I7" s="51">
        <f t="shared" ref="I7:I10" si="6">EOMONTH(B7,0)+1</f>
        <v>44105</v>
      </c>
      <c r="J7" s="51">
        <f t="shared" ref="J7:J10" si="7">EDATE(B7,12*5)</f>
        <v>45924</v>
      </c>
      <c r="K7" s="51">
        <f t="shared" ref="K7:K10" si="8">WORKDAY.INTL(B7,15,1,N6:N20 )</f>
        <v>44119</v>
      </c>
      <c r="L7" s="32"/>
      <c r="N7" s="30">
        <v>43951</v>
      </c>
    </row>
    <row r="8" spans="2:14" x14ac:dyDescent="0.3">
      <c r="B8" s="31">
        <v>44059</v>
      </c>
      <c r="C8" s="16">
        <f t="shared" si="0"/>
        <v>16</v>
      </c>
      <c r="D8" s="16" t="str">
        <f t="shared" si="1"/>
        <v>Chủ Nhật</v>
      </c>
      <c r="E8" s="16" t="str">
        <f t="shared" si="2"/>
        <v>Tháng 8</v>
      </c>
      <c r="F8" s="16" t="str">
        <f t="shared" si="3"/>
        <v>August</v>
      </c>
      <c r="G8" s="16">
        <f t="shared" si="4"/>
        <v>2020</v>
      </c>
      <c r="H8" s="51">
        <f t="shared" si="5"/>
        <v>44074</v>
      </c>
      <c r="I8" s="51">
        <f t="shared" si="6"/>
        <v>44075</v>
      </c>
      <c r="J8" s="51">
        <f t="shared" si="7"/>
        <v>45885</v>
      </c>
      <c r="K8" s="51">
        <f t="shared" si="8"/>
        <v>44081</v>
      </c>
      <c r="L8" s="32"/>
      <c r="N8" s="30">
        <v>43952</v>
      </c>
    </row>
    <row r="9" spans="2:14" x14ac:dyDescent="0.3">
      <c r="B9" s="31">
        <v>44162</v>
      </c>
      <c r="C9" s="16">
        <f t="shared" si="0"/>
        <v>27</v>
      </c>
      <c r="D9" s="16" t="str">
        <f t="shared" si="1"/>
        <v>Thứ 6</v>
      </c>
      <c r="E9" s="16" t="str">
        <f t="shared" si="2"/>
        <v>Tháng 11</v>
      </c>
      <c r="F9" s="16" t="str">
        <f t="shared" si="3"/>
        <v>November</v>
      </c>
      <c r="G9" s="16">
        <f t="shared" si="4"/>
        <v>2020</v>
      </c>
      <c r="H9" s="51">
        <f t="shared" si="5"/>
        <v>44165</v>
      </c>
      <c r="I9" s="51">
        <f t="shared" si="6"/>
        <v>44166</v>
      </c>
      <c r="J9" s="51">
        <f t="shared" si="7"/>
        <v>45988</v>
      </c>
      <c r="K9" s="51">
        <f t="shared" si="8"/>
        <v>44183</v>
      </c>
      <c r="L9" s="32"/>
      <c r="N9" s="30">
        <v>44076</v>
      </c>
    </row>
    <row r="10" spans="2:14" ht="15" thickBot="1" x14ac:dyDescent="0.35">
      <c r="B10" s="33">
        <v>43928</v>
      </c>
      <c r="C10" s="16">
        <f t="shared" si="0"/>
        <v>7</v>
      </c>
      <c r="D10" s="16" t="str">
        <f t="shared" si="1"/>
        <v>Thứ 3</v>
      </c>
      <c r="E10" s="16" t="str">
        <f t="shared" si="2"/>
        <v>Tháng 4</v>
      </c>
      <c r="F10" s="16" t="str">
        <f t="shared" si="3"/>
        <v>April</v>
      </c>
      <c r="G10" s="16">
        <f t="shared" si="4"/>
        <v>2020</v>
      </c>
      <c r="H10" s="51">
        <f t="shared" si="5"/>
        <v>43951</v>
      </c>
      <c r="I10" s="51">
        <f t="shared" si="6"/>
        <v>43952</v>
      </c>
      <c r="J10" s="51">
        <f t="shared" si="7"/>
        <v>45754</v>
      </c>
      <c r="K10" s="51">
        <f t="shared" si="8"/>
        <v>43949</v>
      </c>
      <c r="L10" s="34"/>
      <c r="N10" s="30">
        <v>43466</v>
      </c>
    </row>
    <row r="11" spans="2:14" ht="15" thickBot="1" x14ac:dyDescent="0.35">
      <c r="N11" s="30">
        <v>43710</v>
      </c>
    </row>
    <row r="12" spans="2:14" x14ac:dyDescent="0.3">
      <c r="B12" s="35" t="s">
        <v>52</v>
      </c>
      <c r="C12" s="36"/>
      <c r="D12" s="36"/>
      <c r="E12" s="36" t="s">
        <v>53</v>
      </c>
      <c r="F12" s="37" t="s">
        <v>54</v>
      </c>
      <c r="H12" s="35" t="s">
        <v>55</v>
      </c>
      <c r="I12" s="36" t="s">
        <v>54</v>
      </c>
      <c r="J12" s="36" t="s">
        <v>54</v>
      </c>
      <c r="K12" s="37" t="s">
        <v>54</v>
      </c>
      <c r="N12" s="30">
        <v>43585</v>
      </c>
    </row>
    <row r="13" spans="2:14" s="29" customFormat="1" ht="28.8" x14ac:dyDescent="0.3">
      <c r="B13" s="38" t="s">
        <v>56</v>
      </c>
      <c r="C13" s="39" t="s">
        <v>57</v>
      </c>
      <c r="D13" s="39" t="s">
        <v>58</v>
      </c>
      <c r="E13" s="39" t="s">
        <v>59</v>
      </c>
      <c r="F13" s="40" t="s">
        <v>60</v>
      </c>
      <c r="H13" s="38" t="s">
        <v>61</v>
      </c>
      <c r="I13" s="39" t="s">
        <v>62</v>
      </c>
      <c r="J13" s="39" t="s">
        <v>63</v>
      </c>
      <c r="K13" s="40" t="s">
        <v>64</v>
      </c>
      <c r="N13" s="30">
        <v>43586</v>
      </c>
    </row>
    <row r="14" spans="2:14" ht="15" thickBot="1" x14ac:dyDescent="0.35">
      <c r="B14" s="31">
        <v>43401</v>
      </c>
      <c r="C14" s="51">
        <v>44130</v>
      </c>
      <c r="D14" s="16">
        <f>C14-B14</f>
        <v>729</v>
      </c>
      <c r="E14" s="16">
        <f>NETWORKDAYS(B14,C15,N5:N19)</f>
        <v>513</v>
      </c>
      <c r="F14" s="32" t="str">
        <f>DATEDIF(B14,C14,"Y")&amp;"năm"&amp; DATEDIF(B14,C14,"YM")&amp;"Tháng"</f>
        <v>1năm11Tháng</v>
      </c>
      <c r="H14" s="31">
        <v>36617</v>
      </c>
      <c r="I14" s="16" t="str">
        <f ca="1">DATEDIF(H14,TODAY(),"Y")&amp;" tuổi"</f>
        <v>21 tuổi</v>
      </c>
      <c r="J14" s="16" t="str">
        <f ca="1">DATEDIF(H14,TODAY(),"M")&amp; " tháng"</f>
        <v>256 tháng</v>
      </c>
      <c r="K14" s="32" t="str">
        <f ca="1">DATEDIF(H14,TODAY(),"D")&amp;" ngày"</f>
        <v>7820 ngày</v>
      </c>
      <c r="N14" s="41">
        <v>43710</v>
      </c>
    </row>
    <row r="15" spans="2:14" ht="15" thickBot="1" x14ac:dyDescent="0.35">
      <c r="B15" s="31">
        <v>44098</v>
      </c>
      <c r="C15" s="51">
        <v>44130</v>
      </c>
      <c r="D15" s="16">
        <f t="shared" ref="D15:D18" si="9">C15-B15</f>
        <v>32</v>
      </c>
      <c r="E15" s="16">
        <f t="shared" ref="E15:E18" si="10">NETWORKDAYS(B15,C16,N6:N20)</f>
        <v>23</v>
      </c>
      <c r="F15" s="32" t="str">
        <f t="shared" ref="F15:F18" si="11">DATEDIF(B15,C15,"Y")&amp;"năm"&amp; DATEDIF(B15,C15,"YM")&amp;"Tháng"</f>
        <v>0năm1Tháng</v>
      </c>
      <c r="H15" s="31">
        <v>36492</v>
      </c>
      <c r="I15" s="16" t="str">
        <f t="shared" ref="I15:I18" ca="1" si="12">DATEDIF(H15,TODAY(),"Y")&amp;" tuổi"</f>
        <v>21 tuổi</v>
      </c>
      <c r="J15" s="16" t="str">
        <f t="shared" ref="J15:J18" ca="1" si="13">DATEDIF(H15,TODAY(),"M")&amp; " tháng"</f>
        <v>261 tháng</v>
      </c>
      <c r="K15" s="32" t="str">
        <f t="shared" ref="K15:K18" ca="1" si="14">DATEDIF(H15,TODAY(),"D")&amp;" ngày"</f>
        <v>7945 ngày</v>
      </c>
      <c r="N15" s="41">
        <v>43101</v>
      </c>
    </row>
    <row r="16" spans="2:14" ht="15" thickBot="1" x14ac:dyDescent="0.35">
      <c r="B16" s="31">
        <v>42963</v>
      </c>
      <c r="C16" s="51">
        <v>44130</v>
      </c>
      <c r="D16" s="16">
        <f>C16-B16</f>
        <v>1167</v>
      </c>
      <c r="E16" s="16">
        <f t="shared" si="10"/>
        <v>824</v>
      </c>
      <c r="F16" s="32" t="str">
        <f t="shared" si="11"/>
        <v>3năm2Tháng</v>
      </c>
      <c r="H16" s="31">
        <v>38689</v>
      </c>
      <c r="I16" s="16" t="str">
        <f t="shared" ca="1" si="12"/>
        <v>15 tuổi</v>
      </c>
      <c r="J16" s="16" t="str">
        <f t="shared" ca="1" si="13"/>
        <v>188 tháng</v>
      </c>
      <c r="K16" s="32" t="str">
        <f t="shared" ca="1" si="14"/>
        <v>5748 ngày</v>
      </c>
      <c r="N16" s="41">
        <v>43345</v>
      </c>
    </row>
    <row r="17" spans="2:14" ht="15" thickBot="1" x14ac:dyDescent="0.35">
      <c r="B17" s="31">
        <v>44162</v>
      </c>
      <c r="C17" s="51">
        <v>44130</v>
      </c>
      <c r="D17" s="16">
        <f t="shared" si="9"/>
        <v>-32</v>
      </c>
      <c r="E17" s="16">
        <f t="shared" si="10"/>
        <v>-25</v>
      </c>
      <c r="F17" s="32" t="e">
        <f t="shared" si="11"/>
        <v>#NUM!</v>
      </c>
      <c r="H17" s="31">
        <v>34236</v>
      </c>
      <c r="I17" s="16" t="str">
        <f t="shared" ca="1" si="12"/>
        <v>27 tuổi</v>
      </c>
      <c r="J17" s="16" t="str">
        <f t="shared" ca="1" si="13"/>
        <v>335 tháng</v>
      </c>
      <c r="K17" s="32" t="str">
        <f t="shared" ca="1" si="14"/>
        <v>10201 ngày</v>
      </c>
      <c r="N17" s="41">
        <v>43220</v>
      </c>
    </row>
    <row r="18" spans="2:14" ht="15" thickBot="1" x14ac:dyDescent="0.35">
      <c r="B18" s="33">
        <v>43928</v>
      </c>
      <c r="C18" s="33">
        <v>44130</v>
      </c>
      <c r="D18" s="16">
        <f t="shared" si="9"/>
        <v>202</v>
      </c>
      <c r="E18" s="16">
        <f t="shared" si="10"/>
        <v>-31370</v>
      </c>
      <c r="F18" s="32" t="str">
        <f t="shared" si="11"/>
        <v>0năm6Tháng</v>
      </c>
      <c r="H18" s="33">
        <v>36938</v>
      </c>
      <c r="I18" s="16" t="str">
        <f t="shared" ca="1" si="12"/>
        <v>20 tuổi</v>
      </c>
      <c r="J18" s="16" t="str">
        <f t="shared" ca="1" si="13"/>
        <v>246 tháng</v>
      </c>
      <c r="K18" s="32" t="str">
        <f t="shared" ca="1" si="14"/>
        <v>7499 ngày</v>
      </c>
      <c r="N18" s="41">
        <v>43221</v>
      </c>
    </row>
    <row r="19" spans="2:14" ht="15" thickBot="1" x14ac:dyDescent="0.35">
      <c r="N19" s="41">
        <v>43345</v>
      </c>
    </row>
  </sheetData>
  <mergeCells count="1">
    <mergeCell ref="B1:L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zoomScaleNormal="100" workbookViewId="0">
      <selection activeCell="C14" sqref="C14"/>
    </sheetView>
  </sheetViews>
  <sheetFormatPr defaultRowHeight="14.4" x14ac:dyDescent="0.3"/>
  <cols>
    <col min="1" max="1" width="8.21875" bestFit="1" customWidth="1"/>
    <col min="2" max="2" width="19.109375" customWidth="1"/>
    <col min="3" max="3" width="23" bestFit="1" customWidth="1"/>
    <col min="4" max="4" width="17.109375" bestFit="1" customWidth="1"/>
    <col min="5" max="5" width="16.77734375" customWidth="1"/>
    <col min="6" max="6" width="12.109375" bestFit="1" customWidth="1"/>
    <col min="7" max="7" width="12.44140625" bestFit="1" customWidth="1"/>
    <col min="8" max="8" width="14.44140625" bestFit="1" customWidth="1"/>
    <col min="9" max="9" width="12.33203125" bestFit="1" customWidth="1"/>
    <col min="10" max="10" width="18.21875" bestFit="1" customWidth="1"/>
  </cols>
  <sheetData>
    <row r="2" spans="1:8" x14ac:dyDescent="0.3">
      <c r="B2" s="7" t="s">
        <v>18</v>
      </c>
      <c r="H2" s="3" t="s">
        <v>19</v>
      </c>
    </row>
    <row r="3" spans="1:8" x14ac:dyDescent="0.3">
      <c r="B3" s="3" t="s">
        <v>1</v>
      </c>
      <c r="C3" s="3" t="s">
        <v>0</v>
      </c>
      <c r="D3" s="3" t="s">
        <v>17</v>
      </c>
      <c r="E3" s="3" t="s">
        <v>2</v>
      </c>
      <c r="F3" s="3" t="s">
        <v>3</v>
      </c>
      <c r="H3" s="9" t="s">
        <v>20</v>
      </c>
    </row>
    <row r="4" spans="1:8" x14ac:dyDescent="0.3">
      <c r="B4" s="1" t="s">
        <v>5</v>
      </c>
      <c r="C4" s="1" t="s">
        <v>4</v>
      </c>
      <c r="D4" s="1" t="s">
        <v>6</v>
      </c>
      <c r="E4" s="4">
        <v>38667</v>
      </c>
      <c r="F4" s="5">
        <v>79284</v>
      </c>
      <c r="H4" t="s">
        <v>21</v>
      </c>
    </row>
    <row r="5" spans="1:8" x14ac:dyDescent="0.3">
      <c r="B5" s="1" t="s">
        <v>8</v>
      </c>
      <c r="C5" s="1" t="s">
        <v>7</v>
      </c>
      <c r="D5" s="1" t="s">
        <v>9</v>
      </c>
      <c r="E5" s="4">
        <v>39729</v>
      </c>
      <c r="F5" s="5">
        <v>39555</v>
      </c>
      <c r="H5" t="s">
        <v>23</v>
      </c>
    </row>
    <row r="6" spans="1:8" x14ac:dyDescent="0.3">
      <c r="B6" s="1" t="s">
        <v>11</v>
      </c>
      <c r="C6" s="1" t="s">
        <v>10</v>
      </c>
      <c r="D6" s="1" t="s">
        <v>12</v>
      </c>
      <c r="E6" s="4">
        <v>41340</v>
      </c>
      <c r="F6" s="5">
        <v>38066</v>
      </c>
      <c r="H6" t="s">
        <v>22</v>
      </c>
    </row>
    <row r="7" spans="1:8" x14ac:dyDescent="0.3">
      <c r="B7" s="1" t="s">
        <v>5</v>
      </c>
      <c r="C7" s="1" t="s">
        <v>13</v>
      </c>
      <c r="D7" s="1" t="s">
        <v>14</v>
      </c>
      <c r="E7" s="4">
        <v>41046</v>
      </c>
      <c r="F7" s="5">
        <v>35751</v>
      </c>
    </row>
    <row r="8" spans="1:8" x14ac:dyDescent="0.3">
      <c r="B8" s="1" t="s">
        <v>5</v>
      </c>
      <c r="C8" s="1" t="s">
        <v>15</v>
      </c>
      <c r="D8" s="1" t="s">
        <v>16</v>
      </c>
      <c r="E8" s="4">
        <v>40630</v>
      </c>
      <c r="F8" s="5">
        <v>61883</v>
      </c>
    </row>
    <row r="11" spans="1:8" x14ac:dyDescent="0.3">
      <c r="A11" s="8"/>
      <c r="B11" s="10"/>
    </row>
    <row r="12" spans="1:8" x14ac:dyDescent="0.3">
      <c r="A12" s="11"/>
      <c r="B12" s="7" t="s">
        <v>18</v>
      </c>
    </row>
    <row r="13" spans="1:8" x14ac:dyDescent="0.3">
      <c r="A13" s="11"/>
      <c r="B13" s="3" t="s">
        <v>0</v>
      </c>
      <c r="C13" s="3" t="s">
        <v>3</v>
      </c>
      <c r="D13" t="s">
        <v>76</v>
      </c>
    </row>
    <row r="14" spans="1:8" x14ac:dyDescent="0.3">
      <c r="A14" s="11"/>
      <c r="B14" s="1" t="s">
        <v>10</v>
      </c>
      <c r="C14" s="52">
        <f>INDEX($B$3:$F$8,MATCH(B14,$C$3:$C$8,0),MATCH(C13,$B$3:$F$3,0))</f>
        <v>38066</v>
      </c>
      <c r="D14" t="str">
        <f>INDEX(B3:F8,2,1)</f>
        <v>HN</v>
      </c>
      <c r="H14" s="3" t="s">
        <v>24</v>
      </c>
    </row>
    <row r="15" spans="1:8" x14ac:dyDescent="0.3">
      <c r="A15" s="11"/>
      <c r="B15" s="11"/>
      <c r="E15" s="6"/>
      <c r="H15" s="9" t="s">
        <v>25</v>
      </c>
    </row>
    <row r="16" spans="1:8" x14ac:dyDescent="0.3">
      <c r="E16" s="6"/>
      <c r="H16" t="s">
        <v>26</v>
      </c>
    </row>
    <row r="17" spans="3:5" x14ac:dyDescent="0.3">
      <c r="C17">
        <f>MATCH(B14,C3:C8,0)</f>
        <v>4</v>
      </c>
      <c r="E17" s="6"/>
    </row>
    <row r="18" spans="3:5" x14ac:dyDescent="0.3">
      <c r="E1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SUMPRODUCT</vt:lpstr>
      <vt:lpstr>Date function</vt:lpstr>
      <vt:lpstr>INDEX vs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</dc:creator>
  <cp:lastModifiedBy>DELL</cp:lastModifiedBy>
  <dcterms:created xsi:type="dcterms:W3CDTF">2019-10-18T01:12:53Z</dcterms:created>
  <dcterms:modified xsi:type="dcterms:W3CDTF">2021-08-29T07:44:00Z</dcterms:modified>
</cp:coreProperties>
</file>