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12 - 101" sheetId="1" r:id="rId4"/>
    <sheet state="visible" name="111 - 221" sheetId="2" r:id="rId5"/>
    <sheet state="visible" name="102 - 113" sheetId="3" r:id="rId6"/>
    <sheet state="visible" name="113 - 283" sheetId="4" r:id="rId7"/>
    <sheet state="visible" name="283 - 55" sheetId="5" r:id="rId8"/>
    <sheet state="visible" name="55 - 265" sheetId="6" r:id="rId9"/>
    <sheet state="visible" name="275 - 27" sheetId="7" r:id="rId10"/>
    <sheet state="visible" name="37 - 68" sheetId="8" r:id="rId11"/>
    <sheet state="visible" name="78 - 129" sheetId="9" r:id="rId12"/>
    <sheet state="visible" name="10102025" sheetId="10" r:id="rId13"/>
    <sheet state="visible" name="1010 - 3110" sheetId="11" r:id="rId14"/>
    <sheet state="visible" name="0111 - 1411" sheetId="12" r:id="rId15"/>
    <sheet state="visible" name="1411 - 2111" sheetId="13" r:id="rId16"/>
    <sheet state="visible" name="2111 - 412" sheetId="14" r:id="rId17"/>
    <sheet state="visible" name="512-1212" sheetId="15" r:id="rId18"/>
    <sheet state="visible" name="1212-2612" sheetId="16" r:id="rId19"/>
  </sheets>
  <definedNames/>
  <calcPr/>
</workbook>
</file>

<file path=xl/sharedStrings.xml><?xml version="1.0" encoding="utf-8"?>
<sst xmlns="http://schemas.openxmlformats.org/spreadsheetml/2006/main" count="529" uniqueCount="76">
  <si>
    <t>Phạt</t>
  </si>
  <si>
    <t>Đã đóng</t>
  </si>
  <si>
    <t>Còn thiếu</t>
  </si>
  <si>
    <t>A. Thuận</t>
  </si>
  <si>
    <t>An</t>
  </si>
  <si>
    <t>Ylu</t>
  </si>
  <si>
    <t>Tú</t>
  </si>
  <si>
    <t>Tuấn</t>
  </si>
  <si>
    <t>A. Phúc T</t>
  </si>
  <si>
    <t>A. Orj</t>
  </si>
  <si>
    <t>A. Phúc D</t>
  </si>
  <si>
    <t>Còn 10k thiếu lần trước</t>
  </si>
  <si>
    <t>Vân</t>
  </si>
  <si>
    <t>Hiền</t>
  </si>
  <si>
    <t>Lâm</t>
  </si>
  <si>
    <t>Hùng</t>
  </si>
  <si>
    <t>A. Toản</t>
  </si>
  <si>
    <t>Hưng</t>
  </si>
  <si>
    <t>Huy</t>
  </si>
  <si>
    <t>Quỳnh</t>
  </si>
  <si>
    <t>Kiệt</t>
  </si>
  <si>
    <t>Nga</t>
  </si>
  <si>
    <t>A Thủy</t>
  </si>
  <si>
    <t>Chị Cindy</t>
  </si>
  <si>
    <t>Linh AI</t>
  </si>
  <si>
    <t>Tổng:</t>
  </si>
  <si>
    <t>MOMO: 0938461246</t>
  </si>
  <si>
    <t xml:space="preserve">MOMO: </t>
  </si>
  <si>
    <r>
      <rPr>
        <rFont val="Arial"/>
        <color theme="1"/>
      </rPr>
      <t xml:space="preserve">Còn </t>
    </r>
    <r>
      <rPr>
        <rFont val="Arial"/>
        <b/>
        <color theme="1"/>
      </rPr>
      <t>77k</t>
    </r>
    <r>
      <rPr>
        <rFont val="Arial"/>
        <color theme="1"/>
      </rPr>
      <t xml:space="preserve"> lần trước</t>
    </r>
  </si>
  <si>
    <t>Tổng: 1077k</t>
  </si>
  <si>
    <t>Còn lại</t>
  </si>
  <si>
    <t>1 diem = 10k</t>
  </si>
  <si>
    <t>Thu</t>
  </si>
  <si>
    <t>Còn</t>
  </si>
  <si>
    <t>Tổng</t>
  </si>
  <si>
    <t>chi</t>
  </si>
  <si>
    <t>Dư</t>
  </si>
  <si>
    <t>Linh Đào</t>
  </si>
  <si>
    <t>Chi Lam</t>
  </si>
  <si>
    <t>Anh Loc</t>
  </si>
  <si>
    <t>&gt;50</t>
  </si>
  <si>
    <t>anh Thuận đóng trước 30k</t>
  </si>
  <si>
    <t>vắng</t>
  </si>
  <si>
    <t>Anh Thuấn</t>
  </si>
  <si>
    <t>nợ Hùng</t>
  </si>
  <si>
    <t>Tâm</t>
  </si>
  <si>
    <t>Hải</t>
  </si>
  <si>
    <t>Duy</t>
  </si>
  <si>
    <t>Tùng</t>
  </si>
  <si>
    <t>Phúc Mai</t>
  </si>
  <si>
    <t>A Duy</t>
  </si>
  <si>
    <t>Giải ngân 10/10/2025</t>
  </si>
  <si>
    <t>A KIỆT</t>
  </si>
  <si>
    <t>dư</t>
  </si>
  <si>
    <t>c QUỲNH</t>
  </si>
  <si>
    <t>A LỘC</t>
  </si>
  <si>
    <t>TÂM</t>
  </si>
  <si>
    <t xml:space="preserve">Nợ Hùng </t>
  </si>
  <si>
    <t>80k</t>
  </si>
  <si>
    <t>A AN</t>
  </si>
  <si>
    <t xml:space="preserve">A TÙNG </t>
  </si>
  <si>
    <t>A PHÚC ĐẶNG</t>
  </si>
  <si>
    <t xml:space="preserve">LINH AI </t>
  </si>
  <si>
    <t>HẢI</t>
  </si>
  <si>
    <t>A HƯNG</t>
  </si>
  <si>
    <t xml:space="preserve">A TUẤN </t>
  </si>
  <si>
    <t xml:space="preserve">A HÙNG </t>
  </si>
  <si>
    <t>LINH MAR</t>
  </si>
  <si>
    <t>Ý</t>
  </si>
  <si>
    <t>A HUY</t>
  </si>
  <si>
    <t>A PHÚC MAI</t>
  </si>
  <si>
    <t>MOMO</t>
  </si>
  <si>
    <t>userlab</t>
  </si>
  <si>
    <t>MOMO:</t>
  </si>
  <si>
    <t>đã cộng</t>
  </si>
  <si>
    <t>Ngọc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</si>
</sst>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8.0"/>
      <color theme="1"/>
      <name val="Arial"/>
      <scheme val="minor"/>
    </font>
    <font>
      <sz val="18.0"/>
      <color theme="1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readingOrder="0"/>
    </xf>
    <xf borderId="0" fillId="3" fontId="1" numFmtId="0" xfId="0" applyAlignment="1" applyFill="1" applyFont="1">
      <alignment horizontal="right" vertical="bottom"/>
    </xf>
    <xf borderId="0" fillId="0" fontId="3" numFmtId="0" xfId="0" applyAlignment="1" applyFont="1">
      <alignment readingOrder="0"/>
    </xf>
    <xf borderId="0" fillId="0" fontId="2" numFmtId="0" xfId="0" applyFont="1"/>
    <xf borderId="0" fillId="2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2" fontId="2" numFmtId="0" xfId="0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  <xf borderId="0" fillId="6" fontId="2" numFmtId="0" xfId="0" applyAlignment="1" applyFill="1" applyFont="1">
      <alignment readingOrder="0"/>
    </xf>
    <xf borderId="0" fillId="6" fontId="1" numFmtId="0" xfId="0" applyAlignment="1" applyFont="1">
      <alignment horizontal="right" readingOrder="0" vertical="bottom"/>
    </xf>
    <xf borderId="0" fillId="6" fontId="1" numFmtId="0" xfId="0" applyAlignment="1" applyFont="1">
      <alignment horizontal="right" vertical="bottom"/>
    </xf>
    <xf borderId="0" fillId="6" fontId="1" numFmtId="0" xfId="0" applyAlignment="1" applyFont="1">
      <alignment vertical="bottom"/>
    </xf>
    <xf borderId="0" fillId="7" fontId="1" numFmtId="0" xfId="0" applyAlignment="1" applyFill="1" applyFont="1">
      <alignment horizontal="right" readingOrder="0" vertical="bottom"/>
    </xf>
    <xf borderId="1" fillId="0" fontId="1" numFmtId="16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2" fontId="1" numFmtId="0" xfId="0" applyAlignment="1" applyBorder="1" applyFont="1">
      <alignment horizontal="right" vertical="bottom"/>
    </xf>
    <xf borderId="2" fillId="0" fontId="4" numFmtId="0" xfId="0" applyAlignment="1" applyBorder="1" applyFont="1">
      <alignment vertical="bottom"/>
    </xf>
    <xf borderId="3" fillId="0" fontId="5" numFmtId="0" xfId="0" applyBorder="1" applyFont="1"/>
    <xf borderId="4" fillId="0" fontId="5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1762125</xdr:colOff>
      <xdr:row>0</xdr:row>
      <xdr:rowOff>133350</xdr:rowOff>
    </xdr:from>
    <xdr:ext cx="2743200" cy="6124575"/>
    <xdr:pic>
      <xdr:nvPicPr>
        <xdr:cNvPr id="0" name="image1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1609725</xdr:colOff>
      <xdr:row>5</xdr:row>
      <xdr:rowOff>180975</xdr:rowOff>
    </xdr:from>
    <xdr:ext cx="2085975" cy="4505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933450</xdr:colOff>
      <xdr:row>0</xdr:row>
      <xdr:rowOff>161925</xdr:rowOff>
    </xdr:from>
    <xdr:ext cx="2085975" cy="4505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447675</xdr:colOff>
      <xdr:row>4</xdr:row>
      <xdr:rowOff>-133350</xdr:rowOff>
    </xdr:from>
    <xdr:ext cx="1838325" cy="4000500"/>
    <xdr:pic>
      <xdr:nvPicPr>
        <xdr:cNvPr id="0" name="image6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933450</xdr:colOff>
      <xdr:row>0</xdr:row>
      <xdr:rowOff>161925</xdr:rowOff>
    </xdr:from>
    <xdr:ext cx="2085975" cy="4505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</xdr:colOff>
      <xdr:row>2</xdr:row>
      <xdr:rowOff>-190500</xdr:rowOff>
    </xdr:from>
    <xdr:ext cx="2085975" cy="45053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2</xdr:row>
      <xdr:rowOff>19050</xdr:rowOff>
    </xdr:from>
    <xdr:ext cx="2085975" cy="4505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2</xdr:row>
      <xdr:rowOff>19050</xdr:rowOff>
    </xdr:from>
    <xdr:ext cx="2085975" cy="4505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800100</xdr:colOff>
      <xdr:row>0</xdr:row>
      <xdr:rowOff>104775</xdr:rowOff>
    </xdr:from>
    <xdr:ext cx="3171825" cy="68580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933450</xdr:colOff>
      <xdr:row>0</xdr:row>
      <xdr:rowOff>0</xdr:rowOff>
    </xdr:from>
    <xdr:ext cx="3171825" cy="68580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676275</xdr:colOff>
      <xdr:row>0</xdr:row>
      <xdr:rowOff>28575</xdr:rowOff>
    </xdr:from>
    <xdr:ext cx="3171825" cy="68580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161925</xdr:colOff>
      <xdr:row>0</xdr:row>
      <xdr:rowOff>28575</xdr:rowOff>
    </xdr:from>
    <xdr:ext cx="3171825" cy="68580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0</xdr:row>
      <xdr:rowOff>0</xdr:rowOff>
    </xdr:from>
    <xdr:ext cx="3171825" cy="68580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</xdr:colOff>
      <xdr:row>0</xdr:row>
      <xdr:rowOff>0</xdr:rowOff>
    </xdr:from>
    <xdr:ext cx="4057650" cy="87820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0</xdr:row>
      <xdr:rowOff>0</xdr:rowOff>
    </xdr:from>
    <xdr:ext cx="3086100" cy="68580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838200</xdr:colOff>
      <xdr:row>0</xdr:row>
      <xdr:rowOff>161925</xdr:rowOff>
    </xdr:from>
    <xdr:ext cx="3086100" cy="68580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333375</xdr:colOff>
      <xdr:row>0</xdr:row>
      <xdr:rowOff>161925</xdr:rowOff>
    </xdr:from>
    <xdr:ext cx="3086100" cy="68580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285750</xdr:colOff>
      <xdr:row>0</xdr:row>
      <xdr:rowOff>0</xdr:rowOff>
    </xdr:from>
    <xdr:ext cx="3171825" cy="68580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342900</xdr:colOff>
      <xdr:row>0</xdr:row>
      <xdr:rowOff>0</xdr:rowOff>
    </xdr:from>
    <xdr:ext cx="4876800" cy="10553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0"/>
    <col customWidth="1" min="4" max="4" width="18.38"/>
    <col customWidth="1" min="6" max="6" width="23.25"/>
    <col customWidth="1" min="7" max="7" width="21.0"/>
    <col customWidth="1" min="8" max="8" width="46.63"/>
  </cols>
  <sheetData>
    <row r="1">
      <c r="A1" s="1"/>
      <c r="B1" s="2" t="s">
        <v>0</v>
      </c>
      <c r="C1" s="2" t="s">
        <v>1</v>
      </c>
      <c r="D1" s="3" t="s">
        <v>2</v>
      </c>
      <c r="G1" s="4"/>
    </row>
    <row r="2">
      <c r="A2" s="2" t="s">
        <v>3</v>
      </c>
      <c r="B2" s="5">
        <f>40+40+10</f>
        <v>90</v>
      </c>
      <c r="C2" s="5">
        <v>90.0</v>
      </c>
      <c r="D2" s="6">
        <f t="shared" ref="D2:D22" si="1">B2-C2</f>
        <v>0</v>
      </c>
    </row>
    <row r="3">
      <c r="A3" s="2" t="s">
        <v>4</v>
      </c>
      <c r="B3" s="5">
        <f>10+20+20</f>
        <v>50</v>
      </c>
      <c r="C3" s="5">
        <v>50.0</v>
      </c>
      <c r="D3" s="6">
        <f t="shared" si="1"/>
        <v>0</v>
      </c>
    </row>
    <row r="4">
      <c r="A4" s="2" t="s">
        <v>5</v>
      </c>
      <c r="B4" s="5">
        <f>50</f>
        <v>50</v>
      </c>
      <c r="C4" s="5">
        <v>50.0</v>
      </c>
      <c r="D4" s="6">
        <f t="shared" si="1"/>
        <v>0</v>
      </c>
    </row>
    <row r="5">
      <c r="A5" s="2" t="s">
        <v>6</v>
      </c>
      <c r="B5" s="5">
        <f>10+10+50+10</f>
        <v>80</v>
      </c>
      <c r="C5" s="5">
        <v>80.0</v>
      </c>
      <c r="D5" s="6">
        <f t="shared" si="1"/>
        <v>0</v>
      </c>
    </row>
    <row r="6">
      <c r="A6" s="1" t="s">
        <v>7</v>
      </c>
      <c r="B6" s="5">
        <f>10+10+10</f>
        <v>30</v>
      </c>
      <c r="C6" s="5">
        <v>30.0</v>
      </c>
      <c r="D6" s="6">
        <f t="shared" si="1"/>
        <v>0</v>
      </c>
    </row>
    <row r="7">
      <c r="A7" s="2" t="s">
        <v>8</v>
      </c>
      <c r="B7" s="5">
        <f>10</f>
        <v>10</v>
      </c>
      <c r="C7" s="5">
        <v>10.0</v>
      </c>
      <c r="D7" s="6">
        <f t="shared" si="1"/>
        <v>0</v>
      </c>
    </row>
    <row r="8">
      <c r="A8" s="2" t="s">
        <v>9</v>
      </c>
      <c r="B8" s="5">
        <f>10+50+50+20+40</f>
        <v>170</v>
      </c>
      <c r="C8" s="5">
        <v>170.0</v>
      </c>
      <c r="D8" s="6">
        <f t="shared" si="1"/>
        <v>0</v>
      </c>
    </row>
    <row r="9">
      <c r="A9" s="2" t="s">
        <v>10</v>
      </c>
      <c r="B9" s="5">
        <f>50+10+10</f>
        <v>70</v>
      </c>
      <c r="C9" s="5">
        <v>70.0</v>
      </c>
      <c r="D9" s="6">
        <f t="shared" si="1"/>
        <v>0</v>
      </c>
      <c r="F9" s="4" t="s">
        <v>11</v>
      </c>
    </row>
    <row r="10">
      <c r="A10" s="1" t="s">
        <v>12</v>
      </c>
      <c r="B10" s="5">
        <f>10+10+10+10</f>
        <v>40</v>
      </c>
      <c r="C10" s="5">
        <v>40.0</v>
      </c>
      <c r="D10" s="6">
        <f t="shared" si="1"/>
        <v>0</v>
      </c>
    </row>
    <row r="11">
      <c r="A11" s="2" t="s">
        <v>13</v>
      </c>
      <c r="B11" s="5">
        <f>10+10+20</f>
        <v>40</v>
      </c>
      <c r="C11" s="5">
        <v>40.0</v>
      </c>
      <c r="D11" s="6">
        <f t="shared" si="1"/>
        <v>0</v>
      </c>
    </row>
    <row r="12">
      <c r="A12" s="4" t="s">
        <v>14</v>
      </c>
      <c r="B12" s="5">
        <f>10</f>
        <v>10</v>
      </c>
      <c r="C12" s="5">
        <v>10.0</v>
      </c>
      <c r="D12" s="6">
        <f t="shared" si="1"/>
        <v>0</v>
      </c>
    </row>
    <row r="13">
      <c r="A13" s="7" t="s">
        <v>15</v>
      </c>
      <c r="B13" s="5">
        <f>20+10</f>
        <v>30</v>
      </c>
      <c r="C13" s="5">
        <v>30.0</v>
      </c>
      <c r="D13" s="6">
        <f t="shared" si="1"/>
        <v>0</v>
      </c>
    </row>
    <row r="14">
      <c r="A14" s="4" t="s">
        <v>16</v>
      </c>
      <c r="B14" s="5">
        <f>10</f>
        <v>10</v>
      </c>
      <c r="C14" s="5">
        <v>10.0</v>
      </c>
      <c r="D14" s="6">
        <f t="shared" si="1"/>
        <v>0</v>
      </c>
    </row>
    <row r="15">
      <c r="A15" s="4" t="s">
        <v>17</v>
      </c>
      <c r="B15" s="5">
        <f>10+10+20</f>
        <v>40</v>
      </c>
      <c r="C15" s="5">
        <v>40.0</v>
      </c>
      <c r="D15" s="6">
        <f t="shared" si="1"/>
        <v>0</v>
      </c>
    </row>
    <row r="16">
      <c r="A16" s="4" t="s">
        <v>18</v>
      </c>
      <c r="B16" s="5">
        <f>10</f>
        <v>10</v>
      </c>
      <c r="C16" s="5">
        <v>10.0</v>
      </c>
      <c r="D16" s="6">
        <f t="shared" si="1"/>
        <v>0</v>
      </c>
    </row>
    <row r="17">
      <c r="A17" s="4" t="s">
        <v>19</v>
      </c>
      <c r="B17" s="5">
        <f>10+10+10+20</f>
        <v>50</v>
      </c>
      <c r="C17" s="5">
        <v>50.0</v>
      </c>
      <c r="D17" s="6">
        <f t="shared" si="1"/>
        <v>0</v>
      </c>
    </row>
    <row r="18">
      <c r="A18" s="4" t="s">
        <v>20</v>
      </c>
      <c r="B18" s="5">
        <f>10+10+10</f>
        <v>30</v>
      </c>
      <c r="C18" s="5">
        <v>30.0</v>
      </c>
      <c r="D18" s="6">
        <f t="shared" si="1"/>
        <v>0</v>
      </c>
    </row>
    <row r="19">
      <c r="A19" s="4" t="s">
        <v>21</v>
      </c>
      <c r="B19" s="5">
        <f>10</f>
        <v>10</v>
      </c>
      <c r="C19" s="5">
        <v>10.0</v>
      </c>
      <c r="D19" s="6">
        <f t="shared" si="1"/>
        <v>0</v>
      </c>
    </row>
    <row r="20">
      <c r="A20" s="4" t="s">
        <v>22</v>
      </c>
      <c r="B20" s="5">
        <v>0.0</v>
      </c>
      <c r="C20" s="5">
        <v>0.0</v>
      </c>
      <c r="D20" s="6">
        <f t="shared" si="1"/>
        <v>0</v>
      </c>
    </row>
    <row r="21">
      <c r="A21" s="4" t="s">
        <v>23</v>
      </c>
      <c r="B21" s="5">
        <v>0.0</v>
      </c>
      <c r="C21" s="5">
        <v>0.0</v>
      </c>
      <c r="D21" s="6">
        <f t="shared" si="1"/>
        <v>0</v>
      </c>
    </row>
    <row r="22">
      <c r="A22" s="4" t="s">
        <v>24</v>
      </c>
      <c r="B22" s="5">
        <f>50+10+50</f>
        <v>110</v>
      </c>
      <c r="C22" s="5">
        <v>110.0</v>
      </c>
      <c r="D22" s="6">
        <f t="shared" si="1"/>
        <v>0</v>
      </c>
    </row>
    <row r="23">
      <c r="A23" s="2" t="s">
        <v>25</v>
      </c>
      <c r="B23" s="8">
        <f t="shared" ref="B23:D23" si="2">sum(B2:B22)</f>
        <v>930</v>
      </c>
      <c r="C23" s="8">
        <f t="shared" si="2"/>
        <v>930</v>
      </c>
      <c r="D23" s="8">
        <f t="shared" si="2"/>
        <v>0</v>
      </c>
    </row>
    <row r="25">
      <c r="A25" s="9" t="s">
        <v>26</v>
      </c>
    </row>
    <row r="26">
      <c r="A26" s="4" t="s">
        <v>27</v>
      </c>
    </row>
    <row r="27">
      <c r="B27" s="4" t="s">
        <v>28</v>
      </c>
    </row>
    <row r="28">
      <c r="B28" s="4" t="s">
        <v>29</v>
      </c>
      <c r="C28" s="10">
        <f>930+77</f>
        <v>1007</v>
      </c>
    </row>
    <row r="29">
      <c r="B29" s="4" t="s">
        <v>30</v>
      </c>
      <c r="C29" s="10">
        <f> 1007 - 942</f>
        <v>65</v>
      </c>
    </row>
  </sheetData>
  <mergeCells count="1">
    <mergeCell ref="A25:D25"/>
  </mergeCells>
  <conditionalFormatting sqref="D1:D24 B23:C23 D28:D1004">
    <cfRule type="cellIs" dxfId="0" priority="1" operator="greater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0"/>
    <col customWidth="1" min="4" max="4" width="18.38"/>
    <col customWidth="1" min="6" max="6" width="23.25"/>
    <col customWidth="1" min="7" max="7" width="12.75"/>
    <col customWidth="1" min="8" max="8" width="12.38"/>
  </cols>
  <sheetData>
    <row r="1">
      <c r="A1" s="1"/>
      <c r="B1" s="2" t="s">
        <v>0</v>
      </c>
      <c r="C1" s="2" t="s">
        <v>1</v>
      </c>
      <c r="D1" s="3" t="s">
        <v>2</v>
      </c>
      <c r="G1" s="4"/>
    </row>
    <row r="2">
      <c r="A2" s="2" t="s">
        <v>3</v>
      </c>
      <c r="B2" s="5">
        <f>20</f>
        <v>20</v>
      </c>
      <c r="C2" s="5">
        <v>20.0</v>
      </c>
      <c r="D2" s="6">
        <f>B2-C2</f>
        <v>0</v>
      </c>
      <c r="F2" s="4" t="s">
        <v>31</v>
      </c>
    </row>
    <row r="3" ht="15.0" customHeight="1">
      <c r="A3" s="2" t="s">
        <v>9</v>
      </c>
      <c r="B3" s="5">
        <v>89.0</v>
      </c>
      <c r="C3" s="5">
        <v>89.0</v>
      </c>
      <c r="D3" s="11">
        <v>0.0</v>
      </c>
    </row>
    <row r="4">
      <c r="A4" s="2" t="s">
        <v>4</v>
      </c>
      <c r="B4" s="5">
        <f>10+50</f>
        <v>60</v>
      </c>
      <c r="C4" s="5">
        <v>60.0</v>
      </c>
      <c r="D4" s="6">
        <f t="shared" ref="D4:D22" si="1">B4-C4</f>
        <v>0</v>
      </c>
      <c r="G4" s="4" t="s">
        <v>25</v>
      </c>
      <c r="H4" s="10">
        <f>449 + 65</f>
        <v>514</v>
      </c>
    </row>
    <row r="5">
      <c r="A5" s="2" t="s">
        <v>5</v>
      </c>
      <c r="B5" s="5">
        <v>0.0</v>
      </c>
      <c r="C5" s="5">
        <v>0.0</v>
      </c>
      <c r="D5" s="6">
        <f t="shared" si="1"/>
        <v>0</v>
      </c>
      <c r="G5" s="4" t="s">
        <v>30</v>
      </c>
      <c r="H5" s="4">
        <v>10.0</v>
      </c>
    </row>
    <row r="6">
      <c r="A6" s="2" t="s">
        <v>6</v>
      </c>
      <c r="B6" s="5">
        <f>10</f>
        <v>10</v>
      </c>
      <c r="C6" s="5">
        <v>0.0</v>
      </c>
      <c r="D6" s="6">
        <f t="shared" si="1"/>
        <v>10</v>
      </c>
    </row>
    <row r="7">
      <c r="A7" s="1" t="s">
        <v>7</v>
      </c>
      <c r="B7" s="5">
        <v>0.0</v>
      </c>
      <c r="C7" s="5">
        <v>0.0</v>
      </c>
      <c r="D7" s="6">
        <f t="shared" si="1"/>
        <v>0</v>
      </c>
    </row>
    <row r="8">
      <c r="A8" s="2" t="s">
        <v>8</v>
      </c>
      <c r="B8" s="5">
        <f>10</f>
        <v>10</v>
      </c>
      <c r="C8" s="5">
        <v>10.0</v>
      </c>
      <c r="D8" s="6">
        <f t="shared" si="1"/>
        <v>0</v>
      </c>
    </row>
    <row r="9">
      <c r="A9" s="2" t="s">
        <v>10</v>
      </c>
      <c r="B9" s="5">
        <v>0.0</v>
      </c>
      <c r="C9" s="5">
        <v>0.0</v>
      </c>
      <c r="D9" s="6">
        <f t="shared" si="1"/>
        <v>0</v>
      </c>
    </row>
    <row r="10">
      <c r="A10" s="1" t="s">
        <v>12</v>
      </c>
      <c r="B10" s="5">
        <v>10.0</v>
      </c>
      <c r="C10" s="5">
        <v>10.0</v>
      </c>
      <c r="D10" s="6">
        <f t="shared" si="1"/>
        <v>0</v>
      </c>
    </row>
    <row r="11">
      <c r="A11" s="2" t="s">
        <v>13</v>
      </c>
      <c r="B11" s="5">
        <v>0.0</v>
      </c>
      <c r="C11" s="5">
        <v>0.0</v>
      </c>
      <c r="D11" s="6">
        <f t="shared" si="1"/>
        <v>0</v>
      </c>
    </row>
    <row r="12">
      <c r="A12" s="4" t="s">
        <v>14</v>
      </c>
      <c r="B12" s="5">
        <v>0.0</v>
      </c>
      <c r="C12" s="5">
        <v>0.0</v>
      </c>
      <c r="D12" s="6">
        <f t="shared" si="1"/>
        <v>0</v>
      </c>
    </row>
    <row r="13">
      <c r="A13" s="7" t="s">
        <v>15</v>
      </c>
      <c r="B13" s="5">
        <v>0.0</v>
      </c>
      <c r="C13" s="5">
        <v>0.0</v>
      </c>
      <c r="D13" s="6">
        <f t="shared" si="1"/>
        <v>0</v>
      </c>
    </row>
    <row r="14">
      <c r="A14" s="4" t="s">
        <v>16</v>
      </c>
      <c r="B14" s="5">
        <v>0.0</v>
      </c>
      <c r="C14" s="5">
        <v>0.0</v>
      </c>
      <c r="D14" s="6">
        <f t="shared" si="1"/>
        <v>0</v>
      </c>
    </row>
    <row r="15">
      <c r="A15" s="4" t="s">
        <v>17</v>
      </c>
      <c r="B15" s="5">
        <v>0.0</v>
      </c>
      <c r="C15" s="5">
        <v>0.0</v>
      </c>
      <c r="D15" s="6">
        <f t="shared" si="1"/>
        <v>0</v>
      </c>
    </row>
    <row r="16">
      <c r="A16" s="4" t="s">
        <v>18</v>
      </c>
      <c r="B16" s="5">
        <v>0.0</v>
      </c>
      <c r="C16" s="5">
        <v>0.0</v>
      </c>
      <c r="D16" s="6">
        <f t="shared" si="1"/>
        <v>0</v>
      </c>
    </row>
    <row r="17">
      <c r="A17" s="4" t="s">
        <v>19</v>
      </c>
      <c r="B17" s="5">
        <f>10+20+10+20</f>
        <v>60</v>
      </c>
      <c r="C17" s="5">
        <v>60.0</v>
      </c>
      <c r="D17" s="6">
        <f t="shared" si="1"/>
        <v>0</v>
      </c>
    </row>
    <row r="18">
      <c r="A18" s="4" t="s">
        <v>20</v>
      </c>
      <c r="B18" s="5">
        <f>10+20+40</f>
        <v>70</v>
      </c>
      <c r="C18" s="5">
        <v>70.0</v>
      </c>
      <c r="D18" s="6">
        <f t="shared" si="1"/>
        <v>0</v>
      </c>
    </row>
    <row r="19">
      <c r="A19" s="4" t="s">
        <v>21</v>
      </c>
      <c r="B19" s="5">
        <v>0.0</v>
      </c>
      <c r="C19" s="5">
        <v>0.0</v>
      </c>
      <c r="D19" s="6">
        <f t="shared" si="1"/>
        <v>0</v>
      </c>
    </row>
    <row r="20">
      <c r="A20" s="4" t="s">
        <v>22</v>
      </c>
      <c r="B20" s="5">
        <v>0.0</v>
      </c>
      <c r="C20" s="5">
        <v>0.0</v>
      </c>
      <c r="D20" s="6">
        <f t="shared" si="1"/>
        <v>0</v>
      </c>
    </row>
    <row r="21">
      <c r="A21" s="4" t="s">
        <v>23</v>
      </c>
      <c r="B21" s="5">
        <v>0.0</v>
      </c>
      <c r="C21" s="5">
        <v>0.0</v>
      </c>
      <c r="D21" s="6">
        <f t="shared" si="1"/>
        <v>0</v>
      </c>
    </row>
    <row r="22">
      <c r="A22" s="4" t="s">
        <v>24</v>
      </c>
      <c r="B22" s="5">
        <f>10+20+40+50</f>
        <v>120</v>
      </c>
      <c r="C22" s="5">
        <v>120.0</v>
      </c>
      <c r="D22" s="6">
        <f t="shared" si="1"/>
        <v>0</v>
      </c>
    </row>
    <row r="23">
      <c r="A23" s="2" t="s">
        <v>25</v>
      </c>
      <c r="B23" s="8">
        <f t="shared" ref="B23:D23" si="2">sum(B2:B22)</f>
        <v>449</v>
      </c>
      <c r="C23" s="8">
        <f t="shared" si="2"/>
        <v>439</v>
      </c>
      <c r="D23" s="8">
        <f t="shared" si="2"/>
        <v>10</v>
      </c>
    </row>
    <row r="25">
      <c r="A25" s="9" t="s">
        <v>26</v>
      </c>
    </row>
    <row r="26">
      <c r="A26" s="4" t="s">
        <v>27</v>
      </c>
    </row>
  </sheetData>
  <mergeCells count="1">
    <mergeCell ref="A25:D25"/>
  </mergeCells>
  <conditionalFormatting sqref="D1:D24 B23:C23 D28:D1003">
    <cfRule type="cellIs" dxfId="0" priority="1" operator="greater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0"/>
    <col customWidth="1" min="4" max="4" width="18.38"/>
    <col customWidth="1" min="6" max="6" width="23.25"/>
    <col customWidth="1" min="7" max="7" width="12.75"/>
    <col customWidth="1" min="8" max="8" width="12.38"/>
  </cols>
  <sheetData>
    <row r="1">
      <c r="A1" s="1"/>
      <c r="B1" s="2" t="s">
        <v>0</v>
      </c>
      <c r="C1" s="2" t="s">
        <v>1</v>
      </c>
      <c r="D1" s="3" t="s">
        <v>2</v>
      </c>
      <c r="G1" s="4"/>
    </row>
    <row r="2">
      <c r="A2" s="2" t="s">
        <v>3</v>
      </c>
      <c r="B2" s="12">
        <f>10+50+10+10</f>
        <v>80</v>
      </c>
      <c r="C2" s="5">
        <v>80.0</v>
      </c>
      <c r="D2" s="6">
        <f t="shared" ref="D2:D19" si="1">B2-C2</f>
        <v>0</v>
      </c>
    </row>
    <row r="3" ht="15.0" customHeight="1">
      <c r="A3" s="2" t="s">
        <v>9</v>
      </c>
      <c r="B3" s="12">
        <f>60+50+10</f>
        <v>120</v>
      </c>
      <c r="C3" s="5">
        <v>120.0</v>
      </c>
      <c r="D3" s="6">
        <f t="shared" si="1"/>
        <v>0</v>
      </c>
      <c r="F3" s="4" t="s">
        <v>31</v>
      </c>
      <c r="G3" s="7"/>
      <c r="H3" s="7"/>
    </row>
    <row r="4">
      <c r="A4" s="2" t="s">
        <v>4</v>
      </c>
      <c r="B4" s="12">
        <f>10+20+20+50+10</f>
        <v>110</v>
      </c>
      <c r="C4" s="5">
        <v>110.0</v>
      </c>
      <c r="D4" s="6">
        <f t="shared" si="1"/>
        <v>0</v>
      </c>
      <c r="G4" s="7"/>
      <c r="H4" s="7"/>
    </row>
    <row r="5">
      <c r="A5" s="2" t="s">
        <v>5</v>
      </c>
      <c r="B5" s="5">
        <f>60</f>
        <v>60</v>
      </c>
      <c r="C5" s="5">
        <v>60.0</v>
      </c>
      <c r="D5" s="6">
        <f t="shared" si="1"/>
        <v>0</v>
      </c>
      <c r="G5" s="7"/>
      <c r="H5" s="7"/>
    </row>
    <row r="6">
      <c r="A6" s="2" t="s">
        <v>6</v>
      </c>
      <c r="B6" s="12">
        <f t="shared" ref="B6:B7" si="2">10</f>
        <v>10</v>
      </c>
      <c r="C6" s="5">
        <v>10.0</v>
      </c>
      <c r="D6" s="6">
        <f t="shared" si="1"/>
        <v>0</v>
      </c>
      <c r="F6" s="4" t="s">
        <v>32</v>
      </c>
      <c r="G6" s="7">
        <v>840.0</v>
      </c>
      <c r="H6" s="7"/>
    </row>
    <row r="7">
      <c r="A7" s="1" t="s">
        <v>7</v>
      </c>
      <c r="B7" s="5">
        <f t="shared" si="2"/>
        <v>10</v>
      </c>
      <c r="C7" s="5">
        <v>10.0</v>
      </c>
      <c r="D7" s="6">
        <f t="shared" si="1"/>
        <v>0</v>
      </c>
      <c r="F7" s="4" t="s">
        <v>33</v>
      </c>
      <c r="G7" s="7">
        <v>66.0</v>
      </c>
      <c r="H7" s="7"/>
    </row>
    <row r="8">
      <c r="A8" s="2" t="s">
        <v>8</v>
      </c>
      <c r="B8" s="12">
        <v>0.0</v>
      </c>
      <c r="C8" s="5">
        <v>0.0</v>
      </c>
      <c r="D8" s="6">
        <f t="shared" si="1"/>
        <v>0</v>
      </c>
      <c r="F8" s="4" t="s">
        <v>34</v>
      </c>
      <c r="G8" s="7">
        <f>G6+G7</f>
        <v>906</v>
      </c>
      <c r="H8" s="13"/>
    </row>
    <row r="9">
      <c r="A9" s="2" t="s">
        <v>10</v>
      </c>
      <c r="B9" s="12">
        <f>10+10</f>
        <v>20</v>
      </c>
      <c r="C9" s="5">
        <v>20.0</v>
      </c>
      <c r="D9" s="6">
        <f t="shared" si="1"/>
        <v>0</v>
      </c>
      <c r="F9" s="4" t="s">
        <v>35</v>
      </c>
      <c r="G9" s="4">
        <v>778.0</v>
      </c>
    </row>
    <row r="10">
      <c r="A10" s="4" t="s">
        <v>14</v>
      </c>
      <c r="B10" s="12">
        <v>0.0</v>
      </c>
      <c r="C10" s="5">
        <v>0.0</v>
      </c>
      <c r="D10" s="6">
        <f t="shared" si="1"/>
        <v>0</v>
      </c>
    </row>
    <row r="11">
      <c r="A11" s="7" t="s">
        <v>15</v>
      </c>
      <c r="B11" s="12">
        <f>10</f>
        <v>10</v>
      </c>
      <c r="C11" s="5">
        <v>10.0</v>
      </c>
      <c r="D11" s="6">
        <f t="shared" si="1"/>
        <v>0</v>
      </c>
    </row>
    <row r="12">
      <c r="A12" s="4" t="s">
        <v>16</v>
      </c>
      <c r="B12" s="12">
        <v>0.0</v>
      </c>
      <c r="C12" s="5">
        <v>0.0</v>
      </c>
      <c r="D12" s="6">
        <f t="shared" si="1"/>
        <v>0</v>
      </c>
    </row>
    <row r="13">
      <c r="A13" s="4" t="s">
        <v>17</v>
      </c>
      <c r="B13" s="12">
        <f t="shared" ref="B13:B14" si="3">10</f>
        <v>10</v>
      </c>
      <c r="C13" s="5">
        <v>10.0</v>
      </c>
      <c r="D13" s="6">
        <f t="shared" si="1"/>
        <v>0</v>
      </c>
      <c r="F13" s="14" t="s">
        <v>36</v>
      </c>
      <c r="G13" s="15">
        <f>G8-G9</f>
        <v>128</v>
      </c>
    </row>
    <row r="14">
      <c r="A14" s="4" t="s">
        <v>18</v>
      </c>
      <c r="B14" s="12">
        <f t="shared" si="3"/>
        <v>10</v>
      </c>
      <c r="C14" s="5">
        <v>10.0</v>
      </c>
      <c r="D14" s="6">
        <f t="shared" si="1"/>
        <v>0</v>
      </c>
    </row>
    <row r="15">
      <c r="A15" s="4" t="s">
        <v>19</v>
      </c>
      <c r="B15" s="12">
        <f>20+10+20+10+10</f>
        <v>70</v>
      </c>
      <c r="C15" s="5">
        <v>70.0</v>
      </c>
      <c r="D15" s="6">
        <f t="shared" si="1"/>
        <v>0</v>
      </c>
    </row>
    <row r="16">
      <c r="A16" s="4" t="s">
        <v>20</v>
      </c>
      <c r="B16" s="12">
        <f>50+50</f>
        <v>100</v>
      </c>
      <c r="C16" s="5">
        <v>100.0</v>
      </c>
      <c r="D16" s="6">
        <f t="shared" si="1"/>
        <v>0</v>
      </c>
    </row>
    <row r="17">
      <c r="A17" s="4" t="s">
        <v>22</v>
      </c>
      <c r="B17" s="12">
        <f>10</f>
        <v>10</v>
      </c>
      <c r="C17" s="5">
        <v>10.0</v>
      </c>
      <c r="D17" s="6">
        <f t="shared" si="1"/>
        <v>0</v>
      </c>
    </row>
    <row r="18">
      <c r="A18" s="4" t="s">
        <v>23</v>
      </c>
      <c r="B18" s="12">
        <v>0.0</v>
      </c>
      <c r="C18" s="5">
        <v>0.0</v>
      </c>
      <c r="D18" s="6">
        <f t="shared" si="1"/>
        <v>0</v>
      </c>
    </row>
    <row r="19">
      <c r="A19" s="4" t="s">
        <v>24</v>
      </c>
      <c r="B19" s="12">
        <f>50+50+50+10+10+50</f>
        <v>220</v>
      </c>
      <c r="C19" s="5">
        <v>220.0</v>
      </c>
      <c r="D19" s="6">
        <f t="shared" si="1"/>
        <v>0</v>
      </c>
    </row>
    <row r="20">
      <c r="A20" s="4" t="s">
        <v>37</v>
      </c>
      <c r="B20" s="5">
        <v>0.0</v>
      </c>
      <c r="C20" s="5">
        <v>0.0</v>
      </c>
      <c r="D20" s="11">
        <v>0.0</v>
      </c>
    </row>
    <row r="21">
      <c r="A21" s="2" t="s">
        <v>25</v>
      </c>
      <c r="B21" s="8">
        <f t="shared" ref="B21:D21" si="4">sum(B2:B20)</f>
        <v>840</v>
      </c>
      <c r="C21" s="8">
        <f t="shared" si="4"/>
        <v>840</v>
      </c>
      <c r="D21" s="8">
        <f t="shared" si="4"/>
        <v>0</v>
      </c>
    </row>
    <row r="23">
      <c r="A23" s="9" t="s">
        <v>26</v>
      </c>
    </row>
    <row r="24">
      <c r="A24" s="4" t="s">
        <v>27</v>
      </c>
    </row>
  </sheetData>
  <mergeCells count="1">
    <mergeCell ref="A23:D23"/>
  </mergeCells>
  <conditionalFormatting sqref="D1:D22 B21:C21 D26:D1001">
    <cfRule type="cellIs" dxfId="0" priority="1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0"/>
    <col customWidth="1" min="4" max="4" width="18.38"/>
    <col customWidth="1" min="6" max="6" width="23.25"/>
    <col customWidth="1" min="7" max="7" width="12.75"/>
    <col customWidth="1" min="8" max="8" width="12.38"/>
  </cols>
  <sheetData>
    <row r="1">
      <c r="A1" s="1"/>
      <c r="B1" s="2" t="s">
        <v>0</v>
      </c>
      <c r="C1" s="2" t="s">
        <v>1</v>
      </c>
      <c r="D1" s="3" t="s">
        <v>2</v>
      </c>
      <c r="G1" s="4"/>
    </row>
    <row r="2">
      <c r="A2" s="2" t="s">
        <v>3</v>
      </c>
      <c r="B2" s="5">
        <f>10+10+50+10+40</f>
        <v>120</v>
      </c>
      <c r="C2" s="5">
        <v>120.0</v>
      </c>
      <c r="D2" s="6">
        <f t="shared" ref="D2:D19" si="1">B2-C2</f>
        <v>0</v>
      </c>
    </row>
    <row r="3" ht="15.0" customHeight="1">
      <c r="A3" s="2" t="s">
        <v>9</v>
      </c>
      <c r="B3" s="5">
        <v>0.0</v>
      </c>
      <c r="C3" s="5">
        <v>0.0</v>
      </c>
      <c r="D3" s="6">
        <f t="shared" si="1"/>
        <v>0</v>
      </c>
      <c r="F3" s="4" t="s">
        <v>31</v>
      </c>
      <c r="G3" s="7"/>
      <c r="H3" s="7"/>
    </row>
    <row r="4">
      <c r="A4" s="2" t="s">
        <v>4</v>
      </c>
      <c r="B4" s="5">
        <f>10+10+20+40+10</f>
        <v>90</v>
      </c>
      <c r="C4" s="5">
        <v>90.0</v>
      </c>
      <c r="D4" s="6">
        <f t="shared" si="1"/>
        <v>0</v>
      </c>
      <c r="G4" s="7"/>
      <c r="H4" s="7"/>
    </row>
    <row r="5">
      <c r="A5" s="2" t="s">
        <v>5</v>
      </c>
      <c r="B5" s="5">
        <f>10+10+5</f>
        <v>25</v>
      </c>
      <c r="C5" s="5">
        <v>25.0</v>
      </c>
      <c r="D5" s="6">
        <f t="shared" si="1"/>
        <v>0</v>
      </c>
      <c r="G5" s="7"/>
      <c r="H5" s="7"/>
    </row>
    <row r="6">
      <c r="A6" s="2" t="s">
        <v>6</v>
      </c>
      <c r="B6" s="5">
        <f>10+10</f>
        <v>20</v>
      </c>
      <c r="C6" s="5">
        <v>20.0</v>
      </c>
      <c r="D6" s="6">
        <f t="shared" si="1"/>
        <v>0</v>
      </c>
      <c r="F6" s="4" t="s">
        <v>32</v>
      </c>
      <c r="G6" s="7">
        <v>620.0</v>
      </c>
      <c r="H6" s="7"/>
    </row>
    <row r="7">
      <c r="A7" s="1" t="s">
        <v>7</v>
      </c>
      <c r="B7" s="5">
        <f>10+5+10</f>
        <v>25</v>
      </c>
      <c r="C7" s="5">
        <v>25.0</v>
      </c>
      <c r="D7" s="6">
        <f t="shared" si="1"/>
        <v>0</v>
      </c>
      <c r="F7" s="4" t="s">
        <v>33</v>
      </c>
      <c r="G7" s="7">
        <v>128.0</v>
      </c>
      <c r="H7" s="7"/>
    </row>
    <row r="8">
      <c r="A8" s="2" t="s">
        <v>8</v>
      </c>
      <c r="B8" s="5">
        <f t="shared" ref="B8:B9" si="2">10+10+10</f>
        <v>30</v>
      </c>
      <c r="C8" s="5">
        <v>30.0</v>
      </c>
      <c r="D8" s="6">
        <f t="shared" si="1"/>
        <v>0</v>
      </c>
      <c r="F8" s="4" t="s">
        <v>34</v>
      </c>
      <c r="G8" s="7">
        <f>G6+G7</f>
        <v>748</v>
      </c>
      <c r="H8" s="13"/>
    </row>
    <row r="9">
      <c r="A9" s="2" t="s">
        <v>10</v>
      </c>
      <c r="B9" s="5">
        <f t="shared" si="2"/>
        <v>30</v>
      </c>
      <c r="C9" s="5">
        <v>30.0</v>
      </c>
      <c r="D9" s="6">
        <f t="shared" si="1"/>
        <v>0</v>
      </c>
      <c r="F9" s="4" t="s">
        <v>35</v>
      </c>
      <c r="G9" s="10">
        <f>630</f>
        <v>630</v>
      </c>
    </row>
    <row r="10">
      <c r="A10" s="4" t="s">
        <v>14</v>
      </c>
      <c r="B10" s="5">
        <v>0.0</v>
      </c>
      <c r="C10" s="5">
        <v>0.0</v>
      </c>
      <c r="D10" s="6">
        <f t="shared" si="1"/>
        <v>0</v>
      </c>
    </row>
    <row r="11">
      <c r="A11" s="7" t="s">
        <v>15</v>
      </c>
      <c r="B11" s="5">
        <v>0.0</v>
      </c>
      <c r="C11" s="5">
        <v>0.0</v>
      </c>
      <c r="D11" s="6">
        <f t="shared" si="1"/>
        <v>0</v>
      </c>
    </row>
    <row r="12">
      <c r="A12" s="4" t="s">
        <v>16</v>
      </c>
      <c r="B12" s="5">
        <v>0.0</v>
      </c>
      <c r="C12" s="5">
        <v>0.0</v>
      </c>
      <c r="D12" s="6">
        <f t="shared" si="1"/>
        <v>0</v>
      </c>
    </row>
    <row r="13">
      <c r="A13" s="4" t="s">
        <v>17</v>
      </c>
      <c r="B13" s="5">
        <f>10+10</f>
        <v>20</v>
      </c>
      <c r="C13" s="5">
        <v>20.0</v>
      </c>
      <c r="D13" s="6">
        <f t="shared" si="1"/>
        <v>0</v>
      </c>
      <c r="F13" s="16" t="s">
        <v>36</v>
      </c>
      <c r="G13" s="17">
        <f>G8-G9</f>
        <v>118</v>
      </c>
    </row>
    <row r="14">
      <c r="A14" s="4" t="s">
        <v>18</v>
      </c>
      <c r="B14" s="5">
        <v>0.0</v>
      </c>
      <c r="C14" s="5">
        <v>0.0</v>
      </c>
      <c r="D14" s="6">
        <f t="shared" si="1"/>
        <v>0</v>
      </c>
    </row>
    <row r="15">
      <c r="A15" s="4" t="s">
        <v>19</v>
      </c>
      <c r="B15" s="5">
        <f>10+20+40</f>
        <v>70</v>
      </c>
      <c r="C15" s="5">
        <v>70.0</v>
      </c>
      <c r="D15" s="6">
        <f t="shared" si="1"/>
        <v>0</v>
      </c>
    </row>
    <row r="16">
      <c r="A16" s="4" t="s">
        <v>20</v>
      </c>
      <c r="B16" s="5">
        <f>10+20+40+10+20</f>
        <v>100</v>
      </c>
      <c r="C16" s="5">
        <v>100.0</v>
      </c>
      <c r="D16" s="6">
        <f t="shared" si="1"/>
        <v>0</v>
      </c>
    </row>
    <row r="17">
      <c r="A17" s="4" t="s">
        <v>22</v>
      </c>
      <c r="B17" s="5">
        <v>0.0</v>
      </c>
      <c r="C17" s="5">
        <v>0.0</v>
      </c>
      <c r="D17" s="6">
        <f t="shared" si="1"/>
        <v>0</v>
      </c>
    </row>
    <row r="18">
      <c r="A18" s="4" t="s">
        <v>23</v>
      </c>
      <c r="B18" s="5">
        <v>0.0</v>
      </c>
      <c r="C18" s="5">
        <v>0.0</v>
      </c>
      <c r="D18" s="6">
        <f t="shared" si="1"/>
        <v>0</v>
      </c>
    </row>
    <row r="19">
      <c r="A19" s="4" t="s">
        <v>24</v>
      </c>
      <c r="B19" s="5">
        <f>10+10+10+10+50</f>
        <v>90</v>
      </c>
      <c r="C19" s="5">
        <v>90.0</v>
      </c>
      <c r="D19" s="6">
        <f t="shared" si="1"/>
        <v>0</v>
      </c>
    </row>
    <row r="20">
      <c r="A20" s="4" t="s">
        <v>37</v>
      </c>
      <c r="B20" s="5">
        <v>0.0</v>
      </c>
      <c r="C20" s="5">
        <v>0.0</v>
      </c>
      <c r="D20" s="11">
        <v>0.0</v>
      </c>
    </row>
    <row r="21">
      <c r="A21" s="2" t="s">
        <v>25</v>
      </c>
      <c r="B21" s="8">
        <f t="shared" ref="B21:D21" si="3">sum(B2:B20)</f>
        <v>620</v>
      </c>
      <c r="C21" s="8">
        <f t="shared" si="3"/>
        <v>620</v>
      </c>
      <c r="D21" s="8">
        <f t="shared" si="3"/>
        <v>0</v>
      </c>
    </row>
    <row r="23">
      <c r="A23" s="9" t="s">
        <v>26</v>
      </c>
    </row>
    <row r="24">
      <c r="A24" s="4" t="s">
        <v>27</v>
      </c>
    </row>
  </sheetData>
  <mergeCells count="1">
    <mergeCell ref="A23:D23"/>
  </mergeCells>
  <conditionalFormatting sqref="D1:D22 B21:C21 D26:D1001">
    <cfRule type="cellIs" dxfId="0" priority="1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0"/>
    <col customWidth="1" min="4" max="4" width="18.38"/>
    <col customWidth="1" min="6" max="6" width="23.25"/>
    <col customWidth="1" min="7" max="7" width="12.75"/>
    <col customWidth="1" min="8" max="8" width="12.38"/>
  </cols>
  <sheetData>
    <row r="1">
      <c r="A1" s="1"/>
      <c r="B1" s="2" t="s">
        <v>0</v>
      </c>
      <c r="C1" s="2" t="s">
        <v>1</v>
      </c>
      <c r="D1" s="3" t="s">
        <v>2</v>
      </c>
      <c r="G1" s="4"/>
    </row>
    <row r="2">
      <c r="A2" s="2" t="s">
        <v>3</v>
      </c>
      <c r="B2" s="5">
        <f>10+40+10+40+50+10</f>
        <v>160</v>
      </c>
      <c r="C2" s="5">
        <v>160.0</v>
      </c>
      <c r="D2" s="6">
        <f t="shared" ref="D2:D21" si="1">B2-C2</f>
        <v>0</v>
      </c>
    </row>
    <row r="3" ht="15.0" customHeight="1">
      <c r="A3" s="2" t="s">
        <v>9</v>
      </c>
      <c r="B3" s="5">
        <f>10+20</f>
        <v>30</v>
      </c>
      <c r="C3" s="5">
        <v>30.0</v>
      </c>
      <c r="D3" s="6">
        <f t="shared" si="1"/>
        <v>0</v>
      </c>
      <c r="F3" s="4" t="s">
        <v>31</v>
      </c>
      <c r="G3" s="7"/>
      <c r="H3" s="7"/>
    </row>
    <row r="4">
      <c r="A4" s="2" t="s">
        <v>4</v>
      </c>
      <c r="B4" s="5">
        <f>20+10+20+10+10+10+10+10+10+10</f>
        <v>120</v>
      </c>
      <c r="C4" s="5">
        <v>120.0</v>
      </c>
      <c r="D4" s="6">
        <f t="shared" si="1"/>
        <v>0</v>
      </c>
      <c r="G4" s="7"/>
      <c r="H4" s="7"/>
    </row>
    <row r="5">
      <c r="A5" s="2" t="s">
        <v>5</v>
      </c>
      <c r="B5" s="5">
        <f>10+10+10+10+10+10+10</f>
        <v>70</v>
      </c>
      <c r="C5" s="5">
        <v>70.0</v>
      </c>
      <c r="D5" s="6">
        <f t="shared" si="1"/>
        <v>0</v>
      </c>
      <c r="G5" s="7"/>
      <c r="H5" s="7"/>
    </row>
    <row r="6">
      <c r="A6" s="2" t="s">
        <v>6</v>
      </c>
      <c r="B6" s="5">
        <f>10+10</f>
        <v>20</v>
      </c>
      <c r="C6" s="5">
        <v>20.0</v>
      </c>
      <c r="D6" s="6">
        <f t="shared" si="1"/>
        <v>0</v>
      </c>
      <c r="F6" s="4" t="s">
        <v>32</v>
      </c>
      <c r="G6" s="7">
        <v>945.0</v>
      </c>
      <c r="H6" s="7"/>
    </row>
    <row r="7">
      <c r="A7" s="1" t="s">
        <v>7</v>
      </c>
      <c r="B7" s="5">
        <f>10+50</f>
        <v>60</v>
      </c>
      <c r="C7" s="5">
        <v>60.0</v>
      </c>
      <c r="D7" s="6">
        <f t="shared" si="1"/>
        <v>0</v>
      </c>
      <c r="F7" s="4" t="s">
        <v>33</v>
      </c>
      <c r="G7" s="7">
        <v>118.0</v>
      </c>
      <c r="H7" s="7"/>
    </row>
    <row r="8">
      <c r="A8" s="2" t="s">
        <v>8</v>
      </c>
      <c r="B8" s="5">
        <f>10</f>
        <v>10</v>
      </c>
      <c r="C8" s="5">
        <v>10.0</v>
      </c>
      <c r="D8" s="6">
        <f t="shared" si="1"/>
        <v>0</v>
      </c>
      <c r="F8" s="4" t="s">
        <v>34</v>
      </c>
      <c r="G8" s="7">
        <f>G6+G7</f>
        <v>1063</v>
      </c>
      <c r="H8" s="13"/>
    </row>
    <row r="9">
      <c r="A9" s="2" t="s">
        <v>10</v>
      </c>
      <c r="B9" s="5">
        <f>10+10</f>
        <v>20</v>
      </c>
      <c r="C9" s="5">
        <v>20.0</v>
      </c>
      <c r="D9" s="6">
        <f t="shared" si="1"/>
        <v>0</v>
      </c>
      <c r="F9" s="4" t="s">
        <v>35</v>
      </c>
      <c r="G9" s="4">
        <v>1049.0</v>
      </c>
    </row>
    <row r="10">
      <c r="A10" s="4" t="s">
        <v>14</v>
      </c>
      <c r="B10" s="5">
        <v>0.0</v>
      </c>
      <c r="C10" s="5">
        <v>0.0</v>
      </c>
      <c r="D10" s="6">
        <f t="shared" si="1"/>
        <v>0</v>
      </c>
    </row>
    <row r="11">
      <c r="A11" s="7" t="s">
        <v>15</v>
      </c>
      <c r="B11" s="5">
        <f>10+5+10+50</f>
        <v>75</v>
      </c>
      <c r="C11" s="5">
        <v>75.0</v>
      </c>
      <c r="D11" s="6">
        <f t="shared" si="1"/>
        <v>0</v>
      </c>
    </row>
    <row r="12">
      <c r="A12" s="4" t="s">
        <v>17</v>
      </c>
      <c r="B12" s="5">
        <f>10+10+10</f>
        <v>30</v>
      </c>
      <c r="C12" s="5">
        <v>30.0</v>
      </c>
      <c r="D12" s="6">
        <f t="shared" si="1"/>
        <v>0</v>
      </c>
      <c r="F12" s="16" t="s">
        <v>36</v>
      </c>
      <c r="G12" s="17">
        <f>G8-G9</f>
        <v>14</v>
      </c>
    </row>
    <row r="13">
      <c r="A13" s="4" t="s">
        <v>18</v>
      </c>
      <c r="B13" s="5">
        <v>0.0</v>
      </c>
      <c r="C13" s="5">
        <v>0.0</v>
      </c>
      <c r="D13" s="6">
        <f t="shared" si="1"/>
        <v>0</v>
      </c>
    </row>
    <row r="14">
      <c r="A14" s="4" t="s">
        <v>19</v>
      </c>
      <c r="B14" s="5">
        <f>50+20+10+10</f>
        <v>90</v>
      </c>
      <c r="C14" s="5">
        <v>90.0</v>
      </c>
      <c r="D14" s="6">
        <f t="shared" si="1"/>
        <v>0</v>
      </c>
    </row>
    <row r="15">
      <c r="A15" s="4" t="s">
        <v>20</v>
      </c>
      <c r="B15" s="5">
        <f>10+10+10+10</f>
        <v>40</v>
      </c>
      <c r="C15" s="5">
        <v>40.0</v>
      </c>
      <c r="D15" s="6">
        <f t="shared" si="1"/>
        <v>0</v>
      </c>
    </row>
    <row r="16">
      <c r="A16" s="4" t="s">
        <v>22</v>
      </c>
      <c r="B16" s="5">
        <f>10+10</f>
        <v>20</v>
      </c>
      <c r="C16" s="5">
        <v>20.0</v>
      </c>
      <c r="D16" s="6">
        <f t="shared" si="1"/>
        <v>0</v>
      </c>
    </row>
    <row r="17">
      <c r="A17" s="4" t="s">
        <v>23</v>
      </c>
      <c r="B17" s="5">
        <v>0.0</v>
      </c>
      <c r="C17" s="5">
        <v>0.0</v>
      </c>
      <c r="D17" s="6">
        <f t="shared" si="1"/>
        <v>0</v>
      </c>
    </row>
    <row r="18">
      <c r="A18" s="4" t="s">
        <v>38</v>
      </c>
      <c r="B18" s="5">
        <f t="shared" ref="B18:B19" si="2">10</f>
        <v>10</v>
      </c>
      <c r="C18" s="5">
        <v>10.0</v>
      </c>
      <c r="D18" s="6">
        <f t="shared" si="1"/>
        <v>0</v>
      </c>
    </row>
    <row r="19">
      <c r="A19" s="4" t="s">
        <v>39</v>
      </c>
      <c r="B19" s="5">
        <f t="shared" si="2"/>
        <v>10</v>
      </c>
      <c r="C19" s="5">
        <v>10.0</v>
      </c>
      <c r="D19" s="6">
        <f t="shared" si="1"/>
        <v>0</v>
      </c>
    </row>
    <row r="20">
      <c r="A20" s="4" t="s">
        <v>24</v>
      </c>
      <c r="B20" s="5">
        <f>10+10+50+10+10+10+10+50</f>
        <v>160</v>
      </c>
      <c r="C20" s="5">
        <v>160.0</v>
      </c>
      <c r="D20" s="6">
        <f t="shared" si="1"/>
        <v>0</v>
      </c>
    </row>
    <row r="21">
      <c r="A21" s="4" t="s">
        <v>37</v>
      </c>
      <c r="B21" s="5">
        <f>10+10</f>
        <v>20</v>
      </c>
      <c r="C21" s="5">
        <v>20.0</v>
      </c>
      <c r="D21" s="6">
        <f t="shared" si="1"/>
        <v>0</v>
      </c>
    </row>
    <row r="22">
      <c r="A22" s="2" t="s">
        <v>25</v>
      </c>
      <c r="B22" s="8">
        <f t="shared" ref="B22:D22" si="3">sum(B2:B21)</f>
        <v>945</v>
      </c>
      <c r="C22" s="8">
        <f t="shared" si="3"/>
        <v>945</v>
      </c>
      <c r="D22" s="8">
        <f t="shared" si="3"/>
        <v>0</v>
      </c>
    </row>
    <row r="24">
      <c r="A24" s="9" t="s">
        <v>26</v>
      </c>
    </row>
    <row r="25">
      <c r="A25" s="4" t="s">
        <v>27</v>
      </c>
    </row>
  </sheetData>
  <mergeCells count="1">
    <mergeCell ref="A24:D24"/>
  </mergeCells>
  <conditionalFormatting sqref="D1:D23 B22:C22 D27:D1002">
    <cfRule type="cellIs" dxfId="0" priority="1" operator="greater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0"/>
    <col customWidth="1" min="4" max="4" width="18.38"/>
    <col customWidth="1" min="6" max="6" width="23.25"/>
    <col customWidth="1" min="7" max="7" width="12.75"/>
    <col customWidth="1" min="8" max="8" width="12.38"/>
  </cols>
  <sheetData>
    <row r="1">
      <c r="A1" s="1"/>
      <c r="B1" s="2" t="s">
        <v>0</v>
      </c>
      <c r="C1" s="2" t="s">
        <v>1</v>
      </c>
      <c r="D1" s="3" t="s">
        <v>2</v>
      </c>
      <c r="G1" s="4"/>
    </row>
    <row r="2">
      <c r="A2" s="2" t="s">
        <v>3</v>
      </c>
      <c r="B2" s="5">
        <f>20+10+40</f>
        <v>70</v>
      </c>
      <c r="C2" s="5">
        <v>70.0</v>
      </c>
      <c r="D2" s="6">
        <f t="shared" ref="D2:D21" si="1">B2-C2</f>
        <v>0</v>
      </c>
    </row>
    <row r="3" ht="15.0" customHeight="1">
      <c r="A3" s="2" t="s">
        <v>9</v>
      </c>
      <c r="B3" s="5">
        <f>20+20</f>
        <v>40</v>
      </c>
      <c r="C3" s="5">
        <v>40.0</v>
      </c>
      <c r="D3" s="6">
        <f t="shared" si="1"/>
        <v>0</v>
      </c>
      <c r="F3" s="4" t="s">
        <v>31</v>
      </c>
      <c r="G3" s="7"/>
      <c r="H3" s="7"/>
    </row>
    <row r="4">
      <c r="A4" s="2" t="s">
        <v>4</v>
      </c>
      <c r="B4" s="5">
        <f>5+50+10+10+10</f>
        <v>85</v>
      </c>
      <c r="C4" s="5">
        <v>0.0</v>
      </c>
      <c r="D4" s="6">
        <f t="shared" si="1"/>
        <v>85</v>
      </c>
      <c r="G4" s="7"/>
      <c r="H4" s="7"/>
    </row>
    <row r="5">
      <c r="A5" s="2" t="s">
        <v>5</v>
      </c>
      <c r="B5" s="5">
        <f>10+10+10+10+10</f>
        <v>50</v>
      </c>
      <c r="C5" s="5">
        <v>50.0</v>
      </c>
      <c r="D5" s="6">
        <f t="shared" si="1"/>
        <v>0</v>
      </c>
      <c r="G5" s="7"/>
      <c r="H5" s="7"/>
    </row>
    <row r="6">
      <c r="A6" s="2" t="s">
        <v>6</v>
      </c>
      <c r="B6" s="5">
        <f>5+10</f>
        <v>15</v>
      </c>
      <c r="C6" s="5">
        <v>15.0</v>
      </c>
      <c r="D6" s="6">
        <f t="shared" si="1"/>
        <v>0</v>
      </c>
      <c r="F6" s="4" t="s">
        <v>32</v>
      </c>
      <c r="G6" s="7">
        <v>850.0</v>
      </c>
      <c r="H6" s="7"/>
    </row>
    <row r="7">
      <c r="A7" s="1" t="s">
        <v>7</v>
      </c>
      <c r="B7" s="5">
        <f t="shared" ref="B7:B8" si="2">10+10</f>
        <v>20</v>
      </c>
      <c r="C7" s="5">
        <v>20.0</v>
      </c>
      <c r="D7" s="6">
        <f t="shared" si="1"/>
        <v>0</v>
      </c>
      <c r="F7" s="4" t="s">
        <v>33</v>
      </c>
      <c r="G7" s="7">
        <v>14.0</v>
      </c>
      <c r="H7" s="7"/>
    </row>
    <row r="8">
      <c r="A8" s="2" t="s">
        <v>8</v>
      </c>
      <c r="B8" s="5">
        <f t="shared" si="2"/>
        <v>20</v>
      </c>
      <c r="C8" s="5">
        <v>20.0</v>
      </c>
      <c r="D8" s="6">
        <f t="shared" si="1"/>
        <v>0</v>
      </c>
      <c r="F8" s="4" t="s">
        <v>34</v>
      </c>
      <c r="G8" s="7">
        <f>G6+G7</f>
        <v>864</v>
      </c>
      <c r="H8" s="13"/>
    </row>
    <row r="9">
      <c r="A9" s="2" t="s">
        <v>10</v>
      </c>
      <c r="B9" s="5">
        <f>5+10+10</f>
        <v>25</v>
      </c>
      <c r="C9" s="5">
        <v>25.0</v>
      </c>
      <c r="D9" s="6">
        <f t="shared" si="1"/>
        <v>0</v>
      </c>
      <c r="F9" s="4" t="s">
        <v>35</v>
      </c>
      <c r="G9" s="4">
        <v>751.0</v>
      </c>
    </row>
    <row r="10">
      <c r="A10" s="4" t="s">
        <v>14</v>
      </c>
      <c r="B10" s="5">
        <v>0.0</v>
      </c>
      <c r="C10" s="5">
        <v>0.0</v>
      </c>
      <c r="D10" s="6">
        <f t="shared" si="1"/>
        <v>0</v>
      </c>
    </row>
    <row r="11">
      <c r="A11" s="7" t="s">
        <v>15</v>
      </c>
      <c r="B11" s="5">
        <f>10</f>
        <v>10</v>
      </c>
      <c r="C11" s="5">
        <v>10.0</v>
      </c>
      <c r="D11" s="6">
        <f t="shared" si="1"/>
        <v>0</v>
      </c>
    </row>
    <row r="12">
      <c r="A12" s="4" t="s">
        <v>17</v>
      </c>
      <c r="B12" s="5">
        <f>10+10+10</f>
        <v>30</v>
      </c>
      <c r="C12" s="5">
        <v>30.0</v>
      </c>
      <c r="D12" s="6">
        <f t="shared" si="1"/>
        <v>0</v>
      </c>
      <c r="F12" s="16" t="s">
        <v>36</v>
      </c>
      <c r="G12" s="17">
        <f>G8-G9</f>
        <v>113</v>
      </c>
    </row>
    <row r="13">
      <c r="A13" s="4" t="s">
        <v>18</v>
      </c>
      <c r="B13" s="5">
        <v>0.0</v>
      </c>
      <c r="C13" s="5">
        <v>0.0</v>
      </c>
      <c r="D13" s="6">
        <f t="shared" si="1"/>
        <v>0</v>
      </c>
    </row>
    <row r="14">
      <c r="A14" s="4" t="s">
        <v>19</v>
      </c>
      <c r="B14" s="5">
        <f>10+50</f>
        <v>60</v>
      </c>
      <c r="C14" s="5">
        <v>60.0</v>
      </c>
      <c r="D14" s="6">
        <f t="shared" si="1"/>
        <v>0</v>
      </c>
    </row>
    <row r="15">
      <c r="A15" s="4" t="s">
        <v>20</v>
      </c>
      <c r="B15" s="5">
        <f>50+10+50+10+10+50</f>
        <v>180</v>
      </c>
      <c r="C15" s="5">
        <v>180.0</v>
      </c>
      <c r="D15" s="6">
        <f t="shared" si="1"/>
        <v>0</v>
      </c>
    </row>
    <row r="16">
      <c r="A16" s="4" t="s">
        <v>22</v>
      </c>
      <c r="B16" s="5">
        <f t="shared" ref="B16:B17" si="3">10</f>
        <v>10</v>
      </c>
      <c r="C16" s="5">
        <v>10.0</v>
      </c>
      <c r="D16" s="6">
        <f t="shared" si="1"/>
        <v>0</v>
      </c>
    </row>
    <row r="17">
      <c r="A17" s="4" t="s">
        <v>23</v>
      </c>
      <c r="B17" s="5">
        <f t="shared" si="3"/>
        <v>10</v>
      </c>
      <c r="C17" s="5">
        <v>10.0</v>
      </c>
      <c r="D17" s="6">
        <f t="shared" si="1"/>
        <v>0</v>
      </c>
    </row>
    <row r="18">
      <c r="A18" s="4" t="s">
        <v>38</v>
      </c>
      <c r="B18" s="5">
        <v>0.0</v>
      </c>
      <c r="C18" s="5">
        <v>0.0</v>
      </c>
      <c r="D18" s="6">
        <f t="shared" si="1"/>
        <v>0</v>
      </c>
    </row>
    <row r="19">
      <c r="A19" s="4" t="s">
        <v>39</v>
      </c>
      <c r="B19" s="5">
        <f>10</f>
        <v>10</v>
      </c>
      <c r="C19" s="5">
        <v>10.0</v>
      </c>
      <c r="D19" s="6">
        <f t="shared" si="1"/>
        <v>0</v>
      </c>
    </row>
    <row r="20">
      <c r="A20" s="4" t="s">
        <v>24</v>
      </c>
      <c r="B20" s="5">
        <f>10+10+10+50+10</f>
        <v>90</v>
      </c>
      <c r="C20" s="5">
        <v>90.0</v>
      </c>
      <c r="D20" s="6">
        <f t="shared" si="1"/>
        <v>0</v>
      </c>
      <c r="E20" s="4">
        <v>-5.0</v>
      </c>
      <c r="F20" s="4" t="s">
        <v>40</v>
      </c>
    </row>
    <row r="21">
      <c r="A21" s="4" t="s">
        <v>37</v>
      </c>
      <c r="B21" s="5">
        <f>10</f>
        <v>10</v>
      </c>
      <c r="C21" s="5">
        <v>10.0</v>
      </c>
      <c r="D21" s="6">
        <f t="shared" si="1"/>
        <v>0</v>
      </c>
    </row>
    <row r="22">
      <c r="A22" s="2" t="s">
        <v>25</v>
      </c>
      <c r="B22" s="8">
        <f t="shared" ref="B22:D22" si="4">sum(B2:B21)</f>
        <v>735</v>
      </c>
      <c r="C22" s="8">
        <f t="shared" si="4"/>
        <v>650</v>
      </c>
      <c r="D22" s="8">
        <f t="shared" si="4"/>
        <v>85</v>
      </c>
    </row>
    <row r="24">
      <c r="A24" s="9" t="s">
        <v>26</v>
      </c>
    </row>
    <row r="25">
      <c r="A25" s="4" t="s">
        <v>27</v>
      </c>
    </row>
  </sheetData>
  <mergeCells count="1">
    <mergeCell ref="A24:D24"/>
  </mergeCells>
  <conditionalFormatting sqref="D1:D23 B22:C22 D27:D1002">
    <cfRule type="cellIs" dxfId="0" priority="1" operator="greater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0"/>
    <col customWidth="1" min="4" max="4" width="18.38"/>
    <col customWidth="1" min="6" max="6" width="23.25"/>
    <col customWidth="1" min="7" max="7" width="12.75"/>
    <col customWidth="1" min="8" max="8" width="12.38"/>
  </cols>
  <sheetData>
    <row r="1">
      <c r="A1" s="1"/>
      <c r="B1" s="2" t="s">
        <v>0</v>
      </c>
      <c r="C1" s="2" t="s">
        <v>1</v>
      </c>
      <c r="D1" s="3" t="s">
        <v>2</v>
      </c>
      <c r="G1" s="4"/>
    </row>
    <row r="2">
      <c r="A2" s="2" t="s">
        <v>3</v>
      </c>
      <c r="B2" s="5">
        <f>10+40+10+40+40+10+40+10+40+10+40+10</f>
        <v>300</v>
      </c>
      <c r="C2" s="5">
        <v>300.0</v>
      </c>
      <c r="D2" s="6">
        <f t="shared" ref="D2:D21" si="1">B2-C2</f>
        <v>0</v>
      </c>
      <c r="E2" s="4" t="s">
        <v>41</v>
      </c>
    </row>
    <row r="3" ht="15.0" customHeight="1">
      <c r="A3" s="2" t="s">
        <v>9</v>
      </c>
      <c r="B3" s="5">
        <f>20+20</f>
        <v>40</v>
      </c>
      <c r="C3" s="5">
        <v>40.0</v>
      </c>
      <c r="D3" s="6">
        <f t="shared" si="1"/>
        <v>0</v>
      </c>
      <c r="F3" s="4" t="s">
        <v>31</v>
      </c>
      <c r="G3" s="7"/>
      <c r="H3" s="7"/>
    </row>
    <row r="4">
      <c r="A4" s="2" t="s">
        <v>4</v>
      </c>
      <c r="B4" s="5">
        <f>5+50+10+10+10+10+10+10+10+10+10+10+10</f>
        <v>165</v>
      </c>
      <c r="C4" s="5">
        <v>165.0</v>
      </c>
      <c r="D4" s="6">
        <f t="shared" si="1"/>
        <v>0</v>
      </c>
      <c r="G4" s="7"/>
      <c r="H4" s="7"/>
    </row>
    <row r="5">
      <c r="A5" s="2" t="s">
        <v>5</v>
      </c>
      <c r="B5" s="5">
        <f>10+10+10+10+10+10+10</f>
        <v>70</v>
      </c>
      <c r="C5" s="5">
        <v>70.0</v>
      </c>
      <c r="D5" s="6">
        <f t="shared" si="1"/>
        <v>0</v>
      </c>
      <c r="G5" s="7"/>
      <c r="H5" s="7"/>
    </row>
    <row r="6">
      <c r="A6" s="2" t="s">
        <v>6</v>
      </c>
      <c r="B6" s="5">
        <f>10+10+10+10</f>
        <v>40</v>
      </c>
      <c r="C6" s="5">
        <v>40.0</v>
      </c>
      <c r="D6" s="6">
        <f t="shared" si="1"/>
        <v>0</v>
      </c>
      <c r="F6" s="4" t="s">
        <v>32</v>
      </c>
      <c r="G6" s="7">
        <v>1235.0</v>
      </c>
      <c r="H6" s="7"/>
    </row>
    <row r="7">
      <c r="A7" s="1" t="s">
        <v>7</v>
      </c>
      <c r="B7" s="5">
        <f>10+10+10</f>
        <v>30</v>
      </c>
      <c r="C7" s="5">
        <v>30.0</v>
      </c>
      <c r="D7" s="6">
        <f t="shared" si="1"/>
        <v>0</v>
      </c>
      <c r="F7" s="4" t="s">
        <v>33</v>
      </c>
      <c r="G7" s="7">
        <v>113.0</v>
      </c>
      <c r="H7" s="7"/>
    </row>
    <row r="8">
      <c r="A8" s="2" t="s">
        <v>8</v>
      </c>
      <c r="B8" s="5">
        <f>20</f>
        <v>20</v>
      </c>
      <c r="C8" s="5">
        <v>20.0</v>
      </c>
      <c r="D8" s="6">
        <f t="shared" si="1"/>
        <v>0</v>
      </c>
      <c r="F8" s="4" t="s">
        <v>34</v>
      </c>
      <c r="G8" s="7">
        <f>G6+G7</f>
        <v>1348</v>
      </c>
      <c r="H8" s="13"/>
    </row>
    <row r="9">
      <c r="A9" s="2" t="s">
        <v>10</v>
      </c>
      <c r="B9" s="5">
        <f>10+10+40+10-20</f>
        <v>50</v>
      </c>
      <c r="C9" s="5">
        <v>50.0</v>
      </c>
      <c r="D9" s="6">
        <f t="shared" si="1"/>
        <v>0</v>
      </c>
      <c r="F9" s="4" t="s">
        <v>35</v>
      </c>
      <c r="G9" s="4">
        <f>992 + 84</f>
        <v>1076</v>
      </c>
    </row>
    <row r="10">
      <c r="A10" s="4" t="s">
        <v>14</v>
      </c>
      <c r="B10" s="5">
        <f>0</f>
        <v>0</v>
      </c>
      <c r="C10" s="5">
        <v>0.0</v>
      </c>
      <c r="D10" s="6">
        <f t="shared" si="1"/>
        <v>0</v>
      </c>
    </row>
    <row r="11">
      <c r="A11" s="7" t="s">
        <v>15</v>
      </c>
      <c r="B11" s="5">
        <f>20</f>
        <v>20</v>
      </c>
      <c r="C11" s="5">
        <v>20.0</v>
      </c>
      <c r="D11" s="6">
        <f t="shared" si="1"/>
        <v>0</v>
      </c>
    </row>
    <row r="12">
      <c r="A12" s="4" t="s">
        <v>17</v>
      </c>
      <c r="B12" s="5">
        <f>10+10+50+10</f>
        <v>80</v>
      </c>
      <c r="C12" s="5">
        <v>80.0</v>
      </c>
      <c r="D12" s="6">
        <f t="shared" si="1"/>
        <v>0</v>
      </c>
      <c r="F12" s="16" t="s">
        <v>36</v>
      </c>
      <c r="G12" s="17">
        <f>G8-G9</f>
        <v>272</v>
      </c>
    </row>
    <row r="13">
      <c r="A13" s="4" t="s">
        <v>18</v>
      </c>
      <c r="B13" s="5">
        <f>10</f>
        <v>10</v>
      </c>
      <c r="C13" s="5">
        <v>10.0</v>
      </c>
      <c r="D13" s="6">
        <f t="shared" si="1"/>
        <v>0</v>
      </c>
    </row>
    <row r="14">
      <c r="A14" s="4" t="s">
        <v>19</v>
      </c>
      <c r="B14" s="5">
        <f>10+10+10+20+10+10+10+10+10+10+10+10+10</f>
        <v>140</v>
      </c>
      <c r="C14" s="5">
        <v>140.0</v>
      </c>
      <c r="D14" s="6">
        <f t="shared" si="1"/>
        <v>0</v>
      </c>
    </row>
    <row r="15">
      <c r="A15" s="4" t="s">
        <v>20</v>
      </c>
      <c r="B15" s="5">
        <f>10+10+10+10+10+10+50+10+10</f>
        <v>130</v>
      </c>
      <c r="C15" s="5">
        <v>130.0</v>
      </c>
      <c r="D15" s="6">
        <f t="shared" si="1"/>
        <v>0</v>
      </c>
    </row>
    <row r="16">
      <c r="A16" s="4" t="s">
        <v>22</v>
      </c>
      <c r="B16" s="5">
        <f t="shared" ref="B16:B17" si="2">0</f>
        <v>0</v>
      </c>
      <c r="C16" s="5">
        <v>0.0</v>
      </c>
      <c r="D16" s="6">
        <f t="shared" si="1"/>
        <v>0</v>
      </c>
    </row>
    <row r="17">
      <c r="A17" s="4" t="s">
        <v>38</v>
      </c>
      <c r="B17" s="5">
        <f t="shared" si="2"/>
        <v>0</v>
      </c>
      <c r="C17" s="5">
        <v>0.0</v>
      </c>
      <c r="D17" s="6">
        <f t="shared" si="1"/>
        <v>0</v>
      </c>
    </row>
    <row r="18">
      <c r="A18" s="4" t="s">
        <v>39</v>
      </c>
      <c r="B18" s="5">
        <f>10+10</f>
        <v>20</v>
      </c>
      <c r="C18" s="5">
        <v>20.0</v>
      </c>
      <c r="D18" s="6">
        <f t="shared" si="1"/>
        <v>0</v>
      </c>
    </row>
    <row r="19">
      <c r="A19" s="18" t="s">
        <v>24</v>
      </c>
      <c r="B19" s="19">
        <f>10+10+10+10</f>
        <v>40</v>
      </c>
      <c r="C19" s="19"/>
      <c r="D19" s="20">
        <f t="shared" si="1"/>
        <v>40</v>
      </c>
      <c r="E19" s="4" t="s">
        <v>42</v>
      </c>
    </row>
    <row r="20">
      <c r="A20" s="4" t="s">
        <v>43</v>
      </c>
      <c r="B20" s="5">
        <f>10</f>
        <v>10</v>
      </c>
      <c r="C20" s="5">
        <v>10.0</v>
      </c>
      <c r="D20" s="6">
        <f t="shared" si="1"/>
        <v>0</v>
      </c>
    </row>
    <row r="21">
      <c r="A21" s="4" t="s">
        <v>37</v>
      </c>
      <c r="B21" s="5">
        <f>10+50+10</f>
        <v>70</v>
      </c>
      <c r="C21" s="5">
        <v>70.0</v>
      </c>
      <c r="D21" s="6">
        <f t="shared" si="1"/>
        <v>0</v>
      </c>
    </row>
    <row r="22">
      <c r="A22" s="2" t="s">
        <v>25</v>
      </c>
      <c r="B22" s="8">
        <f t="shared" ref="B22:D22" si="3">sum(B2:B21)</f>
        <v>1235</v>
      </c>
      <c r="C22" s="8">
        <f t="shared" si="3"/>
        <v>1195</v>
      </c>
      <c r="D22" s="8">
        <f t="shared" si="3"/>
        <v>40</v>
      </c>
    </row>
    <row r="24">
      <c r="A24" s="9" t="s">
        <v>26</v>
      </c>
    </row>
    <row r="25">
      <c r="A25" s="4" t="s">
        <v>27</v>
      </c>
    </row>
  </sheetData>
  <mergeCells count="1">
    <mergeCell ref="A24:D24"/>
  </mergeCells>
  <conditionalFormatting sqref="D1:D23 B22:C22 D27:D1002">
    <cfRule type="cellIs" dxfId="0" priority="1" operator="greater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0"/>
    <col customWidth="1" min="4" max="4" width="18.38"/>
    <col customWidth="1" min="6" max="6" width="23.25"/>
    <col customWidth="1" min="7" max="7" width="12.75"/>
    <col customWidth="1" min="8" max="8" width="12.38"/>
  </cols>
  <sheetData>
    <row r="1">
      <c r="A1" s="1"/>
      <c r="B1" s="2" t="s">
        <v>0</v>
      </c>
      <c r="C1" s="2" t="s">
        <v>1</v>
      </c>
      <c r="D1" s="3" t="s">
        <v>2</v>
      </c>
      <c r="G1" s="4"/>
    </row>
    <row r="2">
      <c r="A2" s="2" t="s">
        <v>3</v>
      </c>
      <c r="B2" s="5">
        <f>40+40+10+40+20+10</f>
        <v>160</v>
      </c>
      <c r="C2" s="5">
        <v>160.0</v>
      </c>
      <c r="D2" s="6">
        <f t="shared" ref="D2:D21" si="1">B2-C2</f>
        <v>0</v>
      </c>
      <c r="E2" s="4"/>
    </row>
    <row r="3" ht="15.0" customHeight="1">
      <c r="A3" s="2" t="s">
        <v>9</v>
      </c>
      <c r="B3" s="5">
        <f>10</f>
        <v>10</v>
      </c>
      <c r="C3" s="5">
        <v>10.0</v>
      </c>
      <c r="D3" s="6">
        <f t="shared" si="1"/>
        <v>0</v>
      </c>
      <c r="F3" s="4" t="s">
        <v>31</v>
      </c>
      <c r="G3" s="7"/>
      <c r="H3" s="7"/>
    </row>
    <row r="4">
      <c r="A4" s="2" t="s">
        <v>4</v>
      </c>
      <c r="B4" s="5">
        <f>10+10+10+10</f>
        <v>40</v>
      </c>
      <c r="C4" s="5">
        <v>40.0</v>
      </c>
      <c r="D4" s="6">
        <f t="shared" si="1"/>
        <v>0</v>
      </c>
      <c r="G4" s="7"/>
      <c r="H4" s="7"/>
    </row>
    <row r="5">
      <c r="A5" s="2" t="s">
        <v>5</v>
      </c>
      <c r="B5" s="5">
        <f>10+10+10+10+10+20</f>
        <v>70</v>
      </c>
      <c r="C5" s="5">
        <v>70.0</v>
      </c>
      <c r="D5" s="6">
        <f t="shared" si="1"/>
        <v>0</v>
      </c>
      <c r="G5" s="7"/>
      <c r="H5" s="7"/>
    </row>
    <row r="6">
      <c r="A6" s="2" t="s">
        <v>6</v>
      </c>
      <c r="B6" s="5">
        <f>10</f>
        <v>10</v>
      </c>
      <c r="C6" s="5">
        <v>10.0</v>
      </c>
      <c r="D6" s="6">
        <f t="shared" si="1"/>
        <v>0</v>
      </c>
      <c r="F6" s="4" t="s">
        <v>32</v>
      </c>
      <c r="G6" s="7">
        <v>840.0</v>
      </c>
      <c r="H6" s="7"/>
    </row>
    <row r="7">
      <c r="A7" s="1" t="s">
        <v>7</v>
      </c>
      <c r="B7" s="5">
        <f>10+10+10+10+10</f>
        <v>50</v>
      </c>
      <c r="C7" s="5">
        <v>50.0</v>
      </c>
      <c r="D7" s="6">
        <f t="shared" si="1"/>
        <v>0</v>
      </c>
      <c r="F7" s="4" t="s">
        <v>33</v>
      </c>
      <c r="G7" s="7">
        <v>272.0</v>
      </c>
      <c r="H7" s="7"/>
    </row>
    <row r="8">
      <c r="A8" s="2" t="s">
        <v>8</v>
      </c>
      <c r="B8" s="5">
        <v>0.0</v>
      </c>
      <c r="C8" s="5">
        <v>0.0</v>
      </c>
      <c r="D8" s="6">
        <f t="shared" si="1"/>
        <v>0</v>
      </c>
      <c r="F8" s="4" t="s">
        <v>34</v>
      </c>
      <c r="G8" s="7">
        <f>G6+G7</f>
        <v>1112</v>
      </c>
      <c r="H8" s="13"/>
    </row>
    <row r="9">
      <c r="A9" s="2" t="s">
        <v>10</v>
      </c>
      <c r="B9" s="5">
        <f>10</f>
        <v>10</v>
      </c>
      <c r="C9" s="5">
        <v>10.0</v>
      </c>
      <c r="D9" s="6">
        <f t="shared" si="1"/>
        <v>0</v>
      </c>
      <c r="F9" s="4" t="s">
        <v>35</v>
      </c>
      <c r="G9" s="4">
        <v>931.0</v>
      </c>
    </row>
    <row r="10">
      <c r="A10" s="4" t="s">
        <v>14</v>
      </c>
      <c r="B10" s="5">
        <f>20</f>
        <v>20</v>
      </c>
      <c r="C10" s="5">
        <v>20.0</v>
      </c>
      <c r="D10" s="6">
        <f t="shared" si="1"/>
        <v>0</v>
      </c>
    </row>
    <row r="11">
      <c r="A11" s="7" t="s">
        <v>15</v>
      </c>
      <c r="B11" s="5">
        <f>10+50</f>
        <v>60</v>
      </c>
      <c r="C11" s="5">
        <v>60.0</v>
      </c>
      <c r="D11" s="6">
        <f t="shared" si="1"/>
        <v>0</v>
      </c>
    </row>
    <row r="12">
      <c r="A12" s="4" t="s">
        <v>17</v>
      </c>
      <c r="B12" s="5">
        <f>10+10+10</f>
        <v>30</v>
      </c>
      <c r="C12" s="5">
        <v>30.0</v>
      </c>
      <c r="D12" s="6">
        <f t="shared" si="1"/>
        <v>0</v>
      </c>
      <c r="F12" s="16" t="s">
        <v>36</v>
      </c>
      <c r="G12" s="17">
        <f>G8-G9</f>
        <v>181</v>
      </c>
    </row>
    <row r="13">
      <c r="A13" s="4" t="s">
        <v>18</v>
      </c>
      <c r="B13" s="5">
        <v>0.0</v>
      </c>
      <c r="C13" s="5">
        <v>0.0</v>
      </c>
      <c r="D13" s="6">
        <f t="shared" si="1"/>
        <v>0</v>
      </c>
    </row>
    <row r="14">
      <c r="A14" s="4" t="s">
        <v>19</v>
      </c>
      <c r="B14" s="5">
        <f>10+10+10+10</f>
        <v>40</v>
      </c>
      <c r="C14" s="5">
        <v>40.0</v>
      </c>
      <c r="D14" s="6">
        <f t="shared" si="1"/>
        <v>0</v>
      </c>
    </row>
    <row r="15">
      <c r="A15" s="4" t="s">
        <v>20</v>
      </c>
      <c r="B15" s="5">
        <f>10+10+10+10+10+10+10+50+10</f>
        <v>130</v>
      </c>
      <c r="C15" s="5">
        <v>130.0</v>
      </c>
      <c r="D15" s="6">
        <f t="shared" si="1"/>
        <v>0</v>
      </c>
    </row>
    <row r="16">
      <c r="A16" s="4" t="s">
        <v>22</v>
      </c>
      <c r="B16" s="5">
        <v>0.0</v>
      </c>
      <c r="C16" s="5">
        <v>0.0</v>
      </c>
      <c r="D16" s="6">
        <f t="shared" si="1"/>
        <v>0</v>
      </c>
    </row>
    <row r="17">
      <c r="A17" s="4" t="s">
        <v>38</v>
      </c>
      <c r="B17" s="5">
        <f>20</f>
        <v>20</v>
      </c>
      <c r="C17" s="5">
        <v>20.0</v>
      </c>
      <c r="D17" s="6">
        <f t="shared" si="1"/>
        <v>0</v>
      </c>
    </row>
    <row r="18">
      <c r="A18" s="4" t="s">
        <v>39</v>
      </c>
      <c r="B18" s="5">
        <f>50+10</f>
        <v>60</v>
      </c>
      <c r="C18" s="5">
        <v>0.0</v>
      </c>
      <c r="D18" s="6">
        <f t="shared" si="1"/>
        <v>60</v>
      </c>
    </row>
    <row r="19">
      <c r="A19" s="7" t="s">
        <v>24</v>
      </c>
      <c r="B19" s="11">
        <f>10+10+10+10+20</f>
        <v>60</v>
      </c>
      <c r="C19" s="11">
        <v>60.0</v>
      </c>
      <c r="D19" s="6">
        <f t="shared" si="1"/>
        <v>0</v>
      </c>
    </row>
    <row r="20">
      <c r="A20" s="4" t="s">
        <v>43</v>
      </c>
      <c r="B20" s="5">
        <f>10+10+10+50+10</f>
        <v>90</v>
      </c>
      <c r="C20" s="5">
        <v>90.0</v>
      </c>
      <c r="D20" s="6">
        <f t="shared" si="1"/>
        <v>0</v>
      </c>
    </row>
    <row r="21">
      <c r="A21" s="4" t="s">
        <v>37</v>
      </c>
      <c r="B21" s="5">
        <f>10+10+10+10</f>
        <v>40</v>
      </c>
      <c r="C21" s="5">
        <v>40.0</v>
      </c>
      <c r="D21" s="6">
        <f t="shared" si="1"/>
        <v>0</v>
      </c>
    </row>
    <row r="22">
      <c r="A22" s="2" t="s">
        <v>25</v>
      </c>
      <c r="B22" s="8">
        <f t="shared" ref="B22:D22" si="2">sum(B2:B21)</f>
        <v>900</v>
      </c>
      <c r="C22" s="8">
        <f t="shared" si="2"/>
        <v>840</v>
      </c>
      <c r="D22" s="8">
        <f t="shared" si="2"/>
        <v>60</v>
      </c>
    </row>
    <row r="24">
      <c r="A24" s="9" t="s">
        <v>26</v>
      </c>
    </row>
    <row r="25">
      <c r="A25" s="4" t="s">
        <v>27</v>
      </c>
    </row>
  </sheetData>
  <mergeCells count="1">
    <mergeCell ref="A24:D24"/>
  </mergeCells>
  <conditionalFormatting sqref="D1:D23 B22:C22 D27:D1002">
    <cfRule type="cellIs" dxfId="0" priority="1" operator="greater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0"/>
    <col customWidth="1" min="4" max="4" width="18.38"/>
    <col customWidth="1" min="6" max="6" width="23.25"/>
    <col customWidth="1" min="7" max="7" width="12.75"/>
    <col customWidth="1" min="8" max="8" width="12.38"/>
  </cols>
  <sheetData>
    <row r="1">
      <c r="A1" s="1"/>
      <c r="B1" s="2" t="s">
        <v>0</v>
      </c>
      <c r="C1" s="2" t="s">
        <v>1</v>
      </c>
      <c r="D1" s="3" t="s">
        <v>2</v>
      </c>
      <c r="G1" s="4"/>
    </row>
    <row r="2">
      <c r="A2" s="2" t="s">
        <v>3</v>
      </c>
      <c r="B2" s="5">
        <f>40+10</f>
        <v>50</v>
      </c>
      <c r="C2" s="5">
        <v>50.0</v>
      </c>
      <c r="D2" s="6">
        <f t="shared" ref="D2:D25" si="1">B2-C2</f>
        <v>0</v>
      </c>
      <c r="E2" s="4"/>
    </row>
    <row r="3" ht="15.0" customHeight="1">
      <c r="A3" s="21" t="s">
        <v>9</v>
      </c>
      <c r="B3" s="19">
        <f>10+20+10</f>
        <v>40</v>
      </c>
      <c r="C3" s="19">
        <v>0.0</v>
      </c>
      <c r="D3" s="20">
        <f t="shared" si="1"/>
        <v>40</v>
      </c>
      <c r="F3" s="4" t="s">
        <v>31</v>
      </c>
      <c r="G3" s="7"/>
      <c r="H3" s="7"/>
    </row>
    <row r="4">
      <c r="A4" s="2" t="s">
        <v>4</v>
      </c>
      <c r="B4" s="5">
        <f>10+10+20+10+10+10+20+10+50</f>
        <v>150</v>
      </c>
      <c r="C4" s="5">
        <v>150.0</v>
      </c>
      <c r="D4" s="6">
        <f t="shared" si="1"/>
        <v>0</v>
      </c>
      <c r="G4" s="7"/>
      <c r="H4" s="7"/>
    </row>
    <row r="5">
      <c r="A5" s="2" t="s">
        <v>5</v>
      </c>
      <c r="B5" s="5">
        <f>10+50+10</f>
        <v>70</v>
      </c>
      <c r="C5" s="5">
        <v>70.0</v>
      </c>
      <c r="D5" s="6">
        <f t="shared" si="1"/>
        <v>0</v>
      </c>
      <c r="G5" s="7"/>
      <c r="H5" s="7"/>
    </row>
    <row r="6">
      <c r="A6" s="2" t="s">
        <v>6</v>
      </c>
      <c r="B6" s="5">
        <f>10</f>
        <v>10</v>
      </c>
      <c r="C6" s="22">
        <v>10.0</v>
      </c>
      <c r="D6" s="6">
        <f t="shared" si="1"/>
        <v>0</v>
      </c>
      <c r="E6" s="4" t="s">
        <v>44</v>
      </c>
      <c r="F6" s="4" t="s">
        <v>32</v>
      </c>
      <c r="G6" s="7">
        <v>860.0</v>
      </c>
      <c r="H6" s="7"/>
    </row>
    <row r="7">
      <c r="A7" s="1" t="s">
        <v>7</v>
      </c>
      <c r="B7" s="5">
        <f>10+10+10+20+10</f>
        <v>60</v>
      </c>
      <c r="C7" s="5">
        <v>60.0</v>
      </c>
      <c r="D7" s="6">
        <f t="shared" si="1"/>
        <v>0</v>
      </c>
      <c r="F7" s="4" t="s">
        <v>33</v>
      </c>
      <c r="G7" s="7">
        <v>181.0</v>
      </c>
      <c r="H7" s="7"/>
    </row>
    <row r="8">
      <c r="A8" s="2" t="s">
        <v>8</v>
      </c>
      <c r="B8" s="5">
        <f>10</f>
        <v>10</v>
      </c>
      <c r="C8" s="5">
        <v>10.0</v>
      </c>
      <c r="D8" s="6">
        <f t="shared" si="1"/>
        <v>0</v>
      </c>
      <c r="F8" s="4" t="s">
        <v>34</v>
      </c>
      <c r="G8" s="7">
        <f>G6+G7</f>
        <v>1041</v>
      </c>
      <c r="H8" s="13"/>
    </row>
    <row r="9">
      <c r="A9" s="2" t="s">
        <v>10</v>
      </c>
      <c r="B9" s="5">
        <f>10+10+50</f>
        <v>70</v>
      </c>
      <c r="C9" s="22">
        <v>70.0</v>
      </c>
      <c r="D9" s="6">
        <f t="shared" si="1"/>
        <v>0</v>
      </c>
      <c r="E9" s="4" t="s">
        <v>44</v>
      </c>
      <c r="F9" s="4" t="s">
        <v>35</v>
      </c>
      <c r="G9" s="4">
        <v>0.0</v>
      </c>
    </row>
    <row r="10">
      <c r="A10" s="4" t="s">
        <v>14</v>
      </c>
      <c r="B10" s="5">
        <f>0</f>
        <v>0</v>
      </c>
      <c r="C10" s="5">
        <v>0.0</v>
      </c>
      <c r="D10" s="6">
        <f t="shared" si="1"/>
        <v>0</v>
      </c>
    </row>
    <row r="11">
      <c r="A11" s="7" t="s">
        <v>15</v>
      </c>
      <c r="B11" s="5">
        <f>10+10+10</f>
        <v>30</v>
      </c>
      <c r="C11" s="5">
        <v>30.0</v>
      </c>
      <c r="D11" s="6">
        <f t="shared" si="1"/>
        <v>0</v>
      </c>
    </row>
    <row r="12">
      <c r="A12" s="4" t="s">
        <v>17</v>
      </c>
      <c r="B12" s="5">
        <f>10+10+20</f>
        <v>40</v>
      </c>
      <c r="C12" s="5">
        <v>40.0</v>
      </c>
      <c r="D12" s="6">
        <f t="shared" si="1"/>
        <v>0</v>
      </c>
      <c r="F12" s="16" t="s">
        <v>36</v>
      </c>
      <c r="G12" s="17">
        <f>G8-G9</f>
        <v>1041</v>
      </c>
    </row>
    <row r="13">
      <c r="A13" s="4" t="s">
        <v>18</v>
      </c>
      <c r="B13" s="5">
        <f>10+10</f>
        <v>20</v>
      </c>
      <c r="C13" s="5">
        <v>20.0</v>
      </c>
      <c r="D13" s="6">
        <f t="shared" si="1"/>
        <v>0</v>
      </c>
    </row>
    <row r="14">
      <c r="A14" s="4" t="s">
        <v>19</v>
      </c>
      <c r="B14" s="5">
        <f>10+10+10+10</f>
        <v>40</v>
      </c>
      <c r="C14" s="5">
        <v>40.0</v>
      </c>
      <c r="D14" s="6">
        <f t="shared" si="1"/>
        <v>0</v>
      </c>
    </row>
    <row r="15">
      <c r="A15" s="4" t="s">
        <v>20</v>
      </c>
      <c r="B15" s="5">
        <f>10+10+10</f>
        <v>30</v>
      </c>
      <c r="C15" s="5">
        <v>30.0</v>
      </c>
      <c r="D15" s="6">
        <f t="shared" si="1"/>
        <v>0</v>
      </c>
    </row>
    <row r="16">
      <c r="A16" s="4" t="s">
        <v>22</v>
      </c>
      <c r="B16" s="5">
        <f>0</f>
        <v>0</v>
      </c>
      <c r="C16" s="5">
        <v>0.0</v>
      </c>
      <c r="D16" s="6">
        <f t="shared" si="1"/>
        <v>0</v>
      </c>
    </row>
    <row r="17">
      <c r="A17" s="4" t="s">
        <v>38</v>
      </c>
      <c r="B17" s="5">
        <f>10+10</f>
        <v>20</v>
      </c>
      <c r="C17" s="5">
        <v>20.0</v>
      </c>
      <c r="D17" s="6">
        <f t="shared" si="1"/>
        <v>0</v>
      </c>
    </row>
    <row r="18">
      <c r="A18" s="4" t="s">
        <v>39</v>
      </c>
      <c r="B18" s="5">
        <f>50+10</f>
        <v>60</v>
      </c>
      <c r="C18" s="5">
        <v>60.0</v>
      </c>
      <c r="D18" s="6">
        <f t="shared" si="1"/>
        <v>0</v>
      </c>
    </row>
    <row r="19">
      <c r="A19" s="18" t="s">
        <v>24</v>
      </c>
      <c r="B19" s="19">
        <f>50+10+10+20+50+50</f>
        <v>190</v>
      </c>
      <c r="C19" s="19">
        <v>0.0</v>
      </c>
      <c r="D19" s="20">
        <f t="shared" si="1"/>
        <v>190</v>
      </c>
    </row>
    <row r="20">
      <c r="A20" s="4" t="s">
        <v>37</v>
      </c>
      <c r="B20" s="11">
        <f>10+10</f>
        <v>20</v>
      </c>
      <c r="C20" s="5">
        <v>20.0</v>
      </c>
      <c r="D20" s="6">
        <f t="shared" si="1"/>
        <v>0</v>
      </c>
    </row>
    <row r="21">
      <c r="A21" s="4" t="s">
        <v>45</v>
      </c>
      <c r="B21" s="11">
        <f>10+20+20</f>
        <v>50</v>
      </c>
      <c r="C21" s="5">
        <v>50.0</v>
      </c>
      <c r="D21" s="6">
        <f t="shared" si="1"/>
        <v>0</v>
      </c>
    </row>
    <row r="22">
      <c r="A22" s="4" t="s">
        <v>46</v>
      </c>
      <c r="B22" s="11">
        <f>10+10+20+10+10+10</f>
        <v>70</v>
      </c>
      <c r="C22" s="5">
        <v>70.0</v>
      </c>
      <c r="D22" s="6">
        <f t="shared" si="1"/>
        <v>0</v>
      </c>
    </row>
    <row r="23">
      <c r="A23" s="4" t="s">
        <v>47</v>
      </c>
      <c r="B23" s="11">
        <f>10</f>
        <v>10</v>
      </c>
      <c r="C23" s="5">
        <v>10.0</v>
      </c>
      <c r="D23" s="6">
        <f t="shared" si="1"/>
        <v>0</v>
      </c>
    </row>
    <row r="24">
      <c r="A24" s="4" t="s">
        <v>48</v>
      </c>
      <c r="B24" s="11">
        <f>10+10+10+10</f>
        <v>40</v>
      </c>
      <c r="C24" s="5">
        <v>40.0</v>
      </c>
      <c r="D24" s="6">
        <f t="shared" si="1"/>
        <v>0</v>
      </c>
    </row>
    <row r="25">
      <c r="A25" s="4" t="s">
        <v>49</v>
      </c>
      <c r="B25" s="11">
        <f>10</f>
        <v>10</v>
      </c>
      <c r="C25" s="5">
        <v>10.0</v>
      </c>
      <c r="D25" s="6">
        <f t="shared" si="1"/>
        <v>0</v>
      </c>
    </row>
    <row r="26">
      <c r="A26" s="2" t="s">
        <v>25</v>
      </c>
      <c r="B26" s="8">
        <f t="shared" ref="B26:D26" si="2">sum(B2:B25)</f>
        <v>1090</v>
      </c>
      <c r="C26" s="8">
        <f t="shared" si="2"/>
        <v>860</v>
      </c>
      <c r="D26" s="8">
        <f t="shared" si="2"/>
        <v>230</v>
      </c>
    </row>
    <row r="28">
      <c r="A28" s="9" t="s">
        <v>26</v>
      </c>
    </row>
    <row r="29">
      <c r="A29" s="4" t="s">
        <v>27</v>
      </c>
    </row>
  </sheetData>
  <mergeCells count="1">
    <mergeCell ref="A28:D28"/>
  </mergeCells>
  <conditionalFormatting sqref="D1:D27 B26:C26 D31:D1006">
    <cfRule type="cellIs" dxfId="0" priority="1" operator="greater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>
        <v>45940.0</v>
      </c>
      <c r="B1" s="24" t="s">
        <v>0</v>
      </c>
      <c r="C1" s="24" t="s">
        <v>1</v>
      </c>
      <c r="D1" s="25" t="s">
        <v>2</v>
      </c>
      <c r="E1" s="24"/>
      <c r="F1" s="24"/>
      <c r="G1" s="2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4" t="s">
        <v>50</v>
      </c>
      <c r="B2" s="26">
        <v>50.0</v>
      </c>
      <c r="C2" s="26">
        <v>50.0</v>
      </c>
      <c r="D2" s="25">
        <f t="shared" ref="D2:D18" si="1">C2-B2</f>
        <v>0</v>
      </c>
      <c r="E2" s="24"/>
      <c r="F2" s="24"/>
      <c r="G2" s="24" t="s">
        <v>51</v>
      </c>
      <c r="H2" s="2"/>
      <c r="I2" s="1">
        <v>777.0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4" t="s">
        <v>52</v>
      </c>
      <c r="B3" s="26">
        <v>160.0</v>
      </c>
      <c r="C3" s="26">
        <v>160.0</v>
      </c>
      <c r="D3" s="25">
        <f t="shared" si="1"/>
        <v>0</v>
      </c>
      <c r="E3" s="24"/>
      <c r="F3" s="24"/>
      <c r="G3" s="24"/>
      <c r="H3" s="1" t="s">
        <v>53</v>
      </c>
      <c r="I3" s="1">
        <v>433.0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4" t="s">
        <v>54</v>
      </c>
      <c r="B4" s="26">
        <v>70.0</v>
      </c>
      <c r="C4" s="26">
        <v>70.0</v>
      </c>
      <c r="D4" s="25">
        <f t="shared" si="1"/>
        <v>0</v>
      </c>
      <c r="E4" s="24"/>
      <c r="F4" s="24"/>
      <c r="G4" s="2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4" t="s">
        <v>55</v>
      </c>
      <c r="B5" s="26">
        <v>170.0</v>
      </c>
      <c r="C5" s="26">
        <v>170.0</v>
      </c>
      <c r="D5" s="25">
        <f t="shared" si="1"/>
        <v>0</v>
      </c>
      <c r="E5" s="24"/>
      <c r="F5" s="24"/>
      <c r="G5" s="2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4" t="s">
        <v>56</v>
      </c>
      <c r="B6" s="26">
        <v>90.0</v>
      </c>
      <c r="C6" s="26">
        <v>90.0</v>
      </c>
      <c r="D6" s="25">
        <f t="shared" si="1"/>
        <v>0</v>
      </c>
      <c r="E6" s="24"/>
      <c r="F6" s="24"/>
      <c r="G6" s="24"/>
      <c r="H6" s="1" t="s">
        <v>57</v>
      </c>
      <c r="I6" s="1" t="s">
        <v>58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4" t="s">
        <v>59</v>
      </c>
      <c r="B7" s="26">
        <v>220.0</v>
      </c>
      <c r="C7" s="26">
        <v>220.0</v>
      </c>
      <c r="D7" s="25">
        <f t="shared" si="1"/>
        <v>0</v>
      </c>
      <c r="E7" s="24"/>
      <c r="F7" s="24"/>
      <c r="G7" s="2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4" t="s">
        <v>60</v>
      </c>
      <c r="B8" s="26">
        <v>150.0</v>
      </c>
      <c r="C8" s="26">
        <v>150.0</v>
      </c>
      <c r="D8" s="25">
        <f t="shared" si="1"/>
        <v>0</v>
      </c>
      <c r="E8" s="24"/>
      <c r="F8" s="24"/>
      <c r="G8" s="2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4" t="s">
        <v>61</v>
      </c>
      <c r="B9" s="26">
        <v>70.0</v>
      </c>
      <c r="C9" s="26">
        <v>70.0</v>
      </c>
      <c r="D9" s="25">
        <f t="shared" si="1"/>
        <v>0</v>
      </c>
      <c r="E9" s="24"/>
      <c r="F9" s="24"/>
      <c r="G9" s="2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4" t="s">
        <v>62</v>
      </c>
      <c r="B10" s="26">
        <v>80.0</v>
      </c>
      <c r="C10" s="24"/>
      <c r="D10" s="25">
        <f t="shared" si="1"/>
        <v>-80</v>
      </c>
      <c r="E10" s="24"/>
      <c r="F10" s="24"/>
      <c r="G10" s="2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4" t="s">
        <v>63</v>
      </c>
      <c r="B11" s="26">
        <v>50.0</v>
      </c>
      <c r="C11" s="26">
        <v>50.0</v>
      </c>
      <c r="D11" s="25">
        <f t="shared" si="1"/>
        <v>0</v>
      </c>
      <c r="E11" s="24"/>
      <c r="F11" s="24"/>
      <c r="G11" s="2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4" t="s">
        <v>64</v>
      </c>
      <c r="B12" s="26">
        <v>30.0</v>
      </c>
      <c r="C12" s="26">
        <v>30.0</v>
      </c>
      <c r="D12" s="25">
        <f t="shared" si="1"/>
        <v>0</v>
      </c>
      <c r="E12" s="24"/>
      <c r="F12" s="24"/>
      <c r="G12" s="2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4" t="s">
        <v>65</v>
      </c>
      <c r="B13" s="26">
        <v>50.0</v>
      </c>
      <c r="C13" s="26">
        <v>50.0</v>
      </c>
      <c r="D13" s="25">
        <f t="shared" si="1"/>
        <v>0</v>
      </c>
      <c r="E13" s="24"/>
      <c r="F13" s="24"/>
      <c r="G13" s="2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4" t="s">
        <v>66</v>
      </c>
      <c r="B14" s="26">
        <v>10.0</v>
      </c>
      <c r="C14" s="26">
        <v>10.0</v>
      </c>
      <c r="D14" s="25">
        <f t="shared" si="1"/>
        <v>0</v>
      </c>
      <c r="E14" s="24"/>
      <c r="F14" s="24"/>
      <c r="G14" s="2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5" t="s">
        <v>67</v>
      </c>
      <c r="B15" s="26">
        <v>40.0</v>
      </c>
      <c r="C15" s="26">
        <v>40.0</v>
      </c>
      <c r="D15" s="25">
        <f t="shared" si="1"/>
        <v>0</v>
      </c>
      <c r="E15" s="24"/>
      <c r="F15" s="24"/>
      <c r="G15" s="2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4" t="s">
        <v>68</v>
      </c>
      <c r="B16" s="26">
        <v>70.0</v>
      </c>
      <c r="C16" s="26">
        <v>70.0</v>
      </c>
      <c r="D16" s="25">
        <f t="shared" si="1"/>
        <v>0</v>
      </c>
      <c r="E16" s="24"/>
      <c r="F16" s="24"/>
      <c r="G16" s="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4" t="s">
        <v>69</v>
      </c>
      <c r="B17" s="26">
        <v>10.0</v>
      </c>
      <c r="C17" s="26">
        <v>10.0</v>
      </c>
      <c r="D17" s="25">
        <f t="shared" si="1"/>
        <v>0</v>
      </c>
      <c r="E17" s="24"/>
      <c r="F17" s="24"/>
      <c r="G17" s="2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4" t="s">
        <v>70</v>
      </c>
      <c r="B18" s="26">
        <v>50.0</v>
      </c>
      <c r="C18" s="26">
        <v>50.0</v>
      </c>
      <c r="D18" s="25">
        <f t="shared" si="1"/>
        <v>0</v>
      </c>
      <c r="E18" s="24"/>
      <c r="F18" s="24"/>
      <c r="G18" s="2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4"/>
      <c r="B19" s="27">
        <f t="shared" ref="B19:C19" si="2">SUM(B2:B18)</f>
        <v>1370</v>
      </c>
      <c r="C19" s="27">
        <f t="shared" si="2"/>
        <v>1290</v>
      </c>
      <c r="D19" s="25"/>
      <c r="E19" s="24"/>
      <c r="F19" s="24"/>
      <c r="G19" s="2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4"/>
      <c r="B20" s="25"/>
      <c r="C20" s="25"/>
      <c r="D20" s="25"/>
      <c r="E20" s="24"/>
      <c r="F20" s="24"/>
      <c r="G20" s="2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4"/>
      <c r="B21" s="24"/>
      <c r="C21" s="24"/>
      <c r="D21" s="25"/>
      <c r="E21" s="24"/>
      <c r="F21" s="24"/>
      <c r="G21" s="2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8" t="s">
        <v>71</v>
      </c>
      <c r="B22" s="29"/>
      <c r="C22" s="29"/>
      <c r="D22" s="30"/>
      <c r="E22" s="24"/>
      <c r="F22" s="24"/>
      <c r="G22" s="2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4" t="s">
        <v>27</v>
      </c>
      <c r="B23" s="24"/>
      <c r="C23" s="24"/>
      <c r="D23" s="24"/>
      <c r="E23" s="24"/>
      <c r="F23" s="24"/>
      <c r="G23" s="2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4"/>
      <c r="B24" s="24"/>
      <c r="C24" s="24"/>
      <c r="D24" s="24"/>
      <c r="E24" s="24"/>
      <c r="F24" s="24"/>
      <c r="G24" s="2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4"/>
      <c r="B25" s="24"/>
      <c r="C25" s="24"/>
      <c r="D25" s="24"/>
      <c r="E25" s="24"/>
      <c r="F25" s="24"/>
      <c r="G25" s="2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A22:D2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0"/>
    <col customWidth="1" min="4" max="4" width="18.38"/>
    <col customWidth="1" min="6" max="6" width="23.25"/>
    <col customWidth="1" min="7" max="7" width="12.75"/>
    <col customWidth="1" min="8" max="8" width="12.38"/>
  </cols>
  <sheetData>
    <row r="1">
      <c r="A1" s="1"/>
      <c r="B1" s="2" t="s">
        <v>0</v>
      </c>
      <c r="C1" s="2" t="s">
        <v>1</v>
      </c>
      <c r="D1" s="3" t="s">
        <v>2</v>
      </c>
      <c r="G1" s="4"/>
    </row>
    <row r="2">
      <c r="A2" s="2" t="s">
        <v>3</v>
      </c>
      <c r="B2" s="5">
        <f>10+50+10</f>
        <v>70</v>
      </c>
      <c r="C2" s="5">
        <v>0.0</v>
      </c>
      <c r="D2" s="6">
        <f t="shared" ref="D2:D25" si="1">B2-C2</f>
        <v>70</v>
      </c>
      <c r="E2" s="4"/>
    </row>
    <row r="3" ht="15.0" customHeight="1">
      <c r="A3" s="21" t="s">
        <v>9</v>
      </c>
      <c r="B3" s="19">
        <v>0.0</v>
      </c>
      <c r="C3" s="5">
        <v>0.0</v>
      </c>
      <c r="D3" s="20">
        <f t="shared" si="1"/>
        <v>0</v>
      </c>
      <c r="F3" s="4" t="s">
        <v>31</v>
      </c>
      <c r="G3" s="7"/>
      <c r="H3" s="7"/>
    </row>
    <row r="4">
      <c r="A4" s="2" t="s">
        <v>4</v>
      </c>
      <c r="B4" s="5">
        <f>10+50+70+50</f>
        <v>180</v>
      </c>
      <c r="C4" s="5">
        <v>180.0</v>
      </c>
      <c r="D4" s="6">
        <f t="shared" si="1"/>
        <v>0</v>
      </c>
      <c r="G4" s="7"/>
      <c r="H4" s="7"/>
    </row>
    <row r="5">
      <c r="A5" s="2" t="s">
        <v>5</v>
      </c>
      <c r="B5" s="5">
        <f>10</f>
        <v>10</v>
      </c>
      <c r="C5" s="5">
        <v>10.0</v>
      </c>
      <c r="D5" s="6">
        <f t="shared" si="1"/>
        <v>0</v>
      </c>
      <c r="G5" s="7"/>
      <c r="H5" s="7"/>
    </row>
    <row r="6">
      <c r="A6" s="2" t="s">
        <v>6</v>
      </c>
      <c r="B6" s="5">
        <f>10+10</f>
        <v>20</v>
      </c>
      <c r="C6" s="5">
        <v>20.0</v>
      </c>
      <c r="D6" s="6">
        <f t="shared" si="1"/>
        <v>0</v>
      </c>
      <c r="F6" s="4" t="s">
        <v>32</v>
      </c>
      <c r="G6" s="7">
        <f>C26</f>
        <v>1190</v>
      </c>
      <c r="H6" s="7"/>
    </row>
    <row r="7">
      <c r="A7" s="1" t="s">
        <v>7</v>
      </c>
      <c r="B7" s="5">
        <f>10+10+10+10</f>
        <v>40</v>
      </c>
      <c r="C7" s="5">
        <v>40.0</v>
      </c>
      <c r="D7" s="6">
        <f t="shared" si="1"/>
        <v>0</v>
      </c>
      <c r="F7" s="4" t="s">
        <v>33</v>
      </c>
      <c r="G7" s="1">
        <v>433.0</v>
      </c>
      <c r="H7" s="7"/>
    </row>
    <row r="8">
      <c r="A8" s="2" t="s">
        <v>8</v>
      </c>
      <c r="B8" s="5">
        <f>10</f>
        <v>10</v>
      </c>
      <c r="C8" s="5">
        <v>10.0</v>
      </c>
      <c r="D8" s="6">
        <f t="shared" si="1"/>
        <v>0</v>
      </c>
      <c r="F8" s="4" t="s">
        <v>34</v>
      </c>
      <c r="G8" s="7">
        <f>G6+G7</f>
        <v>1623</v>
      </c>
      <c r="H8" s="13"/>
    </row>
    <row r="9">
      <c r="A9" s="2" t="s">
        <v>10</v>
      </c>
      <c r="B9" s="5">
        <f>70+70+10</f>
        <v>150</v>
      </c>
      <c r="C9" s="5">
        <v>150.0</v>
      </c>
      <c r="D9" s="6">
        <f t="shared" si="1"/>
        <v>0</v>
      </c>
      <c r="F9" s="4" t="s">
        <v>35</v>
      </c>
      <c r="G9" s="4">
        <v>1209.0</v>
      </c>
    </row>
    <row r="10">
      <c r="A10" s="4" t="s">
        <v>14</v>
      </c>
      <c r="B10" s="5">
        <v>0.0</v>
      </c>
      <c r="C10" s="5">
        <v>0.0</v>
      </c>
      <c r="D10" s="6">
        <f t="shared" si="1"/>
        <v>0</v>
      </c>
    </row>
    <row r="11">
      <c r="A11" s="18" t="s">
        <v>15</v>
      </c>
      <c r="B11" s="19">
        <f>50+10+10+10</f>
        <v>80</v>
      </c>
      <c r="C11" s="5">
        <v>80.0</v>
      </c>
      <c r="D11" s="6">
        <f t="shared" si="1"/>
        <v>0</v>
      </c>
      <c r="F11" s="4" t="s">
        <v>72</v>
      </c>
      <c r="G11" s="4">
        <v>500.0</v>
      </c>
    </row>
    <row r="12">
      <c r="A12" s="4" t="s">
        <v>17</v>
      </c>
      <c r="B12" s="5">
        <f>10+10+10+10</f>
        <v>40</v>
      </c>
      <c r="C12" s="5">
        <v>40.0</v>
      </c>
      <c r="D12" s="6">
        <f t="shared" si="1"/>
        <v>0</v>
      </c>
      <c r="F12" s="16" t="s">
        <v>36</v>
      </c>
      <c r="G12" s="17">
        <f>G8+G11-G9</f>
        <v>914</v>
      </c>
    </row>
    <row r="13">
      <c r="A13" s="4" t="s">
        <v>18</v>
      </c>
      <c r="B13" s="5">
        <f>10</f>
        <v>10</v>
      </c>
      <c r="C13" s="5">
        <v>10.0</v>
      </c>
      <c r="D13" s="6">
        <f t="shared" si="1"/>
        <v>0</v>
      </c>
    </row>
    <row r="14">
      <c r="A14" s="4" t="s">
        <v>19</v>
      </c>
      <c r="B14" s="5">
        <f>70+10+10+10</f>
        <v>100</v>
      </c>
      <c r="C14" s="5">
        <v>100.0</v>
      </c>
      <c r="D14" s="6">
        <f t="shared" si="1"/>
        <v>0</v>
      </c>
    </row>
    <row r="15">
      <c r="A15" s="4" t="s">
        <v>20</v>
      </c>
      <c r="B15" s="5">
        <f>10+10+50+10+10+10+10</f>
        <v>110</v>
      </c>
      <c r="C15" s="5">
        <v>110.0</v>
      </c>
      <c r="D15" s="6">
        <f t="shared" si="1"/>
        <v>0</v>
      </c>
    </row>
    <row r="16">
      <c r="A16" s="4" t="s">
        <v>22</v>
      </c>
      <c r="B16" s="5">
        <v>0.0</v>
      </c>
      <c r="C16" s="5">
        <v>0.0</v>
      </c>
      <c r="D16" s="6">
        <f t="shared" si="1"/>
        <v>0</v>
      </c>
    </row>
    <row r="17">
      <c r="A17" s="4" t="s">
        <v>38</v>
      </c>
      <c r="B17" s="5">
        <v>0.0</v>
      </c>
      <c r="C17" s="5">
        <v>0.0</v>
      </c>
      <c r="D17" s="6">
        <f t="shared" si="1"/>
        <v>0</v>
      </c>
    </row>
    <row r="18">
      <c r="A18" s="4" t="s">
        <v>39</v>
      </c>
      <c r="B18" s="5">
        <f>50+50+10</f>
        <v>110</v>
      </c>
      <c r="C18" s="5">
        <v>110.0</v>
      </c>
      <c r="D18" s="6">
        <f t="shared" si="1"/>
        <v>0</v>
      </c>
    </row>
    <row r="19">
      <c r="A19" s="18" t="s">
        <v>24</v>
      </c>
      <c r="B19" s="19">
        <f>80+190</f>
        <v>270</v>
      </c>
      <c r="C19" s="5">
        <v>0.0</v>
      </c>
      <c r="D19" s="20">
        <f t="shared" si="1"/>
        <v>270</v>
      </c>
    </row>
    <row r="20">
      <c r="A20" s="4" t="s">
        <v>37</v>
      </c>
      <c r="B20" s="11">
        <f>10+10+10+10+10</f>
        <v>50</v>
      </c>
      <c r="C20" s="5">
        <v>50.0</v>
      </c>
      <c r="D20" s="6">
        <f t="shared" si="1"/>
        <v>0</v>
      </c>
    </row>
    <row r="21">
      <c r="A21" s="4" t="s">
        <v>45</v>
      </c>
      <c r="B21" s="11">
        <f>50+10</f>
        <v>60</v>
      </c>
      <c r="C21" s="5">
        <v>60.0</v>
      </c>
      <c r="D21" s="6">
        <f t="shared" si="1"/>
        <v>0</v>
      </c>
    </row>
    <row r="22">
      <c r="A22" s="18" t="s">
        <v>46</v>
      </c>
      <c r="B22" s="19">
        <v>0.0</v>
      </c>
      <c r="C22" s="5">
        <v>0.0</v>
      </c>
      <c r="D22" s="6">
        <f t="shared" si="1"/>
        <v>0</v>
      </c>
    </row>
    <row r="23">
      <c r="A23" s="4" t="s">
        <v>47</v>
      </c>
      <c r="B23" s="11">
        <f>50</f>
        <v>50</v>
      </c>
      <c r="C23" s="5">
        <v>50.0</v>
      </c>
      <c r="D23" s="6">
        <f t="shared" si="1"/>
        <v>0</v>
      </c>
    </row>
    <row r="24">
      <c r="A24" s="4" t="s">
        <v>48</v>
      </c>
      <c r="B24" s="11">
        <f>10+10+10+10+10+10+10+50</f>
        <v>120</v>
      </c>
      <c r="C24" s="5">
        <v>120.0</v>
      </c>
      <c r="D24" s="6">
        <f t="shared" si="1"/>
        <v>0</v>
      </c>
    </row>
    <row r="25">
      <c r="A25" s="4" t="s">
        <v>49</v>
      </c>
      <c r="B25" s="11">
        <f>10</f>
        <v>10</v>
      </c>
      <c r="C25" s="5">
        <v>50.0</v>
      </c>
      <c r="D25" s="6">
        <f t="shared" si="1"/>
        <v>-40</v>
      </c>
    </row>
    <row r="26">
      <c r="A26" s="2" t="s">
        <v>25</v>
      </c>
      <c r="B26" s="8">
        <f t="shared" ref="B26:D26" si="2">sum(B2:B25)</f>
        <v>1490</v>
      </c>
      <c r="C26" s="8">
        <f t="shared" si="2"/>
        <v>1190</v>
      </c>
      <c r="D26" s="8">
        <f t="shared" si="2"/>
        <v>300</v>
      </c>
    </row>
    <row r="28">
      <c r="A28" s="9" t="s">
        <v>73</v>
      </c>
    </row>
    <row r="29">
      <c r="A29" s="4" t="s">
        <v>27</v>
      </c>
    </row>
  </sheetData>
  <mergeCells count="1">
    <mergeCell ref="A28:D28"/>
  </mergeCells>
  <conditionalFormatting sqref="D1:D27 B26:C26 D31:D1006">
    <cfRule type="cellIs" dxfId="0" priority="1" operator="greaterThan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0"/>
    <col customWidth="1" min="4" max="4" width="18.38"/>
    <col customWidth="1" min="6" max="6" width="23.25"/>
    <col customWidth="1" min="7" max="7" width="12.75"/>
    <col customWidth="1" min="8" max="8" width="12.38"/>
  </cols>
  <sheetData>
    <row r="1">
      <c r="A1" s="1"/>
      <c r="B1" s="2" t="s">
        <v>0</v>
      </c>
      <c r="C1" s="2" t="s">
        <v>1</v>
      </c>
      <c r="D1" s="3" t="s">
        <v>2</v>
      </c>
      <c r="G1" s="4"/>
    </row>
    <row r="2">
      <c r="A2" s="2" t="s">
        <v>3</v>
      </c>
      <c r="B2" s="5">
        <f>70+10+10</f>
        <v>90</v>
      </c>
      <c r="C2" s="5">
        <v>90.0</v>
      </c>
      <c r="D2" s="6">
        <f t="shared" ref="D2:D18" si="1">B2-C2</f>
        <v>0</v>
      </c>
      <c r="E2" s="4"/>
    </row>
    <row r="3" ht="15.0" customHeight="1">
      <c r="A3" s="21" t="s">
        <v>9</v>
      </c>
      <c r="B3" s="19">
        <v>0.0</v>
      </c>
      <c r="C3" s="5">
        <v>0.0</v>
      </c>
      <c r="D3" s="20">
        <f t="shared" si="1"/>
        <v>0</v>
      </c>
      <c r="F3" s="4" t="s">
        <v>31</v>
      </c>
      <c r="G3" s="7"/>
      <c r="H3" s="7"/>
    </row>
    <row r="4">
      <c r="A4" s="2" t="s">
        <v>4</v>
      </c>
      <c r="B4" s="5">
        <f>10+50+70+10+50+10+10</f>
        <v>210</v>
      </c>
      <c r="C4" s="5">
        <v>210.0</v>
      </c>
      <c r="D4" s="6">
        <f t="shared" si="1"/>
        <v>0</v>
      </c>
      <c r="G4" s="7"/>
      <c r="H4" s="7"/>
    </row>
    <row r="5">
      <c r="A5" s="2" t="s">
        <v>5</v>
      </c>
      <c r="B5" s="5">
        <f t="shared" ref="B5:B6" si="2">0</f>
        <v>0</v>
      </c>
      <c r="C5" s="5">
        <v>0.0</v>
      </c>
      <c r="D5" s="6">
        <f t="shared" si="1"/>
        <v>0</v>
      </c>
      <c r="G5" s="7"/>
      <c r="H5" s="7"/>
    </row>
    <row r="6">
      <c r="A6" s="2" t="s">
        <v>6</v>
      </c>
      <c r="B6" s="5">
        <f t="shared" si="2"/>
        <v>0</v>
      </c>
      <c r="C6" s="5">
        <v>0.0</v>
      </c>
      <c r="D6" s="6">
        <f t="shared" si="1"/>
        <v>0</v>
      </c>
      <c r="F6" s="4" t="s">
        <v>32</v>
      </c>
      <c r="G6" s="7">
        <f>C26-20</f>
        <v>1445</v>
      </c>
      <c r="H6" s="7"/>
    </row>
    <row r="7">
      <c r="A7" s="1" t="s">
        <v>7</v>
      </c>
      <c r="B7" s="5">
        <f>10+10</f>
        <v>20</v>
      </c>
      <c r="C7" s="5">
        <v>20.0</v>
      </c>
      <c r="D7" s="6">
        <f t="shared" si="1"/>
        <v>0</v>
      </c>
      <c r="F7" s="4" t="s">
        <v>33</v>
      </c>
      <c r="G7" s="1">
        <v>914.0</v>
      </c>
      <c r="H7" s="7"/>
    </row>
    <row r="8">
      <c r="A8" s="2" t="s">
        <v>8</v>
      </c>
      <c r="B8" s="5">
        <f>10</f>
        <v>10</v>
      </c>
      <c r="C8" s="5">
        <v>10.0</v>
      </c>
      <c r="D8" s="6">
        <f t="shared" si="1"/>
        <v>0</v>
      </c>
      <c r="F8" s="4" t="s">
        <v>34</v>
      </c>
      <c r="G8" s="7">
        <f>G6+G7</f>
        <v>2359</v>
      </c>
      <c r="H8" s="13"/>
    </row>
    <row r="9">
      <c r="A9" s="2" t="s">
        <v>10</v>
      </c>
      <c r="B9" s="5">
        <f>50+10</f>
        <v>60</v>
      </c>
      <c r="C9" s="5">
        <v>60.0</v>
      </c>
      <c r="D9" s="6">
        <f t="shared" si="1"/>
        <v>0</v>
      </c>
      <c r="F9" s="4" t="s">
        <v>35</v>
      </c>
      <c r="G9" s="4">
        <v>1666.0</v>
      </c>
    </row>
    <row r="10">
      <c r="A10" s="4" t="s">
        <v>14</v>
      </c>
      <c r="B10" s="5">
        <f t="shared" ref="B10:B11" si="3">0</f>
        <v>0</v>
      </c>
      <c r="C10" s="5">
        <v>0.0</v>
      </c>
      <c r="D10" s="6">
        <f t="shared" si="1"/>
        <v>0</v>
      </c>
    </row>
    <row r="11">
      <c r="A11" s="18" t="s">
        <v>15</v>
      </c>
      <c r="B11" s="5">
        <f t="shared" si="3"/>
        <v>0</v>
      </c>
      <c r="C11" s="5">
        <v>0.0</v>
      </c>
      <c r="D11" s="6">
        <f t="shared" si="1"/>
        <v>0</v>
      </c>
      <c r="F11" s="4" t="s">
        <v>72</v>
      </c>
      <c r="G11" s="4">
        <v>500.0</v>
      </c>
      <c r="H11" s="4" t="s">
        <v>74</v>
      </c>
    </row>
    <row r="12">
      <c r="A12" s="4" t="s">
        <v>17</v>
      </c>
      <c r="B12" s="5">
        <f>0+10+10+10</f>
        <v>30</v>
      </c>
      <c r="C12" s="5">
        <v>30.0</v>
      </c>
      <c r="D12" s="6">
        <f t="shared" si="1"/>
        <v>0</v>
      </c>
      <c r="F12" s="16" t="s">
        <v>36</v>
      </c>
      <c r="G12" s="17">
        <f>G8-G9</f>
        <v>693</v>
      </c>
    </row>
    <row r="13">
      <c r="A13" s="4" t="s">
        <v>18</v>
      </c>
      <c r="B13" s="5">
        <f>10+50+10</f>
        <v>70</v>
      </c>
      <c r="C13" s="5">
        <v>70.0</v>
      </c>
      <c r="D13" s="6">
        <f t="shared" si="1"/>
        <v>0</v>
      </c>
    </row>
    <row r="14">
      <c r="A14" s="4" t="s">
        <v>19</v>
      </c>
      <c r="B14" s="5">
        <f>10+50+50+10+50</f>
        <v>170</v>
      </c>
      <c r="C14" s="5">
        <v>185.0</v>
      </c>
      <c r="D14" s="6">
        <f t="shared" si="1"/>
        <v>-15</v>
      </c>
    </row>
    <row r="15">
      <c r="A15" s="4" t="s">
        <v>20</v>
      </c>
      <c r="B15" s="5">
        <f>50+10+50+50</f>
        <v>160</v>
      </c>
      <c r="C15" s="5">
        <v>160.0</v>
      </c>
      <c r="D15" s="6">
        <f t="shared" si="1"/>
        <v>0</v>
      </c>
    </row>
    <row r="16">
      <c r="A16" s="4" t="s">
        <v>22</v>
      </c>
      <c r="B16" s="5">
        <f>0</f>
        <v>0</v>
      </c>
      <c r="C16" s="5">
        <v>0.0</v>
      </c>
      <c r="D16" s="6">
        <f t="shared" si="1"/>
        <v>0</v>
      </c>
    </row>
    <row r="17">
      <c r="A17" s="4" t="s">
        <v>38</v>
      </c>
      <c r="B17" s="5">
        <f>10</f>
        <v>10</v>
      </c>
      <c r="C17" s="5">
        <v>10.0</v>
      </c>
      <c r="D17" s="6">
        <f t="shared" si="1"/>
        <v>0</v>
      </c>
    </row>
    <row r="18">
      <c r="A18" s="4" t="s">
        <v>39</v>
      </c>
      <c r="B18" s="5">
        <f>50+10+10+50+10+10+10</f>
        <v>150</v>
      </c>
      <c r="C18" s="5">
        <v>150.0</v>
      </c>
      <c r="D18" s="6">
        <f t="shared" si="1"/>
        <v>0</v>
      </c>
    </row>
    <row r="19">
      <c r="A19" s="18"/>
      <c r="B19" s="19"/>
      <c r="C19" s="5"/>
      <c r="D19" s="20"/>
    </row>
    <row r="20">
      <c r="A20" s="4" t="s">
        <v>37</v>
      </c>
      <c r="B20" s="11">
        <f>50+70+70+10+50+10</f>
        <v>260</v>
      </c>
      <c r="C20" s="5">
        <v>260.0</v>
      </c>
      <c r="D20" s="6">
        <f t="shared" ref="D20:D25" si="4">B20-C20</f>
        <v>0</v>
      </c>
    </row>
    <row r="21">
      <c r="A21" s="4" t="s">
        <v>45</v>
      </c>
      <c r="B21" s="11">
        <f>10+10</f>
        <v>20</v>
      </c>
      <c r="C21" s="5">
        <v>20.0</v>
      </c>
      <c r="D21" s="6">
        <f t="shared" si="4"/>
        <v>0</v>
      </c>
    </row>
    <row r="22">
      <c r="A22" s="18" t="s">
        <v>46</v>
      </c>
      <c r="B22" s="11">
        <f>0</f>
        <v>0</v>
      </c>
      <c r="C22" s="5">
        <v>0.0</v>
      </c>
      <c r="D22" s="6">
        <f t="shared" si="4"/>
        <v>0</v>
      </c>
    </row>
    <row r="23">
      <c r="A23" s="4" t="s">
        <v>47</v>
      </c>
      <c r="B23" s="11">
        <f>10</f>
        <v>10</v>
      </c>
      <c r="C23" s="5">
        <v>10.0</v>
      </c>
      <c r="D23" s="6">
        <f t="shared" si="4"/>
        <v>0</v>
      </c>
    </row>
    <row r="24">
      <c r="A24" s="4" t="s">
        <v>48</v>
      </c>
      <c r="B24" s="11">
        <f>10+50+10+50+10+10</f>
        <v>140</v>
      </c>
      <c r="C24" s="5">
        <v>140.0</v>
      </c>
      <c r="D24" s="6">
        <f t="shared" si="4"/>
        <v>0</v>
      </c>
    </row>
    <row r="25">
      <c r="A25" s="4" t="s">
        <v>49</v>
      </c>
      <c r="B25" s="11">
        <f>10+10</f>
        <v>20</v>
      </c>
      <c r="C25" s="5">
        <v>40.0</v>
      </c>
      <c r="D25" s="6">
        <f t="shared" si="4"/>
        <v>-20</v>
      </c>
    </row>
    <row r="26">
      <c r="A26" s="2" t="s">
        <v>25</v>
      </c>
      <c r="B26" s="8">
        <f>sum(B2:B25)-B19</f>
        <v>1430</v>
      </c>
      <c r="C26" s="8">
        <f t="shared" ref="C26:D26" si="5">sum(C2:C25)</f>
        <v>1465</v>
      </c>
      <c r="D26" s="8">
        <f t="shared" si="5"/>
        <v>-35</v>
      </c>
    </row>
    <row r="28">
      <c r="A28" s="9" t="s">
        <v>73</v>
      </c>
    </row>
    <row r="29">
      <c r="A29" s="4" t="s">
        <v>27</v>
      </c>
    </row>
  </sheetData>
  <mergeCells count="1">
    <mergeCell ref="A28:D28"/>
  </mergeCells>
  <conditionalFormatting sqref="D1:D27 B26:C26 D31:D1006">
    <cfRule type="cellIs" dxfId="0" priority="1" operator="greaterThan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0"/>
    <col customWidth="1" min="4" max="4" width="18.38"/>
    <col customWidth="1" min="6" max="6" width="23.25"/>
    <col customWidth="1" min="7" max="7" width="12.75"/>
    <col customWidth="1" min="8" max="8" width="12.38"/>
  </cols>
  <sheetData>
    <row r="1">
      <c r="A1" s="1"/>
      <c r="B1" s="2" t="s">
        <v>0</v>
      </c>
      <c r="C1" s="2" t="s">
        <v>1</v>
      </c>
      <c r="D1" s="3" t="s">
        <v>2</v>
      </c>
      <c r="G1" s="4"/>
    </row>
    <row r="2">
      <c r="A2" s="2" t="s">
        <v>3</v>
      </c>
      <c r="B2" s="5">
        <v>0.0</v>
      </c>
      <c r="C2" s="5">
        <v>0.0</v>
      </c>
      <c r="D2" s="6">
        <f t="shared" ref="D2:D18" si="1">B2-C2</f>
        <v>0</v>
      </c>
      <c r="E2" s="4"/>
    </row>
    <row r="3" ht="15.0" customHeight="1">
      <c r="A3" s="21" t="s">
        <v>9</v>
      </c>
      <c r="B3" s="19">
        <v>0.0</v>
      </c>
      <c r="C3" s="5">
        <v>0.0</v>
      </c>
      <c r="D3" s="20">
        <f t="shared" si="1"/>
        <v>0</v>
      </c>
      <c r="F3" s="4" t="s">
        <v>31</v>
      </c>
      <c r="G3" s="7"/>
      <c r="H3" s="7"/>
    </row>
    <row r="4">
      <c r="A4" s="2" t="s">
        <v>4</v>
      </c>
      <c r="B4" s="5">
        <f>10+10+10</f>
        <v>30</v>
      </c>
      <c r="C4" s="5">
        <v>0.0</v>
      </c>
      <c r="D4" s="6">
        <f t="shared" si="1"/>
        <v>30</v>
      </c>
      <c r="G4" s="7"/>
      <c r="H4" s="7"/>
    </row>
    <row r="5">
      <c r="A5" s="2" t="s">
        <v>5</v>
      </c>
      <c r="B5" s="5">
        <f>0</f>
        <v>0</v>
      </c>
      <c r="C5" s="5">
        <v>0.0</v>
      </c>
      <c r="D5" s="6">
        <f t="shared" si="1"/>
        <v>0</v>
      </c>
      <c r="G5" s="7"/>
      <c r="H5" s="7"/>
    </row>
    <row r="6">
      <c r="A6" s="2" t="s">
        <v>6</v>
      </c>
      <c r="B6" s="5">
        <f t="shared" ref="B6:B7" si="2">10</f>
        <v>10</v>
      </c>
      <c r="C6" s="5">
        <v>10.0</v>
      </c>
      <c r="D6" s="6">
        <f t="shared" si="1"/>
        <v>0</v>
      </c>
      <c r="F6" s="4" t="s">
        <v>32</v>
      </c>
      <c r="G6" s="7">
        <f>C26-20</f>
        <v>495</v>
      </c>
      <c r="H6" s="7"/>
    </row>
    <row r="7">
      <c r="A7" s="1" t="s">
        <v>7</v>
      </c>
      <c r="B7" s="5">
        <f t="shared" si="2"/>
        <v>10</v>
      </c>
      <c r="C7" s="5">
        <v>10.0</v>
      </c>
      <c r="D7" s="6">
        <f t="shared" si="1"/>
        <v>0</v>
      </c>
      <c r="F7" s="4" t="s">
        <v>33</v>
      </c>
      <c r="G7" s="2">
        <v>693.0</v>
      </c>
      <c r="H7" s="7"/>
    </row>
    <row r="8">
      <c r="A8" s="2" t="s">
        <v>8</v>
      </c>
      <c r="B8" s="5">
        <v>0.0</v>
      </c>
      <c r="C8" s="5">
        <v>0.0</v>
      </c>
      <c r="D8" s="6">
        <f t="shared" si="1"/>
        <v>0</v>
      </c>
      <c r="F8" s="4" t="s">
        <v>34</v>
      </c>
      <c r="G8" s="7">
        <f>G6+G7</f>
        <v>1188</v>
      </c>
      <c r="H8" s="13"/>
    </row>
    <row r="9">
      <c r="A9" s="2" t="s">
        <v>10</v>
      </c>
      <c r="B9" s="5">
        <f>10</f>
        <v>10</v>
      </c>
      <c r="C9" s="5">
        <v>10.0</v>
      </c>
      <c r="D9" s="6">
        <f t="shared" si="1"/>
        <v>0</v>
      </c>
      <c r="F9" s="4" t="s">
        <v>35</v>
      </c>
      <c r="G9" s="10">
        <f>238+668</f>
        <v>906</v>
      </c>
    </row>
    <row r="10">
      <c r="A10" s="4" t="s">
        <v>14</v>
      </c>
      <c r="B10" s="5">
        <v>0.0</v>
      </c>
      <c r="C10" s="5">
        <v>0.0</v>
      </c>
      <c r="D10" s="6">
        <f t="shared" si="1"/>
        <v>0</v>
      </c>
    </row>
    <row r="11">
      <c r="A11" s="18" t="s">
        <v>15</v>
      </c>
      <c r="B11" s="5">
        <v>0.0</v>
      </c>
      <c r="C11" s="5">
        <v>0.0</v>
      </c>
      <c r="D11" s="6">
        <f t="shared" si="1"/>
        <v>0</v>
      </c>
    </row>
    <row r="12">
      <c r="A12" s="4" t="s">
        <v>17</v>
      </c>
      <c r="B12" s="5">
        <f t="shared" ref="B12:B13" si="3">10+10+10</f>
        <v>30</v>
      </c>
      <c r="C12" s="5">
        <v>30.0</v>
      </c>
      <c r="D12" s="6">
        <f t="shared" si="1"/>
        <v>0</v>
      </c>
      <c r="F12" s="16" t="s">
        <v>36</v>
      </c>
      <c r="G12" s="17">
        <f>G8-G9</f>
        <v>282</v>
      </c>
    </row>
    <row r="13">
      <c r="A13" s="4" t="s">
        <v>18</v>
      </c>
      <c r="B13" s="5">
        <f t="shared" si="3"/>
        <v>30</v>
      </c>
      <c r="C13" s="5">
        <v>30.0</v>
      </c>
      <c r="D13" s="6">
        <f t="shared" si="1"/>
        <v>0</v>
      </c>
    </row>
    <row r="14">
      <c r="A14" s="4" t="s">
        <v>19</v>
      </c>
      <c r="B14" s="5">
        <v>0.0</v>
      </c>
      <c r="C14" s="5">
        <v>15.0</v>
      </c>
      <c r="D14" s="6">
        <f t="shared" si="1"/>
        <v>-15</v>
      </c>
    </row>
    <row r="15">
      <c r="A15" s="4" t="s">
        <v>20</v>
      </c>
      <c r="B15" s="5">
        <f>50+10+10</f>
        <v>70</v>
      </c>
      <c r="C15" s="5">
        <v>70.0</v>
      </c>
      <c r="D15" s="6">
        <f t="shared" si="1"/>
        <v>0</v>
      </c>
    </row>
    <row r="16">
      <c r="A16" s="4" t="s">
        <v>22</v>
      </c>
      <c r="B16" s="5">
        <v>0.0</v>
      </c>
      <c r="C16" s="5">
        <v>0.0</v>
      </c>
      <c r="D16" s="6">
        <f t="shared" si="1"/>
        <v>0</v>
      </c>
    </row>
    <row r="17">
      <c r="A17" s="4" t="s">
        <v>38</v>
      </c>
      <c r="B17" s="5">
        <v>0.0</v>
      </c>
      <c r="C17" s="5">
        <v>0.0</v>
      </c>
      <c r="D17" s="6">
        <f t="shared" si="1"/>
        <v>0</v>
      </c>
    </row>
    <row r="18">
      <c r="A18" s="4" t="s">
        <v>39</v>
      </c>
      <c r="B18" s="5">
        <f>50+10+10+10</f>
        <v>80</v>
      </c>
      <c r="C18" s="5">
        <v>80.0</v>
      </c>
      <c r="D18" s="6">
        <f t="shared" si="1"/>
        <v>0</v>
      </c>
      <c r="G18" s="10">
        <f>693+460-20</f>
        <v>1133</v>
      </c>
    </row>
    <row r="19">
      <c r="A19" s="18"/>
      <c r="B19" s="19"/>
      <c r="C19" s="5"/>
      <c r="D19" s="20"/>
    </row>
    <row r="20">
      <c r="A20" s="4" t="s">
        <v>37</v>
      </c>
      <c r="B20" s="11">
        <f>10+10</f>
        <v>20</v>
      </c>
      <c r="C20" s="5">
        <v>20.0</v>
      </c>
      <c r="D20" s="6">
        <f t="shared" ref="D20:D25" si="4">B20-C20</f>
        <v>0</v>
      </c>
    </row>
    <row r="21">
      <c r="A21" s="4" t="s">
        <v>45</v>
      </c>
      <c r="B21" s="11">
        <v>0.0</v>
      </c>
      <c r="C21" s="5">
        <v>0.0</v>
      </c>
      <c r="D21" s="6">
        <f t="shared" si="4"/>
        <v>0</v>
      </c>
    </row>
    <row r="22">
      <c r="A22" s="18" t="s">
        <v>46</v>
      </c>
      <c r="B22" s="11">
        <v>0.0</v>
      </c>
      <c r="C22" s="5">
        <v>0.0</v>
      </c>
      <c r="D22" s="6">
        <f t="shared" si="4"/>
        <v>0</v>
      </c>
      <c r="G22" s="10">
        <f>1133+200</f>
        <v>1333</v>
      </c>
    </row>
    <row r="23">
      <c r="A23" s="4" t="s">
        <v>47</v>
      </c>
      <c r="B23" s="11">
        <f>50</f>
        <v>50</v>
      </c>
      <c r="C23" s="5">
        <v>50.0</v>
      </c>
      <c r="D23" s="6">
        <f t="shared" si="4"/>
        <v>0</v>
      </c>
      <c r="G23" s="10">
        <f>G22/20</f>
        <v>66.65</v>
      </c>
    </row>
    <row r="24">
      <c r="A24" s="4" t="s">
        <v>48</v>
      </c>
      <c r="B24" s="11">
        <f>50+50+10+10+50</f>
        <v>170</v>
      </c>
      <c r="C24" s="5">
        <v>170.0</v>
      </c>
      <c r="D24" s="6">
        <f t="shared" si="4"/>
        <v>0</v>
      </c>
    </row>
    <row r="25">
      <c r="A25" s="4" t="s">
        <v>49</v>
      </c>
      <c r="B25" s="11">
        <v>0.0</v>
      </c>
      <c r="C25" s="5">
        <v>20.0</v>
      </c>
      <c r="D25" s="6">
        <f t="shared" si="4"/>
        <v>-20</v>
      </c>
    </row>
    <row r="26">
      <c r="A26" s="2" t="s">
        <v>25</v>
      </c>
      <c r="B26" s="8">
        <f>sum(B2:B25)-B19</f>
        <v>510</v>
      </c>
      <c r="C26" s="8">
        <f t="shared" ref="C26:D26" si="5">sum(C2:C25)</f>
        <v>515</v>
      </c>
      <c r="D26" s="8">
        <f t="shared" si="5"/>
        <v>-5</v>
      </c>
    </row>
    <row r="28">
      <c r="A28" s="9" t="s">
        <v>73</v>
      </c>
    </row>
    <row r="29">
      <c r="A29" s="4" t="s">
        <v>27</v>
      </c>
    </row>
  </sheetData>
  <mergeCells count="1">
    <mergeCell ref="A28:D28"/>
  </mergeCells>
  <conditionalFormatting sqref="D1:D27 B26:C26 D31:D1006">
    <cfRule type="cellIs" dxfId="0" priority="1" operator="greaterThan">
      <formula>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0"/>
    <col customWidth="1" min="4" max="4" width="18.38"/>
    <col customWidth="1" min="6" max="6" width="23.25"/>
    <col customWidth="1" min="7" max="7" width="12.75"/>
    <col customWidth="1" min="8" max="8" width="12.38"/>
  </cols>
  <sheetData>
    <row r="1">
      <c r="A1" s="1"/>
      <c r="B1" s="2" t="s">
        <v>0</v>
      </c>
      <c r="C1" s="2" t="s">
        <v>1</v>
      </c>
      <c r="D1" s="3" t="s">
        <v>2</v>
      </c>
      <c r="G1" s="4"/>
    </row>
    <row r="2">
      <c r="A2" s="2" t="s">
        <v>3</v>
      </c>
      <c r="B2" s="5">
        <f>50+10</f>
        <v>60</v>
      </c>
      <c r="C2" s="5">
        <v>60.0</v>
      </c>
      <c r="D2" s="6">
        <f t="shared" ref="D2:D23" si="1">B2-C2</f>
        <v>0</v>
      </c>
      <c r="E2" s="4"/>
    </row>
    <row r="3" ht="15.0" customHeight="1">
      <c r="A3" s="21" t="s">
        <v>9</v>
      </c>
      <c r="B3" s="19">
        <v>0.0</v>
      </c>
      <c r="C3" s="5">
        <v>0.0</v>
      </c>
      <c r="D3" s="20">
        <f t="shared" si="1"/>
        <v>0</v>
      </c>
      <c r="F3" s="4" t="s">
        <v>31</v>
      </c>
      <c r="G3" s="7"/>
      <c r="H3" s="7"/>
    </row>
    <row r="4">
      <c r="A4" s="2" t="s">
        <v>4</v>
      </c>
      <c r="B4" s="5">
        <f>10+10+10+10+10+50+50+10</f>
        <v>160</v>
      </c>
      <c r="C4" s="5">
        <v>160.0</v>
      </c>
      <c r="D4" s="6">
        <f t="shared" si="1"/>
        <v>0</v>
      </c>
      <c r="G4" s="7"/>
      <c r="H4" s="7"/>
    </row>
    <row r="5">
      <c r="A5" s="2" t="s">
        <v>5</v>
      </c>
      <c r="B5" s="5">
        <f>50</f>
        <v>50</v>
      </c>
      <c r="C5" s="5">
        <v>50.0</v>
      </c>
      <c r="D5" s="6">
        <f t="shared" si="1"/>
        <v>0</v>
      </c>
      <c r="G5" s="7"/>
      <c r="H5" s="7"/>
    </row>
    <row r="6">
      <c r="A6" s="2" t="s">
        <v>6</v>
      </c>
      <c r="B6" s="5">
        <f>10</f>
        <v>10</v>
      </c>
      <c r="C6" s="5">
        <v>10.0</v>
      </c>
      <c r="D6" s="6">
        <f t="shared" si="1"/>
        <v>0</v>
      </c>
      <c r="F6" s="4" t="s">
        <v>32</v>
      </c>
      <c r="G6" s="7">
        <v>905.0</v>
      </c>
      <c r="H6" s="7"/>
    </row>
    <row r="7">
      <c r="A7" s="1" t="s">
        <v>7</v>
      </c>
      <c r="B7" s="5">
        <f>10+10</f>
        <v>20</v>
      </c>
      <c r="C7" s="5">
        <v>20.0</v>
      </c>
      <c r="D7" s="6">
        <f t="shared" si="1"/>
        <v>0</v>
      </c>
      <c r="F7" s="4" t="s">
        <v>33</v>
      </c>
      <c r="G7" s="2">
        <v>282.0</v>
      </c>
      <c r="H7" s="7"/>
    </row>
    <row r="8">
      <c r="A8" s="2" t="s">
        <v>8</v>
      </c>
      <c r="B8" s="5">
        <f t="shared" ref="B8:B9" si="2">10</f>
        <v>10</v>
      </c>
      <c r="C8" s="5">
        <v>10.0</v>
      </c>
      <c r="D8" s="6">
        <f t="shared" si="1"/>
        <v>0</v>
      </c>
      <c r="F8" s="4" t="s">
        <v>34</v>
      </c>
      <c r="G8" s="7">
        <f>G6+G7</f>
        <v>1187</v>
      </c>
      <c r="H8" s="13"/>
    </row>
    <row r="9">
      <c r="A9" s="2" t="s">
        <v>10</v>
      </c>
      <c r="B9" s="5">
        <f t="shared" si="2"/>
        <v>10</v>
      </c>
      <c r="C9" s="5">
        <v>10.0</v>
      </c>
      <c r="D9" s="6">
        <f t="shared" si="1"/>
        <v>0</v>
      </c>
      <c r="F9" s="4" t="s">
        <v>35</v>
      </c>
      <c r="G9" s="4">
        <v>617.0</v>
      </c>
    </row>
    <row r="10">
      <c r="A10" s="4" t="s">
        <v>14</v>
      </c>
      <c r="B10" s="5">
        <f t="shared" ref="B10:B11" si="3">0</f>
        <v>0</v>
      </c>
      <c r="C10" s="5">
        <v>0.0</v>
      </c>
      <c r="D10" s="6">
        <f t="shared" si="1"/>
        <v>0</v>
      </c>
    </row>
    <row r="11">
      <c r="A11" s="18" t="s">
        <v>15</v>
      </c>
      <c r="B11" s="5">
        <f t="shared" si="3"/>
        <v>0</v>
      </c>
      <c r="C11" s="5">
        <v>0.0</v>
      </c>
      <c r="D11" s="6">
        <f t="shared" si="1"/>
        <v>0</v>
      </c>
    </row>
    <row r="12">
      <c r="A12" s="4" t="s">
        <v>17</v>
      </c>
      <c r="B12" s="5">
        <f>10+10</f>
        <v>20</v>
      </c>
      <c r="C12" s="5">
        <v>20.0</v>
      </c>
      <c r="D12" s="6">
        <f t="shared" si="1"/>
        <v>0</v>
      </c>
      <c r="F12" s="16" t="s">
        <v>36</v>
      </c>
      <c r="G12" s="17">
        <f>G8-G9</f>
        <v>570</v>
      </c>
    </row>
    <row r="13">
      <c r="A13" s="4" t="s">
        <v>18</v>
      </c>
      <c r="B13" s="5">
        <f>0</f>
        <v>0</v>
      </c>
      <c r="C13" s="5">
        <v>0.0</v>
      </c>
      <c r="D13" s="6">
        <f t="shared" si="1"/>
        <v>0</v>
      </c>
    </row>
    <row r="14">
      <c r="A14" s="4" t="s">
        <v>19</v>
      </c>
      <c r="B14" s="5">
        <f>10+50</f>
        <v>60</v>
      </c>
      <c r="C14" s="5">
        <v>15.0</v>
      </c>
      <c r="D14" s="6">
        <f t="shared" si="1"/>
        <v>45</v>
      </c>
    </row>
    <row r="15">
      <c r="A15" s="4" t="s">
        <v>20</v>
      </c>
      <c r="B15" s="5">
        <f t="shared" ref="B15:C15" si="4">10+50+50</f>
        <v>110</v>
      </c>
      <c r="C15" s="5">
        <f t="shared" si="4"/>
        <v>110</v>
      </c>
      <c r="D15" s="6">
        <f t="shared" si="1"/>
        <v>0</v>
      </c>
    </row>
    <row r="16">
      <c r="A16" s="4" t="s">
        <v>22</v>
      </c>
      <c r="B16" s="5">
        <f t="shared" ref="B16:B17" si="5">0</f>
        <v>0</v>
      </c>
      <c r="C16" s="5">
        <v>0.0</v>
      </c>
      <c r="D16" s="6">
        <f t="shared" si="1"/>
        <v>0</v>
      </c>
    </row>
    <row r="17">
      <c r="A17" s="4" t="s">
        <v>38</v>
      </c>
      <c r="B17" s="5">
        <f t="shared" si="5"/>
        <v>0</v>
      </c>
      <c r="C17" s="5">
        <v>0.0</v>
      </c>
      <c r="D17" s="6">
        <f t="shared" si="1"/>
        <v>0</v>
      </c>
    </row>
    <row r="18">
      <c r="A18" s="4" t="s">
        <v>39</v>
      </c>
      <c r="B18" s="5">
        <f>10+10</f>
        <v>20</v>
      </c>
      <c r="C18" s="5">
        <v>20.0</v>
      </c>
      <c r="D18" s="6">
        <f t="shared" si="1"/>
        <v>0</v>
      </c>
      <c r="G18" s="10">
        <f>900/20</f>
        <v>45</v>
      </c>
    </row>
    <row r="19">
      <c r="A19" s="4" t="s">
        <v>37</v>
      </c>
      <c r="B19" s="5">
        <f>70</f>
        <v>70</v>
      </c>
      <c r="C19" s="5">
        <v>70.0</v>
      </c>
      <c r="D19" s="6">
        <f t="shared" si="1"/>
        <v>0</v>
      </c>
    </row>
    <row r="20">
      <c r="A20" s="4" t="s">
        <v>45</v>
      </c>
      <c r="B20" s="5">
        <f>10+50+50</f>
        <v>110</v>
      </c>
      <c r="C20" s="5">
        <v>110.0</v>
      </c>
      <c r="D20" s="6">
        <f t="shared" si="1"/>
        <v>0</v>
      </c>
    </row>
    <row r="21">
      <c r="A21" s="4" t="s">
        <v>47</v>
      </c>
      <c r="B21" s="5">
        <f>10+50</f>
        <v>60</v>
      </c>
      <c r="C21" s="5">
        <v>60.0</v>
      </c>
      <c r="D21" s="6">
        <f t="shared" si="1"/>
        <v>0</v>
      </c>
    </row>
    <row r="22">
      <c r="A22" s="4" t="s">
        <v>48</v>
      </c>
      <c r="B22" s="5">
        <f>10+10+10+10+10+50+50+10</f>
        <v>160</v>
      </c>
      <c r="C22" s="5">
        <v>160.0</v>
      </c>
      <c r="D22" s="6">
        <f t="shared" si="1"/>
        <v>0</v>
      </c>
    </row>
    <row r="23">
      <c r="A23" s="4" t="s">
        <v>49</v>
      </c>
      <c r="B23" s="5">
        <f>10+10</f>
        <v>20</v>
      </c>
      <c r="C23" s="5">
        <v>20.0</v>
      </c>
      <c r="D23" s="6">
        <f t="shared" si="1"/>
        <v>0</v>
      </c>
    </row>
    <row r="24">
      <c r="A24" s="2" t="s">
        <v>25</v>
      </c>
      <c r="B24" s="8">
        <f t="shared" ref="B24:D24" si="6">sum(B2:B23)</f>
        <v>950</v>
      </c>
      <c r="C24" s="8">
        <f t="shared" si="6"/>
        <v>905</v>
      </c>
      <c r="D24" s="8">
        <f t="shared" si="6"/>
        <v>45</v>
      </c>
    </row>
    <row r="26">
      <c r="A26" s="9" t="s">
        <v>73</v>
      </c>
    </row>
    <row r="27">
      <c r="A27" s="4" t="s">
        <v>27</v>
      </c>
    </row>
    <row r="29">
      <c r="A29" s="18"/>
      <c r="B29" s="19"/>
      <c r="C29" s="5"/>
      <c r="D29" s="20"/>
    </row>
  </sheetData>
  <mergeCells count="1">
    <mergeCell ref="A26:D26"/>
  </mergeCells>
  <conditionalFormatting sqref="D1:D25 B24:C24 D29:D1005">
    <cfRule type="cellIs" dxfId="0" priority="1" operator="greaterThan">
      <formula>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0"/>
    <col customWidth="1" min="4" max="4" width="18.38"/>
    <col customWidth="1" min="6" max="6" width="23.25"/>
    <col customWidth="1" min="7" max="7" width="12.75"/>
    <col customWidth="1" min="8" max="8" width="12.38"/>
  </cols>
  <sheetData>
    <row r="1">
      <c r="A1" s="1"/>
      <c r="B1" s="2" t="s">
        <v>0</v>
      </c>
      <c r="C1" s="2" t="s">
        <v>1</v>
      </c>
      <c r="D1" s="3" t="s">
        <v>2</v>
      </c>
      <c r="G1" s="4"/>
    </row>
    <row r="2">
      <c r="A2" s="2" t="s">
        <v>3</v>
      </c>
      <c r="B2" s="5">
        <f>50+10</f>
        <v>60</v>
      </c>
      <c r="C2" s="5">
        <v>60.0</v>
      </c>
      <c r="D2" s="6">
        <f t="shared" ref="D2:D23" si="1">B2-C2</f>
        <v>0</v>
      </c>
      <c r="E2" s="4"/>
    </row>
    <row r="3" ht="15.0" customHeight="1">
      <c r="A3" s="21" t="s">
        <v>9</v>
      </c>
      <c r="B3" s="5">
        <f>0</f>
        <v>0</v>
      </c>
      <c r="C3" s="5">
        <v>0.0</v>
      </c>
      <c r="D3" s="20">
        <f t="shared" si="1"/>
        <v>0</v>
      </c>
      <c r="F3" s="4" t="s">
        <v>31</v>
      </c>
      <c r="G3" s="7"/>
      <c r="H3" s="7"/>
    </row>
    <row r="4">
      <c r="A4" s="2" t="s">
        <v>4</v>
      </c>
      <c r="B4" s="5">
        <f>10+10+50+10+10</f>
        <v>90</v>
      </c>
      <c r="C4" s="5">
        <v>90.0</v>
      </c>
      <c r="D4" s="6">
        <f t="shared" si="1"/>
        <v>0</v>
      </c>
      <c r="G4" s="7"/>
      <c r="H4" s="7"/>
    </row>
    <row r="5">
      <c r="A5" s="2" t="s">
        <v>5</v>
      </c>
      <c r="B5" s="5">
        <f>50+10+10</f>
        <v>70</v>
      </c>
      <c r="C5" s="5">
        <v>70.0</v>
      </c>
      <c r="D5" s="6">
        <f t="shared" si="1"/>
        <v>0</v>
      </c>
      <c r="G5" s="7"/>
      <c r="H5" s="7"/>
    </row>
    <row r="6">
      <c r="A6" s="2" t="s">
        <v>6</v>
      </c>
      <c r="B6" s="5">
        <f>0</f>
        <v>0</v>
      </c>
      <c r="C6" s="5">
        <v>0.0</v>
      </c>
      <c r="D6" s="6">
        <f t="shared" si="1"/>
        <v>0</v>
      </c>
      <c r="F6" s="4" t="s">
        <v>32</v>
      </c>
      <c r="G6" s="13">
        <v>875.0</v>
      </c>
      <c r="H6" s="7"/>
    </row>
    <row r="7">
      <c r="A7" s="1" t="s">
        <v>7</v>
      </c>
      <c r="B7" s="5">
        <v>0.0</v>
      </c>
      <c r="C7" s="5">
        <v>0.0</v>
      </c>
      <c r="D7" s="6">
        <f t="shared" si="1"/>
        <v>0</v>
      </c>
      <c r="F7" s="4" t="s">
        <v>33</v>
      </c>
      <c r="G7" s="1">
        <v>570.0</v>
      </c>
      <c r="H7" s="7"/>
    </row>
    <row r="8">
      <c r="A8" s="2" t="s">
        <v>8</v>
      </c>
      <c r="B8" s="5">
        <f t="shared" ref="B8:B9" si="2">10</f>
        <v>10</v>
      </c>
      <c r="C8" s="5">
        <v>10.0</v>
      </c>
      <c r="D8" s="6">
        <f t="shared" si="1"/>
        <v>0</v>
      </c>
      <c r="F8" s="4" t="s">
        <v>34</v>
      </c>
      <c r="G8" s="7">
        <f>G6+G7</f>
        <v>1445</v>
      </c>
      <c r="H8" s="13"/>
    </row>
    <row r="9">
      <c r="A9" s="2" t="s">
        <v>10</v>
      </c>
      <c r="B9" s="5">
        <f t="shared" si="2"/>
        <v>10</v>
      </c>
      <c r="C9" s="5">
        <v>10.0</v>
      </c>
      <c r="D9" s="6">
        <f t="shared" si="1"/>
        <v>0</v>
      </c>
      <c r="F9" s="4" t="s">
        <v>35</v>
      </c>
      <c r="G9" s="4">
        <v>880.0</v>
      </c>
    </row>
    <row r="10">
      <c r="A10" s="4" t="s">
        <v>14</v>
      </c>
      <c r="B10" s="5">
        <f t="shared" ref="B10:B11" si="3">0</f>
        <v>0</v>
      </c>
      <c r="C10" s="5">
        <v>0.0</v>
      </c>
      <c r="D10" s="6">
        <f t="shared" si="1"/>
        <v>0</v>
      </c>
    </row>
    <row r="11">
      <c r="A11" s="18" t="s">
        <v>15</v>
      </c>
      <c r="B11" s="5">
        <f t="shared" si="3"/>
        <v>0</v>
      </c>
      <c r="C11" s="5">
        <v>0.0</v>
      </c>
      <c r="D11" s="6">
        <f t="shared" si="1"/>
        <v>0</v>
      </c>
    </row>
    <row r="12">
      <c r="A12" s="4" t="s">
        <v>17</v>
      </c>
      <c r="B12" s="5">
        <f>10+50</f>
        <v>60</v>
      </c>
      <c r="C12" s="5">
        <v>60.0</v>
      </c>
      <c r="D12" s="6">
        <f t="shared" si="1"/>
        <v>0</v>
      </c>
      <c r="F12" s="16" t="s">
        <v>36</v>
      </c>
      <c r="G12" s="17">
        <f>G8-G9</f>
        <v>565</v>
      </c>
    </row>
    <row r="13">
      <c r="A13" s="4" t="s">
        <v>18</v>
      </c>
      <c r="B13" s="5">
        <f>0</f>
        <v>0</v>
      </c>
      <c r="C13" s="5">
        <v>0.0</v>
      </c>
      <c r="D13" s="6">
        <f t="shared" si="1"/>
        <v>0</v>
      </c>
    </row>
    <row r="14">
      <c r="A14" s="4" t="s">
        <v>19</v>
      </c>
      <c r="B14" s="5">
        <f>45+50+50+50+50+50</f>
        <v>295</v>
      </c>
      <c r="C14" s="5">
        <v>295.0</v>
      </c>
      <c r="D14" s="6">
        <f t="shared" si="1"/>
        <v>0</v>
      </c>
    </row>
    <row r="15">
      <c r="A15" s="4" t="s">
        <v>20</v>
      </c>
      <c r="B15" s="5">
        <f>50+50+50</f>
        <v>150</v>
      </c>
      <c r="C15" s="5">
        <v>150.0</v>
      </c>
      <c r="D15" s="6">
        <f t="shared" si="1"/>
        <v>0</v>
      </c>
    </row>
    <row r="16">
      <c r="A16" s="4" t="s">
        <v>22</v>
      </c>
      <c r="B16" s="5">
        <f t="shared" ref="B16:B18" si="4">0</f>
        <v>0</v>
      </c>
      <c r="C16" s="5">
        <v>0.0</v>
      </c>
      <c r="D16" s="6">
        <f t="shared" si="1"/>
        <v>0</v>
      </c>
    </row>
    <row r="17">
      <c r="A17" s="4" t="s">
        <v>38</v>
      </c>
      <c r="B17" s="5">
        <f t="shared" si="4"/>
        <v>0</v>
      </c>
      <c r="C17" s="5">
        <v>0.0</v>
      </c>
      <c r="D17" s="6">
        <f t="shared" si="1"/>
        <v>0</v>
      </c>
    </row>
    <row r="18">
      <c r="A18" s="4" t="s">
        <v>39</v>
      </c>
      <c r="B18" s="5">
        <f t="shared" si="4"/>
        <v>0</v>
      </c>
      <c r="C18" s="5">
        <v>0.0</v>
      </c>
      <c r="D18" s="6">
        <f t="shared" si="1"/>
        <v>0</v>
      </c>
    </row>
    <row r="19">
      <c r="A19" s="4" t="s">
        <v>75</v>
      </c>
      <c r="B19" s="5">
        <f>10</f>
        <v>10</v>
      </c>
      <c r="C19" s="5">
        <v>10.0</v>
      </c>
      <c r="D19" s="6">
        <f t="shared" si="1"/>
        <v>0</v>
      </c>
    </row>
    <row r="20">
      <c r="A20" s="4" t="s">
        <v>45</v>
      </c>
      <c r="B20" s="5">
        <f>50</f>
        <v>50</v>
      </c>
      <c r="C20" s="5">
        <v>50.0</v>
      </c>
      <c r="D20" s="6">
        <f t="shared" si="1"/>
        <v>0</v>
      </c>
    </row>
    <row r="21">
      <c r="A21" s="4" t="s">
        <v>47</v>
      </c>
      <c r="B21" s="5">
        <f>10+10</f>
        <v>20</v>
      </c>
      <c r="C21" s="5">
        <v>20.0</v>
      </c>
      <c r="D21" s="6">
        <f t="shared" si="1"/>
        <v>0</v>
      </c>
    </row>
    <row r="22">
      <c r="A22" s="4" t="s">
        <v>48</v>
      </c>
      <c r="B22" s="5">
        <f>10+10+10+10+10</f>
        <v>50</v>
      </c>
      <c r="C22" s="5">
        <v>50.0</v>
      </c>
      <c r="D22" s="6">
        <f t="shared" si="1"/>
        <v>0</v>
      </c>
    </row>
    <row r="23">
      <c r="A23" s="4" t="s">
        <v>49</v>
      </c>
      <c r="B23" s="5">
        <f>0</f>
        <v>0</v>
      </c>
      <c r="C23" s="5">
        <v>0.0</v>
      </c>
      <c r="D23" s="6">
        <f t="shared" si="1"/>
        <v>0</v>
      </c>
    </row>
    <row r="24">
      <c r="A24" s="2" t="s">
        <v>25</v>
      </c>
      <c r="B24" s="8">
        <f t="shared" ref="B24:D24" si="5">sum(B2:B23)</f>
        <v>875</v>
      </c>
      <c r="C24" s="8">
        <f t="shared" si="5"/>
        <v>875</v>
      </c>
      <c r="D24" s="8">
        <f t="shared" si="5"/>
        <v>0</v>
      </c>
      <c r="M24" s="4">
        <v>0.0</v>
      </c>
    </row>
    <row r="26">
      <c r="A26" s="9" t="s">
        <v>73</v>
      </c>
    </row>
    <row r="27">
      <c r="A27" s="4" t="s">
        <v>27</v>
      </c>
    </row>
    <row r="29">
      <c r="A29" s="18"/>
      <c r="B29" s="19"/>
      <c r="C29" s="5"/>
      <c r="D29" s="20"/>
    </row>
  </sheetData>
  <mergeCells count="1">
    <mergeCell ref="A26:D26"/>
  </mergeCells>
  <conditionalFormatting sqref="D1:D25 B24:C24 D29:D1005">
    <cfRule type="cellIs" dxfId="0" priority="1" operator="greaterThan">
      <formula>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0"/>
    <col customWidth="1" min="4" max="4" width="18.38"/>
    <col customWidth="1" min="6" max="6" width="23.25"/>
    <col customWidth="1" min="7" max="7" width="12.75"/>
    <col customWidth="1" min="8" max="8" width="12.38"/>
  </cols>
  <sheetData>
    <row r="1">
      <c r="A1" s="1"/>
      <c r="B1" s="2" t="s">
        <v>0</v>
      </c>
      <c r="C1" s="2" t="s">
        <v>1</v>
      </c>
      <c r="D1" s="3" t="s">
        <v>2</v>
      </c>
      <c r="G1" s="4"/>
    </row>
    <row r="2">
      <c r="A2" s="2" t="s">
        <v>3</v>
      </c>
      <c r="B2" s="5">
        <f>50+50+50</f>
        <v>150</v>
      </c>
      <c r="C2" s="5">
        <v>0.0</v>
      </c>
      <c r="D2" s="6">
        <f t="shared" ref="D2:D23" si="1">B2-C2</f>
        <v>150</v>
      </c>
      <c r="E2" s="4"/>
    </row>
    <row r="3" ht="15.0" customHeight="1">
      <c r="A3" s="21" t="s">
        <v>9</v>
      </c>
      <c r="B3" s="5">
        <f>0</f>
        <v>0</v>
      </c>
      <c r="C3" s="5">
        <v>0.0</v>
      </c>
      <c r="D3" s="20">
        <f t="shared" si="1"/>
        <v>0</v>
      </c>
      <c r="F3" s="4" t="s">
        <v>31</v>
      </c>
      <c r="G3" s="7"/>
      <c r="H3" s="7"/>
    </row>
    <row r="4">
      <c r="A4" s="2" t="s">
        <v>4</v>
      </c>
      <c r="B4" s="5">
        <f>50+10+10+10+50+50</f>
        <v>180</v>
      </c>
      <c r="C4" s="5">
        <v>180.0</v>
      </c>
      <c r="D4" s="6">
        <f t="shared" si="1"/>
        <v>0</v>
      </c>
      <c r="G4" s="7"/>
      <c r="H4" s="7"/>
    </row>
    <row r="5">
      <c r="A5" s="2" t="s">
        <v>5</v>
      </c>
      <c r="B5" s="5">
        <f>50</f>
        <v>50</v>
      </c>
      <c r="C5" s="5">
        <v>0.0</v>
      </c>
      <c r="D5" s="6">
        <f t="shared" si="1"/>
        <v>50</v>
      </c>
      <c r="G5" s="7"/>
      <c r="H5" s="7"/>
    </row>
    <row r="6">
      <c r="A6" s="2" t="s">
        <v>6</v>
      </c>
      <c r="B6" s="5">
        <f t="shared" ref="B6:B7" si="2">10</f>
        <v>10</v>
      </c>
      <c r="C6" s="5">
        <v>0.0</v>
      </c>
      <c r="D6" s="6">
        <f t="shared" si="1"/>
        <v>10</v>
      </c>
      <c r="F6" s="4" t="s">
        <v>32</v>
      </c>
      <c r="G6" s="7">
        <v>1670.0</v>
      </c>
      <c r="H6" s="7"/>
    </row>
    <row r="7">
      <c r="A7" s="1" t="s">
        <v>7</v>
      </c>
      <c r="B7" s="5">
        <f t="shared" si="2"/>
        <v>10</v>
      </c>
      <c r="C7" s="5">
        <v>0.0</v>
      </c>
      <c r="D7" s="6">
        <f t="shared" si="1"/>
        <v>10</v>
      </c>
      <c r="F7" s="4" t="s">
        <v>33</v>
      </c>
      <c r="G7" s="1">
        <v>565.0</v>
      </c>
      <c r="H7" s="7"/>
    </row>
    <row r="8">
      <c r="A8" s="2" t="s">
        <v>8</v>
      </c>
      <c r="B8" s="5">
        <f>50</f>
        <v>50</v>
      </c>
      <c r="C8" s="5">
        <v>0.0</v>
      </c>
      <c r="D8" s="6">
        <f t="shared" si="1"/>
        <v>50</v>
      </c>
      <c r="F8" s="4" t="s">
        <v>34</v>
      </c>
      <c r="G8" s="7">
        <f>G6+G7</f>
        <v>2235</v>
      </c>
      <c r="H8" s="13"/>
    </row>
    <row r="9">
      <c r="A9" s="2" t="s">
        <v>10</v>
      </c>
      <c r="B9" s="5">
        <f>10+50+100</f>
        <v>160</v>
      </c>
      <c r="C9" s="5">
        <v>0.0</v>
      </c>
      <c r="D9" s="6">
        <f t="shared" si="1"/>
        <v>160</v>
      </c>
      <c r="F9" s="4" t="s">
        <v>35</v>
      </c>
    </row>
    <row r="10">
      <c r="A10" s="4" t="s">
        <v>14</v>
      </c>
      <c r="B10" s="5">
        <f>10</f>
        <v>10</v>
      </c>
      <c r="C10" s="5">
        <v>10.0</v>
      </c>
      <c r="D10" s="6">
        <f t="shared" si="1"/>
        <v>0</v>
      </c>
    </row>
    <row r="11">
      <c r="A11" s="18" t="s">
        <v>15</v>
      </c>
      <c r="B11" s="5">
        <f>0</f>
        <v>0</v>
      </c>
      <c r="C11" s="5">
        <v>0.0</v>
      </c>
      <c r="D11" s="6">
        <f t="shared" si="1"/>
        <v>0</v>
      </c>
      <c r="J11" s="10">
        <f>2500/20</f>
        <v>125</v>
      </c>
    </row>
    <row r="12">
      <c r="A12" s="4" t="s">
        <v>17</v>
      </c>
      <c r="B12" s="5">
        <f>10+50</f>
        <v>60</v>
      </c>
      <c r="C12" s="5">
        <v>60.0</v>
      </c>
      <c r="D12" s="6">
        <f t="shared" si="1"/>
        <v>0</v>
      </c>
      <c r="F12" s="16" t="s">
        <v>36</v>
      </c>
      <c r="G12" s="17"/>
    </row>
    <row r="13">
      <c r="A13" s="4" t="s">
        <v>18</v>
      </c>
      <c r="B13" s="5">
        <f>0</f>
        <v>0</v>
      </c>
      <c r="C13" s="5">
        <v>0.0</v>
      </c>
      <c r="D13" s="6">
        <f t="shared" si="1"/>
        <v>0</v>
      </c>
    </row>
    <row r="14">
      <c r="A14" s="4" t="s">
        <v>19</v>
      </c>
      <c r="B14" s="5">
        <f>10+50+50</f>
        <v>110</v>
      </c>
      <c r="C14" s="5">
        <v>0.0</v>
      </c>
      <c r="D14" s="6">
        <f t="shared" si="1"/>
        <v>110</v>
      </c>
    </row>
    <row r="15">
      <c r="A15" s="4" t="s">
        <v>20</v>
      </c>
      <c r="B15" s="5">
        <f>50+10+50+50+10</f>
        <v>170</v>
      </c>
      <c r="C15" s="5">
        <v>0.0</v>
      </c>
      <c r="D15" s="6">
        <f t="shared" si="1"/>
        <v>170</v>
      </c>
    </row>
    <row r="16">
      <c r="A16" s="4" t="s">
        <v>22</v>
      </c>
      <c r="B16" s="5">
        <f t="shared" ref="B16:B17" si="3">0</f>
        <v>0</v>
      </c>
      <c r="C16" s="5">
        <v>0.0</v>
      </c>
      <c r="D16" s="6">
        <f t="shared" si="1"/>
        <v>0</v>
      </c>
    </row>
    <row r="17">
      <c r="A17" s="4" t="s">
        <v>38</v>
      </c>
      <c r="B17" s="5">
        <f t="shared" si="3"/>
        <v>0</v>
      </c>
      <c r="C17" s="5">
        <v>0.0</v>
      </c>
      <c r="D17" s="6">
        <f t="shared" si="1"/>
        <v>0</v>
      </c>
    </row>
    <row r="18">
      <c r="A18" s="4" t="s">
        <v>39</v>
      </c>
      <c r="B18" s="5">
        <f>50</f>
        <v>50</v>
      </c>
      <c r="C18" s="5">
        <v>0.0</v>
      </c>
      <c r="D18" s="6">
        <f t="shared" si="1"/>
        <v>50</v>
      </c>
    </row>
    <row r="19">
      <c r="A19" s="4" t="s">
        <v>75</v>
      </c>
      <c r="B19" s="5">
        <v>160.0</v>
      </c>
      <c r="C19" s="5">
        <v>50.0</v>
      </c>
      <c r="D19" s="6">
        <f t="shared" si="1"/>
        <v>110</v>
      </c>
    </row>
    <row r="20">
      <c r="A20" s="4" t="s">
        <v>45</v>
      </c>
      <c r="B20" s="5">
        <f>50</f>
        <v>50</v>
      </c>
      <c r="C20" s="5">
        <v>0.0</v>
      </c>
      <c r="D20" s="6">
        <f t="shared" si="1"/>
        <v>50</v>
      </c>
    </row>
    <row r="21">
      <c r="A21" s="4" t="s">
        <v>47</v>
      </c>
      <c r="B21" s="5">
        <f>10+50+50+50+10</f>
        <v>170</v>
      </c>
      <c r="C21" s="5">
        <v>0.0</v>
      </c>
      <c r="D21" s="6">
        <f t="shared" si="1"/>
        <v>170</v>
      </c>
    </row>
    <row r="22">
      <c r="A22" s="4" t="s">
        <v>48</v>
      </c>
      <c r="B22" s="5">
        <f>50+10+10+50+10+50+50+50</f>
        <v>280</v>
      </c>
      <c r="C22" s="5">
        <v>280.0</v>
      </c>
      <c r="D22" s="6">
        <f t="shared" si="1"/>
        <v>0</v>
      </c>
    </row>
    <row r="23">
      <c r="A23" s="4" t="s">
        <v>49</v>
      </c>
      <c r="B23" s="5">
        <f>0</f>
        <v>0</v>
      </c>
      <c r="C23" s="5">
        <v>0.0</v>
      </c>
      <c r="D23" s="6">
        <f t="shared" si="1"/>
        <v>0</v>
      </c>
    </row>
    <row r="24">
      <c r="A24" s="2" t="s">
        <v>25</v>
      </c>
      <c r="B24" s="8">
        <f t="shared" ref="B24:D24" si="4">sum(B2:B23)</f>
        <v>1670</v>
      </c>
      <c r="C24" s="8">
        <f t="shared" si="4"/>
        <v>580</v>
      </c>
      <c r="D24" s="8">
        <f t="shared" si="4"/>
        <v>1090</v>
      </c>
      <c r="M24" s="4">
        <v>0.0</v>
      </c>
    </row>
    <row r="26">
      <c r="A26" s="9" t="s">
        <v>73</v>
      </c>
    </row>
    <row r="27">
      <c r="A27" s="4" t="s">
        <v>27</v>
      </c>
    </row>
    <row r="29">
      <c r="A29" s="18"/>
      <c r="B29" s="19"/>
      <c r="C29" s="5"/>
      <c r="D29" s="20"/>
    </row>
  </sheetData>
  <mergeCells count="1">
    <mergeCell ref="A26:D26"/>
  </mergeCells>
  <conditionalFormatting sqref="D1:D25 B24:C24 D29:D1005">
    <cfRule type="cellIs" dxfId="0" priority="1" operator="greaterThan">
      <formula>0</formula>
    </cfRule>
  </conditionalFormatting>
  <drawing r:id="rId1"/>
</worksheet>
</file>