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9140" windowHeight="8445" activeTab="2"/>
  </bookViews>
  <sheets>
    <sheet name="Danh_sach" sheetId="1" r:id="rId1"/>
    <sheet name="Tong_ket" sheetId="2" r:id="rId2"/>
    <sheet name="Tong_hop" sheetId="3" r:id="rId3"/>
  </sheets>
  <definedNames>
    <definedName name="_xlnm._FilterDatabase" localSheetId="1" hidden="1">Tong_ket!$J$5:$M$45</definedName>
    <definedName name="_xlnm.Print_Titles" localSheetId="0">Danh_sach!$A:$D,Danh_sach!$4:$4</definedName>
    <definedName name="_xlnm.Print_Titles" localSheetId="1">Tong_ket!$A:$D,Tong_ket!$5:$5</definedName>
  </definedNames>
  <calcPr calcId="124519"/>
</workbook>
</file>

<file path=xl/calcChain.xml><?xml version="1.0" encoding="utf-8"?>
<calcChain xmlns="http://schemas.openxmlformats.org/spreadsheetml/2006/main">
  <c r="E5" i="1"/>
  <c r="I7" i="2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6"/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J6" i="2"/>
  <c r="M6" s="1"/>
  <c r="C11" i="3"/>
  <c r="B11"/>
  <c r="C10"/>
  <c r="B10"/>
  <c r="C8"/>
  <c r="B8"/>
  <c r="C7"/>
  <c r="B7"/>
  <c r="C9"/>
  <c r="B9"/>
  <c r="J7" i="2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5"/>
  <c r="F10" i="3" l="1"/>
  <c r="E9"/>
  <c r="F12"/>
  <c r="F8"/>
  <c r="E7"/>
  <c r="F11"/>
  <c r="E11"/>
  <c r="E8"/>
  <c r="E10"/>
  <c r="E12"/>
  <c r="F7"/>
  <c r="F9"/>
  <c r="K45" i="2"/>
  <c r="K41"/>
  <c r="K37"/>
  <c r="K33"/>
  <c r="K31"/>
  <c r="K27"/>
  <c r="K25"/>
  <c r="K23"/>
  <c r="K21"/>
  <c r="K19"/>
  <c r="K17"/>
  <c r="K15"/>
  <c r="K13"/>
  <c r="K11"/>
  <c r="K9"/>
  <c r="K7"/>
  <c r="K43"/>
  <c r="K39"/>
  <c r="K35"/>
  <c r="K29"/>
  <c r="K6"/>
  <c r="K44"/>
  <c r="K42"/>
  <c r="K40"/>
  <c r="K38"/>
  <c r="K36"/>
  <c r="K34"/>
  <c r="K32"/>
  <c r="K30"/>
  <c r="K28"/>
  <c r="K26"/>
  <c r="K24"/>
  <c r="K22"/>
  <c r="K20"/>
  <c r="K18"/>
  <c r="K16"/>
  <c r="K14"/>
  <c r="K12"/>
  <c r="K10"/>
  <c r="K8"/>
</calcChain>
</file>

<file path=xl/sharedStrings.xml><?xml version="1.0" encoding="utf-8"?>
<sst xmlns="http://schemas.openxmlformats.org/spreadsheetml/2006/main" count="451" uniqueCount="204">
  <si>
    <t>STT</t>
  </si>
  <si>
    <t>MSSV</t>
  </si>
  <si>
    <t>Họ và Tên</t>
  </si>
  <si>
    <t>Giới tính</t>
  </si>
  <si>
    <t>Ngày sinh</t>
  </si>
  <si>
    <t>Nới sinh</t>
  </si>
  <si>
    <t>Địa Chỉ</t>
  </si>
  <si>
    <t>Số ĐT</t>
  </si>
  <si>
    <t xml:space="preserve">Học phí </t>
  </si>
  <si>
    <t>BHYT</t>
  </si>
  <si>
    <t>Đoàn Viên</t>
  </si>
  <si>
    <t xml:space="preserve">Tổng </t>
  </si>
  <si>
    <t>Ghi chú</t>
  </si>
  <si>
    <t>PH07999</t>
  </si>
  <si>
    <t>Nguyễn Anh Vũ</t>
  </si>
  <si>
    <t>Nam</t>
  </si>
  <si>
    <t>Hà Nội</t>
  </si>
  <si>
    <t>123 Trần Hưng Đạo Hà Nội</t>
  </si>
  <si>
    <t>0912345678</t>
  </si>
  <si>
    <t>PH08179</t>
  </si>
  <si>
    <t>Nguyễn Văn Mạnh</t>
  </si>
  <si>
    <t>124 Trần Hưng Đạo Hà Nội</t>
  </si>
  <si>
    <t>0912345679</t>
  </si>
  <si>
    <t>PH08187</t>
  </si>
  <si>
    <t>Dương Minh Kiên</t>
  </si>
  <si>
    <t>125 Trần Hưng Đạo Hà Nội</t>
  </si>
  <si>
    <t>0912345680</t>
  </si>
  <si>
    <t>PH08202</t>
  </si>
  <si>
    <t>Nguyễn Tiến Duy</t>
  </si>
  <si>
    <t>126 Trần Hưng Đạo Hà Nội</t>
  </si>
  <si>
    <t>0912345681</t>
  </si>
  <si>
    <t>PH08213</t>
  </si>
  <si>
    <t>Phạm Văn Quyền</t>
  </si>
  <si>
    <t>127 Trần Hưng Đạo Hà Nội</t>
  </si>
  <si>
    <t>0912345682</t>
  </si>
  <si>
    <t>PH08216</t>
  </si>
  <si>
    <t>Vũ Hồng Phong</t>
  </si>
  <si>
    <t>128 Trần Hưng Đạo Hà Nội</t>
  </si>
  <si>
    <t>0912345683</t>
  </si>
  <si>
    <t>PH08236</t>
  </si>
  <si>
    <t>Nguyễn Tuấn Lâm</t>
  </si>
  <si>
    <t>129 Trần Hưng Đạo Hà Nội</t>
  </si>
  <si>
    <t>0912345684</t>
  </si>
  <si>
    <t>PH08241</t>
  </si>
  <si>
    <t>Đỗ Hồng Quân</t>
  </si>
  <si>
    <t>130 Trần Hưng Đạo Hà Nội</t>
  </si>
  <si>
    <t>0912345685</t>
  </si>
  <si>
    <t>PH08260</t>
  </si>
  <si>
    <t>Lê Việt Anh</t>
  </si>
  <si>
    <t>131 Trần Hưng Đạo Hà Nội</t>
  </si>
  <si>
    <t>0912345686</t>
  </si>
  <si>
    <t>PH08274</t>
  </si>
  <si>
    <t>Trần Ngọc Cao Thăng</t>
  </si>
  <si>
    <t>132 Trần Hưng Đạo Hà Nội</t>
  </si>
  <si>
    <t>0912345687</t>
  </si>
  <si>
    <t>PH08280</t>
  </si>
  <si>
    <t>Trương Như Hồng Sơn</t>
  </si>
  <si>
    <t>133 Trần Hưng Đạo Hà Nội</t>
  </si>
  <si>
    <t>0912345688</t>
  </si>
  <si>
    <t>PH08284</t>
  </si>
  <si>
    <t>Nguyễn Tuấn Dũng</t>
  </si>
  <si>
    <t>134 Trần Hưng Đạo Hà Nội</t>
  </si>
  <si>
    <t>0912345689</t>
  </si>
  <si>
    <t>PH08286</t>
  </si>
  <si>
    <t>Nguyễn Khắc Sang</t>
  </si>
  <si>
    <t>135 Trần Hưng Đạo Hà Nội</t>
  </si>
  <si>
    <t>0912345690</t>
  </si>
  <si>
    <t>PH08288</t>
  </si>
  <si>
    <t>Trần Anh Thuận</t>
  </si>
  <si>
    <t>136 Trần Hưng Đạo Hà Nội</t>
  </si>
  <si>
    <t>0912345691</t>
  </si>
  <si>
    <t>PH08292</t>
  </si>
  <si>
    <t>Vũ Hoàng Long</t>
  </si>
  <si>
    <t>137 Trần Hưng Đạo Hà Nội</t>
  </si>
  <si>
    <t>0912345692</t>
  </si>
  <si>
    <t>PH08293</t>
  </si>
  <si>
    <t>Vũ Duy Hoàng</t>
  </si>
  <si>
    <t>138 Trần Hưng Đạo Hà Nội</t>
  </si>
  <si>
    <t>0912345693</t>
  </si>
  <si>
    <t>PH08294</t>
  </si>
  <si>
    <t>Nguyễn Xuân Quân</t>
  </si>
  <si>
    <t>139 Trần Hưng Đạo Hà Nội</t>
  </si>
  <si>
    <t>0912345694</t>
  </si>
  <si>
    <t>PH08295</t>
  </si>
  <si>
    <t>Nguyễn Đức Thành</t>
  </si>
  <si>
    <t>140 Trần Hưng Đạo Hà Nội</t>
  </si>
  <si>
    <t>0912345695</t>
  </si>
  <si>
    <t>PH08296</t>
  </si>
  <si>
    <t>Đặng Trung Nam</t>
  </si>
  <si>
    <t>141 Trần Hưng Đạo Hà Nội</t>
  </si>
  <si>
    <t>0912345696</t>
  </si>
  <si>
    <t>PH08299</t>
  </si>
  <si>
    <t>Trần Thế Toàn</t>
  </si>
  <si>
    <t>142 Trần Hưng Đạo Hà Nội</t>
  </si>
  <si>
    <t>0912345697</t>
  </si>
  <si>
    <t>PH08301</t>
  </si>
  <si>
    <t>Nguyễn Anh Tuấn</t>
  </si>
  <si>
    <t>143 Trần Hưng Đạo Hà Nội</t>
  </si>
  <si>
    <t>0912345698</t>
  </si>
  <si>
    <t>PH08320</t>
  </si>
  <si>
    <t>Đinh Quyết Thắng</t>
  </si>
  <si>
    <t>144 Trần Hưng Đạo Hà Nội</t>
  </si>
  <si>
    <t>0912345699</t>
  </si>
  <si>
    <t>PH08342</t>
  </si>
  <si>
    <t>Phạm Tiến Đạt</t>
  </si>
  <si>
    <t>145 Trần Hưng Đạo Hà Nội</t>
  </si>
  <si>
    <t>0912345700</t>
  </si>
  <si>
    <t>PH08343</t>
  </si>
  <si>
    <t>Bùi Trung Hiếu</t>
  </si>
  <si>
    <t>146 Trần Hưng Đạo Hà Nội</t>
  </si>
  <si>
    <t>0912345701</t>
  </si>
  <si>
    <t>PH08355</t>
  </si>
  <si>
    <t>Nguyễn Minh Tuấn</t>
  </si>
  <si>
    <t>147 Trần Hưng Đạo Hà Nội</t>
  </si>
  <si>
    <t>0912345702</t>
  </si>
  <si>
    <t>PH08364</t>
  </si>
  <si>
    <t>Hồ Trọng Toản</t>
  </si>
  <si>
    <t>148 Trần Hưng Đạo Hà Nội</t>
  </si>
  <si>
    <t>0912345703</t>
  </si>
  <si>
    <t>PH08366</t>
  </si>
  <si>
    <t>Lê Văn Thái</t>
  </si>
  <si>
    <t>149 Trần Hưng Đạo Hà Nội</t>
  </si>
  <si>
    <t>0912345704</t>
  </si>
  <si>
    <t>PH08367</t>
  </si>
  <si>
    <t>Lê Quốc Thái</t>
  </si>
  <si>
    <t>150 Trần Hưng Đạo Hà Nội</t>
  </si>
  <si>
    <t>0912345705</t>
  </si>
  <si>
    <t>PH08378</t>
  </si>
  <si>
    <t>Nguyễn Quốc Tuấn</t>
  </si>
  <si>
    <t>151 Trần Hưng Đạo Hà Nội</t>
  </si>
  <si>
    <t>0912345706</t>
  </si>
  <si>
    <t>PH08400</t>
  </si>
  <si>
    <t>Nghiêm Văn Thức</t>
  </si>
  <si>
    <t>152 Trần Hưng Đạo Hà Nội</t>
  </si>
  <si>
    <t>0912345707</t>
  </si>
  <si>
    <t>PH08432</t>
  </si>
  <si>
    <t>Trần Văn Khiêm</t>
  </si>
  <si>
    <t>153 Trần Hưng Đạo Hà Nội</t>
  </si>
  <si>
    <t>0912345708</t>
  </si>
  <si>
    <t>PH08434</t>
  </si>
  <si>
    <t>Nguyễn Huy Vũ</t>
  </si>
  <si>
    <t>154 Trần Hưng Đạo Hà Nội</t>
  </si>
  <si>
    <t>0912345709</t>
  </si>
  <si>
    <t>PH08437</t>
  </si>
  <si>
    <t>Lưu Công Trường</t>
  </si>
  <si>
    <t>155 Trần Hưng Đạo Hà Nội</t>
  </si>
  <si>
    <t>0912345710</t>
  </si>
  <si>
    <t>PH08444</t>
  </si>
  <si>
    <t>Hà Tuấn Minh</t>
  </si>
  <si>
    <t>156 Trần Hưng Đạo Hà Nội</t>
  </si>
  <si>
    <t>0912345711</t>
  </si>
  <si>
    <t>PH08450</t>
  </si>
  <si>
    <t>157 Trần Hưng Đạo Hà Nội</t>
  </si>
  <si>
    <t>0912345712</t>
  </si>
  <si>
    <t>PH08451</t>
  </si>
  <si>
    <t>Nguyễn Trung Tín</t>
  </si>
  <si>
    <t>158 Trần Hưng Đạo Hà Nội</t>
  </si>
  <si>
    <t>0912345713</t>
  </si>
  <si>
    <t>PH08475</t>
  </si>
  <si>
    <t>Đinh Thành Vinh</t>
  </si>
  <si>
    <t>159 Trần Hưng Đạo Hà Nội</t>
  </si>
  <si>
    <t>0912345714</t>
  </si>
  <si>
    <t>PH08492</t>
  </si>
  <si>
    <t>Đinh Công Tuấn Anh</t>
  </si>
  <si>
    <t>160 Trần Hưng Đạo Hà Nội</t>
  </si>
  <si>
    <t>0912345715</t>
  </si>
  <si>
    <t>PH08496</t>
  </si>
  <si>
    <t>Ngô Văn Hướng</t>
  </si>
  <si>
    <t>161 Trần Hưng Đạo Hà Nội</t>
  </si>
  <si>
    <t>0912345716</t>
  </si>
  <si>
    <t>PH08497</t>
  </si>
  <si>
    <t>Nguyễn Tiến Đức</t>
  </si>
  <si>
    <t>162 Trần Hưng Đạo Hà Nội</t>
  </si>
  <si>
    <t>0912345717</t>
  </si>
  <si>
    <t>TRƯỜNG CAO ĐẲNG THỰC HÀNH FPT</t>
  </si>
  <si>
    <t>DANH SÁCH SINH VIÊN</t>
  </si>
  <si>
    <t>CÁC KHOẢN ĐÓNG GÓP</t>
  </si>
  <si>
    <t>Lớp: PT14315</t>
  </si>
  <si>
    <t>MÔN1</t>
  </si>
  <si>
    <t>MÔN2</t>
  </si>
  <si>
    <t>MÔN3</t>
  </si>
  <si>
    <t>MÔN4</t>
  </si>
  <si>
    <t>TBM</t>
  </si>
  <si>
    <t>HỌC BỔNG</t>
  </si>
  <si>
    <t>HẠNH KIỂM</t>
  </si>
  <si>
    <t>XẾP THỨ</t>
  </si>
  <si>
    <t>TỐT</t>
  </si>
  <si>
    <t>XẾP LOẠI</t>
  </si>
  <si>
    <t>TB</t>
  </si>
  <si>
    <t>Giới Tính</t>
  </si>
  <si>
    <t>Hạnh Kiểm</t>
  </si>
  <si>
    <t>Tổng Số</t>
  </si>
  <si>
    <t>Học Lực</t>
  </si>
  <si>
    <t xml:space="preserve">Giỏi </t>
  </si>
  <si>
    <t xml:space="preserve">Khá </t>
  </si>
  <si>
    <t>Trung Bình</t>
  </si>
  <si>
    <t>Yếu</t>
  </si>
  <si>
    <t>Kém</t>
  </si>
  <si>
    <t>Không xếp loại</t>
  </si>
  <si>
    <t>ĐÁNH GIÁ CHẤT LƯỢNG BLOCK</t>
  </si>
  <si>
    <t>Năm học: 2018-2019</t>
  </si>
  <si>
    <t>Tốt</t>
  </si>
  <si>
    <t>Khá</t>
  </si>
  <si>
    <t>Tuổi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</si>
</sst>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\ &quot;VNĐ&quot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rgb="FFFF000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/>
    <xf numFmtId="164" fontId="3" fillId="0" borderId="1" xfId="1" applyNumberFormat="1" applyFont="1" applyBorder="1" applyAlignment="1"/>
    <xf numFmtId="164" fontId="3" fillId="0" borderId="1" xfId="0" applyNumberFormat="1" applyFont="1" applyBorder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shrinkToFit="1"/>
    </xf>
    <xf numFmtId="164" fontId="3" fillId="0" borderId="4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164" fontId="2" fillId="3" borderId="4" xfId="0" applyNumberFormat="1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 shrinkToFit="1"/>
    </xf>
    <xf numFmtId="1" fontId="6" fillId="0" borderId="1" xfId="0" applyNumberFormat="1" applyFont="1" applyBorder="1"/>
    <xf numFmtId="0" fontId="6" fillId="0" borderId="1" xfId="0" applyFont="1" applyBorder="1" applyAlignment="1">
      <alignment horizontal="center" shrinkToFit="1"/>
    </xf>
    <xf numFmtId="0" fontId="0" fillId="0" borderId="0" xfId="0" applyAlignment="1">
      <alignment horizontal="center"/>
    </xf>
    <xf numFmtId="0" fontId="6" fillId="2" borderId="1" xfId="0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 Hạnh Kiểm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Tong_hop!$B$6</c:f>
              <c:strCache>
                <c:ptCount val="1"/>
                <c:pt idx="0">
                  <c:v>Tổng Số</c:v>
                </c:pt>
              </c:strCache>
            </c:strRef>
          </c:tx>
          <c:cat>
            <c:strRef>
              <c:f>Tong_hop!$A$7:$A$11</c:f>
              <c:strCache>
                <c:ptCount val="5"/>
                <c:pt idx="0">
                  <c:v>Tốt</c:v>
                </c:pt>
                <c:pt idx="1">
                  <c:v>Khá</c:v>
                </c:pt>
                <c:pt idx="2">
                  <c:v>TB</c:v>
                </c:pt>
                <c:pt idx="3">
                  <c:v>Yếu</c:v>
                </c:pt>
                <c:pt idx="4">
                  <c:v>Không xếp loại</c:v>
                </c:pt>
              </c:strCache>
            </c:strRef>
          </c:cat>
          <c:val>
            <c:numRef>
              <c:f>Tong_hop!$B$7:$B$11</c:f>
              <c:numCache>
                <c:formatCode>General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 Học Lực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Tong_hop!$E$6</c:f>
              <c:strCache>
                <c:ptCount val="1"/>
                <c:pt idx="0">
                  <c:v>Tổng Số</c:v>
                </c:pt>
              </c:strCache>
            </c:strRef>
          </c:tx>
          <c:cat>
            <c:strRef>
              <c:f>Tong_hop!$D$7:$D$12</c:f>
              <c:strCache>
                <c:ptCount val="6"/>
                <c:pt idx="0">
                  <c:v>Giỏi </c:v>
                </c:pt>
                <c:pt idx="1">
                  <c:v>Khá </c:v>
                </c:pt>
                <c:pt idx="2">
                  <c:v>Trung Bình</c:v>
                </c:pt>
                <c:pt idx="3">
                  <c:v>Yếu</c:v>
                </c:pt>
                <c:pt idx="4">
                  <c:v>Kém</c:v>
                </c:pt>
                <c:pt idx="5">
                  <c:v>Không xếp loại</c:v>
                </c:pt>
              </c:strCache>
            </c:strRef>
          </c:cat>
          <c:val>
            <c:numRef>
              <c:f>Tong_hop!$E$7:$E$12</c:f>
              <c:numCache>
                <c:formatCode>General</c:formatCode>
                <c:ptCount val="6"/>
                <c:pt idx="0">
                  <c:v>28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152400</xdr:rowOff>
    </xdr:from>
    <xdr:to>
      <xdr:col>3</xdr:col>
      <xdr:colOff>504825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5</xdr:row>
      <xdr:rowOff>190499</xdr:rowOff>
    </xdr:from>
    <xdr:to>
      <xdr:col>12</xdr:col>
      <xdr:colOff>200025</xdr:colOff>
      <xdr:row>17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zoomScale="55" zoomScaleNormal="55" workbookViewId="0">
      <selection activeCell="A4" sqref="A4:XFD4"/>
    </sheetView>
  </sheetViews>
  <sheetFormatPr defaultRowHeight="15"/>
  <cols>
    <col min="2" max="2" width="12.28515625" customWidth="1"/>
    <col min="3" max="3" width="28.42578125" customWidth="1"/>
    <col min="4" max="4" width="11" customWidth="1"/>
    <col min="5" max="5" width="11" style="36" customWidth="1"/>
    <col min="6" max="6" width="14.7109375" customWidth="1"/>
    <col min="7" max="7" width="12.85546875" customWidth="1"/>
    <col min="8" max="8" width="34" customWidth="1"/>
    <col min="9" max="9" width="20.140625" customWidth="1"/>
    <col min="10" max="10" width="18" bestFit="1" customWidth="1"/>
    <col min="11" max="11" width="18" style="14" customWidth="1"/>
    <col min="12" max="12" width="16.85546875" style="2" customWidth="1"/>
    <col min="13" max="13" width="20.28515625" customWidth="1"/>
    <col min="14" max="14" width="12.5703125" customWidth="1"/>
  </cols>
  <sheetData>
    <row r="1" spans="1:14" s="3" customFormat="1" ht="18.75">
      <c r="A1" s="40" t="s">
        <v>174</v>
      </c>
      <c r="B1" s="41"/>
      <c r="C1" s="41"/>
      <c r="D1" s="41"/>
      <c r="E1" s="36"/>
      <c r="K1" s="14"/>
      <c r="L1" s="2"/>
    </row>
    <row r="2" spans="1:14" s="3" customFormat="1" ht="23.25">
      <c r="A2" s="11"/>
      <c r="B2" s="1"/>
      <c r="C2" s="15" t="s">
        <v>177</v>
      </c>
      <c r="D2" s="1"/>
      <c r="E2" s="36"/>
      <c r="K2" s="14"/>
      <c r="L2" s="2"/>
    </row>
    <row r="3" spans="1:14" s="3" customFormat="1" ht="20.25">
      <c r="A3" s="42" t="s">
        <v>175</v>
      </c>
      <c r="B3" s="42"/>
      <c r="C3" s="42"/>
      <c r="E3" s="36"/>
      <c r="J3" s="42" t="s">
        <v>176</v>
      </c>
      <c r="K3" s="42"/>
      <c r="L3" s="42"/>
    </row>
    <row r="4" spans="1:14" ht="24.95" customHeight="1">
      <c r="A4" s="12" t="s">
        <v>0</v>
      </c>
      <c r="B4" s="12" t="s">
        <v>1</v>
      </c>
      <c r="C4" s="12" t="s">
        <v>2</v>
      </c>
      <c r="D4" s="12" t="s">
        <v>3</v>
      </c>
      <c r="E4" s="12" t="s">
        <v>203</v>
      </c>
      <c r="F4" s="12" t="s">
        <v>4</v>
      </c>
      <c r="G4" s="12" t="s">
        <v>5</v>
      </c>
      <c r="H4" s="12" t="s">
        <v>6</v>
      </c>
      <c r="I4" s="12" t="s">
        <v>7</v>
      </c>
      <c r="J4" s="20" t="s">
        <v>8</v>
      </c>
      <c r="K4" s="21" t="s">
        <v>9</v>
      </c>
      <c r="L4" s="22" t="s">
        <v>10</v>
      </c>
      <c r="M4" s="20" t="s">
        <v>11</v>
      </c>
      <c r="N4" s="23" t="s">
        <v>12</v>
      </c>
    </row>
    <row r="5" spans="1:14" ht="18.75">
      <c r="A5" s="4">
        <v>1</v>
      </c>
      <c r="B5" s="4" t="s">
        <v>13</v>
      </c>
      <c r="C5" s="7" t="s">
        <v>14</v>
      </c>
      <c r="D5" s="4" t="s">
        <v>15</v>
      </c>
      <c r="E5" s="39">
        <f ca="1">YEAR(TODAY())-YEAR(F5)</f>
        <v>18</v>
      </c>
      <c r="F5" s="5">
        <v>36861</v>
      </c>
      <c r="G5" s="4" t="s">
        <v>16</v>
      </c>
      <c r="H5" s="4" t="s">
        <v>17</v>
      </c>
      <c r="I5" s="6" t="s">
        <v>18</v>
      </c>
      <c r="J5" s="8">
        <v>480000</v>
      </c>
      <c r="K5" s="19">
        <v>500000</v>
      </c>
      <c r="L5" s="13">
        <v>50000</v>
      </c>
      <c r="M5" s="9">
        <f>SUM(J5+K5+L5)</f>
        <v>1030000</v>
      </c>
      <c r="N5" s="7"/>
    </row>
    <row r="6" spans="1:14" ht="18.75">
      <c r="A6" s="4">
        <v>2</v>
      </c>
      <c r="B6" s="4" t="s">
        <v>19</v>
      </c>
      <c r="C6" s="7" t="s">
        <v>20</v>
      </c>
      <c r="D6" s="4" t="s">
        <v>15</v>
      </c>
      <c r="E6" s="38">
        <f t="shared" ref="E6:E44" ca="1" si="0">YEAR(TODAY())-YEAR(F6)</f>
        <v>18</v>
      </c>
      <c r="F6" s="5">
        <v>36862</v>
      </c>
      <c r="G6" s="4" t="s">
        <v>16</v>
      </c>
      <c r="H6" s="4" t="s">
        <v>21</v>
      </c>
      <c r="I6" s="6" t="s">
        <v>22</v>
      </c>
      <c r="J6" s="8">
        <v>480000</v>
      </c>
      <c r="K6" s="19">
        <v>500000</v>
      </c>
      <c r="L6" s="13">
        <v>50000</v>
      </c>
      <c r="M6" s="9">
        <f t="shared" ref="M6:M44" si="1">SUM(J6+K6+L6)</f>
        <v>1030000</v>
      </c>
      <c r="N6" s="7"/>
    </row>
    <row r="7" spans="1:14" ht="18.75">
      <c r="A7" s="4">
        <v>3</v>
      </c>
      <c r="B7" s="4" t="s">
        <v>23</v>
      </c>
      <c r="C7" s="7" t="s">
        <v>24</v>
      </c>
      <c r="D7" s="4" t="s">
        <v>15</v>
      </c>
      <c r="E7" s="38">
        <f t="shared" ca="1" si="0"/>
        <v>18</v>
      </c>
      <c r="F7" s="5">
        <v>36863</v>
      </c>
      <c r="G7" s="4" t="s">
        <v>16</v>
      </c>
      <c r="H7" s="4" t="s">
        <v>25</v>
      </c>
      <c r="I7" s="6" t="s">
        <v>26</v>
      </c>
      <c r="J7" s="8">
        <v>480000</v>
      </c>
      <c r="K7" s="19">
        <v>500000</v>
      </c>
      <c r="L7" s="13">
        <v>50000</v>
      </c>
      <c r="M7" s="9">
        <f t="shared" si="1"/>
        <v>1030000</v>
      </c>
      <c r="N7" s="7"/>
    </row>
    <row r="8" spans="1:14" ht="18.75">
      <c r="A8" s="4">
        <v>4</v>
      </c>
      <c r="B8" s="4" t="s">
        <v>27</v>
      </c>
      <c r="C8" s="7" t="s">
        <v>28</v>
      </c>
      <c r="D8" s="4" t="s">
        <v>15</v>
      </c>
      <c r="E8" s="38">
        <f t="shared" ca="1" si="0"/>
        <v>18</v>
      </c>
      <c r="F8" s="5">
        <v>36864</v>
      </c>
      <c r="G8" s="4" t="s">
        <v>16</v>
      </c>
      <c r="H8" s="4" t="s">
        <v>29</v>
      </c>
      <c r="I8" s="6" t="s">
        <v>30</v>
      </c>
      <c r="J8" s="8">
        <v>480000</v>
      </c>
      <c r="K8" s="19">
        <v>500000</v>
      </c>
      <c r="L8" s="13">
        <v>50000</v>
      </c>
      <c r="M8" s="9">
        <f t="shared" si="1"/>
        <v>1030000</v>
      </c>
      <c r="N8" s="7"/>
    </row>
    <row r="9" spans="1:14" ht="18.75">
      <c r="A9" s="4">
        <v>5</v>
      </c>
      <c r="B9" s="4" t="s">
        <v>31</v>
      </c>
      <c r="C9" s="7" t="s">
        <v>32</v>
      </c>
      <c r="D9" s="4" t="s">
        <v>15</v>
      </c>
      <c r="E9" s="38">
        <f t="shared" ca="1" si="0"/>
        <v>18</v>
      </c>
      <c r="F9" s="5">
        <v>36865</v>
      </c>
      <c r="G9" s="4" t="s">
        <v>16</v>
      </c>
      <c r="H9" s="4" t="s">
        <v>33</v>
      </c>
      <c r="I9" s="6" t="s">
        <v>34</v>
      </c>
      <c r="J9" s="8">
        <v>480000</v>
      </c>
      <c r="K9" s="19">
        <v>500000</v>
      </c>
      <c r="L9" s="13">
        <v>50000</v>
      </c>
      <c r="M9" s="9">
        <f t="shared" si="1"/>
        <v>1030000</v>
      </c>
      <c r="N9" s="7"/>
    </row>
    <row r="10" spans="1:14" ht="18.75">
      <c r="A10" s="4">
        <v>6</v>
      </c>
      <c r="B10" s="4" t="s">
        <v>35</v>
      </c>
      <c r="C10" s="7" t="s">
        <v>36</v>
      </c>
      <c r="D10" s="4" t="s">
        <v>15</v>
      </c>
      <c r="E10" s="38">
        <f t="shared" ca="1" si="0"/>
        <v>18</v>
      </c>
      <c r="F10" s="5">
        <v>36866</v>
      </c>
      <c r="G10" s="4" t="s">
        <v>16</v>
      </c>
      <c r="H10" s="4" t="s">
        <v>37</v>
      </c>
      <c r="I10" s="6" t="s">
        <v>38</v>
      </c>
      <c r="J10" s="8">
        <v>480000</v>
      </c>
      <c r="K10" s="19">
        <v>500000</v>
      </c>
      <c r="L10" s="13">
        <v>50000</v>
      </c>
      <c r="M10" s="9">
        <f t="shared" si="1"/>
        <v>1030000</v>
      </c>
      <c r="N10" s="7"/>
    </row>
    <row r="11" spans="1:14" ht="18.75">
      <c r="A11" s="4">
        <v>7</v>
      </c>
      <c r="B11" s="4" t="s">
        <v>39</v>
      </c>
      <c r="C11" s="7" t="s">
        <v>40</v>
      </c>
      <c r="D11" s="4" t="s">
        <v>15</v>
      </c>
      <c r="E11" s="38">
        <f t="shared" ca="1" si="0"/>
        <v>18</v>
      </c>
      <c r="F11" s="5">
        <v>36867</v>
      </c>
      <c r="G11" s="4" t="s">
        <v>16</v>
      </c>
      <c r="H11" s="4" t="s">
        <v>41</v>
      </c>
      <c r="I11" s="6" t="s">
        <v>42</v>
      </c>
      <c r="J11" s="8">
        <v>480000</v>
      </c>
      <c r="K11" s="19">
        <v>500000</v>
      </c>
      <c r="L11" s="13">
        <v>50000</v>
      </c>
      <c r="M11" s="9">
        <f t="shared" si="1"/>
        <v>1030000</v>
      </c>
      <c r="N11" s="7"/>
    </row>
    <row r="12" spans="1:14" ht="18.75">
      <c r="A12" s="4">
        <v>8</v>
      </c>
      <c r="B12" s="4" t="s">
        <v>43</v>
      </c>
      <c r="C12" s="7" t="s">
        <v>44</v>
      </c>
      <c r="D12" s="4" t="s">
        <v>15</v>
      </c>
      <c r="E12" s="38">
        <f t="shared" ca="1" si="0"/>
        <v>18</v>
      </c>
      <c r="F12" s="5">
        <v>36868</v>
      </c>
      <c r="G12" s="4" t="s">
        <v>16</v>
      </c>
      <c r="H12" s="4" t="s">
        <v>45</v>
      </c>
      <c r="I12" s="6" t="s">
        <v>46</v>
      </c>
      <c r="J12" s="8">
        <v>480000</v>
      </c>
      <c r="K12" s="19">
        <v>500000</v>
      </c>
      <c r="L12" s="13">
        <v>50000</v>
      </c>
      <c r="M12" s="9">
        <f t="shared" si="1"/>
        <v>1030000</v>
      </c>
      <c r="N12" s="7"/>
    </row>
    <row r="13" spans="1:14" ht="18.75">
      <c r="A13" s="4">
        <v>9</v>
      </c>
      <c r="B13" s="4" t="s">
        <v>47</v>
      </c>
      <c r="C13" s="7" t="s">
        <v>48</v>
      </c>
      <c r="D13" s="4" t="s">
        <v>15</v>
      </c>
      <c r="E13" s="38">
        <f t="shared" ca="1" si="0"/>
        <v>18</v>
      </c>
      <c r="F13" s="5">
        <v>36869</v>
      </c>
      <c r="G13" s="4" t="s">
        <v>16</v>
      </c>
      <c r="H13" s="4" t="s">
        <v>49</v>
      </c>
      <c r="I13" s="6" t="s">
        <v>50</v>
      </c>
      <c r="J13" s="8">
        <v>480000</v>
      </c>
      <c r="K13" s="19">
        <v>500000</v>
      </c>
      <c r="L13" s="13">
        <v>50000</v>
      </c>
      <c r="M13" s="9">
        <f t="shared" si="1"/>
        <v>1030000</v>
      </c>
      <c r="N13" s="7"/>
    </row>
    <row r="14" spans="1:14" ht="18.75">
      <c r="A14" s="4">
        <v>10</v>
      </c>
      <c r="B14" s="4" t="s">
        <v>51</v>
      </c>
      <c r="C14" s="7" t="s">
        <v>52</v>
      </c>
      <c r="D14" s="4" t="s">
        <v>15</v>
      </c>
      <c r="E14" s="38">
        <f t="shared" ca="1" si="0"/>
        <v>18</v>
      </c>
      <c r="F14" s="5">
        <v>36870</v>
      </c>
      <c r="G14" s="4" t="s">
        <v>16</v>
      </c>
      <c r="H14" s="4" t="s">
        <v>53</v>
      </c>
      <c r="I14" s="6" t="s">
        <v>54</v>
      </c>
      <c r="J14" s="8">
        <v>480000</v>
      </c>
      <c r="K14" s="19">
        <v>500000</v>
      </c>
      <c r="L14" s="13">
        <v>50000</v>
      </c>
      <c r="M14" s="9">
        <f t="shared" si="1"/>
        <v>1030000</v>
      </c>
      <c r="N14" s="7"/>
    </row>
    <row r="15" spans="1:14" ht="18.75">
      <c r="A15" s="4">
        <v>11</v>
      </c>
      <c r="B15" s="4" t="s">
        <v>55</v>
      </c>
      <c r="C15" s="7" t="s">
        <v>56</v>
      </c>
      <c r="D15" s="4" t="s">
        <v>15</v>
      </c>
      <c r="E15" s="38">
        <f t="shared" ca="1" si="0"/>
        <v>18</v>
      </c>
      <c r="F15" s="5">
        <v>36871</v>
      </c>
      <c r="G15" s="4" t="s">
        <v>16</v>
      </c>
      <c r="H15" s="4" t="s">
        <v>57</v>
      </c>
      <c r="I15" s="6" t="s">
        <v>58</v>
      </c>
      <c r="J15" s="8">
        <v>480000</v>
      </c>
      <c r="K15" s="19">
        <v>500000</v>
      </c>
      <c r="L15" s="13">
        <v>50000</v>
      </c>
      <c r="M15" s="9">
        <f t="shared" si="1"/>
        <v>1030000</v>
      </c>
      <c r="N15" s="7"/>
    </row>
    <row r="16" spans="1:14" ht="18.75">
      <c r="A16" s="4">
        <v>12</v>
      </c>
      <c r="B16" s="4" t="s">
        <v>59</v>
      </c>
      <c r="C16" s="7" t="s">
        <v>60</v>
      </c>
      <c r="D16" s="4" t="s">
        <v>15</v>
      </c>
      <c r="E16" s="38">
        <f t="shared" ca="1" si="0"/>
        <v>18</v>
      </c>
      <c r="F16" s="5">
        <v>36872</v>
      </c>
      <c r="G16" s="4" t="s">
        <v>16</v>
      </c>
      <c r="H16" s="4" t="s">
        <v>61</v>
      </c>
      <c r="I16" s="6" t="s">
        <v>62</v>
      </c>
      <c r="J16" s="8">
        <v>480000</v>
      </c>
      <c r="K16" s="19">
        <v>500000</v>
      </c>
      <c r="L16" s="13">
        <v>50000</v>
      </c>
      <c r="M16" s="9">
        <f t="shared" si="1"/>
        <v>1030000</v>
      </c>
      <c r="N16" s="7"/>
    </row>
    <row r="17" spans="1:14" ht="18.75">
      <c r="A17" s="4">
        <v>13</v>
      </c>
      <c r="B17" s="4" t="s">
        <v>63</v>
      </c>
      <c r="C17" s="7" t="s">
        <v>64</v>
      </c>
      <c r="D17" s="4" t="s">
        <v>15</v>
      </c>
      <c r="E17" s="38">
        <f t="shared" ca="1" si="0"/>
        <v>18</v>
      </c>
      <c r="F17" s="5">
        <v>36873</v>
      </c>
      <c r="G17" s="4" t="s">
        <v>16</v>
      </c>
      <c r="H17" s="4" t="s">
        <v>65</v>
      </c>
      <c r="I17" s="6" t="s">
        <v>66</v>
      </c>
      <c r="J17" s="8">
        <v>480000</v>
      </c>
      <c r="K17" s="19">
        <v>500000</v>
      </c>
      <c r="L17" s="13">
        <v>50000</v>
      </c>
      <c r="M17" s="9">
        <f t="shared" si="1"/>
        <v>1030000</v>
      </c>
      <c r="N17" s="7"/>
    </row>
    <row r="18" spans="1:14" ht="18.75">
      <c r="A18" s="4">
        <v>14</v>
      </c>
      <c r="B18" s="4" t="s">
        <v>67</v>
      </c>
      <c r="C18" s="7" t="s">
        <v>68</v>
      </c>
      <c r="D18" s="4" t="s">
        <v>15</v>
      </c>
      <c r="E18" s="38">
        <f t="shared" ca="1" si="0"/>
        <v>18</v>
      </c>
      <c r="F18" s="5">
        <v>36874</v>
      </c>
      <c r="G18" s="4" t="s">
        <v>16</v>
      </c>
      <c r="H18" s="4" t="s">
        <v>69</v>
      </c>
      <c r="I18" s="6" t="s">
        <v>70</v>
      </c>
      <c r="J18" s="8">
        <v>480000</v>
      </c>
      <c r="K18" s="19">
        <v>500000</v>
      </c>
      <c r="L18" s="13">
        <v>50000</v>
      </c>
      <c r="M18" s="9">
        <f t="shared" si="1"/>
        <v>1030000</v>
      </c>
      <c r="N18" s="7"/>
    </row>
    <row r="19" spans="1:14" ht="18.75">
      <c r="A19" s="4">
        <v>15</v>
      </c>
      <c r="B19" s="4" t="s">
        <v>71</v>
      </c>
      <c r="C19" s="7" t="s">
        <v>72</v>
      </c>
      <c r="D19" s="4" t="s">
        <v>15</v>
      </c>
      <c r="E19" s="38">
        <f t="shared" ca="1" si="0"/>
        <v>18</v>
      </c>
      <c r="F19" s="5">
        <v>36875</v>
      </c>
      <c r="G19" s="4" t="s">
        <v>16</v>
      </c>
      <c r="H19" s="4" t="s">
        <v>73</v>
      </c>
      <c r="I19" s="6" t="s">
        <v>74</v>
      </c>
      <c r="J19" s="8">
        <v>480000</v>
      </c>
      <c r="K19" s="19">
        <v>500000</v>
      </c>
      <c r="L19" s="13">
        <v>50000</v>
      </c>
      <c r="M19" s="9">
        <f t="shared" si="1"/>
        <v>1030000</v>
      </c>
      <c r="N19" s="7"/>
    </row>
    <row r="20" spans="1:14" ht="18.75">
      <c r="A20" s="4">
        <v>16</v>
      </c>
      <c r="B20" s="4" t="s">
        <v>75</v>
      </c>
      <c r="C20" s="7" t="s">
        <v>76</v>
      </c>
      <c r="D20" s="4" t="s">
        <v>15</v>
      </c>
      <c r="E20" s="38">
        <f t="shared" ca="1" si="0"/>
        <v>18</v>
      </c>
      <c r="F20" s="5">
        <v>36876</v>
      </c>
      <c r="G20" s="4" t="s">
        <v>16</v>
      </c>
      <c r="H20" s="4" t="s">
        <v>77</v>
      </c>
      <c r="I20" s="6" t="s">
        <v>78</v>
      </c>
      <c r="J20" s="8">
        <v>480000</v>
      </c>
      <c r="K20" s="19">
        <v>500000</v>
      </c>
      <c r="L20" s="13">
        <v>50000</v>
      </c>
      <c r="M20" s="9">
        <f t="shared" si="1"/>
        <v>1030000</v>
      </c>
      <c r="N20" s="7"/>
    </row>
    <row r="21" spans="1:14" ht="18.75">
      <c r="A21" s="4">
        <v>17</v>
      </c>
      <c r="B21" s="4" t="s">
        <v>79</v>
      </c>
      <c r="C21" s="7" t="s">
        <v>80</v>
      </c>
      <c r="D21" s="4" t="s">
        <v>15</v>
      </c>
      <c r="E21" s="38">
        <f t="shared" ca="1" si="0"/>
        <v>18</v>
      </c>
      <c r="F21" s="5">
        <v>36877</v>
      </c>
      <c r="G21" s="4" t="s">
        <v>16</v>
      </c>
      <c r="H21" s="4" t="s">
        <v>81</v>
      </c>
      <c r="I21" s="6" t="s">
        <v>82</v>
      </c>
      <c r="J21" s="8">
        <v>480000</v>
      </c>
      <c r="K21" s="19">
        <v>500000</v>
      </c>
      <c r="L21" s="13">
        <v>50000</v>
      </c>
      <c r="M21" s="9">
        <f t="shared" si="1"/>
        <v>1030000</v>
      </c>
      <c r="N21" s="7"/>
    </row>
    <row r="22" spans="1:14" ht="18.75">
      <c r="A22" s="4">
        <v>18</v>
      </c>
      <c r="B22" s="4" t="s">
        <v>83</v>
      </c>
      <c r="C22" s="7" t="s">
        <v>84</v>
      </c>
      <c r="D22" s="4" t="s">
        <v>15</v>
      </c>
      <c r="E22" s="38">
        <f t="shared" ca="1" si="0"/>
        <v>18</v>
      </c>
      <c r="F22" s="5">
        <v>36878</v>
      </c>
      <c r="G22" s="4" t="s">
        <v>16</v>
      </c>
      <c r="H22" s="4" t="s">
        <v>85</v>
      </c>
      <c r="I22" s="6" t="s">
        <v>86</v>
      </c>
      <c r="J22" s="8">
        <v>480000</v>
      </c>
      <c r="K22" s="19">
        <v>500000</v>
      </c>
      <c r="L22" s="13">
        <v>50000</v>
      </c>
      <c r="M22" s="9">
        <f t="shared" si="1"/>
        <v>1030000</v>
      </c>
      <c r="N22" s="7"/>
    </row>
    <row r="23" spans="1:14" ht="18.75">
      <c r="A23" s="4">
        <v>19</v>
      </c>
      <c r="B23" s="4" t="s">
        <v>87</v>
      </c>
      <c r="C23" s="7" t="s">
        <v>88</v>
      </c>
      <c r="D23" s="4" t="s">
        <v>15</v>
      </c>
      <c r="E23" s="38">
        <f t="shared" ca="1" si="0"/>
        <v>18</v>
      </c>
      <c r="F23" s="5">
        <v>36879</v>
      </c>
      <c r="G23" s="4" t="s">
        <v>16</v>
      </c>
      <c r="H23" s="4" t="s">
        <v>89</v>
      </c>
      <c r="I23" s="6" t="s">
        <v>90</v>
      </c>
      <c r="J23" s="8">
        <v>480000</v>
      </c>
      <c r="K23" s="19">
        <v>500000</v>
      </c>
      <c r="L23" s="13">
        <v>50000</v>
      </c>
      <c r="M23" s="9">
        <f t="shared" si="1"/>
        <v>1030000</v>
      </c>
      <c r="N23" s="7"/>
    </row>
    <row r="24" spans="1:14" ht="18.75">
      <c r="A24" s="4">
        <v>20</v>
      </c>
      <c r="B24" s="4" t="s">
        <v>91</v>
      </c>
      <c r="C24" s="7" t="s">
        <v>92</v>
      </c>
      <c r="D24" s="4" t="s">
        <v>15</v>
      </c>
      <c r="E24" s="38">
        <f t="shared" ca="1" si="0"/>
        <v>18</v>
      </c>
      <c r="F24" s="5">
        <v>36880</v>
      </c>
      <c r="G24" s="4" t="s">
        <v>16</v>
      </c>
      <c r="H24" s="4" t="s">
        <v>93</v>
      </c>
      <c r="I24" s="6" t="s">
        <v>94</v>
      </c>
      <c r="J24" s="8">
        <v>480000</v>
      </c>
      <c r="K24" s="19">
        <v>500000</v>
      </c>
      <c r="L24" s="13">
        <v>50000</v>
      </c>
      <c r="M24" s="9">
        <f t="shared" si="1"/>
        <v>1030000</v>
      </c>
      <c r="N24" s="7"/>
    </row>
    <row r="25" spans="1:14" ht="18.75">
      <c r="A25" s="4">
        <v>21</v>
      </c>
      <c r="B25" s="4" t="s">
        <v>95</v>
      </c>
      <c r="C25" s="7" t="s">
        <v>96</v>
      </c>
      <c r="D25" s="4" t="s">
        <v>15</v>
      </c>
      <c r="E25" s="38">
        <f t="shared" ca="1" si="0"/>
        <v>18</v>
      </c>
      <c r="F25" s="5">
        <v>36881</v>
      </c>
      <c r="G25" s="4" t="s">
        <v>16</v>
      </c>
      <c r="H25" s="4" t="s">
        <v>97</v>
      </c>
      <c r="I25" s="6" t="s">
        <v>98</v>
      </c>
      <c r="J25" s="8">
        <v>480000</v>
      </c>
      <c r="K25" s="19">
        <v>500000</v>
      </c>
      <c r="L25" s="13">
        <v>50000</v>
      </c>
      <c r="M25" s="9">
        <f t="shared" si="1"/>
        <v>1030000</v>
      </c>
      <c r="N25" s="7"/>
    </row>
    <row r="26" spans="1:14" ht="18.75">
      <c r="A26" s="4">
        <v>22</v>
      </c>
      <c r="B26" s="4" t="s">
        <v>99</v>
      </c>
      <c r="C26" s="7" t="s">
        <v>100</v>
      </c>
      <c r="D26" s="4" t="s">
        <v>15</v>
      </c>
      <c r="E26" s="38">
        <f t="shared" ca="1" si="0"/>
        <v>18</v>
      </c>
      <c r="F26" s="5">
        <v>36882</v>
      </c>
      <c r="G26" s="4" t="s">
        <v>16</v>
      </c>
      <c r="H26" s="4" t="s">
        <v>101</v>
      </c>
      <c r="I26" s="6" t="s">
        <v>102</v>
      </c>
      <c r="J26" s="8">
        <v>480000</v>
      </c>
      <c r="K26" s="19">
        <v>500000</v>
      </c>
      <c r="L26" s="13">
        <v>50000</v>
      </c>
      <c r="M26" s="9">
        <f t="shared" si="1"/>
        <v>1030000</v>
      </c>
      <c r="N26" s="7"/>
    </row>
    <row r="27" spans="1:14" ht="18.75">
      <c r="A27" s="4">
        <v>23</v>
      </c>
      <c r="B27" s="4" t="s">
        <v>103</v>
      </c>
      <c r="C27" s="7" t="s">
        <v>104</v>
      </c>
      <c r="D27" s="4" t="s">
        <v>15</v>
      </c>
      <c r="E27" s="38">
        <f t="shared" ca="1" si="0"/>
        <v>18</v>
      </c>
      <c r="F27" s="5">
        <v>36883</v>
      </c>
      <c r="G27" s="4" t="s">
        <v>16</v>
      </c>
      <c r="H27" s="4" t="s">
        <v>105</v>
      </c>
      <c r="I27" s="6" t="s">
        <v>106</v>
      </c>
      <c r="J27" s="8">
        <v>480000</v>
      </c>
      <c r="K27" s="19">
        <v>500000</v>
      </c>
      <c r="L27" s="13">
        <v>50000</v>
      </c>
      <c r="M27" s="9">
        <f t="shared" si="1"/>
        <v>1030000</v>
      </c>
      <c r="N27" s="7"/>
    </row>
    <row r="28" spans="1:14" ht="18.75">
      <c r="A28" s="4">
        <v>24</v>
      </c>
      <c r="B28" s="4" t="s">
        <v>107</v>
      </c>
      <c r="C28" s="7" t="s">
        <v>108</v>
      </c>
      <c r="D28" s="4" t="s">
        <v>15</v>
      </c>
      <c r="E28" s="38">
        <f t="shared" ca="1" si="0"/>
        <v>18</v>
      </c>
      <c r="F28" s="5">
        <v>36884</v>
      </c>
      <c r="G28" s="4" t="s">
        <v>16</v>
      </c>
      <c r="H28" s="4" t="s">
        <v>109</v>
      </c>
      <c r="I28" s="6" t="s">
        <v>110</v>
      </c>
      <c r="J28" s="8">
        <v>480000</v>
      </c>
      <c r="K28" s="19">
        <v>500000</v>
      </c>
      <c r="L28" s="13">
        <v>50000</v>
      </c>
      <c r="M28" s="9">
        <f t="shared" si="1"/>
        <v>1030000</v>
      </c>
      <c r="N28" s="7"/>
    </row>
    <row r="29" spans="1:14" ht="18.75">
      <c r="A29" s="4">
        <v>25</v>
      </c>
      <c r="B29" s="4" t="s">
        <v>111</v>
      </c>
      <c r="C29" s="7" t="s">
        <v>112</v>
      </c>
      <c r="D29" s="4" t="s">
        <v>15</v>
      </c>
      <c r="E29" s="38">
        <f t="shared" ca="1" si="0"/>
        <v>18</v>
      </c>
      <c r="F29" s="5">
        <v>36885</v>
      </c>
      <c r="G29" s="4" t="s">
        <v>16</v>
      </c>
      <c r="H29" s="4" t="s">
        <v>113</v>
      </c>
      <c r="I29" s="6" t="s">
        <v>114</v>
      </c>
      <c r="J29" s="8">
        <v>480000</v>
      </c>
      <c r="K29" s="19">
        <v>500000</v>
      </c>
      <c r="L29" s="13">
        <v>50000</v>
      </c>
      <c r="M29" s="9">
        <f t="shared" si="1"/>
        <v>1030000</v>
      </c>
      <c r="N29" s="7"/>
    </row>
    <row r="30" spans="1:14" ht="18.75">
      <c r="A30" s="4">
        <v>26</v>
      </c>
      <c r="B30" s="4" t="s">
        <v>115</v>
      </c>
      <c r="C30" s="7" t="s">
        <v>116</v>
      </c>
      <c r="D30" s="4" t="s">
        <v>15</v>
      </c>
      <c r="E30" s="38">
        <f t="shared" ca="1" si="0"/>
        <v>18</v>
      </c>
      <c r="F30" s="5">
        <v>36886</v>
      </c>
      <c r="G30" s="4" t="s">
        <v>16</v>
      </c>
      <c r="H30" s="4" t="s">
        <v>117</v>
      </c>
      <c r="I30" s="6" t="s">
        <v>118</v>
      </c>
      <c r="J30" s="8">
        <v>480000</v>
      </c>
      <c r="K30" s="19">
        <v>500000</v>
      </c>
      <c r="L30" s="13">
        <v>50000</v>
      </c>
      <c r="M30" s="9">
        <f t="shared" si="1"/>
        <v>1030000</v>
      </c>
      <c r="N30" s="7"/>
    </row>
    <row r="31" spans="1:14" ht="18.75">
      <c r="A31" s="4">
        <v>27</v>
      </c>
      <c r="B31" s="4" t="s">
        <v>119</v>
      </c>
      <c r="C31" s="7" t="s">
        <v>120</v>
      </c>
      <c r="D31" s="4" t="s">
        <v>15</v>
      </c>
      <c r="E31" s="38">
        <f t="shared" ca="1" si="0"/>
        <v>18</v>
      </c>
      <c r="F31" s="5">
        <v>36887</v>
      </c>
      <c r="G31" s="4" t="s">
        <v>16</v>
      </c>
      <c r="H31" s="4" t="s">
        <v>121</v>
      </c>
      <c r="I31" s="6" t="s">
        <v>122</v>
      </c>
      <c r="J31" s="8">
        <v>480000</v>
      </c>
      <c r="K31" s="19">
        <v>500000</v>
      </c>
      <c r="L31" s="13">
        <v>50000</v>
      </c>
      <c r="M31" s="9">
        <f t="shared" si="1"/>
        <v>1030000</v>
      </c>
      <c r="N31" s="7"/>
    </row>
    <row r="32" spans="1:14" ht="18.75">
      <c r="A32" s="4">
        <v>28</v>
      </c>
      <c r="B32" s="4" t="s">
        <v>123</v>
      </c>
      <c r="C32" s="7" t="s">
        <v>124</v>
      </c>
      <c r="D32" s="4" t="s">
        <v>15</v>
      </c>
      <c r="E32" s="38">
        <f t="shared" ca="1" si="0"/>
        <v>18</v>
      </c>
      <c r="F32" s="5">
        <v>36888</v>
      </c>
      <c r="G32" s="4" t="s">
        <v>16</v>
      </c>
      <c r="H32" s="4" t="s">
        <v>125</v>
      </c>
      <c r="I32" s="6" t="s">
        <v>126</v>
      </c>
      <c r="J32" s="8">
        <v>480000</v>
      </c>
      <c r="K32" s="19">
        <v>500000</v>
      </c>
      <c r="L32" s="13">
        <v>50000</v>
      </c>
      <c r="M32" s="9">
        <f t="shared" si="1"/>
        <v>1030000</v>
      </c>
      <c r="N32" s="7"/>
    </row>
    <row r="33" spans="1:14" ht="18.75">
      <c r="A33" s="4">
        <v>29</v>
      </c>
      <c r="B33" s="4" t="s">
        <v>127</v>
      </c>
      <c r="C33" s="7" t="s">
        <v>128</v>
      </c>
      <c r="D33" s="4" t="s">
        <v>15</v>
      </c>
      <c r="E33" s="38">
        <f t="shared" ca="1" si="0"/>
        <v>18</v>
      </c>
      <c r="F33" s="5">
        <v>36889</v>
      </c>
      <c r="G33" s="4" t="s">
        <v>16</v>
      </c>
      <c r="H33" s="4" t="s">
        <v>129</v>
      </c>
      <c r="I33" s="6" t="s">
        <v>130</v>
      </c>
      <c r="J33" s="8">
        <v>480000</v>
      </c>
      <c r="K33" s="19">
        <v>500000</v>
      </c>
      <c r="L33" s="13">
        <v>50000</v>
      </c>
      <c r="M33" s="9">
        <f t="shared" si="1"/>
        <v>1030000</v>
      </c>
      <c r="N33" s="7"/>
    </row>
    <row r="34" spans="1:14" ht="18.75">
      <c r="A34" s="4">
        <v>30</v>
      </c>
      <c r="B34" s="4" t="s">
        <v>131</v>
      </c>
      <c r="C34" s="7" t="s">
        <v>132</v>
      </c>
      <c r="D34" s="4" t="s">
        <v>15</v>
      </c>
      <c r="E34" s="38">
        <f t="shared" ca="1" si="0"/>
        <v>18</v>
      </c>
      <c r="F34" s="5">
        <v>36890</v>
      </c>
      <c r="G34" s="4" t="s">
        <v>16</v>
      </c>
      <c r="H34" s="4" t="s">
        <v>133</v>
      </c>
      <c r="I34" s="6" t="s">
        <v>134</v>
      </c>
      <c r="J34" s="8">
        <v>480000</v>
      </c>
      <c r="K34" s="19">
        <v>500000</v>
      </c>
      <c r="L34" s="13">
        <v>50000</v>
      </c>
      <c r="M34" s="9">
        <f t="shared" si="1"/>
        <v>1030000</v>
      </c>
      <c r="N34" s="7"/>
    </row>
    <row r="35" spans="1:14" ht="18.75">
      <c r="A35" s="4">
        <v>31</v>
      </c>
      <c r="B35" s="4" t="s">
        <v>135</v>
      </c>
      <c r="C35" s="7" t="s">
        <v>136</v>
      </c>
      <c r="D35" s="4" t="s">
        <v>15</v>
      </c>
      <c r="E35" s="38">
        <f t="shared" ca="1" si="0"/>
        <v>18</v>
      </c>
      <c r="F35" s="5">
        <v>36891</v>
      </c>
      <c r="G35" s="4" t="s">
        <v>16</v>
      </c>
      <c r="H35" s="4" t="s">
        <v>137</v>
      </c>
      <c r="I35" s="6" t="s">
        <v>138</v>
      </c>
      <c r="J35" s="8">
        <v>480000</v>
      </c>
      <c r="K35" s="19">
        <v>500000</v>
      </c>
      <c r="L35" s="13">
        <v>50000</v>
      </c>
      <c r="M35" s="9">
        <f t="shared" si="1"/>
        <v>1030000</v>
      </c>
      <c r="N35" s="7"/>
    </row>
    <row r="36" spans="1:14" ht="18.75">
      <c r="A36" s="4">
        <v>32</v>
      </c>
      <c r="B36" s="4" t="s">
        <v>139</v>
      </c>
      <c r="C36" s="7" t="s">
        <v>140</v>
      </c>
      <c r="D36" s="4" t="s">
        <v>15</v>
      </c>
      <c r="E36" s="38">
        <f t="shared" ca="1" si="0"/>
        <v>17</v>
      </c>
      <c r="F36" s="5">
        <v>36892</v>
      </c>
      <c r="G36" s="4" t="s">
        <v>16</v>
      </c>
      <c r="H36" s="4" t="s">
        <v>141</v>
      </c>
      <c r="I36" s="6" t="s">
        <v>142</v>
      </c>
      <c r="J36" s="8">
        <v>480000</v>
      </c>
      <c r="K36" s="19">
        <v>500000</v>
      </c>
      <c r="L36" s="13">
        <v>50000</v>
      </c>
      <c r="M36" s="9">
        <f t="shared" si="1"/>
        <v>1030000</v>
      </c>
      <c r="N36" s="7"/>
    </row>
    <row r="37" spans="1:14" ht="18.75">
      <c r="A37" s="4">
        <v>33</v>
      </c>
      <c r="B37" s="4" t="s">
        <v>143</v>
      </c>
      <c r="C37" s="7" t="s">
        <v>144</v>
      </c>
      <c r="D37" s="4" t="s">
        <v>15</v>
      </c>
      <c r="E37" s="38">
        <f t="shared" ca="1" si="0"/>
        <v>17</v>
      </c>
      <c r="F37" s="5">
        <v>36893</v>
      </c>
      <c r="G37" s="4" t="s">
        <v>16</v>
      </c>
      <c r="H37" s="4" t="s">
        <v>145</v>
      </c>
      <c r="I37" s="6" t="s">
        <v>146</v>
      </c>
      <c r="J37" s="8">
        <v>480000</v>
      </c>
      <c r="K37" s="19">
        <v>500000</v>
      </c>
      <c r="L37" s="13">
        <v>50000</v>
      </c>
      <c r="M37" s="9">
        <f t="shared" si="1"/>
        <v>1030000</v>
      </c>
      <c r="N37" s="7"/>
    </row>
    <row r="38" spans="1:14" ht="18.75">
      <c r="A38" s="4">
        <v>34</v>
      </c>
      <c r="B38" s="4" t="s">
        <v>147</v>
      </c>
      <c r="C38" s="7" t="s">
        <v>148</v>
      </c>
      <c r="D38" s="4" t="s">
        <v>15</v>
      </c>
      <c r="E38" s="38">
        <f t="shared" ca="1" si="0"/>
        <v>17</v>
      </c>
      <c r="F38" s="5">
        <v>36894</v>
      </c>
      <c r="G38" s="4" t="s">
        <v>16</v>
      </c>
      <c r="H38" s="4" t="s">
        <v>149</v>
      </c>
      <c r="I38" s="6" t="s">
        <v>150</v>
      </c>
      <c r="J38" s="8">
        <v>480000</v>
      </c>
      <c r="K38" s="19">
        <v>500000</v>
      </c>
      <c r="L38" s="13">
        <v>50000</v>
      </c>
      <c r="M38" s="9">
        <f t="shared" si="1"/>
        <v>1030000</v>
      </c>
      <c r="N38" s="7"/>
    </row>
    <row r="39" spans="1:14" ht="18.75">
      <c r="A39" s="4">
        <v>35</v>
      </c>
      <c r="B39" s="4" t="s">
        <v>151</v>
      </c>
      <c r="C39" s="7" t="s">
        <v>14</v>
      </c>
      <c r="D39" s="4" t="s">
        <v>15</v>
      </c>
      <c r="E39" s="38">
        <f t="shared" ca="1" si="0"/>
        <v>17</v>
      </c>
      <c r="F39" s="5">
        <v>36895</v>
      </c>
      <c r="G39" s="4" t="s">
        <v>16</v>
      </c>
      <c r="H39" s="4" t="s">
        <v>152</v>
      </c>
      <c r="I39" s="6" t="s">
        <v>153</v>
      </c>
      <c r="J39" s="8">
        <v>480000</v>
      </c>
      <c r="K39" s="19">
        <v>500000</v>
      </c>
      <c r="L39" s="13">
        <v>50000</v>
      </c>
      <c r="M39" s="9">
        <f t="shared" si="1"/>
        <v>1030000</v>
      </c>
      <c r="N39" s="7"/>
    </row>
    <row r="40" spans="1:14" ht="18.75">
      <c r="A40" s="4">
        <v>36</v>
      </c>
      <c r="B40" s="4" t="s">
        <v>154</v>
      </c>
      <c r="C40" s="7" t="s">
        <v>155</v>
      </c>
      <c r="D40" s="4" t="s">
        <v>15</v>
      </c>
      <c r="E40" s="38">
        <f t="shared" ca="1" si="0"/>
        <v>17</v>
      </c>
      <c r="F40" s="5">
        <v>36896</v>
      </c>
      <c r="G40" s="4" t="s">
        <v>16</v>
      </c>
      <c r="H40" s="4" t="s">
        <v>156</v>
      </c>
      <c r="I40" s="6" t="s">
        <v>157</v>
      </c>
      <c r="J40" s="8">
        <v>480000</v>
      </c>
      <c r="K40" s="19">
        <v>500000</v>
      </c>
      <c r="L40" s="13">
        <v>50000</v>
      </c>
      <c r="M40" s="9">
        <f t="shared" si="1"/>
        <v>1030000</v>
      </c>
      <c r="N40" s="7"/>
    </row>
    <row r="41" spans="1:14" ht="18.75">
      <c r="A41" s="4">
        <v>37</v>
      </c>
      <c r="B41" s="4" t="s">
        <v>158</v>
      </c>
      <c r="C41" s="7" t="s">
        <v>159</v>
      </c>
      <c r="D41" s="4" t="s">
        <v>15</v>
      </c>
      <c r="E41" s="38">
        <f t="shared" ca="1" si="0"/>
        <v>17</v>
      </c>
      <c r="F41" s="5">
        <v>36897</v>
      </c>
      <c r="G41" s="4" t="s">
        <v>16</v>
      </c>
      <c r="H41" s="4" t="s">
        <v>160</v>
      </c>
      <c r="I41" s="6" t="s">
        <v>161</v>
      </c>
      <c r="J41" s="8">
        <v>480000</v>
      </c>
      <c r="K41" s="19">
        <v>500000</v>
      </c>
      <c r="L41" s="13">
        <v>50000</v>
      </c>
      <c r="M41" s="9">
        <f t="shared" si="1"/>
        <v>1030000</v>
      </c>
      <c r="N41" s="7"/>
    </row>
    <row r="42" spans="1:14" ht="18.75">
      <c r="A42" s="4">
        <v>38</v>
      </c>
      <c r="B42" s="4" t="s">
        <v>162</v>
      </c>
      <c r="C42" s="7" t="s">
        <v>163</v>
      </c>
      <c r="D42" s="4" t="s">
        <v>15</v>
      </c>
      <c r="E42" s="38">
        <f t="shared" ca="1" si="0"/>
        <v>17</v>
      </c>
      <c r="F42" s="5">
        <v>36898</v>
      </c>
      <c r="G42" s="4" t="s">
        <v>16</v>
      </c>
      <c r="H42" s="4" t="s">
        <v>164</v>
      </c>
      <c r="I42" s="6" t="s">
        <v>165</v>
      </c>
      <c r="J42" s="8">
        <v>480000</v>
      </c>
      <c r="K42" s="19">
        <v>500000</v>
      </c>
      <c r="L42" s="13">
        <v>50000</v>
      </c>
      <c r="M42" s="9">
        <f t="shared" si="1"/>
        <v>1030000</v>
      </c>
      <c r="N42" s="7"/>
    </row>
    <row r="43" spans="1:14" ht="18.75">
      <c r="A43" s="4">
        <v>39</v>
      </c>
      <c r="B43" s="4" t="s">
        <v>166</v>
      </c>
      <c r="C43" s="7" t="s">
        <v>167</v>
      </c>
      <c r="D43" s="4" t="s">
        <v>15</v>
      </c>
      <c r="E43" s="38">
        <f t="shared" ca="1" si="0"/>
        <v>17</v>
      </c>
      <c r="F43" s="5">
        <v>36899</v>
      </c>
      <c r="G43" s="4" t="s">
        <v>16</v>
      </c>
      <c r="H43" s="4" t="s">
        <v>168</v>
      </c>
      <c r="I43" s="6" t="s">
        <v>169</v>
      </c>
      <c r="J43" s="8">
        <v>480000</v>
      </c>
      <c r="K43" s="19">
        <v>500000</v>
      </c>
      <c r="L43" s="13">
        <v>50000</v>
      </c>
      <c r="M43" s="9">
        <f t="shared" si="1"/>
        <v>1030000</v>
      </c>
      <c r="N43" s="7"/>
    </row>
    <row r="44" spans="1:14" ht="18.75">
      <c r="A44" s="4">
        <v>40</v>
      </c>
      <c r="B44" s="4" t="s">
        <v>170</v>
      </c>
      <c r="C44" s="7" t="s">
        <v>171</v>
      </c>
      <c r="D44" s="4" t="s">
        <v>15</v>
      </c>
      <c r="E44" s="38">
        <f t="shared" ca="1" si="0"/>
        <v>17</v>
      </c>
      <c r="F44" s="5">
        <v>36900</v>
      </c>
      <c r="G44" s="4" t="s">
        <v>16</v>
      </c>
      <c r="H44" s="4" t="s">
        <v>172</v>
      </c>
      <c r="I44" s="6" t="s">
        <v>173</v>
      </c>
      <c r="J44" s="8">
        <v>480000</v>
      </c>
      <c r="K44" s="19">
        <v>500000</v>
      </c>
      <c r="L44" s="13">
        <v>50000</v>
      </c>
      <c r="M44" s="9">
        <f t="shared" si="1"/>
        <v>1030000</v>
      </c>
      <c r="N44" s="7"/>
    </row>
  </sheetData>
  <mergeCells count="3">
    <mergeCell ref="A1:D1"/>
    <mergeCell ref="A3:C3"/>
    <mergeCell ref="J3:L3"/>
  </mergeCells>
  <printOptions horizontalCentered="1" verticalCentered="1"/>
  <pageMargins left="0.7" right="0.7" top="0.75" bottom="0.75" header="0.3" footer="0.3"/>
  <pageSetup scale="6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M45"/>
  <sheetViews>
    <sheetView topLeftCell="A3" zoomScale="70" zoomScaleNormal="70" workbookViewId="0">
      <pane xSplit="2" ySplit="3" topLeftCell="C6" activePane="bottomRight" state="frozen"/>
      <selection activeCell="A3" sqref="A3"/>
      <selection pane="topRight" activeCell="C3" sqref="C3"/>
      <selection pane="bottomLeft" activeCell="A4" sqref="A4"/>
      <selection pane="bottomRight" activeCell="M11" sqref="M11"/>
    </sheetView>
  </sheetViews>
  <sheetFormatPr defaultRowHeight="15"/>
  <cols>
    <col min="1" max="1" width="9.140625" customWidth="1"/>
    <col min="2" max="2" width="14.140625" customWidth="1"/>
    <col min="3" max="3" width="27.5703125" customWidth="1"/>
    <col min="4" max="4" width="13.42578125" style="3" bestFit="1" customWidth="1"/>
    <col min="5" max="9" width="10.7109375" customWidth="1"/>
    <col min="10" max="10" width="15.42578125" style="3" customWidth="1"/>
    <col min="11" max="11" width="15.7109375" style="10" customWidth="1"/>
    <col min="12" max="12" width="15.7109375" style="17" customWidth="1"/>
    <col min="13" max="13" width="20" style="24" customWidth="1"/>
  </cols>
  <sheetData>
    <row r="3" spans="1:13" s="3" customFormat="1">
      <c r="K3" s="18"/>
      <c r="L3" s="17"/>
      <c r="M3" s="24"/>
    </row>
    <row r="4" spans="1:13" s="3" customFormat="1">
      <c r="K4" s="18"/>
      <c r="L4" s="17"/>
      <c r="M4" s="24"/>
    </row>
    <row r="5" spans="1:13" ht="24.95" customHeight="1">
      <c r="A5" s="12" t="s">
        <v>0</v>
      </c>
      <c r="B5" s="12" t="s">
        <v>1</v>
      </c>
      <c r="C5" s="12" t="s">
        <v>2</v>
      </c>
      <c r="D5" s="12" t="s">
        <v>189</v>
      </c>
      <c r="E5" s="12" t="s">
        <v>178</v>
      </c>
      <c r="F5" s="12" t="s">
        <v>179</v>
      </c>
      <c r="G5" s="12" t="s">
        <v>180</v>
      </c>
      <c r="H5" s="12" t="s">
        <v>181</v>
      </c>
      <c r="I5" s="12" t="s">
        <v>182</v>
      </c>
      <c r="J5" s="12" t="s">
        <v>187</v>
      </c>
      <c r="K5" s="12" t="s">
        <v>185</v>
      </c>
      <c r="L5" s="33" t="s">
        <v>184</v>
      </c>
      <c r="M5" s="12" t="s">
        <v>183</v>
      </c>
    </row>
    <row r="6" spans="1:13" ht="18.75">
      <c r="A6" s="4">
        <v>1</v>
      </c>
      <c r="B6" s="4" t="s">
        <v>13</v>
      </c>
      <c r="C6" s="7" t="s">
        <v>14</v>
      </c>
      <c r="D6" s="4" t="s">
        <v>15</v>
      </c>
      <c r="E6" s="34">
        <v>9</v>
      </c>
      <c r="F6" s="29">
        <v>9</v>
      </c>
      <c r="G6" s="29">
        <v>9</v>
      </c>
      <c r="H6" s="29">
        <v>9</v>
      </c>
      <c r="I6" s="34">
        <f>AVERAGE(E6,F6,G6,H6)</f>
        <v>9</v>
      </c>
      <c r="J6" s="30" t="str">
        <f>IF(I6&lt;5,"Yếu",IF(I6&lt;7,"Trung bình",IF(I6&lt;8,"Khá","Giỏi")))</f>
        <v>Giỏi</v>
      </c>
      <c r="K6" s="30">
        <f>RANK(I6,$I$6:$I$45,0)</f>
        <v>1</v>
      </c>
      <c r="L6" s="16" t="s">
        <v>186</v>
      </c>
      <c r="M6" s="35" t="str">
        <f>IF(AND(J6="Giỏi",L6="Tốt")," Học Bổng","")</f>
        <v xml:space="preserve"> Học Bổng</v>
      </c>
    </row>
    <row r="7" spans="1:13" ht="18.75">
      <c r="A7" s="4">
        <v>2</v>
      </c>
      <c r="B7" s="4" t="s">
        <v>19</v>
      </c>
      <c r="C7" s="7" t="s">
        <v>20</v>
      </c>
      <c r="D7" s="4" t="s">
        <v>15</v>
      </c>
      <c r="E7" s="34">
        <v>8</v>
      </c>
      <c r="F7" s="29">
        <v>7</v>
      </c>
      <c r="G7" s="29">
        <v>8</v>
      </c>
      <c r="H7" s="29">
        <v>9</v>
      </c>
      <c r="I7" s="34">
        <f t="shared" ref="I7:I45" si="0">AVERAGE(E7,F7,G7,H7)</f>
        <v>8</v>
      </c>
      <c r="J7" s="30" t="str">
        <f t="shared" ref="J7:J45" si="1">IF(I7&lt;5,"Yếu",IF(I7&lt;7,"Trung bình",IF(I7&lt;8,"Khá","Giỏi")))</f>
        <v>Giỏi</v>
      </c>
      <c r="K7" s="30">
        <f t="shared" ref="K7:K45" si="2">RANK(I7,$I$6:$I$45,0)</f>
        <v>27</v>
      </c>
      <c r="L7" s="16" t="s">
        <v>186</v>
      </c>
      <c r="M7" s="35" t="str">
        <f t="shared" ref="M7:M45" si="3">IF(AND(J7="Giỏi",L7="Tốt"),"Học Bổng","")</f>
        <v>Học Bổng</v>
      </c>
    </row>
    <row r="8" spans="1:13" ht="18.75">
      <c r="A8" s="4">
        <v>3</v>
      </c>
      <c r="B8" s="4" t="s">
        <v>23</v>
      </c>
      <c r="C8" s="7" t="s">
        <v>24</v>
      </c>
      <c r="D8" s="4" t="s">
        <v>15</v>
      </c>
      <c r="E8" s="34">
        <v>7</v>
      </c>
      <c r="F8" s="29">
        <v>5</v>
      </c>
      <c r="G8" s="29">
        <v>5</v>
      </c>
      <c r="H8" s="29">
        <v>5</v>
      </c>
      <c r="I8" s="34">
        <f t="shared" si="0"/>
        <v>5.5</v>
      </c>
      <c r="J8" s="30" t="str">
        <f t="shared" si="1"/>
        <v>Trung bình</v>
      </c>
      <c r="K8" s="30">
        <f t="shared" si="2"/>
        <v>40</v>
      </c>
      <c r="L8" s="16" t="s">
        <v>186</v>
      </c>
      <c r="M8" s="35" t="str">
        <f t="shared" si="3"/>
        <v/>
      </c>
    </row>
    <row r="9" spans="1:13" ht="18.75">
      <c r="A9" s="4">
        <v>4</v>
      </c>
      <c r="B9" s="4" t="s">
        <v>27</v>
      </c>
      <c r="C9" s="7" t="s">
        <v>28</v>
      </c>
      <c r="D9" s="4" t="s">
        <v>15</v>
      </c>
      <c r="E9" s="34">
        <v>9</v>
      </c>
      <c r="F9" s="29">
        <v>5</v>
      </c>
      <c r="G9" s="29">
        <v>6</v>
      </c>
      <c r="H9" s="29">
        <v>5</v>
      </c>
      <c r="I9" s="34">
        <f t="shared" si="0"/>
        <v>6.25</v>
      </c>
      <c r="J9" s="30" t="str">
        <f t="shared" si="1"/>
        <v>Trung bình</v>
      </c>
      <c r="K9" s="30">
        <f t="shared" si="2"/>
        <v>38</v>
      </c>
      <c r="L9" s="16" t="s">
        <v>186</v>
      </c>
      <c r="M9" s="35" t="str">
        <f t="shared" si="3"/>
        <v/>
      </c>
    </row>
    <row r="10" spans="1:13" ht="18.75">
      <c r="A10" s="4">
        <v>5</v>
      </c>
      <c r="B10" s="4" t="s">
        <v>31</v>
      </c>
      <c r="C10" s="7" t="s">
        <v>32</v>
      </c>
      <c r="D10" s="4" t="s">
        <v>15</v>
      </c>
      <c r="E10" s="34">
        <v>8</v>
      </c>
      <c r="F10" s="29">
        <v>7</v>
      </c>
      <c r="G10" s="29">
        <v>7</v>
      </c>
      <c r="H10" s="29">
        <v>7</v>
      </c>
      <c r="I10" s="34">
        <f t="shared" si="0"/>
        <v>7.25</v>
      </c>
      <c r="J10" s="30" t="str">
        <f t="shared" si="1"/>
        <v>Khá</v>
      </c>
      <c r="K10" s="30">
        <f t="shared" si="2"/>
        <v>35</v>
      </c>
      <c r="L10" s="16" t="s">
        <v>186</v>
      </c>
      <c r="M10" s="35" t="str">
        <f t="shared" si="3"/>
        <v/>
      </c>
    </row>
    <row r="11" spans="1:13" ht="18.75">
      <c r="A11" s="4">
        <v>6</v>
      </c>
      <c r="B11" s="4" t="s">
        <v>35</v>
      </c>
      <c r="C11" s="7" t="s">
        <v>36</v>
      </c>
      <c r="D11" s="4" t="s">
        <v>15</v>
      </c>
      <c r="E11" s="34">
        <v>7</v>
      </c>
      <c r="F11" s="29">
        <v>7</v>
      </c>
      <c r="G11" s="29">
        <v>7</v>
      </c>
      <c r="H11" s="29">
        <v>8</v>
      </c>
      <c r="I11" s="34">
        <f t="shared" si="0"/>
        <v>7.25</v>
      </c>
      <c r="J11" s="30" t="str">
        <f t="shared" si="1"/>
        <v>Khá</v>
      </c>
      <c r="K11" s="30">
        <f t="shared" si="2"/>
        <v>35</v>
      </c>
      <c r="L11" s="16" t="s">
        <v>186</v>
      </c>
      <c r="M11" s="35" t="str">
        <f t="shared" si="3"/>
        <v/>
      </c>
    </row>
    <row r="12" spans="1:13" ht="18.75">
      <c r="A12" s="4">
        <v>7</v>
      </c>
      <c r="B12" s="4" t="s">
        <v>39</v>
      </c>
      <c r="C12" s="7" t="s">
        <v>40</v>
      </c>
      <c r="D12" s="4" t="s">
        <v>15</v>
      </c>
      <c r="E12" s="34">
        <v>9</v>
      </c>
      <c r="F12" s="29">
        <v>9</v>
      </c>
      <c r="G12" s="29">
        <v>7</v>
      </c>
      <c r="H12" s="29">
        <v>8</v>
      </c>
      <c r="I12" s="34">
        <f t="shared" si="0"/>
        <v>8.25</v>
      </c>
      <c r="J12" s="30" t="str">
        <f t="shared" si="1"/>
        <v>Giỏi</v>
      </c>
      <c r="K12" s="30">
        <f t="shared" si="2"/>
        <v>10</v>
      </c>
      <c r="L12" s="16" t="s">
        <v>186</v>
      </c>
      <c r="M12" s="35" t="str">
        <f t="shared" si="3"/>
        <v>Học Bổng</v>
      </c>
    </row>
    <row r="13" spans="1:13" ht="18.75">
      <c r="A13" s="4">
        <v>8</v>
      </c>
      <c r="B13" s="4" t="s">
        <v>43</v>
      </c>
      <c r="C13" s="7" t="s">
        <v>44</v>
      </c>
      <c r="D13" s="4" t="s">
        <v>15</v>
      </c>
      <c r="E13" s="34">
        <v>8</v>
      </c>
      <c r="F13" s="29">
        <v>4</v>
      </c>
      <c r="G13" s="29">
        <v>5</v>
      </c>
      <c r="H13" s="29">
        <v>6</v>
      </c>
      <c r="I13" s="34">
        <f t="shared" si="0"/>
        <v>5.75</v>
      </c>
      <c r="J13" s="30" t="str">
        <f t="shared" si="1"/>
        <v>Trung bình</v>
      </c>
      <c r="K13" s="30">
        <f t="shared" si="2"/>
        <v>39</v>
      </c>
      <c r="L13" s="16" t="s">
        <v>186</v>
      </c>
      <c r="M13" s="35" t="str">
        <f t="shared" si="3"/>
        <v/>
      </c>
    </row>
    <row r="14" spans="1:13" ht="18.75">
      <c r="A14" s="4">
        <v>9</v>
      </c>
      <c r="B14" s="4" t="s">
        <v>47</v>
      </c>
      <c r="C14" s="7" t="s">
        <v>48</v>
      </c>
      <c r="D14" s="4" t="s">
        <v>15</v>
      </c>
      <c r="E14" s="34">
        <v>7</v>
      </c>
      <c r="F14" s="29">
        <v>6</v>
      </c>
      <c r="G14" s="29">
        <v>7</v>
      </c>
      <c r="H14" s="29">
        <v>7</v>
      </c>
      <c r="I14" s="34">
        <f t="shared" si="0"/>
        <v>6.75</v>
      </c>
      <c r="J14" s="30" t="str">
        <f t="shared" si="1"/>
        <v>Trung bình</v>
      </c>
      <c r="K14" s="30">
        <f t="shared" si="2"/>
        <v>37</v>
      </c>
      <c r="L14" s="16" t="s">
        <v>186</v>
      </c>
      <c r="M14" s="35" t="str">
        <f t="shared" si="3"/>
        <v/>
      </c>
    </row>
    <row r="15" spans="1:13" ht="18.75">
      <c r="A15" s="4">
        <v>10</v>
      </c>
      <c r="B15" s="4" t="s">
        <v>51</v>
      </c>
      <c r="C15" s="7" t="s">
        <v>52</v>
      </c>
      <c r="D15" s="4" t="s">
        <v>15</v>
      </c>
      <c r="E15" s="34">
        <v>9</v>
      </c>
      <c r="F15" s="29">
        <v>8</v>
      </c>
      <c r="G15" s="29">
        <v>8</v>
      </c>
      <c r="H15" s="29">
        <v>8</v>
      </c>
      <c r="I15" s="34">
        <f t="shared" si="0"/>
        <v>8.25</v>
      </c>
      <c r="J15" s="30" t="str">
        <f t="shared" si="1"/>
        <v>Giỏi</v>
      </c>
      <c r="K15" s="30">
        <f t="shared" si="2"/>
        <v>10</v>
      </c>
      <c r="L15" s="16" t="s">
        <v>186</v>
      </c>
      <c r="M15" s="35" t="str">
        <f>IF(AND(J15="Giỏi",L15="Tốt"),"Học Bổng","")</f>
        <v>Học Bổng</v>
      </c>
    </row>
    <row r="16" spans="1:13" ht="18.75">
      <c r="A16" s="4">
        <v>11</v>
      </c>
      <c r="B16" s="4" t="s">
        <v>55</v>
      </c>
      <c r="C16" s="7" t="s">
        <v>56</v>
      </c>
      <c r="D16" s="4" t="s">
        <v>15</v>
      </c>
      <c r="E16" s="34">
        <v>8</v>
      </c>
      <c r="F16" s="29">
        <v>9</v>
      </c>
      <c r="G16" s="29">
        <v>7</v>
      </c>
      <c r="H16" s="29">
        <v>7</v>
      </c>
      <c r="I16" s="34">
        <f t="shared" si="0"/>
        <v>7.75</v>
      </c>
      <c r="J16" s="30" t="str">
        <f t="shared" si="1"/>
        <v>Khá</v>
      </c>
      <c r="K16" s="30">
        <f t="shared" si="2"/>
        <v>29</v>
      </c>
      <c r="L16" s="16" t="s">
        <v>186</v>
      </c>
      <c r="M16" s="35" t="str">
        <f t="shared" si="3"/>
        <v/>
      </c>
    </row>
    <row r="17" spans="1:13" ht="18.75">
      <c r="A17" s="4">
        <v>12</v>
      </c>
      <c r="B17" s="4" t="s">
        <v>59</v>
      </c>
      <c r="C17" s="7" t="s">
        <v>60</v>
      </c>
      <c r="D17" s="4" t="s">
        <v>15</v>
      </c>
      <c r="E17" s="34">
        <v>7</v>
      </c>
      <c r="F17" s="29">
        <v>8</v>
      </c>
      <c r="G17" s="29">
        <v>9</v>
      </c>
      <c r="H17" s="29">
        <v>9</v>
      </c>
      <c r="I17" s="34">
        <f t="shared" si="0"/>
        <v>8.25</v>
      </c>
      <c r="J17" s="30" t="str">
        <f t="shared" si="1"/>
        <v>Giỏi</v>
      </c>
      <c r="K17" s="30">
        <f t="shared" si="2"/>
        <v>10</v>
      </c>
      <c r="L17" s="16" t="s">
        <v>186</v>
      </c>
      <c r="M17" s="35" t="str">
        <f t="shared" si="3"/>
        <v>Học Bổng</v>
      </c>
    </row>
    <row r="18" spans="1:13" ht="18.75">
      <c r="A18" s="4">
        <v>13</v>
      </c>
      <c r="B18" s="4" t="s">
        <v>63</v>
      </c>
      <c r="C18" s="7" t="s">
        <v>64</v>
      </c>
      <c r="D18" s="4" t="s">
        <v>15</v>
      </c>
      <c r="E18" s="34">
        <v>9</v>
      </c>
      <c r="F18" s="29">
        <v>8</v>
      </c>
      <c r="G18" s="29">
        <v>9</v>
      </c>
      <c r="H18" s="29">
        <v>9</v>
      </c>
      <c r="I18" s="34">
        <f t="shared" si="0"/>
        <v>8.75</v>
      </c>
      <c r="J18" s="30" t="str">
        <f t="shared" si="1"/>
        <v>Giỏi</v>
      </c>
      <c r="K18" s="30">
        <f t="shared" si="2"/>
        <v>2</v>
      </c>
      <c r="L18" s="16" t="s">
        <v>186</v>
      </c>
      <c r="M18" s="35" t="str">
        <f t="shared" si="3"/>
        <v>Học Bổng</v>
      </c>
    </row>
    <row r="19" spans="1:13" ht="18.75">
      <c r="A19" s="4">
        <v>14</v>
      </c>
      <c r="B19" s="4" t="s">
        <v>67</v>
      </c>
      <c r="C19" s="7" t="s">
        <v>68</v>
      </c>
      <c r="D19" s="4" t="s">
        <v>15</v>
      </c>
      <c r="E19" s="34">
        <v>8</v>
      </c>
      <c r="F19" s="29">
        <v>8</v>
      </c>
      <c r="G19" s="29">
        <v>9</v>
      </c>
      <c r="H19" s="29">
        <v>9</v>
      </c>
      <c r="I19" s="34">
        <f t="shared" si="0"/>
        <v>8.5</v>
      </c>
      <c r="J19" s="30" t="str">
        <f t="shared" si="1"/>
        <v>Giỏi</v>
      </c>
      <c r="K19" s="30">
        <f t="shared" si="2"/>
        <v>9</v>
      </c>
      <c r="L19" s="16" t="s">
        <v>186</v>
      </c>
      <c r="M19" s="35" t="str">
        <f t="shared" si="3"/>
        <v>Học Bổng</v>
      </c>
    </row>
    <row r="20" spans="1:13" ht="18.75">
      <c r="A20" s="4">
        <v>15</v>
      </c>
      <c r="B20" s="4" t="s">
        <v>71</v>
      </c>
      <c r="C20" s="7" t="s">
        <v>72</v>
      </c>
      <c r="D20" s="4" t="s">
        <v>15</v>
      </c>
      <c r="E20" s="34">
        <v>7</v>
      </c>
      <c r="F20" s="29">
        <v>8</v>
      </c>
      <c r="G20" s="29">
        <v>9</v>
      </c>
      <c r="H20" s="29">
        <v>9</v>
      </c>
      <c r="I20" s="34">
        <f t="shared" si="0"/>
        <v>8.25</v>
      </c>
      <c r="J20" s="30" t="str">
        <f t="shared" si="1"/>
        <v>Giỏi</v>
      </c>
      <c r="K20" s="30">
        <f t="shared" si="2"/>
        <v>10</v>
      </c>
      <c r="L20" s="16" t="s">
        <v>186</v>
      </c>
      <c r="M20" s="35" t="str">
        <f t="shared" si="3"/>
        <v>Học Bổng</v>
      </c>
    </row>
    <row r="21" spans="1:13" ht="18.75">
      <c r="A21" s="4">
        <v>16</v>
      </c>
      <c r="B21" s="4" t="s">
        <v>75</v>
      </c>
      <c r="C21" s="7" t="s">
        <v>76</v>
      </c>
      <c r="D21" s="4" t="s">
        <v>15</v>
      </c>
      <c r="E21" s="34">
        <v>9</v>
      </c>
      <c r="F21" s="29">
        <v>8</v>
      </c>
      <c r="G21" s="29">
        <v>9</v>
      </c>
      <c r="H21" s="29">
        <v>9</v>
      </c>
      <c r="I21" s="34">
        <f t="shared" si="0"/>
        <v>8.75</v>
      </c>
      <c r="J21" s="30" t="str">
        <f t="shared" si="1"/>
        <v>Giỏi</v>
      </c>
      <c r="K21" s="30">
        <f t="shared" si="2"/>
        <v>2</v>
      </c>
      <c r="L21" s="16" t="s">
        <v>186</v>
      </c>
      <c r="M21" s="35" t="str">
        <f t="shared" si="3"/>
        <v>Học Bổng</v>
      </c>
    </row>
    <row r="22" spans="1:13" ht="18.75">
      <c r="A22" s="4">
        <v>17</v>
      </c>
      <c r="B22" s="4" t="s">
        <v>79</v>
      </c>
      <c r="C22" s="7" t="s">
        <v>80</v>
      </c>
      <c r="D22" s="4" t="s">
        <v>15</v>
      </c>
      <c r="E22" s="34">
        <v>8</v>
      </c>
      <c r="F22" s="29">
        <v>8</v>
      </c>
      <c r="G22" s="29">
        <v>8</v>
      </c>
      <c r="H22" s="29">
        <v>9</v>
      </c>
      <c r="I22" s="34">
        <f t="shared" si="0"/>
        <v>8.25</v>
      </c>
      <c r="J22" s="30" t="str">
        <f t="shared" si="1"/>
        <v>Giỏi</v>
      </c>
      <c r="K22" s="30">
        <f t="shared" si="2"/>
        <v>10</v>
      </c>
      <c r="L22" s="16" t="s">
        <v>186</v>
      </c>
      <c r="M22" s="35" t="str">
        <f t="shared" si="3"/>
        <v>Học Bổng</v>
      </c>
    </row>
    <row r="23" spans="1:13" ht="18.75">
      <c r="A23" s="4">
        <v>18</v>
      </c>
      <c r="B23" s="4" t="s">
        <v>83</v>
      </c>
      <c r="C23" s="7" t="s">
        <v>84</v>
      </c>
      <c r="D23" s="4" t="s">
        <v>15</v>
      </c>
      <c r="E23" s="34">
        <v>7</v>
      </c>
      <c r="F23" s="29">
        <v>8</v>
      </c>
      <c r="G23" s="29">
        <v>9</v>
      </c>
      <c r="H23" s="29">
        <v>9</v>
      </c>
      <c r="I23" s="34">
        <f t="shared" si="0"/>
        <v>8.25</v>
      </c>
      <c r="J23" s="30" t="str">
        <f t="shared" si="1"/>
        <v>Giỏi</v>
      </c>
      <c r="K23" s="30">
        <f t="shared" si="2"/>
        <v>10</v>
      </c>
      <c r="L23" s="16" t="s">
        <v>186</v>
      </c>
      <c r="M23" s="35" t="str">
        <f t="shared" si="3"/>
        <v>Học Bổng</v>
      </c>
    </row>
    <row r="24" spans="1:13" ht="18.75">
      <c r="A24" s="4">
        <v>19</v>
      </c>
      <c r="B24" s="4" t="s">
        <v>87</v>
      </c>
      <c r="C24" s="7" t="s">
        <v>88</v>
      </c>
      <c r="D24" s="4" t="s">
        <v>15</v>
      </c>
      <c r="E24" s="34">
        <v>9</v>
      </c>
      <c r="F24" s="29">
        <v>8</v>
      </c>
      <c r="G24" s="29">
        <v>9</v>
      </c>
      <c r="H24" s="29">
        <v>9</v>
      </c>
      <c r="I24" s="34">
        <f t="shared" si="0"/>
        <v>8.75</v>
      </c>
      <c r="J24" s="30" t="str">
        <f t="shared" si="1"/>
        <v>Giỏi</v>
      </c>
      <c r="K24" s="30">
        <f t="shared" si="2"/>
        <v>2</v>
      </c>
      <c r="L24" s="16" t="s">
        <v>186</v>
      </c>
      <c r="M24" s="35" t="str">
        <f t="shared" si="3"/>
        <v>Học Bổng</v>
      </c>
    </row>
    <row r="25" spans="1:13" ht="18.75">
      <c r="A25" s="4">
        <v>20</v>
      </c>
      <c r="B25" s="4" t="s">
        <v>91</v>
      </c>
      <c r="C25" s="7" t="s">
        <v>92</v>
      </c>
      <c r="D25" s="4" t="s">
        <v>15</v>
      </c>
      <c r="E25" s="34">
        <v>8</v>
      </c>
      <c r="F25" s="29">
        <v>8</v>
      </c>
      <c r="G25" s="29">
        <v>8</v>
      </c>
      <c r="H25" s="29">
        <v>9</v>
      </c>
      <c r="I25" s="34">
        <f t="shared" si="0"/>
        <v>8.25</v>
      </c>
      <c r="J25" s="30" t="str">
        <f t="shared" si="1"/>
        <v>Giỏi</v>
      </c>
      <c r="K25" s="30">
        <f t="shared" si="2"/>
        <v>10</v>
      </c>
      <c r="L25" s="16" t="s">
        <v>186</v>
      </c>
      <c r="M25" s="35" t="str">
        <f t="shared" si="3"/>
        <v>Học Bổng</v>
      </c>
    </row>
    <row r="26" spans="1:13" ht="18.75">
      <c r="A26" s="4">
        <v>21</v>
      </c>
      <c r="B26" s="4" t="s">
        <v>95</v>
      </c>
      <c r="C26" s="7" t="s">
        <v>96</v>
      </c>
      <c r="D26" s="4" t="s">
        <v>15</v>
      </c>
      <c r="E26" s="34">
        <v>7</v>
      </c>
      <c r="F26" s="29">
        <v>8</v>
      </c>
      <c r="G26" s="29">
        <v>9</v>
      </c>
      <c r="H26" s="29">
        <v>9</v>
      </c>
      <c r="I26" s="34">
        <f t="shared" si="0"/>
        <v>8.25</v>
      </c>
      <c r="J26" s="30" t="str">
        <f t="shared" si="1"/>
        <v>Giỏi</v>
      </c>
      <c r="K26" s="30">
        <f t="shared" si="2"/>
        <v>10</v>
      </c>
      <c r="L26" s="16" t="s">
        <v>186</v>
      </c>
      <c r="M26" s="35" t="str">
        <f t="shared" si="3"/>
        <v>Học Bổng</v>
      </c>
    </row>
    <row r="27" spans="1:13" ht="18.75">
      <c r="A27" s="4">
        <v>22</v>
      </c>
      <c r="B27" s="4" t="s">
        <v>99</v>
      </c>
      <c r="C27" s="7" t="s">
        <v>100</v>
      </c>
      <c r="D27" s="4" t="s">
        <v>15</v>
      </c>
      <c r="E27" s="34">
        <v>9</v>
      </c>
      <c r="F27" s="29">
        <v>8</v>
      </c>
      <c r="G27" s="29">
        <v>9</v>
      </c>
      <c r="H27" s="29">
        <v>9</v>
      </c>
      <c r="I27" s="34">
        <f t="shared" si="0"/>
        <v>8.75</v>
      </c>
      <c r="J27" s="30" t="str">
        <f t="shared" si="1"/>
        <v>Giỏi</v>
      </c>
      <c r="K27" s="30">
        <f t="shared" si="2"/>
        <v>2</v>
      </c>
      <c r="L27" s="16" t="s">
        <v>186</v>
      </c>
      <c r="M27" s="35" t="str">
        <f t="shared" si="3"/>
        <v>Học Bổng</v>
      </c>
    </row>
    <row r="28" spans="1:13" ht="18.75">
      <c r="A28" s="4">
        <v>23</v>
      </c>
      <c r="B28" s="4" t="s">
        <v>103</v>
      </c>
      <c r="C28" s="7" t="s">
        <v>104</v>
      </c>
      <c r="D28" s="4" t="s">
        <v>15</v>
      </c>
      <c r="E28" s="34">
        <v>8</v>
      </c>
      <c r="F28" s="29">
        <v>8</v>
      </c>
      <c r="G28" s="29">
        <v>8</v>
      </c>
      <c r="H28" s="29">
        <v>9</v>
      </c>
      <c r="I28" s="34">
        <f t="shared" si="0"/>
        <v>8.25</v>
      </c>
      <c r="J28" s="30" t="str">
        <f t="shared" si="1"/>
        <v>Giỏi</v>
      </c>
      <c r="K28" s="30">
        <f t="shared" si="2"/>
        <v>10</v>
      </c>
      <c r="L28" s="16" t="s">
        <v>186</v>
      </c>
      <c r="M28" s="35" t="str">
        <f t="shared" si="3"/>
        <v>Học Bổng</v>
      </c>
    </row>
    <row r="29" spans="1:13" ht="18.75">
      <c r="A29" s="4">
        <v>24</v>
      </c>
      <c r="B29" s="4" t="s">
        <v>107</v>
      </c>
      <c r="C29" s="7" t="s">
        <v>108</v>
      </c>
      <c r="D29" s="4" t="s">
        <v>15</v>
      </c>
      <c r="E29" s="34">
        <v>7</v>
      </c>
      <c r="F29" s="29">
        <v>8</v>
      </c>
      <c r="G29" s="29">
        <v>9</v>
      </c>
      <c r="H29" s="29">
        <v>9</v>
      </c>
      <c r="I29" s="34">
        <f t="shared" si="0"/>
        <v>8.25</v>
      </c>
      <c r="J29" s="30" t="str">
        <f t="shared" si="1"/>
        <v>Giỏi</v>
      </c>
      <c r="K29" s="30">
        <f t="shared" si="2"/>
        <v>10</v>
      </c>
      <c r="L29" s="16" t="s">
        <v>186</v>
      </c>
      <c r="M29" s="35" t="str">
        <f t="shared" si="3"/>
        <v>Học Bổng</v>
      </c>
    </row>
    <row r="30" spans="1:13" ht="18.75">
      <c r="A30" s="4">
        <v>25</v>
      </c>
      <c r="B30" s="4" t="s">
        <v>111</v>
      </c>
      <c r="C30" s="7" t="s">
        <v>112</v>
      </c>
      <c r="D30" s="4" t="s">
        <v>15</v>
      </c>
      <c r="E30" s="34">
        <v>9</v>
      </c>
      <c r="F30" s="29">
        <v>8</v>
      </c>
      <c r="G30" s="29">
        <v>9</v>
      </c>
      <c r="H30" s="29">
        <v>9</v>
      </c>
      <c r="I30" s="34">
        <f t="shared" si="0"/>
        <v>8.75</v>
      </c>
      <c r="J30" s="30" t="str">
        <f t="shared" si="1"/>
        <v>Giỏi</v>
      </c>
      <c r="K30" s="30">
        <f t="shared" si="2"/>
        <v>2</v>
      </c>
      <c r="L30" s="16" t="s">
        <v>186</v>
      </c>
      <c r="M30" s="35" t="str">
        <f t="shared" si="3"/>
        <v>Học Bổng</v>
      </c>
    </row>
    <row r="31" spans="1:13" ht="18.75">
      <c r="A31" s="4">
        <v>26</v>
      </c>
      <c r="B31" s="4" t="s">
        <v>115</v>
      </c>
      <c r="C31" s="7" t="s">
        <v>116</v>
      </c>
      <c r="D31" s="4" t="s">
        <v>15</v>
      </c>
      <c r="E31" s="34">
        <v>8</v>
      </c>
      <c r="F31" s="29">
        <v>8</v>
      </c>
      <c r="G31" s="29">
        <v>8</v>
      </c>
      <c r="H31" s="29">
        <v>9</v>
      </c>
      <c r="I31" s="34">
        <f t="shared" si="0"/>
        <v>8.25</v>
      </c>
      <c r="J31" s="30" t="str">
        <f t="shared" si="1"/>
        <v>Giỏi</v>
      </c>
      <c r="K31" s="30">
        <f t="shared" si="2"/>
        <v>10</v>
      </c>
      <c r="L31" s="16" t="s">
        <v>186</v>
      </c>
      <c r="M31" s="35" t="str">
        <f t="shared" si="3"/>
        <v>Học Bổng</v>
      </c>
    </row>
    <row r="32" spans="1:13" ht="18.75">
      <c r="A32" s="4">
        <v>27</v>
      </c>
      <c r="B32" s="4" t="s">
        <v>119</v>
      </c>
      <c r="C32" s="7" t="s">
        <v>120</v>
      </c>
      <c r="D32" s="4" t="s">
        <v>15</v>
      </c>
      <c r="E32" s="34">
        <v>7</v>
      </c>
      <c r="F32" s="29">
        <v>8</v>
      </c>
      <c r="G32" s="29">
        <v>9</v>
      </c>
      <c r="H32" s="29">
        <v>9</v>
      </c>
      <c r="I32" s="34">
        <f t="shared" si="0"/>
        <v>8.25</v>
      </c>
      <c r="J32" s="30" t="str">
        <f t="shared" si="1"/>
        <v>Giỏi</v>
      </c>
      <c r="K32" s="30">
        <f t="shared" si="2"/>
        <v>10</v>
      </c>
      <c r="L32" s="16" t="s">
        <v>186</v>
      </c>
      <c r="M32" s="35" t="str">
        <f t="shared" si="3"/>
        <v>Học Bổng</v>
      </c>
    </row>
    <row r="33" spans="1:13" ht="18.75">
      <c r="A33" s="4">
        <v>28</v>
      </c>
      <c r="B33" s="4" t="s">
        <v>123</v>
      </c>
      <c r="C33" s="7" t="s">
        <v>124</v>
      </c>
      <c r="D33" s="4" t="s">
        <v>15</v>
      </c>
      <c r="E33" s="34">
        <v>9</v>
      </c>
      <c r="F33" s="29">
        <v>8</v>
      </c>
      <c r="G33" s="29">
        <v>9</v>
      </c>
      <c r="H33" s="29">
        <v>9</v>
      </c>
      <c r="I33" s="34">
        <f t="shared" si="0"/>
        <v>8.75</v>
      </c>
      <c r="J33" s="30" t="str">
        <f t="shared" si="1"/>
        <v>Giỏi</v>
      </c>
      <c r="K33" s="30">
        <f t="shared" si="2"/>
        <v>2</v>
      </c>
      <c r="L33" s="16" t="s">
        <v>186</v>
      </c>
      <c r="M33" s="35" t="str">
        <f t="shared" si="3"/>
        <v>Học Bổng</v>
      </c>
    </row>
    <row r="34" spans="1:13" ht="18.75">
      <c r="A34" s="4">
        <v>29</v>
      </c>
      <c r="B34" s="4" t="s">
        <v>127</v>
      </c>
      <c r="C34" s="7" t="s">
        <v>128</v>
      </c>
      <c r="D34" s="4" t="s">
        <v>15</v>
      </c>
      <c r="E34" s="34">
        <v>8</v>
      </c>
      <c r="F34" s="29">
        <v>8</v>
      </c>
      <c r="G34" s="29">
        <v>8</v>
      </c>
      <c r="H34" s="29">
        <v>9</v>
      </c>
      <c r="I34" s="34">
        <f t="shared" si="0"/>
        <v>8.25</v>
      </c>
      <c r="J34" s="30" t="str">
        <f t="shared" si="1"/>
        <v>Giỏi</v>
      </c>
      <c r="K34" s="30">
        <f t="shared" si="2"/>
        <v>10</v>
      </c>
      <c r="L34" s="16" t="s">
        <v>186</v>
      </c>
      <c r="M34" s="35" t="str">
        <f t="shared" si="3"/>
        <v>Học Bổng</v>
      </c>
    </row>
    <row r="35" spans="1:13" ht="18.75">
      <c r="A35" s="4">
        <v>30</v>
      </c>
      <c r="B35" s="4" t="s">
        <v>131</v>
      </c>
      <c r="C35" s="7" t="s">
        <v>132</v>
      </c>
      <c r="D35" s="4" t="s">
        <v>15</v>
      </c>
      <c r="E35" s="34">
        <v>7</v>
      </c>
      <c r="F35" s="29">
        <v>8</v>
      </c>
      <c r="G35" s="29">
        <v>9</v>
      </c>
      <c r="H35" s="29">
        <v>9</v>
      </c>
      <c r="I35" s="34">
        <f t="shared" si="0"/>
        <v>8.25</v>
      </c>
      <c r="J35" s="30" t="str">
        <f t="shared" si="1"/>
        <v>Giỏi</v>
      </c>
      <c r="K35" s="30">
        <f t="shared" si="2"/>
        <v>10</v>
      </c>
      <c r="L35" s="16" t="s">
        <v>186</v>
      </c>
      <c r="M35" s="35" t="str">
        <f t="shared" si="3"/>
        <v>Học Bổng</v>
      </c>
    </row>
    <row r="36" spans="1:13" ht="18.75">
      <c r="A36" s="4">
        <v>31</v>
      </c>
      <c r="B36" s="4" t="s">
        <v>135</v>
      </c>
      <c r="C36" s="7" t="s">
        <v>136</v>
      </c>
      <c r="D36" s="4" t="s">
        <v>15</v>
      </c>
      <c r="E36" s="34">
        <v>9</v>
      </c>
      <c r="F36" s="29">
        <v>8</v>
      </c>
      <c r="G36" s="29">
        <v>7</v>
      </c>
      <c r="H36" s="29">
        <v>9</v>
      </c>
      <c r="I36" s="34">
        <f t="shared" si="0"/>
        <v>8.25</v>
      </c>
      <c r="J36" s="30" t="str">
        <f t="shared" si="1"/>
        <v>Giỏi</v>
      </c>
      <c r="K36" s="30">
        <f t="shared" si="2"/>
        <v>10</v>
      </c>
      <c r="L36" s="16" t="s">
        <v>186</v>
      </c>
      <c r="M36" s="35" t="str">
        <f t="shared" si="3"/>
        <v>Học Bổng</v>
      </c>
    </row>
    <row r="37" spans="1:13" ht="18.75">
      <c r="A37" s="4">
        <v>32</v>
      </c>
      <c r="B37" s="4" t="s">
        <v>139</v>
      </c>
      <c r="C37" s="7" t="s">
        <v>140</v>
      </c>
      <c r="D37" s="4" t="s">
        <v>15</v>
      </c>
      <c r="E37" s="34">
        <v>8</v>
      </c>
      <c r="F37" s="29">
        <v>8</v>
      </c>
      <c r="G37" s="29">
        <v>8</v>
      </c>
      <c r="H37" s="29">
        <v>9</v>
      </c>
      <c r="I37" s="34">
        <f t="shared" si="0"/>
        <v>8.25</v>
      </c>
      <c r="J37" s="30" t="str">
        <f t="shared" si="1"/>
        <v>Giỏi</v>
      </c>
      <c r="K37" s="30">
        <f t="shared" si="2"/>
        <v>10</v>
      </c>
      <c r="L37" s="16" t="s">
        <v>186</v>
      </c>
      <c r="M37" s="35" t="str">
        <f t="shared" si="3"/>
        <v>Học Bổng</v>
      </c>
    </row>
    <row r="38" spans="1:13" ht="18.75">
      <c r="A38" s="4">
        <v>33</v>
      </c>
      <c r="B38" s="4" t="s">
        <v>143</v>
      </c>
      <c r="C38" s="7" t="s">
        <v>144</v>
      </c>
      <c r="D38" s="4" t="s">
        <v>15</v>
      </c>
      <c r="E38" s="34">
        <v>7</v>
      </c>
      <c r="F38" s="29">
        <v>8</v>
      </c>
      <c r="G38" s="29">
        <v>9</v>
      </c>
      <c r="H38" s="29">
        <v>9</v>
      </c>
      <c r="I38" s="34">
        <f t="shared" si="0"/>
        <v>8.25</v>
      </c>
      <c r="J38" s="30" t="str">
        <f t="shared" si="1"/>
        <v>Giỏi</v>
      </c>
      <c r="K38" s="30">
        <f t="shared" si="2"/>
        <v>10</v>
      </c>
      <c r="L38" s="16" t="s">
        <v>186</v>
      </c>
      <c r="M38" s="35" t="str">
        <f t="shared" si="3"/>
        <v>Học Bổng</v>
      </c>
    </row>
    <row r="39" spans="1:13" ht="18.75">
      <c r="A39" s="4">
        <v>34</v>
      </c>
      <c r="B39" s="4" t="s">
        <v>147</v>
      </c>
      <c r="C39" s="7" t="s">
        <v>148</v>
      </c>
      <c r="D39" s="4" t="s">
        <v>15</v>
      </c>
      <c r="E39" s="34">
        <v>9</v>
      </c>
      <c r="F39" s="29">
        <v>8</v>
      </c>
      <c r="G39" s="29">
        <v>9</v>
      </c>
      <c r="H39" s="29">
        <v>9</v>
      </c>
      <c r="I39" s="34">
        <f t="shared" si="0"/>
        <v>8.75</v>
      </c>
      <c r="J39" s="30" t="str">
        <f t="shared" si="1"/>
        <v>Giỏi</v>
      </c>
      <c r="K39" s="30">
        <f t="shared" si="2"/>
        <v>2</v>
      </c>
      <c r="L39" s="16" t="s">
        <v>186</v>
      </c>
      <c r="M39" s="35" t="str">
        <f t="shared" si="3"/>
        <v>Học Bổng</v>
      </c>
    </row>
    <row r="40" spans="1:13" ht="18.75">
      <c r="A40" s="4">
        <v>35</v>
      </c>
      <c r="B40" s="4" t="s">
        <v>151</v>
      </c>
      <c r="C40" s="7" t="s">
        <v>14</v>
      </c>
      <c r="D40" s="4" t="s">
        <v>15</v>
      </c>
      <c r="E40" s="34">
        <v>8</v>
      </c>
      <c r="F40" s="29">
        <v>8</v>
      </c>
      <c r="G40" s="29">
        <v>8</v>
      </c>
      <c r="H40" s="29">
        <v>6</v>
      </c>
      <c r="I40" s="34">
        <f t="shared" si="0"/>
        <v>7.5</v>
      </c>
      <c r="J40" s="30" t="str">
        <f t="shared" si="1"/>
        <v>Khá</v>
      </c>
      <c r="K40" s="30">
        <f t="shared" si="2"/>
        <v>31</v>
      </c>
      <c r="L40" s="16" t="s">
        <v>186</v>
      </c>
      <c r="M40" s="35" t="str">
        <f t="shared" si="3"/>
        <v/>
      </c>
    </row>
    <row r="41" spans="1:13" ht="18.75">
      <c r="A41" s="4">
        <v>36</v>
      </c>
      <c r="B41" s="4" t="s">
        <v>154</v>
      </c>
      <c r="C41" s="7" t="s">
        <v>155</v>
      </c>
      <c r="D41" s="4" t="s">
        <v>15</v>
      </c>
      <c r="E41" s="34">
        <v>7</v>
      </c>
      <c r="F41" s="29">
        <v>8</v>
      </c>
      <c r="G41" s="29">
        <v>9</v>
      </c>
      <c r="H41" s="29">
        <v>6</v>
      </c>
      <c r="I41" s="34">
        <f t="shared" si="0"/>
        <v>7.5</v>
      </c>
      <c r="J41" s="30" t="str">
        <f t="shared" si="1"/>
        <v>Khá</v>
      </c>
      <c r="K41" s="30">
        <f t="shared" si="2"/>
        <v>31</v>
      </c>
      <c r="L41" s="16" t="s">
        <v>186</v>
      </c>
      <c r="M41" s="35" t="str">
        <f t="shared" si="3"/>
        <v/>
      </c>
    </row>
    <row r="42" spans="1:13" ht="18.75">
      <c r="A42" s="4">
        <v>37</v>
      </c>
      <c r="B42" s="4" t="s">
        <v>158</v>
      </c>
      <c r="C42" s="7" t="s">
        <v>159</v>
      </c>
      <c r="D42" s="4" t="s">
        <v>15</v>
      </c>
      <c r="E42" s="34">
        <v>9</v>
      </c>
      <c r="F42" s="29">
        <v>8</v>
      </c>
      <c r="G42" s="29">
        <v>9</v>
      </c>
      <c r="H42" s="29">
        <v>6</v>
      </c>
      <c r="I42" s="34">
        <f t="shared" si="0"/>
        <v>8</v>
      </c>
      <c r="J42" s="30" t="str">
        <f t="shared" si="1"/>
        <v>Giỏi</v>
      </c>
      <c r="K42" s="30">
        <f t="shared" si="2"/>
        <v>27</v>
      </c>
      <c r="L42" s="16" t="s">
        <v>186</v>
      </c>
      <c r="M42" s="35" t="str">
        <f t="shared" si="3"/>
        <v>Học Bổng</v>
      </c>
    </row>
    <row r="43" spans="1:13" ht="18.75">
      <c r="A43" s="4">
        <v>38</v>
      </c>
      <c r="B43" s="4" t="s">
        <v>162</v>
      </c>
      <c r="C43" s="7" t="s">
        <v>163</v>
      </c>
      <c r="D43" s="4" t="s">
        <v>15</v>
      </c>
      <c r="E43" s="34">
        <v>8</v>
      </c>
      <c r="F43" s="29">
        <v>8</v>
      </c>
      <c r="G43" s="29">
        <v>8</v>
      </c>
      <c r="H43" s="29">
        <v>6</v>
      </c>
      <c r="I43" s="34">
        <f t="shared" si="0"/>
        <v>7.5</v>
      </c>
      <c r="J43" s="30" t="str">
        <f t="shared" si="1"/>
        <v>Khá</v>
      </c>
      <c r="K43" s="30">
        <f t="shared" si="2"/>
        <v>31</v>
      </c>
      <c r="L43" s="16" t="s">
        <v>186</v>
      </c>
      <c r="M43" s="35" t="str">
        <f t="shared" si="3"/>
        <v/>
      </c>
    </row>
    <row r="44" spans="1:13" ht="18.75">
      <c r="A44" s="4">
        <v>39</v>
      </c>
      <c r="B44" s="4" t="s">
        <v>166</v>
      </c>
      <c r="C44" s="7" t="s">
        <v>167</v>
      </c>
      <c r="D44" s="4" t="s">
        <v>15</v>
      </c>
      <c r="E44" s="34">
        <v>7</v>
      </c>
      <c r="F44" s="29">
        <v>8</v>
      </c>
      <c r="G44" s="29">
        <v>9</v>
      </c>
      <c r="H44" s="29">
        <v>6</v>
      </c>
      <c r="I44" s="34">
        <f t="shared" si="0"/>
        <v>7.5</v>
      </c>
      <c r="J44" s="30" t="str">
        <f t="shared" si="1"/>
        <v>Khá</v>
      </c>
      <c r="K44" s="30">
        <f t="shared" si="2"/>
        <v>31</v>
      </c>
      <c r="L44" s="16" t="s">
        <v>186</v>
      </c>
      <c r="M44" s="35" t="str">
        <f t="shared" si="3"/>
        <v/>
      </c>
    </row>
    <row r="45" spans="1:13" ht="18.75">
      <c r="A45" s="4">
        <v>40</v>
      </c>
      <c r="B45" s="4" t="s">
        <v>170</v>
      </c>
      <c r="C45" s="7" t="s">
        <v>171</v>
      </c>
      <c r="D45" s="4" t="s">
        <v>15</v>
      </c>
      <c r="E45" s="29">
        <v>9</v>
      </c>
      <c r="F45" s="29">
        <v>7</v>
      </c>
      <c r="G45" s="29">
        <v>9</v>
      </c>
      <c r="H45" s="29">
        <v>6</v>
      </c>
      <c r="I45" s="34">
        <f t="shared" si="0"/>
        <v>7.75</v>
      </c>
      <c r="J45" s="30" t="str">
        <f t="shared" si="1"/>
        <v>Khá</v>
      </c>
      <c r="K45" s="30">
        <f t="shared" si="2"/>
        <v>29</v>
      </c>
      <c r="L45" s="16" t="s">
        <v>186</v>
      </c>
      <c r="M45" s="35" t="str">
        <f t="shared" si="3"/>
        <v/>
      </c>
    </row>
  </sheetData>
  <sortState ref="A3:K43">
    <sortCondition ref="A3:A43"/>
  </sortState>
  <dataValidations count="3">
    <dataValidation type="list" allowBlank="1" showInputMessage="1" showErrorMessage="1" sqref="L6:L45">
      <formula1>"TỐT,KHÁ,TRUNG BÌNH,YẾU"</formula1>
    </dataValidation>
    <dataValidation type="list" allowBlank="1" showInputMessage="1" showErrorMessage="1" sqref="D6:D45">
      <formula1>"Nam,Nữ"</formula1>
    </dataValidation>
    <dataValidation type="whole" allowBlank="1" showInputMessage="1" showErrorMessage="1" sqref="E1:I1048576">
      <formula1>0</formula1>
      <formula2>10</formula2>
    </dataValidation>
  </dataValidations>
  <printOptions horizontalCentered="1" verticalCentered="1"/>
  <pageMargins left="0.7" right="0.7" top="0.75" bottom="0.75" header="0.3" footer="0.3"/>
  <pageSetup scale="60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tabSelected="1" topLeftCell="A19" workbookViewId="0">
      <selection activeCell="G23" sqref="G23"/>
    </sheetView>
  </sheetViews>
  <sheetFormatPr defaultRowHeight="15"/>
  <cols>
    <col min="1" max="1" width="20.7109375" customWidth="1"/>
    <col min="2" max="2" width="15.7109375" customWidth="1"/>
    <col min="3" max="3" width="7" style="25" customWidth="1"/>
    <col min="4" max="4" width="20.7109375" customWidth="1"/>
    <col min="5" max="5" width="15.7109375" customWidth="1"/>
    <col min="6" max="6" width="7" style="25" customWidth="1"/>
  </cols>
  <sheetData>
    <row r="1" spans="1:6" ht="15.75">
      <c r="A1" s="43" t="s">
        <v>174</v>
      </c>
      <c r="B1" s="44"/>
      <c r="C1" s="44"/>
      <c r="D1" s="26"/>
    </row>
    <row r="2" spans="1:6">
      <c r="A2" s="26"/>
      <c r="B2" s="26"/>
      <c r="C2" s="27"/>
      <c r="D2" s="26"/>
    </row>
    <row r="3" spans="1:6">
      <c r="A3" s="26"/>
      <c r="B3" s="45" t="s">
        <v>199</v>
      </c>
      <c r="C3" s="46"/>
      <c r="D3" s="46"/>
    </row>
    <row r="4" spans="1:6">
      <c r="A4" s="26"/>
      <c r="B4" s="26"/>
      <c r="C4" s="47" t="s">
        <v>200</v>
      </c>
      <c r="D4" s="47"/>
    </row>
    <row r="6" spans="1:6" ht="15.75">
      <c r="A6" s="28" t="s">
        <v>190</v>
      </c>
      <c r="B6" s="28" t="s">
        <v>191</v>
      </c>
      <c r="C6" s="28" t="s">
        <v>15</v>
      </c>
      <c r="D6" s="28" t="s">
        <v>192</v>
      </c>
      <c r="E6" s="28" t="s">
        <v>191</v>
      </c>
      <c r="F6" s="28" t="s">
        <v>15</v>
      </c>
    </row>
    <row r="7" spans="1:6" ht="20.100000000000001" customHeight="1">
      <c r="A7" s="37" t="s">
        <v>201</v>
      </c>
      <c r="B7" s="29">
        <f>COUNTIF(Tong_ket!$L$5:$L$45,"Tốt")</f>
        <v>40</v>
      </c>
      <c r="C7" s="30">
        <f>COUNTIFS(Tong_ket!$D$5:$D$45,"Nam",Tong_ket!$L$5:$L$45,"Tốt")</f>
        <v>40</v>
      </c>
      <c r="D7" s="37" t="s">
        <v>193</v>
      </c>
      <c r="E7" s="29">
        <f>COUNTIF(Tong_ket!$J$6:$J$45,"Giỏi")</f>
        <v>28</v>
      </c>
      <c r="F7" s="30">
        <f>COUNTIFS(Tong_ket!$D$6:$D$45,"Nam",Tong_ket!$J$6:$J$45,"Giỏi")</f>
        <v>28</v>
      </c>
    </row>
    <row r="8" spans="1:6" ht="20.100000000000001" customHeight="1">
      <c r="A8" s="37" t="s">
        <v>202</v>
      </c>
      <c r="B8" s="29">
        <f>COUNTIF(Tong_ket!$L$5:$L$45,"Khá")</f>
        <v>0</v>
      </c>
      <c r="C8" s="30">
        <f>COUNTIFS(Tong_ket!$D$5:$D$45,"Nam",Tong_ket!$L$5:$L$45,"Khá")</f>
        <v>0</v>
      </c>
      <c r="D8" s="37" t="s">
        <v>194</v>
      </c>
      <c r="E8" s="29">
        <f>COUNTIF(Tong_ket!$J$6:$J$45,"Khá")</f>
        <v>8</v>
      </c>
      <c r="F8" s="30">
        <f>COUNTIFS(Tong_ket!$D$6:$D$45,"Nam",Tong_ket!$J$6:$J$45,"Khá")</f>
        <v>8</v>
      </c>
    </row>
    <row r="9" spans="1:6" ht="20.100000000000001" customHeight="1">
      <c r="A9" s="37" t="s">
        <v>188</v>
      </c>
      <c r="B9" s="29">
        <f>COUNTIF(Tong_ket!$L$5:$L$45,"TB")</f>
        <v>0</v>
      </c>
      <c r="C9" s="30">
        <f>COUNTIFS(Tong_ket!$D$5:$D$45,"Nam",Tong_ket!$L$5:$L$45,"TB")</f>
        <v>0</v>
      </c>
      <c r="D9" s="37" t="s">
        <v>195</v>
      </c>
      <c r="E9" s="29">
        <f>COUNTIF(Tong_ket!$J$6:$J$45,"Trung Bình")</f>
        <v>4</v>
      </c>
      <c r="F9" s="30">
        <f>COUNTIFS(Tong_ket!$D$6:$D$45,"Nam",Tong_ket!$J$6:$J$45,"Trung Bình")</f>
        <v>4</v>
      </c>
    </row>
    <row r="10" spans="1:6" ht="20.100000000000001" customHeight="1">
      <c r="A10" s="37" t="s">
        <v>196</v>
      </c>
      <c r="B10" s="29">
        <f>COUNTIF(Tong_ket!$L$5:$L$45,"Yếu")</f>
        <v>0</v>
      </c>
      <c r="C10" s="30">
        <f>COUNTIFS(Tong_ket!$D$5:$D$45,"Nam",Tong_ket!$L$5:$L$45,"Yếu")</f>
        <v>0</v>
      </c>
      <c r="D10" s="37" t="s">
        <v>196</v>
      </c>
      <c r="E10" s="29">
        <f>COUNTIF(Tong_ket!$J$6:$J$45,"Yếu")</f>
        <v>0</v>
      </c>
      <c r="F10" s="30">
        <f>COUNTIFS(Tong_ket!$D$6:$D$45,"Nam",Tong_ket!$J$6:$J$45,"Yếu")</f>
        <v>0</v>
      </c>
    </row>
    <row r="11" spans="1:6" ht="20.100000000000001" customHeight="1">
      <c r="A11" s="37" t="s">
        <v>198</v>
      </c>
      <c r="B11" s="29">
        <f>COUNTIF(Tong_ket!$L$5:$L$45,"Không xếp loại")</f>
        <v>0</v>
      </c>
      <c r="C11" s="30">
        <f>COUNTIFS(Tong_ket!$D$5:$D$45,"Nam",Tong_ket!$L$5:$L$45,"Không xếp loại")</f>
        <v>0</v>
      </c>
      <c r="D11" s="37" t="s">
        <v>197</v>
      </c>
      <c r="E11" s="29">
        <f>COUNTIF(Tong_ket!$J$6:$J$45,"Kém")</f>
        <v>0</v>
      </c>
      <c r="F11" s="30">
        <f>COUNTIFS(Tong_ket!$D$6:$D$45,"Nam",Tong_ket!$J$6:$J$45,"Kém")</f>
        <v>0</v>
      </c>
    </row>
    <row r="12" spans="1:6" ht="20.100000000000001" customHeight="1">
      <c r="A12" s="31"/>
      <c r="B12" s="31"/>
      <c r="C12" s="32"/>
      <c r="D12" s="37" t="s">
        <v>198</v>
      </c>
      <c r="E12" s="29">
        <f>COUNTIF(Tong_ket!$J$6:$J$45,"Không xếp loại")</f>
        <v>0</v>
      </c>
      <c r="F12" s="30">
        <f>COUNTIFS(Tong_ket!$D$6:$D$45,"Nam",Tong_ket!$J$6:$J$45,"Không xếp loại")</f>
        <v>0</v>
      </c>
    </row>
  </sheetData>
  <mergeCells count="3">
    <mergeCell ref="A1:C1"/>
    <mergeCell ref="B3:D3"/>
    <mergeCell ref="C4:D4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Danh_sach</vt:lpstr>
      <vt:lpstr>Tong_ket</vt:lpstr>
      <vt:lpstr>Tong_hop</vt:lpstr>
      <vt:lpstr>Danh_sach!Print_Titles</vt:lpstr>
      <vt:lpstr>Tong_ket!Print_Titles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MTNB123</dc:creator>
  <cp:lastModifiedBy>MTNB123</cp:lastModifiedBy>
  <cp:lastPrinted>2018-11-26T08:42:25Z</cp:lastPrinted>
  <dcterms:created xsi:type="dcterms:W3CDTF">2018-11-13T13:41:41Z</dcterms:created>
  <dcterms:modified xsi:type="dcterms:W3CDTF">2018-11-27T10:53:16Z</dcterms:modified>
</cp:coreProperties>
</file>