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103" windowHeight="9935" activeTab="1"/>
  </bookViews>
  <sheets>
    <sheet name="Dự toán chi tiêu" sheetId="1" r:id="rId1"/>
    <sheet name="Xăng xe" sheetId="2" r:id="rId2"/>
  </sheets>
  <calcPr calcId="144525"/>
</workbook>
</file>

<file path=xl/comments1.xml><?xml version="1.0" encoding="utf-8"?>
<comments xmlns="http://schemas.openxmlformats.org/spreadsheetml/2006/main">
  <authors>
    <author>anh.lt</author>
  </authors>
  <commentList>
    <comment ref="M4" authorId="0">
      <text>
        <r>
          <rPr>
            <b/>
            <sz val="9"/>
            <rFont val="Times New Roman"/>
            <charset val="0"/>
          </rPr>
          <t>anh.lt:</t>
        </r>
        <r>
          <rPr>
            <sz val="9"/>
            <rFont val="Times New Roman"/>
            <charset val="0"/>
          </rPr>
          <t xml:space="preserve">
Tiền 2/9 + team building cty</t>
        </r>
      </text>
    </comment>
  </commentList>
</comments>
</file>

<file path=xl/sharedStrings.xml><?xml version="1.0" encoding="utf-8"?>
<sst xmlns="http://schemas.openxmlformats.org/spreadsheetml/2006/main" count="75" uniqueCount="51">
  <si>
    <t>Mục Tiêu</t>
  </si>
  <si>
    <t>Tổng</t>
  </si>
  <si>
    <t>Lương</t>
  </si>
  <si>
    <t>Tổng tháng</t>
  </si>
  <si>
    <t>Tiết kiệm mỗi tháng</t>
  </si>
  <si>
    <t>Chi tiêu</t>
  </si>
  <si>
    <t>Lố</t>
  </si>
  <si>
    <t>Tiết kiệm được</t>
  </si>
  <si>
    <t>Bonus</t>
  </si>
  <si>
    <t>Tiền mặt tiết kiệm</t>
  </si>
  <si>
    <t>Trả cậu</t>
  </si>
  <si>
    <t>Tháng 8</t>
  </si>
  <si>
    <t>PC</t>
  </si>
  <si>
    <t>Dư</t>
  </si>
  <si>
    <t>Tháng 9</t>
  </si>
  <si>
    <t>Điện thoại</t>
  </si>
  <si>
    <t>Tháng 10</t>
  </si>
  <si>
    <t>Máy lạnh</t>
  </si>
  <si>
    <t>Được xài mỗi tháng</t>
  </si>
  <si>
    <t>Tháng 11</t>
  </si>
  <si>
    <t>Ghế</t>
  </si>
  <si>
    <t>Tháng 12</t>
  </si>
  <si>
    <t>Nón bảo hiểm</t>
  </si>
  <si>
    <t>Tháng 1</t>
  </si>
  <si>
    <t>Trả góp xe máy</t>
  </si>
  <si>
    <t>Tháng 2</t>
  </si>
  <si>
    <t>Giày</t>
  </si>
  <si>
    <t>Tháng 3</t>
  </si>
  <si>
    <t>Tháng 4</t>
  </si>
  <si>
    <t>Tháng 5</t>
  </si>
  <si>
    <t>Đã hoàn thành</t>
  </si>
  <si>
    <t>Mục</t>
  </si>
  <si>
    <t>số tiền</t>
  </si>
  <si>
    <t>còn lại</t>
  </si>
  <si>
    <t>Chi phí NVX</t>
  </si>
  <si>
    <t>xăng</t>
  </si>
  <si>
    <t>Nhớt</t>
  </si>
  <si>
    <t>Thay nhớt</t>
  </si>
  <si>
    <t>15000/l</t>
  </si>
  <si>
    <t>km/kđ</t>
  </si>
  <si>
    <t>Đi Đồng Nai, lủng bánh :D</t>
  </si>
  <si>
    <t>Đi cậu Dũng</t>
  </si>
  <si>
    <t>Không thay</t>
  </si>
  <si>
    <t>Free</t>
  </si>
  <si>
    <t>14900/l</t>
  </si>
  <si>
    <t>Tháng 7</t>
  </si>
  <si>
    <t>Đi Vũng Tàu</t>
  </si>
  <si>
    <t>Đi Bình Phước</t>
  </si>
  <si>
    <t>14500/l</t>
  </si>
  <si>
    <t>Tháng 6</t>
  </si>
  <si>
    <t>Mua xe</t>
  </si>
</sst>
</file>

<file path=xl/styles.xml><?xml version="1.0" encoding="utf-8"?>
<styleSheet xmlns="http://schemas.openxmlformats.org/spreadsheetml/2006/main">
  <numFmts count="5">
    <numFmt numFmtId="176" formatCode="#,##0\ &quot;đ&quot;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8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8" borderId="1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57">
    <xf numFmtId="0" fontId="0" fillId="0" borderId="0" xfId="0"/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76" fontId="1" fillId="0" borderId="1" xfId="0" applyNumberFormat="1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vertical="center"/>
    </xf>
    <xf numFmtId="0" fontId="0" fillId="0" borderId="1" xfId="0" applyBorder="1"/>
    <xf numFmtId="16" fontId="0" fillId="0" borderId="1" xfId="0" applyNumberFormat="1" applyBorder="1"/>
    <xf numFmtId="3" fontId="0" fillId="0" borderId="1" xfId="0" applyNumberFormat="1" applyBorder="1"/>
    <xf numFmtId="176" fontId="0" fillId="0" borderId="1" xfId="0" applyNumberFormat="1" applyBorder="1"/>
    <xf numFmtId="0" fontId="2" fillId="0" borderId="0" xfId="0" applyFont="1" applyAlignment="1">
      <alignment horizontal="center"/>
    </xf>
    <xf numFmtId="0" fontId="1" fillId="0" borderId="1" xfId="0" applyFont="1" applyBorder="1"/>
    <xf numFmtId="176" fontId="1" fillId="0" borderId="1" xfId="0" applyNumberFormat="1" applyFont="1" applyBorder="1"/>
    <xf numFmtId="0" fontId="0" fillId="2" borderId="0" xfId="0" applyFill="1"/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3" fontId="0" fillId="0" borderId="2" xfId="0" applyNumberFormat="1" applyBorder="1"/>
    <xf numFmtId="0" fontId="0" fillId="0" borderId="5" xfId="0" applyBorder="1"/>
    <xf numFmtId="0" fontId="0" fillId="0" borderId="4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/>
    <xf numFmtId="3" fontId="3" fillId="0" borderId="1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1" fillId="0" borderId="1" xfId="0" applyFont="1" applyBorder="1" applyAlignment="1"/>
    <xf numFmtId="0" fontId="0" fillId="0" borderId="0" xfId="0" applyBorder="1" applyAlignment="1">
      <alignment horizontal="center" vertical="center"/>
    </xf>
    <xf numFmtId="3" fontId="0" fillId="0" borderId="1" xfId="0" applyNumberFormat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/>
    <xf numFmtId="3" fontId="1" fillId="0" borderId="2" xfId="0" applyNumberFormat="1" applyFont="1" applyBorder="1"/>
    <xf numFmtId="3" fontId="1" fillId="0" borderId="1" xfId="0" applyNumberFormat="1" applyFont="1" applyBorder="1"/>
    <xf numFmtId="3" fontId="1" fillId="0" borderId="4" xfId="0" applyNumberFormat="1" applyFont="1" applyBorder="1"/>
    <xf numFmtId="3" fontId="0" fillId="0" borderId="0" xfId="0" applyNumberFormat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46"/>
  <sheetViews>
    <sheetView workbookViewId="0">
      <selection activeCell="J5" sqref="J5"/>
    </sheetView>
  </sheetViews>
  <sheetFormatPr defaultColWidth="9" defaultRowHeight="14.4"/>
  <cols>
    <col min="2" max="2" width="14.4259259259259" customWidth="1"/>
    <col min="3" max="3" width="10.8611111111111"/>
    <col min="4" max="4" width="21.4259259259259" customWidth="1"/>
    <col min="5" max="5" width="13" customWidth="1"/>
    <col min="6" max="7" width="20.287037037037" customWidth="1"/>
    <col min="10" max="10" width="9.71296296296296"/>
    <col min="11" max="11" width="11" customWidth="1"/>
    <col min="12" max="12" width="15.4259259259259" customWidth="1"/>
    <col min="13" max="13" width="9.71296296296296"/>
    <col min="14" max="14" width="18.712962962963" customWidth="1"/>
    <col min="15" max="15" width="14.8611111111111" customWidth="1"/>
    <col min="17" max="17" width="9.57407407407407"/>
    <col min="21" max="21" width="9.57407407407407"/>
  </cols>
  <sheetData>
    <row r="2" spans="3:8">
      <c r="C2" s="34"/>
      <c r="D2" s="34"/>
      <c r="E2" s="34"/>
      <c r="F2" s="34"/>
      <c r="G2" s="34"/>
      <c r="H2" s="34"/>
    </row>
    <row r="3" spans="1:14">
      <c r="A3" s="35" t="s">
        <v>0</v>
      </c>
      <c r="B3" s="35"/>
      <c r="C3" s="35"/>
      <c r="D3" s="36" t="s">
        <v>1</v>
      </c>
      <c r="E3" s="36" t="s">
        <v>2</v>
      </c>
      <c r="F3" s="36" t="s">
        <v>3</v>
      </c>
      <c r="G3" s="37" t="s">
        <v>4</v>
      </c>
      <c r="I3" s="46" t="s">
        <v>5</v>
      </c>
      <c r="J3" s="47"/>
      <c r="K3" s="48" t="s">
        <v>6</v>
      </c>
      <c r="L3" s="48" t="s">
        <v>7</v>
      </c>
      <c r="M3" s="48" t="s">
        <v>8</v>
      </c>
      <c r="N3" s="48" t="s">
        <v>9</v>
      </c>
    </row>
    <row r="4" spans="1:14">
      <c r="A4" s="11">
        <v>1</v>
      </c>
      <c r="B4" s="11" t="s">
        <v>10</v>
      </c>
      <c r="C4" s="13">
        <v>10000000</v>
      </c>
      <c r="D4" s="38">
        <f>SUM(C4:C29)</f>
        <v>70100000</v>
      </c>
      <c r="E4" s="13">
        <v>7500000</v>
      </c>
      <c r="F4" s="11">
        <f>((CEILING(D4/E4,1)))</f>
        <v>10</v>
      </c>
      <c r="G4" s="13">
        <f>E4-F8</f>
        <v>7010000</v>
      </c>
      <c r="I4" s="11" t="s">
        <v>11</v>
      </c>
      <c r="J4" s="13">
        <v>1415000</v>
      </c>
      <c r="K4" s="13">
        <f>J4-F8</f>
        <v>925000</v>
      </c>
      <c r="L4" s="13">
        <f>4560000+1500000</f>
        <v>6060000</v>
      </c>
      <c r="M4" s="13">
        <v>1000000</v>
      </c>
      <c r="N4" s="13">
        <f>L4-J22+M4</f>
        <v>2500000</v>
      </c>
    </row>
    <row r="5" spans="1:14">
      <c r="A5" s="11">
        <v>2</v>
      </c>
      <c r="B5" s="11" t="s">
        <v>12</v>
      </c>
      <c r="C5" s="13">
        <v>20000000</v>
      </c>
      <c r="D5" s="38"/>
      <c r="E5" s="39"/>
      <c r="F5" s="40" t="s">
        <v>13</v>
      </c>
      <c r="G5" s="39"/>
      <c r="I5" s="11" t="s">
        <v>14</v>
      </c>
      <c r="J5" s="13">
        <f>7063000-4560000</f>
        <v>2503000</v>
      </c>
      <c r="K5" s="13">
        <f>J5-F8</f>
        <v>2013000</v>
      </c>
      <c r="L5" s="13">
        <f>75000</f>
        <v>75000</v>
      </c>
      <c r="M5" s="13"/>
      <c r="N5" s="13"/>
    </row>
    <row r="6" spans="1:14">
      <c r="A6" s="11">
        <v>3</v>
      </c>
      <c r="B6" s="11" t="s">
        <v>15</v>
      </c>
      <c r="C6" s="13">
        <v>9000000</v>
      </c>
      <c r="D6" s="38"/>
      <c r="E6" s="39"/>
      <c r="F6" s="13">
        <f>(E4*F4)-D4</f>
        <v>4900000</v>
      </c>
      <c r="G6" s="39"/>
      <c r="I6" s="11" t="s">
        <v>16</v>
      </c>
      <c r="J6" s="13"/>
      <c r="K6" s="13"/>
      <c r="L6" s="13"/>
      <c r="M6" s="13"/>
      <c r="N6" s="13"/>
    </row>
    <row r="7" spans="1:14">
      <c r="A7" s="11">
        <v>4</v>
      </c>
      <c r="B7" s="11" t="s">
        <v>17</v>
      </c>
      <c r="C7" s="13">
        <v>10000000</v>
      </c>
      <c r="D7" s="38"/>
      <c r="E7" s="41"/>
      <c r="F7" s="16" t="s">
        <v>18</v>
      </c>
      <c r="G7" s="41"/>
      <c r="I7" s="11" t="s">
        <v>19</v>
      </c>
      <c r="J7" s="13"/>
      <c r="K7" s="13"/>
      <c r="L7" s="13"/>
      <c r="M7" s="13"/>
      <c r="N7" s="13"/>
    </row>
    <row r="8" spans="1:14">
      <c r="A8" s="11">
        <v>5</v>
      </c>
      <c r="B8" s="11" t="s">
        <v>20</v>
      </c>
      <c r="C8" s="13">
        <v>900000</v>
      </c>
      <c r="D8" s="38"/>
      <c r="E8" s="39"/>
      <c r="F8" s="42">
        <f>F6/F4</f>
        <v>490000</v>
      </c>
      <c r="G8" s="39"/>
      <c r="I8" s="11" t="s">
        <v>21</v>
      </c>
      <c r="J8" s="13"/>
      <c r="K8" s="13"/>
      <c r="L8" s="13"/>
      <c r="M8" s="13"/>
      <c r="N8" s="13"/>
    </row>
    <row r="9" spans="1:14">
      <c r="A9" s="11">
        <v>6</v>
      </c>
      <c r="B9" s="11" t="s">
        <v>22</v>
      </c>
      <c r="C9" s="13">
        <v>1500000</v>
      </c>
      <c r="D9" s="38"/>
      <c r="E9" s="39"/>
      <c r="F9" s="39"/>
      <c r="G9" s="39"/>
      <c r="I9" s="11" t="s">
        <v>23</v>
      </c>
      <c r="J9" s="13"/>
      <c r="K9" s="13"/>
      <c r="L9" s="13"/>
      <c r="M9" s="13"/>
      <c r="N9" s="13"/>
    </row>
    <row r="10" spans="1:14">
      <c r="A10" s="11">
        <v>7</v>
      </c>
      <c r="B10" s="11" t="s">
        <v>24</v>
      </c>
      <c r="C10" s="13">
        <v>18400000</v>
      </c>
      <c r="D10" s="38"/>
      <c r="E10" s="39"/>
      <c r="F10" s="39"/>
      <c r="G10" s="39"/>
      <c r="I10" s="11" t="s">
        <v>25</v>
      </c>
      <c r="J10" s="13"/>
      <c r="K10" s="13"/>
      <c r="L10" s="13"/>
      <c r="M10" s="13"/>
      <c r="N10" s="13"/>
    </row>
    <row r="11" spans="1:14">
      <c r="A11" s="11">
        <v>8</v>
      </c>
      <c r="B11" s="11" t="s">
        <v>26</v>
      </c>
      <c r="C11" s="13">
        <v>300000</v>
      </c>
      <c r="D11" s="38"/>
      <c r="E11" s="43"/>
      <c r="F11" s="44"/>
      <c r="G11" s="44"/>
      <c r="I11" s="11" t="s">
        <v>27</v>
      </c>
      <c r="J11" s="13"/>
      <c r="K11" s="13"/>
      <c r="L11" s="13"/>
      <c r="M11" s="13"/>
      <c r="N11" s="13"/>
    </row>
    <row r="12" spans="1:14">
      <c r="A12" s="11"/>
      <c r="B12" s="11"/>
      <c r="C12" s="13"/>
      <c r="D12" s="38"/>
      <c r="E12" s="45"/>
      <c r="F12" s="41"/>
      <c r="G12" s="45"/>
      <c r="I12" s="11" t="s">
        <v>28</v>
      </c>
      <c r="J12" s="13"/>
      <c r="K12" s="13"/>
      <c r="L12" s="13"/>
      <c r="M12" s="13"/>
      <c r="N12" s="13"/>
    </row>
    <row r="13" spans="1:14">
      <c r="A13" s="11"/>
      <c r="B13" s="11"/>
      <c r="C13" s="13"/>
      <c r="D13" s="38"/>
      <c r="E13" s="34"/>
      <c r="F13" s="34"/>
      <c r="G13" s="34"/>
      <c r="I13" s="11" t="s">
        <v>29</v>
      </c>
      <c r="J13" s="13"/>
      <c r="K13" s="13"/>
      <c r="L13" s="13"/>
      <c r="M13" s="13"/>
      <c r="N13" s="13"/>
    </row>
    <row r="14" spans="1:14">
      <c r="A14" s="11"/>
      <c r="B14" s="11"/>
      <c r="C14" s="13"/>
      <c r="D14" s="38"/>
      <c r="J14" s="49">
        <f>SUM(J4:J13)</f>
        <v>3918000</v>
      </c>
      <c r="K14" s="50">
        <f>SUM(K4:K13)</f>
        <v>2938000</v>
      </c>
      <c r="L14" s="51">
        <f>SUM(L4:L13)</f>
        <v>6135000</v>
      </c>
      <c r="M14" s="52"/>
      <c r="N14" s="50">
        <f>SUM(N4:N13)</f>
        <v>2500000</v>
      </c>
    </row>
    <row r="15" spans="1:4">
      <c r="A15" s="11"/>
      <c r="B15" s="11"/>
      <c r="C15" s="13"/>
      <c r="D15" s="38"/>
    </row>
    <row r="16" spans="1:4">
      <c r="A16" s="11"/>
      <c r="B16" s="11"/>
      <c r="C16" s="13"/>
      <c r="D16" s="38"/>
    </row>
    <row r="17" spans="1:4">
      <c r="A17" s="11"/>
      <c r="B17" s="11"/>
      <c r="C17" s="13"/>
      <c r="D17" s="38"/>
    </row>
    <row r="18" spans="1:4">
      <c r="A18" s="11"/>
      <c r="B18" s="11"/>
      <c r="C18" s="13"/>
      <c r="D18" s="38"/>
    </row>
    <row r="19" spans="1:4">
      <c r="A19" s="11"/>
      <c r="B19" s="11"/>
      <c r="C19" s="13"/>
      <c r="D19" s="38"/>
    </row>
    <row r="20" spans="1:11">
      <c r="A20" s="11"/>
      <c r="B20" s="11"/>
      <c r="C20" s="13"/>
      <c r="D20" s="38"/>
      <c r="I20" s="53" t="s">
        <v>30</v>
      </c>
      <c r="J20" s="54"/>
      <c r="K20" s="55"/>
    </row>
    <row r="21" spans="1:11">
      <c r="A21" s="11"/>
      <c r="B21" s="11"/>
      <c r="C21" s="13"/>
      <c r="D21" s="38"/>
      <c r="I21" s="56" t="s">
        <v>31</v>
      </c>
      <c r="J21" s="56" t="s">
        <v>32</v>
      </c>
      <c r="K21" s="56" t="s">
        <v>33</v>
      </c>
    </row>
    <row r="22" spans="1:11">
      <c r="A22" s="11"/>
      <c r="B22" s="11"/>
      <c r="C22" s="13"/>
      <c r="D22" s="38"/>
      <c r="I22" s="11" t="str">
        <f>B10</f>
        <v>Trả góp xe máy</v>
      </c>
      <c r="J22" s="13">
        <v>4560000</v>
      </c>
      <c r="K22" s="13">
        <f>C10-J22</f>
        <v>13840000</v>
      </c>
    </row>
    <row r="23" spans="1:11">
      <c r="A23" s="11"/>
      <c r="B23" s="11"/>
      <c r="C23" s="13"/>
      <c r="D23" s="38"/>
      <c r="H23" s="31">
        <v>44082</v>
      </c>
      <c r="I23" s="11" t="str">
        <f>B10</f>
        <v>Trả góp xe máy</v>
      </c>
      <c r="J23" s="13">
        <v>4560000</v>
      </c>
      <c r="K23" s="13">
        <f>K22-J23</f>
        <v>9280000</v>
      </c>
    </row>
    <row r="24" spans="1:11">
      <c r="A24" s="11"/>
      <c r="B24" s="11"/>
      <c r="C24" s="13"/>
      <c r="D24" s="38"/>
      <c r="H24" s="31">
        <v>44115</v>
      </c>
      <c r="I24" s="11" t="str">
        <f>B11</f>
        <v>Giày</v>
      </c>
      <c r="J24" s="13">
        <v>4560000</v>
      </c>
      <c r="K24" s="13">
        <f>K23-J24</f>
        <v>4720000</v>
      </c>
    </row>
    <row r="25" spans="1:11">
      <c r="A25" s="11"/>
      <c r="B25" s="11"/>
      <c r="C25" s="13"/>
      <c r="D25" s="38"/>
      <c r="I25" s="11"/>
      <c r="J25" s="13"/>
      <c r="K25" s="13"/>
    </row>
    <row r="26" spans="1:11">
      <c r="A26" s="11"/>
      <c r="B26" s="11"/>
      <c r="C26" s="13"/>
      <c r="D26" s="38"/>
      <c r="I26" s="11"/>
      <c r="J26" s="13"/>
      <c r="K26" s="13"/>
    </row>
    <row r="27" spans="1:11">
      <c r="A27" s="11"/>
      <c r="B27" s="11"/>
      <c r="C27" s="13"/>
      <c r="D27" s="38"/>
      <c r="I27" s="11"/>
      <c r="J27" s="13"/>
      <c r="K27" s="13"/>
    </row>
    <row r="28" spans="1:11">
      <c r="A28" s="11"/>
      <c r="B28" s="11"/>
      <c r="C28" s="13"/>
      <c r="D28" s="38"/>
      <c r="I28" s="11"/>
      <c r="J28" s="13"/>
      <c r="K28" s="13"/>
    </row>
    <row r="29" spans="1:11">
      <c r="A29" s="11"/>
      <c r="B29" s="11"/>
      <c r="C29" s="13"/>
      <c r="D29" s="38"/>
      <c r="I29" s="11"/>
      <c r="J29" s="13"/>
      <c r="K29" s="13"/>
    </row>
    <row r="30" spans="9:11">
      <c r="I30" s="11"/>
      <c r="J30" s="13"/>
      <c r="K30" s="13"/>
    </row>
    <row r="31" spans="9:11">
      <c r="I31" s="11"/>
      <c r="J31" s="13"/>
      <c r="K31" s="13"/>
    </row>
    <row r="32" spans="9:11">
      <c r="I32" s="11"/>
      <c r="J32" s="13"/>
      <c r="K32" s="13"/>
    </row>
    <row r="33" spans="9:11">
      <c r="I33" s="11"/>
      <c r="J33" s="13"/>
      <c r="K33" s="13"/>
    </row>
    <row r="34" spans="9:11">
      <c r="I34" s="11"/>
      <c r="J34" s="13"/>
      <c r="K34" s="13"/>
    </row>
    <row r="35" spans="9:11">
      <c r="I35" s="11"/>
      <c r="J35" s="13"/>
      <c r="K35" s="13"/>
    </row>
    <row r="36" spans="9:11">
      <c r="I36" s="11"/>
      <c r="J36" s="13"/>
      <c r="K36" s="13"/>
    </row>
    <row r="37" spans="9:11">
      <c r="I37" s="11"/>
      <c r="J37" s="13"/>
      <c r="K37" s="13"/>
    </row>
    <row r="38" spans="9:11">
      <c r="I38" s="11"/>
      <c r="J38" s="13"/>
      <c r="K38" s="13"/>
    </row>
    <row r="39" spans="9:11">
      <c r="I39" s="11"/>
      <c r="J39" s="13"/>
      <c r="K39" s="13"/>
    </row>
    <row r="40" spans="9:11">
      <c r="I40" s="11"/>
      <c r="J40" s="13"/>
      <c r="K40" s="13"/>
    </row>
    <row r="41" spans="9:11">
      <c r="I41" s="11"/>
      <c r="J41" s="13"/>
      <c r="K41" s="13"/>
    </row>
    <row r="42" spans="9:11">
      <c r="I42" s="11"/>
      <c r="J42" s="13"/>
      <c r="K42" s="13"/>
    </row>
    <row r="43" spans="9:11">
      <c r="I43" s="11"/>
      <c r="J43" s="13"/>
      <c r="K43" s="13"/>
    </row>
    <row r="44" spans="9:11">
      <c r="I44" s="11"/>
      <c r="J44" s="13"/>
      <c r="K44" s="13"/>
    </row>
    <row r="45" spans="9:11">
      <c r="I45" s="11"/>
      <c r="J45" s="13"/>
      <c r="K45" s="13"/>
    </row>
    <row r="46" spans="9:11">
      <c r="I46" s="11"/>
      <c r="J46" s="13"/>
      <c r="K46" s="13"/>
    </row>
  </sheetData>
  <mergeCells count="4">
    <mergeCell ref="A3:C3"/>
    <mergeCell ref="I3:J3"/>
    <mergeCell ref="I20:K20"/>
    <mergeCell ref="D4:D29"/>
  </mergeCells>
  <conditionalFormatting sqref="C4:C29">
    <cfRule type="cellIs" dxfId="0" priority="1" operator="between">
      <formula>1</formula>
      <formula>$N$14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"/>
  <sheetViews>
    <sheetView tabSelected="1" workbookViewId="0">
      <pane ySplit="3" topLeftCell="A4" activePane="bottomLeft" state="frozen"/>
      <selection/>
      <selection pane="bottomLeft" activeCell="N12" sqref="N12"/>
    </sheetView>
  </sheetViews>
  <sheetFormatPr defaultColWidth="9.13888888888889" defaultRowHeight="14.4"/>
  <cols>
    <col min="4" max="4" width="9" customWidth="1"/>
    <col min="5" max="5" width="12.8888888888889" customWidth="1"/>
    <col min="6" max="6" width="9.86111111111111"/>
    <col min="7" max="7" width="12.8888888888889"/>
    <col min="8" max="8" width="12.8611111111111"/>
  </cols>
  <sheetData>
    <row r="1" spans="1:7">
      <c r="A1" s="2" t="s">
        <v>34</v>
      </c>
      <c r="B1" s="2"/>
      <c r="C1" s="2"/>
      <c r="D1" s="2"/>
      <c r="E1" s="2"/>
      <c r="F1" s="2"/>
      <c r="G1" s="2"/>
    </row>
    <row r="2" spans="1:7">
      <c r="A2" s="3" t="s">
        <v>35</v>
      </c>
      <c r="B2" s="3"/>
      <c r="C2" s="3" t="s">
        <v>36</v>
      </c>
      <c r="D2" s="3"/>
      <c r="E2" s="4" t="s">
        <v>1</v>
      </c>
      <c r="F2" s="5"/>
      <c r="G2" s="6"/>
    </row>
    <row r="3" spans="1:7">
      <c r="A3" s="7">
        <f>F22+F35+F50+F62+F75+F92+F101</f>
        <v>2803028</v>
      </c>
      <c r="B3" s="7"/>
      <c r="C3" s="7">
        <f>F12+F25+F38+F65</f>
        <v>772600</v>
      </c>
      <c r="D3" s="7"/>
      <c r="E3" s="8">
        <f>C3+A3</f>
        <v>3575628</v>
      </c>
      <c r="F3" s="9"/>
      <c r="G3" s="10"/>
    </row>
    <row r="12" spans="1:7">
      <c r="A12" s="11" t="s">
        <v>37</v>
      </c>
      <c r="B12" s="12">
        <v>44185</v>
      </c>
      <c r="C12" s="13">
        <v>9266</v>
      </c>
      <c r="D12" s="13">
        <v>7275</v>
      </c>
      <c r="E12" s="13">
        <f t="shared" ref="E12:E21" si="0">C12-D12</f>
        <v>1991</v>
      </c>
      <c r="F12" s="14">
        <v>164600</v>
      </c>
      <c r="G12" s="11" t="s">
        <v>38</v>
      </c>
    </row>
    <row r="13" spans="1:7">
      <c r="A13" s="15" t="s">
        <v>21</v>
      </c>
      <c r="B13" s="15"/>
      <c r="C13" s="15"/>
      <c r="D13" s="15"/>
      <c r="E13" s="15"/>
      <c r="F13" s="15"/>
      <c r="G13" s="11" t="s">
        <v>39</v>
      </c>
    </row>
    <row r="14" spans="1:7">
      <c r="A14" s="11">
        <v>1</v>
      </c>
      <c r="B14" s="12">
        <v>44167</v>
      </c>
      <c r="C14" s="13">
        <v>8416</v>
      </c>
      <c r="D14" s="13">
        <v>8225</v>
      </c>
      <c r="E14" s="13">
        <f t="shared" si="0"/>
        <v>191</v>
      </c>
      <c r="F14" s="14">
        <v>50000</v>
      </c>
      <c r="G14" s="11">
        <f t="shared" ref="G14:G21" si="1">(E14/F14)*1000</f>
        <v>3.82</v>
      </c>
    </row>
    <row r="15" spans="1:7">
      <c r="A15" s="11">
        <v>2</v>
      </c>
      <c r="B15" s="12">
        <v>44169</v>
      </c>
      <c r="C15" s="13">
        <v>8559</v>
      </c>
      <c r="D15" s="13">
        <f t="shared" ref="D15:D21" si="2">C14</f>
        <v>8416</v>
      </c>
      <c r="E15" s="13">
        <f t="shared" si="0"/>
        <v>143</v>
      </c>
      <c r="F15" s="14">
        <v>50000</v>
      </c>
      <c r="G15" s="11">
        <f t="shared" si="1"/>
        <v>2.86</v>
      </c>
    </row>
    <row r="16" spans="1:7">
      <c r="A16" s="11">
        <v>3</v>
      </c>
      <c r="B16" s="12">
        <v>44174</v>
      </c>
      <c r="C16" s="13">
        <v>8727</v>
      </c>
      <c r="D16" s="13">
        <f t="shared" si="2"/>
        <v>8559</v>
      </c>
      <c r="E16" s="13">
        <f t="shared" si="0"/>
        <v>168</v>
      </c>
      <c r="F16" s="14">
        <v>50000</v>
      </c>
      <c r="G16" s="11">
        <f t="shared" si="1"/>
        <v>3.36</v>
      </c>
    </row>
    <row r="17" spans="1:7">
      <c r="A17" s="11">
        <v>4</v>
      </c>
      <c r="B17" s="12">
        <v>44175</v>
      </c>
      <c r="C17" s="13">
        <v>8835</v>
      </c>
      <c r="D17" s="13">
        <f t="shared" si="2"/>
        <v>8727</v>
      </c>
      <c r="E17" s="13">
        <f t="shared" si="0"/>
        <v>108</v>
      </c>
      <c r="F17" s="14">
        <v>30000</v>
      </c>
      <c r="G17" s="11">
        <f t="shared" si="1"/>
        <v>3.6</v>
      </c>
    </row>
    <row r="18" spans="1:7">
      <c r="A18" s="11">
        <v>5</v>
      </c>
      <c r="B18" s="12">
        <v>44179</v>
      </c>
      <c r="C18" s="13">
        <v>8985</v>
      </c>
      <c r="D18" s="13">
        <f t="shared" si="2"/>
        <v>8835</v>
      </c>
      <c r="E18" s="13">
        <f t="shared" si="0"/>
        <v>150</v>
      </c>
      <c r="F18" s="14">
        <v>50000</v>
      </c>
      <c r="G18" s="11">
        <f t="shared" si="1"/>
        <v>3</v>
      </c>
    </row>
    <row r="19" spans="1:7">
      <c r="A19" s="11"/>
      <c r="B19" s="12"/>
      <c r="C19" s="13"/>
      <c r="D19" s="13"/>
      <c r="E19" s="13"/>
      <c r="F19" s="14"/>
      <c r="G19" s="11"/>
    </row>
    <row r="20" spans="1:7">
      <c r="A20" s="11"/>
      <c r="B20" s="12"/>
      <c r="C20" s="13"/>
      <c r="D20" s="13"/>
      <c r="E20" s="13"/>
      <c r="F20" s="14"/>
      <c r="G20" s="11"/>
    </row>
    <row r="21" spans="1:7">
      <c r="A21" s="11"/>
      <c r="B21" s="12"/>
      <c r="C21" s="13"/>
      <c r="D21" s="13"/>
      <c r="E21" s="13"/>
      <c r="F21" s="14"/>
      <c r="G21" s="11"/>
    </row>
    <row r="22" spans="4:8">
      <c r="D22" s="16" t="str">
        <f>SUM(E14:E20)&amp;"Km"</f>
        <v>760Km</v>
      </c>
      <c r="E22" s="11">
        <f>AVERAGE(E14:E20)</f>
        <v>152</v>
      </c>
      <c r="F22" s="17">
        <f>SUM(F14:F20)</f>
        <v>230000</v>
      </c>
      <c r="G22" s="11">
        <f>AVERAGE(G14:G20)</f>
        <v>3.328</v>
      </c>
      <c r="H22" s="16" t="str">
        <f>CEILING(F22/(SUM(E14:E20)),1)&amp;"đ/km"</f>
        <v>303đ/km</v>
      </c>
    </row>
    <row r="23" spans="1:7">
      <c r="A23" s="18"/>
      <c r="B23" s="18"/>
      <c r="C23" s="18"/>
      <c r="D23" s="18"/>
      <c r="E23" s="18"/>
      <c r="F23" s="18"/>
      <c r="G23" s="18"/>
    </row>
    <row r="24" spans="1:7">
      <c r="A24" s="18"/>
      <c r="B24" s="18"/>
      <c r="C24" s="18"/>
      <c r="D24" s="18"/>
      <c r="E24" s="18"/>
      <c r="F24" s="18"/>
      <c r="G24" s="18"/>
    </row>
    <row r="25" spans="1:7">
      <c r="A25" s="11" t="s">
        <v>37</v>
      </c>
      <c r="B25" s="12">
        <v>44142</v>
      </c>
      <c r="C25" s="13">
        <v>7275</v>
      </c>
      <c r="D25" s="13">
        <v>5640</v>
      </c>
      <c r="E25" s="13">
        <f t="shared" ref="E25:E35" si="3">C25-D25</f>
        <v>1635</v>
      </c>
      <c r="F25" s="14">
        <v>179000</v>
      </c>
      <c r="G25" s="11" t="s">
        <v>38</v>
      </c>
    </row>
    <row r="26" spans="1:7">
      <c r="A26" s="15" t="s">
        <v>19</v>
      </c>
      <c r="B26" s="15"/>
      <c r="C26" s="15"/>
      <c r="D26" s="15"/>
      <c r="E26" s="15"/>
      <c r="F26" s="15"/>
      <c r="G26" s="11" t="s">
        <v>39</v>
      </c>
    </row>
    <row r="27" spans="1:7">
      <c r="A27" s="11">
        <v>1</v>
      </c>
      <c r="B27" s="12">
        <v>44138</v>
      </c>
      <c r="C27" s="13">
        <v>7112</v>
      </c>
      <c r="D27" s="13">
        <v>6983</v>
      </c>
      <c r="E27" s="13">
        <f t="shared" si="3"/>
        <v>129</v>
      </c>
      <c r="F27" s="14">
        <v>50000</v>
      </c>
      <c r="G27" s="11">
        <f t="shared" ref="G27:G35" si="4">(E27/F27)*1000</f>
        <v>2.58</v>
      </c>
    </row>
    <row r="28" spans="1:7">
      <c r="A28" s="11">
        <v>2</v>
      </c>
      <c r="B28" s="12">
        <v>44141</v>
      </c>
      <c r="C28" s="13">
        <v>7276</v>
      </c>
      <c r="D28" s="13">
        <f>C27</f>
        <v>7112</v>
      </c>
      <c r="E28" s="13">
        <f t="shared" si="3"/>
        <v>164</v>
      </c>
      <c r="F28" s="14">
        <v>50000</v>
      </c>
      <c r="G28" s="11">
        <f t="shared" si="4"/>
        <v>3.28</v>
      </c>
    </row>
    <row r="29" spans="1:7">
      <c r="A29" s="11">
        <v>3</v>
      </c>
      <c r="B29" s="12">
        <v>44146</v>
      </c>
      <c r="C29" s="13">
        <v>7451</v>
      </c>
      <c r="D29" s="13">
        <f>C28</f>
        <v>7276</v>
      </c>
      <c r="E29" s="13">
        <f t="shared" si="3"/>
        <v>175</v>
      </c>
      <c r="F29" s="14">
        <v>50000</v>
      </c>
      <c r="G29" s="11">
        <f t="shared" si="4"/>
        <v>3.5</v>
      </c>
    </row>
    <row r="30" spans="1:7">
      <c r="A30" s="11">
        <v>4</v>
      </c>
      <c r="B30" s="12">
        <v>44148</v>
      </c>
      <c r="C30" s="13">
        <v>7609</v>
      </c>
      <c r="D30" s="13">
        <f>C29</f>
        <v>7451</v>
      </c>
      <c r="E30" s="13">
        <f t="shared" si="3"/>
        <v>158</v>
      </c>
      <c r="F30" s="14">
        <v>50000</v>
      </c>
      <c r="G30" s="11">
        <f t="shared" si="4"/>
        <v>3.16</v>
      </c>
    </row>
    <row r="31" spans="1:8">
      <c r="A31" s="11">
        <v>5</v>
      </c>
      <c r="B31" s="12">
        <v>44151</v>
      </c>
      <c r="C31" s="13">
        <v>7708</v>
      </c>
      <c r="D31" s="13">
        <f>C30</f>
        <v>7609</v>
      </c>
      <c r="E31" s="13">
        <f t="shared" si="3"/>
        <v>99</v>
      </c>
      <c r="F31" s="14">
        <v>50000</v>
      </c>
      <c r="G31" s="11">
        <f t="shared" si="4"/>
        <v>1.98</v>
      </c>
      <c r="H31" t="s">
        <v>40</v>
      </c>
    </row>
    <row r="32" spans="1:7">
      <c r="A32" s="11">
        <v>6</v>
      </c>
      <c r="B32" s="12">
        <v>44154</v>
      </c>
      <c r="C32" s="13">
        <v>7921</v>
      </c>
      <c r="D32" s="13">
        <f>C31</f>
        <v>7708</v>
      </c>
      <c r="E32" s="13">
        <f t="shared" si="3"/>
        <v>213</v>
      </c>
      <c r="F32" s="14">
        <v>50000</v>
      </c>
      <c r="G32" s="11">
        <f t="shared" si="4"/>
        <v>4.26</v>
      </c>
    </row>
    <row r="33" spans="1:7">
      <c r="A33" s="11">
        <v>7</v>
      </c>
      <c r="B33" s="12">
        <v>44159</v>
      </c>
      <c r="C33" s="13">
        <v>8090</v>
      </c>
      <c r="D33" s="13">
        <f>C32</f>
        <v>7921</v>
      </c>
      <c r="E33" s="13">
        <f>C33-D33</f>
        <v>169</v>
      </c>
      <c r="F33" s="14">
        <v>50000</v>
      </c>
      <c r="G33" s="11">
        <f>(E33/F33)*1000</f>
        <v>3.38</v>
      </c>
    </row>
    <row r="34" spans="1:7">
      <c r="A34" s="11">
        <v>8</v>
      </c>
      <c r="B34" s="12">
        <v>44162</v>
      </c>
      <c r="C34" s="13">
        <v>8225</v>
      </c>
      <c r="D34" s="13">
        <f>C33</f>
        <v>8090</v>
      </c>
      <c r="E34" s="13">
        <f>C34-D34</f>
        <v>135</v>
      </c>
      <c r="F34" s="14">
        <v>50001</v>
      </c>
      <c r="G34" s="11">
        <f>(E34/F34)*1000</f>
        <v>2.69994600107998</v>
      </c>
    </row>
    <row r="35" spans="4:8">
      <c r="D35" s="16" t="str">
        <f>SUM(E27:E33)&amp;"Km"</f>
        <v>1107Km</v>
      </c>
      <c r="E35" s="11">
        <f>AVERAGE(E27:E33)</f>
        <v>158.142857142857</v>
      </c>
      <c r="F35" s="17">
        <f>SUM(F27:F33)</f>
        <v>350000</v>
      </c>
      <c r="G35" s="11">
        <f>AVERAGE(G27:G33)</f>
        <v>3.16285714285714</v>
      </c>
      <c r="H35" s="16" t="str">
        <f>CEILING(F35/(SUM(E27:E33)),1)&amp;"đ/km"</f>
        <v>317đ/km</v>
      </c>
    </row>
    <row r="36" spans="1:7">
      <c r="A36" s="18"/>
      <c r="B36" s="18"/>
      <c r="C36" s="18"/>
      <c r="D36" s="18"/>
      <c r="E36" s="18"/>
      <c r="F36" s="18"/>
      <c r="G36" s="18"/>
    </row>
    <row r="37" spans="1:7">
      <c r="A37" s="18"/>
      <c r="B37" s="18"/>
      <c r="C37" s="18"/>
      <c r="D37" s="18"/>
      <c r="E37" s="18"/>
      <c r="F37" s="18"/>
      <c r="G37" s="18"/>
    </row>
    <row r="38" spans="1:7">
      <c r="A38" s="11" t="s">
        <v>37</v>
      </c>
      <c r="B38" s="12">
        <v>44105</v>
      </c>
      <c r="C38" s="13">
        <v>5640</v>
      </c>
      <c r="D38" s="13">
        <v>3762</v>
      </c>
      <c r="E38" s="13">
        <f>C38-D38</f>
        <v>1878</v>
      </c>
      <c r="F38" s="14">
        <f>138000+31000</f>
        <v>169000</v>
      </c>
      <c r="G38" s="11" t="s">
        <v>38</v>
      </c>
    </row>
    <row r="39" spans="1:7">
      <c r="A39" s="15" t="s">
        <v>16</v>
      </c>
      <c r="B39" s="15"/>
      <c r="C39" s="15"/>
      <c r="D39" s="15"/>
      <c r="E39" s="15"/>
      <c r="F39" s="15"/>
      <c r="G39" s="11" t="s">
        <v>39</v>
      </c>
    </row>
    <row r="40" spans="1:7">
      <c r="A40" s="11">
        <v>1</v>
      </c>
      <c r="B40" s="12">
        <v>44105</v>
      </c>
      <c r="C40" s="13">
        <v>5640</v>
      </c>
      <c r="D40" s="13">
        <v>5473</v>
      </c>
      <c r="E40" s="13">
        <f t="shared" ref="E40:E49" si="5">C40-D40</f>
        <v>167</v>
      </c>
      <c r="F40" s="14">
        <v>50000</v>
      </c>
      <c r="G40" s="11">
        <f t="shared" ref="G40:G49" si="6">(E40/F40)*1000</f>
        <v>3.34</v>
      </c>
    </row>
    <row r="41" spans="1:7">
      <c r="A41" s="11">
        <v>2</v>
      </c>
      <c r="B41" s="12">
        <v>44110</v>
      </c>
      <c r="C41" s="13">
        <v>5814</v>
      </c>
      <c r="D41" s="13">
        <f t="shared" ref="D41:D49" si="7">C40</f>
        <v>5640</v>
      </c>
      <c r="E41" s="13">
        <f t="shared" si="5"/>
        <v>174</v>
      </c>
      <c r="F41" s="14">
        <v>50000</v>
      </c>
      <c r="G41" s="11">
        <f t="shared" si="6"/>
        <v>3.48</v>
      </c>
    </row>
    <row r="42" spans="1:7">
      <c r="A42" s="11">
        <v>3</v>
      </c>
      <c r="B42" s="12">
        <v>44112</v>
      </c>
      <c r="C42" s="13">
        <v>5925</v>
      </c>
      <c r="D42" s="13">
        <f t="shared" si="7"/>
        <v>5814</v>
      </c>
      <c r="E42" s="13">
        <f t="shared" si="5"/>
        <v>111</v>
      </c>
      <c r="F42" s="14">
        <v>50000</v>
      </c>
      <c r="G42" s="11">
        <f t="shared" si="6"/>
        <v>2.22</v>
      </c>
    </row>
    <row r="43" spans="1:7">
      <c r="A43" s="11">
        <v>4</v>
      </c>
      <c r="B43" s="12">
        <v>44116</v>
      </c>
      <c r="C43" s="13">
        <v>6063</v>
      </c>
      <c r="D43" s="13">
        <f t="shared" si="7"/>
        <v>5925</v>
      </c>
      <c r="E43" s="13">
        <f t="shared" si="5"/>
        <v>138</v>
      </c>
      <c r="F43" s="14">
        <v>50000</v>
      </c>
      <c r="G43" s="11">
        <f t="shared" si="6"/>
        <v>2.76</v>
      </c>
    </row>
    <row r="44" spans="1:7">
      <c r="A44" s="11">
        <v>5</v>
      </c>
      <c r="B44" s="12">
        <v>44118</v>
      </c>
      <c r="C44" s="13">
        <v>6225</v>
      </c>
      <c r="D44" s="13">
        <f t="shared" si="7"/>
        <v>6063</v>
      </c>
      <c r="E44" s="13">
        <f t="shared" si="5"/>
        <v>162</v>
      </c>
      <c r="F44" s="14">
        <v>50000</v>
      </c>
      <c r="G44" s="11">
        <f t="shared" si="6"/>
        <v>3.24</v>
      </c>
    </row>
    <row r="45" spans="1:7">
      <c r="A45" s="11">
        <v>6</v>
      </c>
      <c r="B45" s="12">
        <v>44123</v>
      </c>
      <c r="C45" s="13">
        <v>6380</v>
      </c>
      <c r="D45" s="13">
        <f t="shared" si="7"/>
        <v>6225</v>
      </c>
      <c r="E45" s="13">
        <f t="shared" si="5"/>
        <v>155</v>
      </c>
      <c r="F45" s="14">
        <v>50000</v>
      </c>
      <c r="G45" s="11">
        <f t="shared" si="6"/>
        <v>3.1</v>
      </c>
    </row>
    <row r="46" spans="1:7">
      <c r="A46" s="11">
        <v>7</v>
      </c>
      <c r="B46" s="12">
        <v>44125</v>
      </c>
      <c r="C46" s="13">
        <v>6509</v>
      </c>
      <c r="D46" s="13">
        <f t="shared" si="7"/>
        <v>6380</v>
      </c>
      <c r="E46" s="13">
        <f t="shared" si="5"/>
        <v>129</v>
      </c>
      <c r="F46" s="14">
        <v>50000</v>
      </c>
      <c r="G46" s="11">
        <f t="shared" si="6"/>
        <v>2.58</v>
      </c>
    </row>
    <row r="47" spans="1:8">
      <c r="A47" s="11">
        <v>8</v>
      </c>
      <c r="B47" s="12">
        <v>44130</v>
      </c>
      <c r="C47" s="13">
        <v>6657</v>
      </c>
      <c r="D47" s="13">
        <f t="shared" si="7"/>
        <v>6509</v>
      </c>
      <c r="E47" s="13">
        <f t="shared" si="5"/>
        <v>148</v>
      </c>
      <c r="F47" s="14">
        <v>50000</v>
      </c>
      <c r="G47" s="11">
        <f t="shared" si="6"/>
        <v>2.96</v>
      </c>
      <c r="H47" t="s">
        <v>41</v>
      </c>
    </row>
    <row r="48" spans="1:7">
      <c r="A48" s="11">
        <v>9</v>
      </c>
      <c r="B48" s="12">
        <v>44131</v>
      </c>
      <c r="C48" s="13">
        <v>6830</v>
      </c>
      <c r="D48" s="13">
        <f t="shared" si="7"/>
        <v>6657</v>
      </c>
      <c r="E48" s="13">
        <f t="shared" si="5"/>
        <v>173</v>
      </c>
      <c r="F48" s="14">
        <v>50000</v>
      </c>
      <c r="G48" s="11">
        <f t="shared" si="6"/>
        <v>3.46</v>
      </c>
    </row>
    <row r="49" spans="1:7">
      <c r="A49" s="11">
        <v>10</v>
      </c>
      <c r="B49" s="12">
        <v>44133</v>
      </c>
      <c r="C49" s="13">
        <v>6983</v>
      </c>
      <c r="D49" s="13">
        <f t="shared" si="7"/>
        <v>6830</v>
      </c>
      <c r="E49" s="13">
        <f t="shared" si="5"/>
        <v>153</v>
      </c>
      <c r="F49" s="14">
        <v>40000</v>
      </c>
      <c r="G49" s="11">
        <f t="shared" si="6"/>
        <v>3.825</v>
      </c>
    </row>
    <row r="50" spans="4:8">
      <c r="D50" s="16" t="str">
        <f>SUM(E40:E49)&amp;"Km"</f>
        <v>1510Km</v>
      </c>
      <c r="E50" s="11">
        <f>AVERAGE(E40:E49)</f>
        <v>151</v>
      </c>
      <c r="F50" s="17">
        <f>SUM(F40:F49)</f>
        <v>490000</v>
      </c>
      <c r="G50" s="11">
        <f>AVERAGE(G40:G49)</f>
        <v>3.0965</v>
      </c>
      <c r="H50" s="16" t="str">
        <f>CEILING(F50/(SUM(E40:E49)),1)&amp;"đ/km"</f>
        <v>325đ/km</v>
      </c>
    </row>
    <row r="51" s="1" customFormat="1" spans="1:7">
      <c r="A51" s="18"/>
      <c r="B51" s="18"/>
      <c r="C51" s="18"/>
      <c r="D51" s="18"/>
      <c r="E51" s="18"/>
      <c r="F51" s="18"/>
      <c r="G51" s="18"/>
    </row>
    <row r="52" s="1" customFormat="1" spans="1:7">
      <c r="A52" s="18"/>
      <c r="B52" s="18"/>
      <c r="C52" s="18"/>
      <c r="D52" s="18"/>
      <c r="E52" s="18"/>
      <c r="F52" s="18"/>
      <c r="G52" s="18"/>
    </row>
    <row r="53" spans="1:7">
      <c r="A53" s="11" t="s">
        <v>37</v>
      </c>
      <c r="B53" s="19" t="s">
        <v>42</v>
      </c>
      <c r="C53" s="20"/>
      <c r="D53" s="20"/>
      <c r="E53" s="21"/>
      <c r="G53" s="11" t="s">
        <v>38</v>
      </c>
    </row>
    <row r="54" spans="1:7">
      <c r="A54" s="15" t="s">
        <v>14</v>
      </c>
      <c r="B54" s="15"/>
      <c r="C54" s="15"/>
      <c r="D54" s="15"/>
      <c r="E54" s="15"/>
      <c r="F54" s="15"/>
      <c r="G54" s="11" t="s">
        <v>39</v>
      </c>
    </row>
    <row r="55" spans="1:7">
      <c r="A55" s="11">
        <v>1</v>
      </c>
      <c r="B55" s="12">
        <v>44075</v>
      </c>
      <c r="C55" s="13">
        <v>4337</v>
      </c>
      <c r="D55" s="13">
        <v>4174</v>
      </c>
      <c r="E55" s="13">
        <f t="shared" ref="E53:E62" si="8">C55-D55</f>
        <v>163</v>
      </c>
      <c r="F55" s="14">
        <v>60000</v>
      </c>
      <c r="G55" s="11">
        <f t="shared" ref="G55:G62" si="9">(E55/F55)*1000</f>
        <v>2.71666666666667</v>
      </c>
    </row>
    <row r="56" spans="1:7">
      <c r="A56" s="11">
        <v>2</v>
      </c>
      <c r="B56" s="12">
        <v>44076</v>
      </c>
      <c r="C56" s="13">
        <v>4502</v>
      </c>
      <c r="D56" s="13">
        <f t="shared" ref="D56:D62" si="10">C55</f>
        <v>4337</v>
      </c>
      <c r="E56" s="13">
        <f t="shared" si="8"/>
        <v>165</v>
      </c>
      <c r="F56" s="14">
        <v>53000</v>
      </c>
      <c r="G56" s="11">
        <f t="shared" si="9"/>
        <v>3.11320754716981</v>
      </c>
    </row>
    <row r="57" spans="1:7">
      <c r="A57" s="11">
        <v>3</v>
      </c>
      <c r="B57" s="12">
        <v>44077</v>
      </c>
      <c r="C57" s="13">
        <v>4689</v>
      </c>
      <c r="D57" s="13">
        <f t="shared" si="10"/>
        <v>4502</v>
      </c>
      <c r="E57" s="13">
        <f t="shared" si="8"/>
        <v>187</v>
      </c>
      <c r="F57" s="14">
        <v>50000</v>
      </c>
      <c r="G57" s="11">
        <f t="shared" si="9"/>
        <v>3.74</v>
      </c>
    </row>
    <row r="58" spans="1:7">
      <c r="A58" s="11">
        <v>4</v>
      </c>
      <c r="B58" s="12">
        <v>44078</v>
      </c>
      <c r="C58" s="13">
        <v>4812</v>
      </c>
      <c r="D58" s="13">
        <f t="shared" si="10"/>
        <v>4689</v>
      </c>
      <c r="E58" s="13">
        <f t="shared" si="8"/>
        <v>123</v>
      </c>
      <c r="F58" s="14">
        <v>50000</v>
      </c>
      <c r="G58" s="11">
        <f t="shared" si="9"/>
        <v>2.46</v>
      </c>
    </row>
    <row r="59" spans="1:7">
      <c r="A59" s="11">
        <v>5</v>
      </c>
      <c r="B59" s="12">
        <v>44079</v>
      </c>
      <c r="C59" s="13">
        <v>5006</v>
      </c>
      <c r="D59" s="13">
        <f t="shared" si="10"/>
        <v>4812</v>
      </c>
      <c r="E59" s="13">
        <f t="shared" si="8"/>
        <v>194</v>
      </c>
      <c r="F59" s="14">
        <v>50000</v>
      </c>
      <c r="G59" s="11">
        <f t="shared" si="9"/>
        <v>3.88</v>
      </c>
    </row>
    <row r="60" spans="1:7">
      <c r="A60" s="11">
        <v>6</v>
      </c>
      <c r="B60" s="12">
        <v>44080</v>
      </c>
      <c r="C60" s="13">
        <v>5306</v>
      </c>
      <c r="D60" s="13">
        <f t="shared" si="10"/>
        <v>5006</v>
      </c>
      <c r="E60" s="13">
        <f t="shared" si="8"/>
        <v>300</v>
      </c>
      <c r="F60" s="14">
        <v>100000</v>
      </c>
      <c r="G60" s="11">
        <f t="shared" si="9"/>
        <v>3</v>
      </c>
    </row>
    <row r="61" spans="1:7">
      <c r="A61" s="11">
        <v>7</v>
      </c>
      <c r="B61" s="12">
        <v>44081</v>
      </c>
      <c r="C61" s="13">
        <v>5473</v>
      </c>
      <c r="D61" s="13">
        <f t="shared" si="10"/>
        <v>5306</v>
      </c>
      <c r="E61" s="13">
        <f t="shared" si="8"/>
        <v>167</v>
      </c>
      <c r="F61" s="14">
        <v>60000</v>
      </c>
      <c r="G61" s="11">
        <f t="shared" si="9"/>
        <v>2.78333333333333</v>
      </c>
    </row>
    <row r="62" spans="4:8">
      <c r="D62" s="16" t="str">
        <f>SUM(E55:E61)&amp;"Km"</f>
        <v>1299Km</v>
      </c>
      <c r="E62" s="11">
        <f>AVERAGE(E55:E61)</f>
        <v>185.571428571429</v>
      </c>
      <c r="F62" s="17">
        <f>SUM(F55:F61)</f>
        <v>423000</v>
      </c>
      <c r="G62" s="11">
        <f>AVERAGE(G55:G61)</f>
        <v>3.09902964959569</v>
      </c>
      <c r="H62" s="16" t="str">
        <f>CEILING(F62/(SUM(E55:E61)),1)&amp;"đ/km"</f>
        <v>326đ/km</v>
      </c>
    </row>
    <row r="63" spans="1:7">
      <c r="A63" s="18"/>
      <c r="B63" s="18"/>
      <c r="C63" s="18"/>
      <c r="D63" s="18"/>
      <c r="E63" s="18"/>
      <c r="F63" s="18"/>
      <c r="G63" s="18"/>
    </row>
    <row r="64" spans="1:7">
      <c r="A64" s="18"/>
      <c r="B64" s="18"/>
      <c r="C64" s="18"/>
      <c r="D64" s="18"/>
      <c r="E64" s="18"/>
      <c r="F64" s="18"/>
      <c r="G64" s="18"/>
    </row>
    <row r="65" spans="1:7">
      <c r="A65" s="11" t="s">
        <v>37</v>
      </c>
      <c r="B65" s="12">
        <v>44063</v>
      </c>
      <c r="C65" s="13">
        <v>3762</v>
      </c>
      <c r="D65" s="13">
        <v>2517</v>
      </c>
      <c r="E65" s="13">
        <f>C65-D65</f>
        <v>1245</v>
      </c>
      <c r="F65" s="14">
        <v>260000</v>
      </c>
      <c r="G65" s="11" t="s">
        <v>38</v>
      </c>
    </row>
    <row r="66" spans="1:7">
      <c r="A66" s="15" t="s">
        <v>11</v>
      </c>
      <c r="B66" s="15"/>
      <c r="C66" s="15"/>
      <c r="D66" s="15"/>
      <c r="E66" s="15"/>
      <c r="F66" s="15"/>
      <c r="G66" s="11" t="s">
        <v>39</v>
      </c>
    </row>
    <row r="67" spans="1:7">
      <c r="A67" s="11">
        <v>1</v>
      </c>
      <c r="B67" s="12">
        <v>44047</v>
      </c>
      <c r="C67" s="13">
        <v>3057</v>
      </c>
      <c r="D67" s="13">
        <v>2874</v>
      </c>
      <c r="E67" s="13">
        <f t="shared" ref="E67:E74" si="11">C67-D67</f>
        <v>183</v>
      </c>
      <c r="F67" s="14">
        <v>60000</v>
      </c>
      <c r="G67" s="11">
        <f>(E67/F67)*1000</f>
        <v>3.05</v>
      </c>
    </row>
    <row r="68" spans="1:12">
      <c r="A68" s="11">
        <v>2</v>
      </c>
      <c r="B68" s="12">
        <v>44050</v>
      </c>
      <c r="C68" s="13">
        <v>3264</v>
      </c>
      <c r="D68" s="13">
        <f>C67</f>
        <v>3057</v>
      </c>
      <c r="E68" s="13">
        <f t="shared" si="11"/>
        <v>207</v>
      </c>
      <c r="F68" s="14">
        <v>60000</v>
      </c>
      <c r="G68" s="11">
        <f t="shared" ref="G68:G75" si="12">(E68/F68)*1000</f>
        <v>3.45</v>
      </c>
      <c r="L68" s="32"/>
    </row>
    <row r="69" spans="1:7">
      <c r="A69" s="11">
        <v>3</v>
      </c>
      <c r="B69" s="12">
        <v>44055</v>
      </c>
      <c r="C69" s="13">
        <v>3431</v>
      </c>
      <c r="D69" s="13">
        <f t="shared" ref="D69:D74" si="13">C68</f>
        <v>3264</v>
      </c>
      <c r="E69" s="13">
        <f t="shared" si="11"/>
        <v>167</v>
      </c>
      <c r="F69" s="14">
        <v>30000</v>
      </c>
      <c r="G69" s="11">
        <f t="shared" si="12"/>
        <v>5.56666666666667</v>
      </c>
    </row>
    <row r="70" spans="1:7">
      <c r="A70" s="11">
        <v>4</v>
      </c>
      <c r="B70" s="12">
        <v>44057</v>
      </c>
      <c r="C70" s="13">
        <v>3542</v>
      </c>
      <c r="D70" s="13">
        <f t="shared" si="13"/>
        <v>3431</v>
      </c>
      <c r="E70" s="13">
        <f t="shared" si="11"/>
        <v>111</v>
      </c>
      <c r="F70" s="14">
        <v>50000</v>
      </c>
      <c r="G70" s="11">
        <f t="shared" si="12"/>
        <v>2.22</v>
      </c>
    </row>
    <row r="71" spans="1:13">
      <c r="A71" s="11">
        <v>5</v>
      </c>
      <c r="B71" s="12">
        <v>44062</v>
      </c>
      <c r="C71" s="13">
        <v>3707</v>
      </c>
      <c r="D71" s="13">
        <f t="shared" si="13"/>
        <v>3542</v>
      </c>
      <c r="E71" s="13">
        <f t="shared" si="11"/>
        <v>165</v>
      </c>
      <c r="F71" s="14">
        <v>50000</v>
      </c>
      <c r="G71" s="11">
        <f t="shared" si="12"/>
        <v>3.3</v>
      </c>
      <c r="M71" s="33"/>
    </row>
    <row r="72" spans="1:7">
      <c r="A72" s="11">
        <v>6</v>
      </c>
      <c r="B72" s="12">
        <v>44064</v>
      </c>
      <c r="C72" s="13">
        <v>3863</v>
      </c>
      <c r="D72" s="13">
        <f t="shared" si="13"/>
        <v>3707</v>
      </c>
      <c r="E72" s="13">
        <f t="shared" si="11"/>
        <v>156</v>
      </c>
      <c r="F72" s="14">
        <v>50000</v>
      </c>
      <c r="G72" s="11">
        <f t="shared" si="12"/>
        <v>3.12</v>
      </c>
    </row>
    <row r="73" spans="1:7">
      <c r="A73" s="11">
        <v>7</v>
      </c>
      <c r="B73" s="12">
        <v>44069</v>
      </c>
      <c r="C73" s="13">
        <v>4041</v>
      </c>
      <c r="D73" s="13">
        <f t="shared" si="13"/>
        <v>3863</v>
      </c>
      <c r="E73" s="13">
        <f t="shared" si="11"/>
        <v>178</v>
      </c>
      <c r="F73" s="14">
        <v>50000</v>
      </c>
      <c r="G73" s="11">
        <f t="shared" si="12"/>
        <v>3.56</v>
      </c>
    </row>
    <row r="74" spans="1:7">
      <c r="A74" s="11">
        <v>8</v>
      </c>
      <c r="B74" s="12">
        <v>44071</v>
      </c>
      <c r="C74" s="13">
        <v>4174</v>
      </c>
      <c r="D74" s="13">
        <f t="shared" si="13"/>
        <v>4041</v>
      </c>
      <c r="E74" s="13">
        <f t="shared" si="11"/>
        <v>133</v>
      </c>
      <c r="F74" s="14">
        <v>50000</v>
      </c>
      <c r="G74" s="11">
        <f t="shared" si="12"/>
        <v>2.66</v>
      </c>
    </row>
    <row r="75" spans="4:8">
      <c r="D75" s="16" t="str">
        <f>SUM(E67:E74)&amp;"Km"</f>
        <v>1300Km</v>
      </c>
      <c r="E75" s="11">
        <f>AVERAGE(E67:E74)</f>
        <v>162.5</v>
      </c>
      <c r="F75" s="17">
        <f>SUM(F67:F73)</f>
        <v>350000</v>
      </c>
      <c r="G75" s="11">
        <f>AVERAGE(G67:G74)</f>
        <v>3.36583333333333</v>
      </c>
      <c r="H75" s="16" t="str">
        <f>CEILING(F75/(SUM(E67:E74)),1)&amp;"đ/km"</f>
        <v>270đ/km</v>
      </c>
    </row>
    <row r="76" spans="1:7">
      <c r="A76" s="18"/>
      <c r="B76" s="18"/>
      <c r="C76" s="18"/>
      <c r="D76" s="18"/>
      <c r="E76" s="18"/>
      <c r="F76" s="18"/>
      <c r="G76" s="18"/>
    </row>
    <row r="77" spans="1:7">
      <c r="A77" s="18"/>
      <c r="B77" s="18"/>
      <c r="C77" s="18"/>
      <c r="D77" s="18"/>
      <c r="E77" s="18"/>
      <c r="F77" s="18"/>
      <c r="G77" s="18"/>
    </row>
    <row r="78" spans="1:6">
      <c r="A78" s="11"/>
      <c r="B78" s="12">
        <v>44034</v>
      </c>
      <c r="C78" s="13">
        <v>2517</v>
      </c>
      <c r="D78" s="13">
        <f>C79</f>
        <v>1462</v>
      </c>
      <c r="E78" s="13">
        <f>C78-D78</f>
        <v>1055</v>
      </c>
      <c r="F78" t="s">
        <v>43</v>
      </c>
    </row>
    <row r="79" spans="1:7">
      <c r="A79" s="11" t="s">
        <v>37</v>
      </c>
      <c r="B79" s="12">
        <v>44019</v>
      </c>
      <c r="C79" s="13">
        <v>1462</v>
      </c>
      <c r="D79" s="13">
        <f>C95</f>
        <v>617</v>
      </c>
      <c r="E79" s="13">
        <f>C79-D79</f>
        <v>845</v>
      </c>
      <c r="F79" t="s">
        <v>43</v>
      </c>
      <c r="G79" s="11" t="s">
        <v>44</v>
      </c>
    </row>
    <row r="80" spans="1:7">
      <c r="A80" s="15" t="s">
        <v>45</v>
      </c>
      <c r="B80" s="15"/>
      <c r="C80" s="15"/>
      <c r="D80" s="15"/>
      <c r="E80" s="15"/>
      <c r="F80" s="15"/>
      <c r="G80" s="11" t="s">
        <v>39</v>
      </c>
    </row>
    <row r="81" spans="1:7">
      <c r="A81" s="11">
        <v>1</v>
      </c>
      <c r="B81" s="12">
        <v>44014</v>
      </c>
      <c r="C81" s="13">
        <v>991</v>
      </c>
      <c r="D81" s="13">
        <v>790</v>
      </c>
      <c r="E81" s="13">
        <f>C81-D81</f>
        <v>201</v>
      </c>
      <c r="F81" s="14">
        <v>60000</v>
      </c>
      <c r="G81" s="11">
        <f>(E81/F81)*1000</f>
        <v>3.35</v>
      </c>
    </row>
    <row r="82" spans="1:8">
      <c r="A82" s="11">
        <v>2</v>
      </c>
      <c r="B82" s="12">
        <v>44016</v>
      </c>
      <c r="C82" s="13">
        <v>1114</v>
      </c>
      <c r="D82" s="13">
        <f>C81</f>
        <v>991</v>
      </c>
      <c r="E82" s="13">
        <f t="shared" ref="E82:E91" si="14">C82-D82</f>
        <v>123</v>
      </c>
      <c r="F82" s="14">
        <v>60000</v>
      </c>
      <c r="G82" s="11">
        <f t="shared" ref="G82:G92" si="15">(E82/F82)*1000</f>
        <v>2.05</v>
      </c>
      <c r="H82" s="22" t="s">
        <v>46</v>
      </c>
    </row>
    <row r="83" spans="1:8">
      <c r="A83" s="11">
        <v>3</v>
      </c>
      <c r="B83" s="12">
        <v>44018</v>
      </c>
      <c r="C83" s="13">
        <v>1460</v>
      </c>
      <c r="D83" s="13">
        <f t="shared" ref="D83:D91" si="16">C82</f>
        <v>1114</v>
      </c>
      <c r="E83" s="13">
        <f t="shared" si="14"/>
        <v>346</v>
      </c>
      <c r="F83" s="14">
        <v>120000</v>
      </c>
      <c r="G83" s="11">
        <f t="shared" si="15"/>
        <v>2.88333333333333</v>
      </c>
      <c r="H83" s="22"/>
    </row>
    <row r="84" spans="1:7">
      <c r="A84" s="11">
        <v>4</v>
      </c>
      <c r="B84" s="12">
        <v>44020</v>
      </c>
      <c r="C84" s="13">
        <v>1631</v>
      </c>
      <c r="D84" s="13">
        <f t="shared" si="16"/>
        <v>1460</v>
      </c>
      <c r="E84" s="13">
        <f t="shared" si="14"/>
        <v>171</v>
      </c>
      <c r="F84" s="14">
        <v>60000</v>
      </c>
      <c r="G84" s="11">
        <f t="shared" si="15"/>
        <v>2.85</v>
      </c>
    </row>
    <row r="85" spans="1:7">
      <c r="A85" s="11">
        <v>5</v>
      </c>
      <c r="B85" s="12">
        <v>44024</v>
      </c>
      <c r="C85" s="13">
        <v>1831</v>
      </c>
      <c r="D85" s="13">
        <f t="shared" si="16"/>
        <v>1631</v>
      </c>
      <c r="E85" s="13">
        <f t="shared" si="14"/>
        <v>200</v>
      </c>
      <c r="F85" s="14">
        <v>60001</v>
      </c>
      <c r="G85" s="11">
        <f t="shared" si="15"/>
        <v>3.33327777870369</v>
      </c>
    </row>
    <row r="86" spans="1:8">
      <c r="A86" s="11">
        <v>6</v>
      </c>
      <c r="B86" s="12">
        <v>44026</v>
      </c>
      <c r="C86" s="13">
        <v>1995</v>
      </c>
      <c r="D86" s="13">
        <f t="shared" si="16"/>
        <v>1831</v>
      </c>
      <c r="E86" s="13">
        <f t="shared" si="14"/>
        <v>164</v>
      </c>
      <c r="F86" s="14">
        <v>60002</v>
      </c>
      <c r="G86" s="11">
        <f t="shared" si="15"/>
        <v>2.73324222525916</v>
      </c>
      <c r="H86" t="s">
        <v>47</v>
      </c>
    </row>
    <row r="87" spans="1:7">
      <c r="A87" s="11">
        <v>7</v>
      </c>
      <c r="B87" s="12">
        <v>44028</v>
      </c>
      <c r="C87" s="13">
        <v>2157</v>
      </c>
      <c r="D87" s="13">
        <f t="shared" si="16"/>
        <v>1995</v>
      </c>
      <c r="E87" s="13">
        <f t="shared" si="14"/>
        <v>162</v>
      </c>
      <c r="F87" s="14">
        <v>60003</v>
      </c>
      <c r="G87" s="11">
        <f t="shared" si="15"/>
        <v>2.69986500674966</v>
      </c>
    </row>
    <row r="88" spans="1:7">
      <c r="A88" s="11">
        <v>8</v>
      </c>
      <c r="B88" s="12">
        <v>44030</v>
      </c>
      <c r="C88" s="13">
        <v>2334</v>
      </c>
      <c r="D88" s="13">
        <f t="shared" si="16"/>
        <v>2157</v>
      </c>
      <c r="E88" s="13">
        <f t="shared" si="14"/>
        <v>177</v>
      </c>
      <c r="F88" s="14">
        <v>60004</v>
      </c>
      <c r="G88" s="11">
        <f t="shared" si="15"/>
        <v>2.94980334644357</v>
      </c>
    </row>
    <row r="89" spans="1:7">
      <c r="A89" s="11">
        <v>9</v>
      </c>
      <c r="B89" s="12">
        <v>44034</v>
      </c>
      <c r="C89" s="13">
        <v>2496</v>
      </c>
      <c r="D89" s="13">
        <f t="shared" si="16"/>
        <v>2334</v>
      </c>
      <c r="E89" s="13">
        <f t="shared" si="14"/>
        <v>162</v>
      </c>
      <c r="F89" s="14">
        <v>60005</v>
      </c>
      <c r="G89" s="11">
        <f t="shared" si="15"/>
        <v>2.69977501874844</v>
      </c>
    </row>
    <row r="90" spans="1:7">
      <c r="A90" s="11">
        <v>10</v>
      </c>
      <c r="B90" s="12">
        <v>44036</v>
      </c>
      <c r="C90" s="13">
        <v>2685</v>
      </c>
      <c r="D90" s="13">
        <f t="shared" si="16"/>
        <v>2496</v>
      </c>
      <c r="E90" s="13">
        <f t="shared" si="14"/>
        <v>189</v>
      </c>
      <c r="F90" s="14">
        <v>60006</v>
      </c>
      <c r="G90" s="11">
        <f t="shared" si="15"/>
        <v>3.14968503149685</v>
      </c>
    </row>
    <row r="91" spans="1:7">
      <c r="A91" s="11">
        <v>11</v>
      </c>
      <c r="B91" s="12">
        <v>44041</v>
      </c>
      <c r="C91" s="13">
        <v>2874</v>
      </c>
      <c r="D91" s="13">
        <f t="shared" si="16"/>
        <v>2685</v>
      </c>
      <c r="E91" s="13">
        <f t="shared" si="14"/>
        <v>189</v>
      </c>
      <c r="F91" s="14">
        <v>60007</v>
      </c>
      <c r="G91" s="11">
        <f t="shared" si="15"/>
        <v>3.14963254287</v>
      </c>
    </row>
    <row r="92" spans="4:8">
      <c r="D92" s="16" t="str">
        <f>SUM(E81:E91)&amp;"km"</f>
        <v>2084km</v>
      </c>
      <c r="E92" s="11">
        <f>AVERAGE(E81:E91)</f>
        <v>189.454545454545</v>
      </c>
      <c r="F92" s="17">
        <f>SUM(F81:F91)</f>
        <v>720028</v>
      </c>
      <c r="G92" s="11">
        <f>AVERAGE(G81:G91)</f>
        <v>2.89532857123679</v>
      </c>
      <c r="H92" s="16" t="str">
        <f>CEILING(F92/(SUM(E81:E91)),1)&amp;"đ/km"</f>
        <v>346đ/km</v>
      </c>
    </row>
    <row r="93" spans="1:8">
      <c r="A93" s="18"/>
      <c r="B93" s="18"/>
      <c r="C93" s="18"/>
      <c r="D93" s="23"/>
      <c r="E93" s="18"/>
      <c r="F93" s="23"/>
      <c r="G93" s="18"/>
      <c r="H93" s="24"/>
    </row>
    <row r="94" spans="1:7">
      <c r="A94" s="18"/>
      <c r="B94" s="18"/>
      <c r="C94" s="18"/>
      <c r="D94" s="18"/>
      <c r="E94" s="18"/>
      <c r="F94" s="18"/>
      <c r="G94" s="18"/>
    </row>
    <row r="95" spans="1:7">
      <c r="A95" s="11" t="s">
        <v>37</v>
      </c>
      <c r="B95" s="12">
        <v>44007</v>
      </c>
      <c r="C95" s="13">
        <v>617</v>
      </c>
      <c r="D95" s="13">
        <v>0</v>
      </c>
      <c r="E95" s="25">
        <f>C95-D95</f>
        <v>617</v>
      </c>
      <c r="F95" s="26" t="s">
        <v>43</v>
      </c>
      <c r="G95" s="27" t="s">
        <v>48</v>
      </c>
    </row>
    <row r="96" spans="1:7">
      <c r="A96" s="28" t="s">
        <v>49</v>
      </c>
      <c r="B96" s="29"/>
      <c r="C96" s="29"/>
      <c r="D96" s="29"/>
      <c r="E96" s="29"/>
      <c r="F96" s="30"/>
      <c r="G96" s="11" t="s">
        <v>39</v>
      </c>
    </row>
    <row r="97" spans="1:7">
      <c r="A97" s="11">
        <v>1</v>
      </c>
      <c r="B97" s="12">
        <v>43999</v>
      </c>
      <c r="C97" s="13">
        <v>210</v>
      </c>
      <c r="D97" s="13">
        <v>0</v>
      </c>
      <c r="E97" s="13">
        <f>C97-D97</f>
        <v>210</v>
      </c>
      <c r="F97" s="14">
        <v>60000</v>
      </c>
      <c r="G97" s="11">
        <f>(E97/F97)*1000</f>
        <v>3.5</v>
      </c>
    </row>
    <row r="98" spans="1:7">
      <c r="A98" s="11">
        <v>2</v>
      </c>
      <c r="B98" s="12">
        <v>44003</v>
      </c>
      <c r="C98" s="13">
        <v>395</v>
      </c>
      <c r="D98" s="13">
        <f>C97</f>
        <v>210</v>
      </c>
      <c r="E98" s="13">
        <f>C98-D98</f>
        <v>185</v>
      </c>
      <c r="F98" s="14">
        <v>60000</v>
      </c>
      <c r="G98" s="11">
        <f>(E98/F98)*1000</f>
        <v>3.08333333333333</v>
      </c>
    </row>
    <row r="99" spans="1:7">
      <c r="A99" s="11">
        <v>3</v>
      </c>
      <c r="B99" s="12">
        <v>44007</v>
      </c>
      <c r="C99" s="13">
        <v>617</v>
      </c>
      <c r="D99" s="13">
        <f>C98</f>
        <v>395</v>
      </c>
      <c r="E99" s="13">
        <f>C99-D99</f>
        <v>222</v>
      </c>
      <c r="F99" s="14">
        <v>60000</v>
      </c>
      <c r="G99" s="11">
        <f>(E99/F99)*1000</f>
        <v>3.7</v>
      </c>
    </row>
    <row r="100" spans="1:7">
      <c r="A100" s="11">
        <v>4</v>
      </c>
      <c r="B100" s="12">
        <v>44011</v>
      </c>
      <c r="C100" s="13">
        <v>790</v>
      </c>
      <c r="D100" s="13">
        <f>C99</f>
        <v>617</v>
      </c>
      <c r="E100" s="13">
        <f>C100-D100</f>
        <v>173</v>
      </c>
      <c r="F100" s="14">
        <v>60000</v>
      </c>
      <c r="G100" s="11">
        <f>(E100/F100)*1000</f>
        <v>2.88333333333333</v>
      </c>
    </row>
    <row r="101" spans="4:8">
      <c r="D101" s="16" t="str">
        <f>SUM(E97:E100)&amp;"km"</f>
        <v>790km</v>
      </c>
      <c r="E101" s="11">
        <f>AVERAGE(E97:E100)</f>
        <v>197.5</v>
      </c>
      <c r="F101" s="17">
        <f>SUM(F97:F100)</f>
        <v>240000</v>
      </c>
      <c r="G101" s="11">
        <f>AVERAGE(G97:G100)</f>
        <v>3.29166666666667</v>
      </c>
      <c r="H101" s="16" t="str">
        <f>CEILING(F101/(SUM(E97:E100)),1)&amp;"đ/km"</f>
        <v>304đ/km</v>
      </c>
    </row>
    <row r="102" spans="2:3">
      <c r="B102" s="31">
        <v>43986</v>
      </c>
      <c r="C102" t="s">
        <v>50</v>
      </c>
    </row>
  </sheetData>
  <mergeCells count="16">
    <mergeCell ref="A1:G1"/>
    <mergeCell ref="A2:B2"/>
    <mergeCell ref="C2:D2"/>
    <mergeCell ref="E2:G2"/>
    <mergeCell ref="A3:B3"/>
    <mergeCell ref="C3:D3"/>
    <mergeCell ref="E3:G3"/>
    <mergeCell ref="A13:F13"/>
    <mergeCell ref="A26:F26"/>
    <mergeCell ref="A39:F39"/>
    <mergeCell ref="B53:E53"/>
    <mergeCell ref="A54:F54"/>
    <mergeCell ref="A66:F66"/>
    <mergeCell ref="A80:F80"/>
    <mergeCell ref="A96:F96"/>
    <mergeCell ref="H82:H8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Dự toán chi tiêu</vt:lpstr>
      <vt:lpstr>Xăng xe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Tuan Anh</cp:lastModifiedBy>
  <dcterms:created xsi:type="dcterms:W3CDTF">2020-06-18T02:32:00Z</dcterms:created>
  <dcterms:modified xsi:type="dcterms:W3CDTF">2020-12-20T09:38:53Z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