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<sst xmlns="http://schemas.openxmlformats.org/spreadsheetml/2006/main" count="166" uniqueCount="72">
  <si>
    <t>Chapter 11</t>
  </si>
  <si>
    <t>11-1A</t>
  </si>
  <si>
    <t>Frier</t>
  </si>
  <si>
    <t>Community Bank</t>
  </si>
  <si>
    <t>UMB Bank</t>
  </si>
  <si>
    <t>May</t>
  </si>
  <si>
    <t>12 days</t>
  </si>
  <si>
    <t>July</t>
  </si>
  <si>
    <t>Nov</t>
  </si>
  <si>
    <t>June</t>
  </si>
  <si>
    <t>30 days</t>
  </si>
  <si>
    <t>August</t>
  </si>
  <si>
    <t>Dec</t>
  </si>
  <si>
    <t>Septemver</t>
  </si>
  <si>
    <t>17 days</t>
  </si>
  <si>
    <t>Oct</t>
  </si>
  <si>
    <t>Jan</t>
  </si>
  <si>
    <t>Interest</t>
  </si>
  <si>
    <t>interest expense to be recorded in the adjusting entry at the end of 2010 :</t>
  </si>
  <si>
    <t>The interest expense to be recorded in 2011:</t>
  </si>
  <si>
    <t>Debit</t>
  </si>
  <si>
    <t>Credit</t>
  </si>
  <si>
    <t>MI</t>
  </si>
  <si>
    <t>AP-Frier</t>
  </si>
  <si>
    <t>Cash</t>
  </si>
  <si>
    <t>NP-Frier</t>
  </si>
  <si>
    <t>NP-COM Bank</t>
  </si>
  <si>
    <t>Interest expense</t>
  </si>
  <si>
    <t>NP- UMB Bank</t>
  </si>
  <si>
    <t>Interest payable</t>
  </si>
  <si>
    <t>11-2A</t>
  </si>
  <si>
    <t>Sales</t>
  </si>
  <si>
    <t>Estimated warranty liability 2010</t>
  </si>
  <si>
    <t>COGS</t>
  </si>
  <si>
    <t>Warranty expense</t>
  </si>
  <si>
    <t>Estimated warranty liability</t>
  </si>
  <si>
    <t>Estimated warranty liability 2011</t>
  </si>
  <si>
    <t>Warranty expense 2010</t>
  </si>
  <si>
    <t>Warranty expense 2011</t>
  </si>
  <si>
    <t>11-3A</t>
  </si>
  <si>
    <t>interest earned for Ace Company</t>
  </si>
  <si>
    <t>interest earned for Deuce Company</t>
  </si>
  <si>
    <t>11-4A</t>
  </si>
  <si>
    <t>Name</t>
  </si>
  <si>
    <t>Gross pay</t>
  </si>
  <si>
    <t>%</t>
  </si>
  <si>
    <t>FICA Social Security</t>
  </si>
  <si>
    <t>FICA Medicare</t>
  </si>
  <si>
    <t>Dale</t>
  </si>
  <si>
    <t>Ted</t>
  </si>
  <si>
    <t>Kate</t>
  </si>
  <si>
    <t>Chas</t>
  </si>
  <si>
    <t>FUTA</t>
  </si>
  <si>
    <t>SUTA</t>
  </si>
  <si>
    <t>Gross pPay</t>
  </si>
  <si>
    <t>Income Tax</t>
  </si>
  <si>
    <t>FICA SS</t>
  </si>
  <si>
    <t>FICA MC</t>
  </si>
  <si>
    <t>Heal Insurance</t>
  </si>
  <si>
    <t>Net Pay</t>
  </si>
  <si>
    <t>FUTA Tax</t>
  </si>
  <si>
    <t>SUTA Tax</t>
  </si>
  <si>
    <t>Pension fun</t>
  </si>
  <si>
    <t>Payroll</t>
  </si>
  <si>
    <t>11-5A</t>
  </si>
  <si>
    <t>Total gross</t>
  </si>
  <si>
    <t>Salaries expenses</t>
  </si>
  <si>
    <t>federal income taxes</t>
  </si>
  <si>
    <t>Medical insurance</t>
  </si>
  <si>
    <t>Union dues</t>
  </si>
  <si>
    <t>Salaries payable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</si>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</sst>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5" applyNumberFormat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5" xfId="0" applyFont="1" applyBorder="1">
      <alignment vertical="center"/>
    </xf>
    <xf numFmtId="0" fontId="0" fillId="0" borderId="6" xfId="0" applyBorder="1">
      <alignment vertical="center"/>
    </xf>
    <xf numFmtId="1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6" fontId="0" fillId="0" borderId="4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Border="1">
      <alignment vertical="center"/>
    </xf>
    <xf numFmtId="10" fontId="0" fillId="0" borderId="7" xfId="0" applyNumberFormat="1" applyBorder="1">
      <alignment vertical="center"/>
    </xf>
    <xf numFmtId="10" fontId="0" fillId="0" borderId="0" xfId="0" applyNumberFormat="1">
      <alignment vertical="center"/>
    </xf>
    <xf numFmtId="1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"/>
  <sheetViews>
    <sheetView tabSelected="1" topLeftCell="A112" workbookViewId="0">
      <selection activeCell="K119" sqref="K119"/>
    </sheetView>
  </sheetViews>
  <sheetFormatPr defaultColWidth="9.14285714285714" defaultRowHeight="15"/>
  <cols>
    <col min="4" max="4" width="9.57142857142857"/>
    <col min="5" max="5" width="12.8571428571429"/>
    <col min="7" max="7" width="9.57142857142857"/>
    <col min="9" max="10" width="9.57142857142857"/>
  </cols>
  <sheetData>
    <row r="1" spans="1:1">
      <c r="A1" t="s">
        <v>0</v>
      </c>
    </row>
    <row r="3" spans="1:1">
      <c r="A3" t="s">
        <v>1</v>
      </c>
    </row>
    <row r="4" ht="15.75"/>
    <row r="5" spans="1:11">
      <c r="A5" s="1" t="s">
        <v>2</v>
      </c>
      <c r="B5" s="2"/>
      <c r="C5" s="3"/>
      <c r="E5" s="1" t="s">
        <v>3</v>
      </c>
      <c r="F5" s="2"/>
      <c r="G5" s="3"/>
      <c r="I5" s="1" t="s">
        <v>4</v>
      </c>
      <c r="J5" s="2"/>
      <c r="K5" s="3"/>
    </row>
    <row r="6" spans="1:11">
      <c r="A6" s="4">
        <v>2010</v>
      </c>
      <c r="C6" s="5"/>
      <c r="E6" s="4">
        <v>2010</v>
      </c>
      <c r="G6" s="5"/>
      <c r="I6" s="4">
        <v>2010</v>
      </c>
      <c r="K6" s="5"/>
    </row>
    <row r="7" spans="1:11">
      <c r="A7" s="4" t="s">
        <v>5</v>
      </c>
      <c r="B7" t="s">
        <v>6</v>
      </c>
      <c r="C7" s="5"/>
      <c r="E7" s="4" t="s">
        <v>7</v>
      </c>
      <c r="F7">
        <v>23</v>
      </c>
      <c r="G7" s="5"/>
      <c r="I7" s="4" t="s">
        <v>8</v>
      </c>
      <c r="J7">
        <v>2</v>
      </c>
      <c r="K7" s="5"/>
    </row>
    <row r="8" spans="1:11">
      <c r="A8" s="4" t="s">
        <v>9</v>
      </c>
      <c r="B8" t="s">
        <v>10</v>
      </c>
      <c r="C8" s="5"/>
      <c r="E8" s="4" t="s">
        <v>11</v>
      </c>
      <c r="F8">
        <v>31</v>
      </c>
      <c r="G8" s="5"/>
      <c r="I8" s="4" t="s">
        <v>12</v>
      </c>
      <c r="J8">
        <v>31</v>
      </c>
      <c r="K8" s="5"/>
    </row>
    <row r="9" spans="1:11">
      <c r="A9" s="4" t="s">
        <v>7</v>
      </c>
      <c r="B9" t="s">
        <v>10</v>
      </c>
      <c r="C9" s="5"/>
      <c r="E9" s="4" t="s">
        <v>13</v>
      </c>
      <c r="F9">
        <v>30</v>
      </c>
      <c r="G9" s="5"/>
      <c r="I9" s="4">
        <v>2011</v>
      </c>
      <c r="K9" s="5"/>
    </row>
    <row r="10" spans="1:11">
      <c r="A10" s="4" t="s">
        <v>11</v>
      </c>
      <c r="B10" t="s">
        <v>14</v>
      </c>
      <c r="C10" s="6"/>
      <c r="E10" s="4" t="s">
        <v>15</v>
      </c>
      <c r="F10">
        <v>31</v>
      </c>
      <c r="G10" s="5"/>
      <c r="I10" s="4" t="s">
        <v>16</v>
      </c>
      <c r="J10">
        <v>27</v>
      </c>
      <c r="K10" s="5"/>
    </row>
    <row r="11" ht="15.75" spans="1:11">
      <c r="A11" s="7"/>
      <c r="B11" s="8" t="s">
        <v>17</v>
      </c>
      <c r="C11" s="9">
        <f>30000*9%*(90/360)</f>
        <v>675</v>
      </c>
      <c r="E11" s="4" t="s">
        <v>8</v>
      </c>
      <c r="F11">
        <v>5</v>
      </c>
      <c r="G11" s="5"/>
      <c r="I11" s="7"/>
      <c r="J11" s="8" t="s">
        <v>17</v>
      </c>
      <c r="K11" s="9">
        <f>21000*8%*60/360</f>
        <v>280</v>
      </c>
    </row>
    <row r="12" ht="15.75" spans="5:7">
      <c r="E12" s="7"/>
      <c r="F12" s="8" t="s">
        <v>17</v>
      </c>
      <c r="G12" s="9">
        <f>60000*10%*120/360</f>
        <v>2000</v>
      </c>
    </row>
    <row r="15" spans="1:9">
      <c r="A15" t="s">
        <v>18</v>
      </c>
      <c r="I15">
        <f>21000*8%*33/360</f>
        <v>154</v>
      </c>
    </row>
    <row r="17" spans="1:6">
      <c r="A17" t="s">
        <v>19</v>
      </c>
      <c r="F17">
        <f>21000*8%*27/360</f>
        <v>126</v>
      </c>
    </row>
    <row r="18" ht="15.75"/>
    <row r="19" spans="1:5">
      <c r="A19" s="1"/>
      <c r="B19" s="2"/>
      <c r="C19" s="2"/>
      <c r="D19" s="2" t="s">
        <v>20</v>
      </c>
      <c r="E19" s="3" t="s">
        <v>21</v>
      </c>
    </row>
    <row r="20" spans="1:5">
      <c r="A20" s="4">
        <v>2010</v>
      </c>
      <c r="E20" s="5"/>
    </row>
    <row r="21" spans="1:5">
      <c r="A21" s="10">
        <v>45402</v>
      </c>
      <c r="B21" t="s">
        <v>22</v>
      </c>
      <c r="D21">
        <v>38500</v>
      </c>
      <c r="E21" s="5"/>
    </row>
    <row r="22" spans="1:5">
      <c r="A22" s="4"/>
      <c r="B22" t="s">
        <v>23</v>
      </c>
      <c r="E22" s="5">
        <v>38500</v>
      </c>
    </row>
    <row r="23" spans="1:5">
      <c r="A23" s="10">
        <v>45431</v>
      </c>
      <c r="B23" t="s">
        <v>23</v>
      </c>
      <c r="D23">
        <v>38500</v>
      </c>
      <c r="E23" s="5"/>
    </row>
    <row r="24" spans="1:5">
      <c r="A24" s="4"/>
      <c r="B24" t="s">
        <v>24</v>
      </c>
      <c r="E24" s="5">
        <v>8500</v>
      </c>
    </row>
    <row r="25" spans="1:5">
      <c r="A25" s="4"/>
      <c r="B25" t="s">
        <v>25</v>
      </c>
      <c r="E25" s="5">
        <v>30000</v>
      </c>
    </row>
    <row r="26" spans="1:5">
      <c r="A26" s="10">
        <v>45481</v>
      </c>
      <c r="B26" t="s">
        <v>24</v>
      </c>
      <c r="D26">
        <v>60000</v>
      </c>
      <c r="E26" s="5"/>
    </row>
    <row r="27" spans="1:5">
      <c r="A27" s="4"/>
      <c r="B27" t="s">
        <v>26</v>
      </c>
      <c r="E27" s="5">
        <v>60000</v>
      </c>
    </row>
    <row r="28" spans="1:5">
      <c r="A28" s="10">
        <v>45521</v>
      </c>
      <c r="B28" t="s">
        <v>25</v>
      </c>
      <c r="D28">
        <v>30000</v>
      </c>
      <c r="E28" s="5"/>
    </row>
    <row r="29" spans="1:5">
      <c r="A29" s="4"/>
      <c r="B29" t="s">
        <v>27</v>
      </c>
      <c r="D29">
        <v>675</v>
      </c>
      <c r="E29" s="5"/>
    </row>
    <row r="30" spans="1:5">
      <c r="A30" s="4"/>
      <c r="B30" t="s">
        <v>24</v>
      </c>
      <c r="E30" s="5">
        <v>30675</v>
      </c>
    </row>
    <row r="31" spans="1:5">
      <c r="A31" s="10">
        <v>45601</v>
      </c>
      <c r="B31" t="s">
        <v>26</v>
      </c>
      <c r="D31">
        <v>60000</v>
      </c>
      <c r="E31" s="5"/>
    </row>
    <row r="32" spans="1:5">
      <c r="A32" s="4"/>
      <c r="B32" t="s">
        <v>27</v>
      </c>
      <c r="D32">
        <v>2000</v>
      </c>
      <c r="E32" s="5"/>
    </row>
    <row r="33" spans="1:5">
      <c r="A33" s="4"/>
      <c r="B33" t="s">
        <v>24</v>
      </c>
      <c r="E33" s="5">
        <v>62000</v>
      </c>
    </row>
    <row r="34" spans="1:5">
      <c r="A34" s="10">
        <v>45624</v>
      </c>
      <c r="B34" t="s">
        <v>24</v>
      </c>
      <c r="D34">
        <v>21000</v>
      </c>
      <c r="E34" s="5"/>
    </row>
    <row r="35" spans="1:5">
      <c r="A35" s="4"/>
      <c r="B35" t="s">
        <v>28</v>
      </c>
      <c r="E35" s="5">
        <v>21000</v>
      </c>
    </row>
    <row r="36" spans="1:5">
      <c r="A36" s="10">
        <v>45657</v>
      </c>
      <c r="B36" t="s">
        <v>27</v>
      </c>
      <c r="D36">
        <f>21000*8%*33/360</f>
        <v>154</v>
      </c>
      <c r="E36" s="5"/>
    </row>
    <row r="37" spans="1:5">
      <c r="A37" s="4"/>
      <c r="B37" t="s">
        <v>29</v>
      </c>
      <c r="E37" s="5">
        <f>21000*8%*33/360</f>
        <v>154</v>
      </c>
    </row>
    <row r="38" spans="1:5">
      <c r="A38" s="4">
        <v>2011</v>
      </c>
      <c r="E38" s="5"/>
    </row>
    <row r="39" spans="1:5">
      <c r="A39" s="10">
        <v>45318</v>
      </c>
      <c r="B39" t="s">
        <v>28</v>
      </c>
      <c r="D39">
        <v>60000</v>
      </c>
      <c r="E39" s="5"/>
    </row>
    <row r="40" spans="1:5">
      <c r="A40" s="4"/>
      <c r="B40" t="s">
        <v>27</v>
      </c>
      <c r="D40">
        <v>126</v>
      </c>
      <c r="E40" s="5"/>
    </row>
    <row r="41" spans="1:5">
      <c r="A41" s="4"/>
      <c r="B41" t="s">
        <v>29</v>
      </c>
      <c r="D41">
        <v>154</v>
      </c>
      <c r="E41" s="5"/>
    </row>
    <row r="42" ht="15.75" spans="1:5">
      <c r="A42" s="7"/>
      <c r="B42" s="11" t="s">
        <v>24</v>
      </c>
      <c r="C42" s="11"/>
      <c r="D42" s="11"/>
      <c r="E42" s="9">
        <v>21280</v>
      </c>
    </row>
    <row r="44" spans="1:1">
      <c r="A44" t="s">
        <v>30</v>
      </c>
    </row>
    <row r="45" ht="15.75"/>
    <row r="46" spans="1:5">
      <c r="A46" s="1"/>
      <c r="B46" s="2"/>
      <c r="C46" s="2"/>
      <c r="D46" s="2" t="s">
        <v>20</v>
      </c>
      <c r="E46" s="3" t="s">
        <v>21</v>
      </c>
    </row>
    <row r="47" spans="1:5">
      <c r="A47" s="4">
        <v>2010</v>
      </c>
      <c r="E47" s="5"/>
    </row>
    <row r="48" spans="1:8">
      <c r="A48" s="10">
        <v>45607</v>
      </c>
      <c r="B48" t="s">
        <v>31</v>
      </c>
      <c r="E48" s="5">
        <v>6000</v>
      </c>
      <c r="H48" t="s">
        <v>32</v>
      </c>
    </row>
    <row r="49" spans="1:9">
      <c r="A49" s="4"/>
      <c r="B49" t="s">
        <v>24</v>
      </c>
      <c r="D49">
        <v>6000</v>
      </c>
      <c r="E49" s="5"/>
      <c r="H49" s="12" t="s">
        <v>20</v>
      </c>
      <c r="I49" s="12" t="s">
        <v>21</v>
      </c>
    </row>
    <row r="50" spans="1:9">
      <c r="A50" s="10"/>
      <c r="B50" t="s">
        <v>33</v>
      </c>
      <c r="D50">
        <f>75*18</f>
        <v>1350</v>
      </c>
      <c r="E50" s="5"/>
      <c r="H50" s="12"/>
      <c r="I50" s="12">
        <f>7%*6000</f>
        <v>420</v>
      </c>
    </row>
    <row r="51" spans="1:9">
      <c r="A51" s="10"/>
      <c r="B51" t="s">
        <v>22</v>
      </c>
      <c r="E51" s="5">
        <f>75*18</f>
        <v>1350</v>
      </c>
      <c r="H51" s="12">
        <f>15*18</f>
        <v>270</v>
      </c>
      <c r="I51" s="12"/>
    </row>
    <row r="52" spans="1:9">
      <c r="A52" s="10">
        <v>45626</v>
      </c>
      <c r="B52" t="s">
        <v>34</v>
      </c>
      <c r="D52">
        <f>7%*6000</f>
        <v>420</v>
      </c>
      <c r="E52" s="5"/>
      <c r="H52" s="12">
        <f>30*18</f>
        <v>540</v>
      </c>
      <c r="I52" s="12"/>
    </row>
    <row r="53" spans="1:9">
      <c r="A53" s="4"/>
      <c r="B53" t="s">
        <v>35</v>
      </c>
      <c r="E53" s="5">
        <f>7%*6000</f>
        <v>420</v>
      </c>
      <c r="H53" s="13"/>
      <c r="I53" s="13">
        <f>7%*16800</f>
        <v>1176</v>
      </c>
    </row>
    <row r="54" spans="1:9">
      <c r="A54" s="10">
        <v>45635</v>
      </c>
      <c r="B54" t="s">
        <v>35</v>
      </c>
      <c r="D54">
        <f>15*18</f>
        <v>270</v>
      </c>
      <c r="E54" s="5"/>
      <c r="H54" s="12"/>
      <c r="I54" s="12">
        <f>I50+I53-H52-H51</f>
        <v>786</v>
      </c>
    </row>
    <row r="55" spans="1:5">
      <c r="A55" s="4"/>
      <c r="B55" t="s">
        <v>22</v>
      </c>
      <c r="E55" s="5">
        <f>15*18</f>
        <v>270</v>
      </c>
    </row>
    <row r="56" spans="1:8">
      <c r="A56" s="10">
        <v>45642</v>
      </c>
      <c r="B56" t="s">
        <v>31</v>
      </c>
      <c r="E56" s="5">
        <v>16800</v>
      </c>
      <c r="H56" t="s">
        <v>36</v>
      </c>
    </row>
    <row r="57" spans="1:9">
      <c r="A57" s="4"/>
      <c r="B57" t="s">
        <v>24</v>
      </c>
      <c r="D57">
        <v>16800</v>
      </c>
      <c r="E57" s="5"/>
      <c r="H57" s="12" t="s">
        <v>20</v>
      </c>
      <c r="I57" s="12" t="s">
        <v>21</v>
      </c>
    </row>
    <row r="58" spans="1:9">
      <c r="A58" s="4"/>
      <c r="B58" t="s">
        <v>33</v>
      </c>
      <c r="D58">
        <f>210*18</f>
        <v>3780</v>
      </c>
      <c r="E58" s="5"/>
      <c r="H58" s="12"/>
      <c r="I58" s="12">
        <v>786</v>
      </c>
    </row>
    <row r="59" spans="1:9">
      <c r="A59" s="4"/>
      <c r="B59" t="s">
        <v>22</v>
      </c>
      <c r="E59" s="5">
        <f>210*18</f>
        <v>3780</v>
      </c>
      <c r="H59" s="12">
        <f>50*18</f>
        <v>900</v>
      </c>
      <c r="I59" s="12"/>
    </row>
    <row r="60" spans="1:9">
      <c r="A60" s="10">
        <v>45655</v>
      </c>
      <c r="B60" t="s">
        <v>35</v>
      </c>
      <c r="D60">
        <f>30*18</f>
        <v>540</v>
      </c>
      <c r="E60" s="5"/>
      <c r="H60" s="13"/>
      <c r="I60" s="13">
        <f>10400*7%</f>
        <v>728</v>
      </c>
    </row>
    <row r="61" spans="1:9">
      <c r="A61" s="4"/>
      <c r="B61" t="s">
        <v>22</v>
      </c>
      <c r="E61" s="5">
        <f>30*18</f>
        <v>540</v>
      </c>
      <c r="H61" s="12"/>
      <c r="I61" s="12">
        <f>I60+I58-H59</f>
        <v>614</v>
      </c>
    </row>
    <row r="62" spans="1:9">
      <c r="A62" s="10">
        <v>45657</v>
      </c>
      <c r="B62" t="s">
        <v>34</v>
      </c>
      <c r="D62">
        <f>7%*16800</f>
        <v>1176</v>
      </c>
      <c r="E62" s="5"/>
      <c r="H62" s="12"/>
      <c r="I62" s="12"/>
    </row>
    <row r="63" spans="1:9">
      <c r="A63" s="4"/>
      <c r="B63" t="s">
        <v>35</v>
      </c>
      <c r="E63" s="5">
        <f>7%*16800</f>
        <v>1176</v>
      </c>
      <c r="H63" s="12"/>
      <c r="I63" s="12"/>
    </row>
    <row r="64" spans="1:5">
      <c r="A64" s="4">
        <v>2011</v>
      </c>
      <c r="E64" s="5"/>
    </row>
    <row r="65" spans="1:5">
      <c r="A65" s="10">
        <v>45296</v>
      </c>
      <c r="B65" t="s">
        <v>31</v>
      </c>
      <c r="D65">
        <v>10400</v>
      </c>
      <c r="E65" s="5"/>
    </row>
    <row r="66" spans="1:5">
      <c r="A66" s="4"/>
      <c r="B66" t="s">
        <v>24</v>
      </c>
      <c r="E66" s="5">
        <v>10400</v>
      </c>
    </row>
    <row r="67" spans="1:5">
      <c r="A67" s="4"/>
      <c r="B67" t="s">
        <v>33</v>
      </c>
      <c r="D67">
        <f>130*18</f>
        <v>2340</v>
      </c>
      <c r="E67" s="5"/>
    </row>
    <row r="68" spans="1:5">
      <c r="A68" s="4"/>
      <c r="B68" t="s">
        <v>22</v>
      </c>
      <c r="E68" s="5">
        <f>130*18</f>
        <v>2340</v>
      </c>
    </row>
    <row r="69" spans="1:5">
      <c r="A69" s="10">
        <v>45308</v>
      </c>
      <c r="B69" t="s">
        <v>35</v>
      </c>
      <c r="D69">
        <f>50*18</f>
        <v>900</v>
      </c>
      <c r="E69" s="5"/>
    </row>
    <row r="70" spans="1:5">
      <c r="A70" s="4"/>
      <c r="B70" t="s">
        <v>22</v>
      </c>
      <c r="E70" s="5">
        <f>50*18</f>
        <v>900</v>
      </c>
    </row>
    <row r="71" spans="1:5">
      <c r="A71" s="10">
        <v>45322</v>
      </c>
      <c r="B71" t="s">
        <v>34</v>
      </c>
      <c r="D71">
        <f>10400*7%</f>
        <v>728</v>
      </c>
      <c r="E71" s="5"/>
    </row>
    <row r="72" ht="15.75" spans="1:5">
      <c r="A72" s="7"/>
      <c r="B72" s="11" t="s">
        <v>35</v>
      </c>
      <c r="C72" s="11"/>
      <c r="D72" s="11"/>
      <c r="E72" s="9">
        <f>10400*7%</f>
        <v>728</v>
      </c>
    </row>
    <row r="74" spans="1:4">
      <c r="A74" t="s">
        <v>37</v>
      </c>
      <c r="D74">
        <f>D52+D62</f>
        <v>1596</v>
      </c>
    </row>
    <row r="75" spans="1:4">
      <c r="A75" t="s">
        <v>38</v>
      </c>
      <c r="D75">
        <f>10400*7%</f>
        <v>728</v>
      </c>
    </row>
    <row r="77" spans="1:1">
      <c r="A77" t="s">
        <v>39</v>
      </c>
    </row>
    <row r="78" spans="1:5">
      <c r="A78" t="s">
        <v>40</v>
      </c>
      <c r="E78">
        <f>100/30</f>
        <v>3.33333333333333</v>
      </c>
    </row>
    <row r="79" spans="1:5">
      <c r="A79" t="s">
        <v>41</v>
      </c>
      <c r="E79">
        <f>200/130</f>
        <v>1.53846153846154</v>
      </c>
    </row>
    <row r="84" spans="1:1">
      <c r="A84" t="s">
        <v>42</v>
      </c>
    </row>
    <row r="85" ht="15.75"/>
    <row r="86" spans="1:11">
      <c r="A86" s="14" t="s">
        <v>43</v>
      </c>
      <c r="B86" s="15" t="s">
        <v>44</v>
      </c>
      <c r="C86" s="15" t="s">
        <v>45</v>
      </c>
      <c r="D86" s="16" t="s">
        <v>46</v>
      </c>
      <c r="E86" s="17"/>
      <c r="G86" s="14" t="s">
        <v>43</v>
      </c>
      <c r="H86" s="15" t="s">
        <v>44</v>
      </c>
      <c r="I86" s="15" t="s">
        <v>45</v>
      </c>
      <c r="J86" s="16" t="s">
        <v>47</v>
      </c>
      <c r="K86" s="17"/>
    </row>
    <row r="87" spans="1:11">
      <c r="A87" s="18" t="s">
        <v>48</v>
      </c>
      <c r="B87" s="19">
        <f>106800-105300</f>
        <v>1500</v>
      </c>
      <c r="C87" s="20">
        <v>0.062</v>
      </c>
      <c r="D87" s="21">
        <f>C87*B87</f>
        <v>93</v>
      </c>
      <c r="E87" s="22"/>
      <c r="G87" s="18" t="s">
        <v>48</v>
      </c>
      <c r="H87" s="19">
        <v>2000</v>
      </c>
      <c r="I87" s="20">
        <v>0.0145</v>
      </c>
      <c r="J87" s="21">
        <f t="shared" ref="J87:J90" si="0">I87*H87</f>
        <v>29</v>
      </c>
      <c r="K87" s="22"/>
    </row>
    <row r="88" spans="1:11">
      <c r="A88" s="18" t="s">
        <v>49</v>
      </c>
      <c r="B88" s="19">
        <v>900</v>
      </c>
      <c r="C88" s="20">
        <v>0.062</v>
      </c>
      <c r="D88" s="21">
        <f>C88*B88</f>
        <v>55.8</v>
      </c>
      <c r="E88" s="22"/>
      <c r="G88" s="18" t="s">
        <v>49</v>
      </c>
      <c r="H88" s="19">
        <v>900</v>
      </c>
      <c r="I88" s="20">
        <v>0.0145</v>
      </c>
      <c r="J88" s="21">
        <f t="shared" si="0"/>
        <v>13.05</v>
      </c>
      <c r="K88" s="22"/>
    </row>
    <row r="89" spans="1:11">
      <c r="A89" s="18" t="s">
        <v>50</v>
      </c>
      <c r="B89" s="19">
        <v>450</v>
      </c>
      <c r="C89" s="20">
        <v>0.062</v>
      </c>
      <c r="D89" s="21">
        <f t="shared" ref="D89:D97" si="1">C89*B89</f>
        <v>27.9</v>
      </c>
      <c r="E89" s="22"/>
      <c r="G89" s="18" t="s">
        <v>50</v>
      </c>
      <c r="H89" s="19">
        <v>450</v>
      </c>
      <c r="I89" s="20">
        <v>0.0145</v>
      </c>
      <c r="J89" s="21">
        <f t="shared" si="0"/>
        <v>6.525</v>
      </c>
      <c r="K89" s="22"/>
    </row>
    <row r="90" ht="15.75" spans="1:11">
      <c r="A90" s="23" t="s">
        <v>51</v>
      </c>
      <c r="B90" s="24">
        <v>400</v>
      </c>
      <c r="C90" s="25">
        <v>0.062</v>
      </c>
      <c r="D90" s="26">
        <f t="shared" si="1"/>
        <v>24.8</v>
      </c>
      <c r="E90" s="27"/>
      <c r="G90" s="23" t="s">
        <v>51</v>
      </c>
      <c r="H90" s="24">
        <v>400</v>
      </c>
      <c r="I90" s="25">
        <v>0.0145</v>
      </c>
      <c r="J90" s="26">
        <f t="shared" si="0"/>
        <v>5.8</v>
      </c>
      <c r="K90" s="27"/>
    </row>
    <row r="92" ht="15.75"/>
    <row r="93" spans="1:11">
      <c r="A93" s="14" t="s">
        <v>43</v>
      </c>
      <c r="B93" s="15" t="s">
        <v>44</v>
      </c>
      <c r="C93" s="15" t="s">
        <v>45</v>
      </c>
      <c r="D93" s="16" t="s">
        <v>52</v>
      </c>
      <c r="E93" s="17"/>
      <c r="G93" s="14" t="s">
        <v>43</v>
      </c>
      <c r="H93" s="15" t="s">
        <v>44</v>
      </c>
      <c r="I93" s="15" t="s">
        <v>45</v>
      </c>
      <c r="J93" s="16" t="s">
        <v>53</v>
      </c>
      <c r="K93" s="17"/>
    </row>
    <row r="94" spans="1:11">
      <c r="A94" s="18" t="s">
        <v>48</v>
      </c>
      <c r="B94" s="19">
        <v>0</v>
      </c>
      <c r="C94" s="20">
        <v>0.008</v>
      </c>
      <c r="D94" s="21">
        <f t="shared" si="1"/>
        <v>0</v>
      </c>
      <c r="E94" s="22"/>
      <c r="G94" s="18" t="s">
        <v>48</v>
      </c>
      <c r="H94" s="19">
        <v>0</v>
      </c>
      <c r="I94" s="20">
        <v>0.0215</v>
      </c>
      <c r="J94" s="21">
        <f t="shared" ref="J94:J97" si="2">I94*H94</f>
        <v>0</v>
      </c>
      <c r="K94" s="22"/>
    </row>
    <row r="95" spans="1:11">
      <c r="A95" s="18" t="s">
        <v>49</v>
      </c>
      <c r="B95" s="19">
        <v>0</v>
      </c>
      <c r="C95" s="20">
        <v>0.008</v>
      </c>
      <c r="D95" s="21">
        <f t="shared" si="1"/>
        <v>0</v>
      </c>
      <c r="E95" s="22"/>
      <c r="G95" s="18" t="s">
        <v>49</v>
      </c>
      <c r="H95" s="19">
        <v>0</v>
      </c>
      <c r="I95" s="20">
        <v>0.0215</v>
      </c>
      <c r="J95" s="21">
        <f t="shared" si="2"/>
        <v>0</v>
      </c>
      <c r="K95" s="22"/>
    </row>
    <row r="96" spans="1:11">
      <c r="A96" s="18" t="s">
        <v>50</v>
      </c>
      <c r="B96" s="19">
        <v>250</v>
      </c>
      <c r="C96" s="20">
        <v>0.008</v>
      </c>
      <c r="D96" s="21">
        <f t="shared" si="1"/>
        <v>2</v>
      </c>
      <c r="E96" s="22"/>
      <c r="G96" s="18" t="s">
        <v>50</v>
      </c>
      <c r="H96" s="19">
        <v>250</v>
      </c>
      <c r="I96" s="20">
        <v>0.0215</v>
      </c>
      <c r="J96" s="21">
        <f t="shared" si="2"/>
        <v>5.375</v>
      </c>
      <c r="K96" s="22"/>
    </row>
    <row r="97" ht="15.75" spans="1:11">
      <c r="A97" s="23" t="s">
        <v>51</v>
      </c>
      <c r="B97" s="24">
        <v>400</v>
      </c>
      <c r="C97" s="25">
        <v>0.008</v>
      </c>
      <c r="D97" s="26">
        <f t="shared" si="1"/>
        <v>3.2</v>
      </c>
      <c r="E97" s="27"/>
      <c r="G97" s="23" t="s">
        <v>51</v>
      </c>
      <c r="H97" s="24">
        <v>400</v>
      </c>
      <c r="I97" s="25">
        <v>0.0215</v>
      </c>
      <c r="J97" s="26">
        <f t="shared" si="2"/>
        <v>8.6</v>
      </c>
      <c r="K97" s="27"/>
    </row>
    <row r="100" spans="1:7">
      <c r="A100" s="14" t="s">
        <v>43</v>
      </c>
      <c r="B100" s="28" t="s">
        <v>54</v>
      </c>
      <c r="C100" s="15" t="s">
        <v>55</v>
      </c>
      <c r="D100" s="15" t="s">
        <v>56</v>
      </c>
      <c r="E100" s="16" t="s">
        <v>57</v>
      </c>
      <c r="F100" s="28" t="s">
        <v>58</v>
      </c>
      <c r="G100" s="17" t="s">
        <v>59</v>
      </c>
    </row>
    <row r="101" spans="1:7">
      <c r="A101" s="18" t="s">
        <v>48</v>
      </c>
      <c r="B101">
        <v>2000</v>
      </c>
      <c r="C101" s="19">
        <v>252</v>
      </c>
      <c r="D101" s="29">
        <v>93</v>
      </c>
      <c r="E101" s="21">
        <v>29</v>
      </c>
      <c r="F101">
        <v>16</v>
      </c>
      <c r="G101" s="22">
        <f>B101-C101-D101-E101-F101</f>
        <v>1610</v>
      </c>
    </row>
    <row r="102" spans="1:7">
      <c r="A102" s="18" t="s">
        <v>49</v>
      </c>
      <c r="B102">
        <v>900</v>
      </c>
      <c r="C102" s="19">
        <v>99</v>
      </c>
      <c r="D102" s="29">
        <v>55.8</v>
      </c>
      <c r="E102" s="21">
        <v>13.05</v>
      </c>
      <c r="F102">
        <v>16</v>
      </c>
      <c r="G102" s="22">
        <f>B102-C102-D102-E102-F102</f>
        <v>716.15</v>
      </c>
    </row>
    <row r="103" spans="1:7">
      <c r="A103" s="18" t="s">
        <v>50</v>
      </c>
      <c r="B103">
        <v>450</v>
      </c>
      <c r="C103" s="19">
        <v>54</v>
      </c>
      <c r="D103" s="29">
        <v>27.9</v>
      </c>
      <c r="E103" s="21">
        <v>6.525</v>
      </c>
      <c r="F103">
        <v>16</v>
      </c>
      <c r="G103" s="22">
        <f>B103-C103-D103-E103-F103</f>
        <v>345.575</v>
      </c>
    </row>
    <row r="104" spans="1:7">
      <c r="A104" s="30" t="s">
        <v>51</v>
      </c>
      <c r="B104">
        <v>400</v>
      </c>
      <c r="C104" s="31">
        <v>36</v>
      </c>
      <c r="D104" s="32">
        <v>24.8</v>
      </c>
      <c r="E104" s="33">
        <v>5.8</v>
      </c>
      <c r="F104">
        <v>16</v>
      </c>
      <c r="G104" s="22">
        <f>B104-C104-D104-E104-F104</f>
        <v>317.4</v>
      </c>
    </row>
    <row r="105" ht="15.75" spans="1:7">
      <c r="A105" s="34"/>
      <c r="B105" s="35"/>
      <c r="C105" s="35"/>
      <c r="D105" s="35"/>
      <c r="E105" s="35"/>
      <c r="F105" s="35"/>
      <c r="G105" s="36">
        <f>SUM(G101:G104)</f>
        <v>2989.125</v>
      </c>
    </row>
    <row r="108" spans="1:10">
      <c r="A108" s="14" t="s">
        <v>43</v>
      </c>
      <c r="B108" s="28" t="s">
        <v>54</v>
      </c>
      <c r="C108" s="15" t="s">
        <v>55</v>
      </c>
      <c r="D108" s="15" t="s">
        <v>56</v>
      </c>
      <c r="E108" s="16" t="s">
        <v>57</v>
      </c>
      <c r="F108" s="28" t="s">
        <v>60</v>
      </c>
      <c r="G108" s="28" t="s">
        <v>61</v>
      </c>
      <c r="H108" s="28" t="s">
        <v>58</v>
      </c>
      <c r="I108" s="28" t="s">
        <v>62</v>
      </c>
      <c r="J108" s="17" t="s">
        <v>63</v>
      </c>
    </row>
    <row r="109" spans="1:10">
      <c r="A109" s="18" t="s">
        <v>48</v>
      </c>
      <c r="B109">
        <v>2000</v>
      </c>
      <c r="C109" s="19">
        <v>252</v>
      </c>
      <c r="D109" s="29">
        <v>93</v>
      </c>
      <c r="E109" s="21">
        <v>29</v>
      </c>
      <c r="F109">
        <v>0</v>
      </c>
      <c r="G109">
        <v>0</v>
      </c>
      <c r="H109">
        <v>16</v>
      </c>
      <c r="I109">
        <f>B109*8%</f>
        <v>160</v>
      </c>
      <c r="J109" s="22">
        <f>B109-C109-D109-E109-F109-G109-H109-I109</f>
        <v>1450</v>
      </c>
    </row>
    <row r="110" spans="1:10">
      <c r="A110" s="18" t="s">
        <v>49</v>
      </c>
      <c r="B110">
        <v>900</v>
      </c>
      <c r="C110" s="19">
        <v>99</v>
      </c>
      <c r="D110" s="29">
        <v>55.8</v>
      </c>
      <c r="E110" s="21">
        <v>13.05</v>
      </c>
      <c r="F110">
        <v>0</v>
      </c>
      <c r="G110">
        <v>0</v>
      </c>
      <c r="H110">
        <v>16</v>
      </c>
      <c r="I110">
        <f>B110*8%</f>
        <v>72</v>
      </c>
      <c r="J110" s="22">
        <f>B110-C110-D110-E110-F110-G110-H110-I110</f>
        <v>644.15</v>
      </c>
    </row>
    <row r="111" spans="1:10">
      <c r="A111" s="18" t="s">
        <v>50</v>
      </c>
      <c r="B111">
        <v>450</v>
      </c>
      <c r="C111" s="19">
        <v>54</v>
      </c>
      <c r="D111" s="29">
        <v>27.9</v>
      </c>
      <c r="E111" s="21">
        <v>6.525</v>
      </c>
      <c r="F111">
        <v>2</v>
      </c>
      <c r="G111">
        <v>5.375</v>
      </c>
      <c r="H111">
        <v>16</v>
      </c>
      <c r="I111">
        <f>B111*8%</f>
        <v>36</v>
      </c>
      <c r="J111" s="22">
        <f>B111-C111-D111-E111-F111-G111-H111-I111</f>
        <v>302.2</v>
      </c>
    </row>
    <row r="112" spans="1:10">
      <c r="A112" s="30" t="s">
        <v>51</v>
      </c>
      <c r="B112">
        <v>400</v>
      </c>
      <c r="C112" s="31">
        <v>36</v>
      </c>
      <c r="D112" s="32">
        <v>24.8</v>
      </c>
      <c r="E112" s="33">
        <v>5.8</v>
      </c>
      <c r="F112">
        <v>3.2</v>
      </c>
      <c r="G112">
        <v>8.6</v>
      </c>
      <c r="H112">
        <v>16</v>
      </c>
      <c r="I112">
        <f>B112*8%</f>
        <v>32</v>
      </c>
      <c r="J112" s="22">
        <f>B112-C112-D112-E112-F112-G112-H112-I112</f>
        <v>273.6</v>
      </c>
    </row>
    <row r="113" ht="15.75" spans="1:10">
      <c r="A113" s="34"/>
      <c r="B113" s="35"/>
      <c r="C113" s="35"/>
      <c r="D113" s="35"/>
      <c r="E113" s="35"/>
      <c r="F113" s="35"/>
      <c r="G113" s="35"/>
      <c r="H113" s="35"/>
      <c r="I113" s="35"/>
      <c r="J113" s="36">
        <f>SUM(J109:J112)</f>
        <v>2669.95</v>
      </c>
    </row>
    <row r="116" ht="15.75" spans="1:1">
      <c r="A116" t="s">
        <v>64</v>
      </c>
    </row>
    <row r="117" spans="1:3">
      <c r="A117" s="37" t="s">
        <v>65</v>
      </c>
      <c r="B117" s="28" t="s">
        <v>45</v>
      </c>
      <c r="C117" s="17" t="s">
        <v>56</v>
      </c>
    </row>
    <row r="118" ht="15.75" spans="1:3">
      <c r="A118" s="34">
        <f>11380+32920</f>
        <v>44300</v>
      </c>
      <c r="B118" s="38">
        <v>0.062</v>
      </c>
      <c r="C118" s="27">
        <f>B118*A118</f>
        <v>2746.6</v>
      </c>
    </row>
    <row r="119" ht="15.75" spans="2:2">
      <c r="B119" s="39"/>
    </row>
    <row r="120" spans="1:3">
      <c r="A120" s="37" t="s">
        <v>65</v>
      </c>
      <c r="B120" s="28" t="s">
        <v>45</v>
      </c>
      <c r="C120" s="17" t="s">
        <v>57</v>
      </c>
    </row>
    <row r="121" ht="15.75" spans="1:3">
      <c r="A121" s="34">
        <f>11380+32920</f>
        <v>44300</v>
      </c>
      <c r="B121" s="38">
        <v>0.0145</v>
      </c>
      <c r="C121" s="27">
        <f>B121*A121</f>
        <v>642.35</v>
      </c>
    </row>
    <row r="123" spans="1:5">
      <c r="A123" s="37"/>
      <c r="B123" s="28"/>
      <c r="C123" s="28"/>
      <c r="D123" s="28" t="s">
        <v>20</v>
      </c>
      <c r="E123" s="17" t="s">
        <v>21</v>
      </c>
    </row>
    <row r="124" spans="1:5">
      <c r="A124" s="40">
        <v>45299</v>
      </c>
      <c r="B124" t="s">
        <v>66</v>
      </c>
      <c r="D124">
        <f>11380+32920</f>
        <v>44300</v>
      </c>
      <c r="E124" s="22"/>
    </row>
    <row r="125" spans="1:5">
      <c r="A125" s="41"/>
      <c r="B125" t="s">
        <v>56</v>
      </c>
      <c r="E125" s="22">
        <v>2746.6</v>
      </c>
    </row>
    <row r="126" spans="1:5">
      <c r="A126" s="41"/>
      <c r="B126" t="s">
        <v>57</v>
      </c>
      <c r="E126" s="22">
        <v>642.35</v>
      </c>
    </row>
    <row r="127" spans="1:5">
      <c r="A127" s="41"/>
      <c r="B127" t="s">
        <v>67</v>
      </c>
      <c r="E127" s="22">
        <v>6340</v>
      </c>
    </row>
    <row r="128" spans="1:5">
      <c r="A128" s="41"/>
      <c r="B128" t="s">
        <v>68</v>
      </c>
      <c r="E128" s="22">
        <v>670</v>
      </c>
    </row>
    <row r="129" spans="1:5">
      <c r="A129" s="41"/>
      <c r="B129" t="s">
        <v>69</v>
      </c>
      <c r="E129" s="22">
        <v>420</v>
      </c>
    </row>
    <row r="130" spans="1:5">
      <c r="A130" s="41"/>
      <c r="B130" t="s">
        <v>70</v>
      </c>
      <c r="E130" s="22">
        <f>D124-SUM(E125:E129)</f>
        <v>33481.05</v>
      </c>
    </row>
    <row r="131" spans="1:5">
      <c r="A131" s="41"/>
      <c r="B131" s="42"/>
      <c r="C131" s="42"/>
      <c r="D131" s="42"/>
      <c r="E131" s="43"/>
    </row>
    <row r="132" spans="1:5">
      <c r="A132" s="41"/>
      <c r="B132" t="s">
        <v>71</v>
      </c>
      <c r="D132" s="44">
        <f>SUM(E133:E136)</f>
        <v>5515.35</v>
      </c>
      <c r="E132" s="22"/>
    </row>
    <row r="133" spans="1:5">
      <c r="A133" s="41"/>
      <c r="B133" t="s">
        <v>56</v>
      </c>
      <c r="E133" s="22">
        <v>2746.6</v>
      </c>
    </row>
    <row r="134" spans="1:5">
      <c r="A134" s="41"/>
      <c r="B134" t="s">
        <v>57</v>
      </c>
      <c r="E134" s="22">
        <v>642.35</v>
      </c>
    </row>
    <row r="135" spans="1:5">
      <c r="A135" s="41"/>
      <c r="B135" t="s">
        <v>52</v>
      </c>
      <c r="E135" s="22">
        <f>D124*4%</f>
        <v>1772</v>
      </c>
    </row>
    <row r="136" ht="15.75" spans="1:5">
      <c r="A136" s="34"/>
      <c r="B136" s="35" t="s">
        <v>53</v>
      </c>
      <c r="C136" s="35"/>
      <c r="D136" s="35"/>
      <c r="E136" s="27">
        <f>D124*0.8%</f>
        <v>354.4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Tuanhuym</cp:lastModifiedBy>
  <dcterms:created xsi:type="dcterms:W3CDTF">2024-10-26T06:40:00Z</dcterms:created>
  <dcterms:modified xsi:type="dcterms:W3CDTF">2024-10-27T17:37:20Z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AAFF3D29B84741E083202C4A93122628_11</vt:lpwstr>
  </property>
  <property fmtid="{D5CDD505-2E9C-101B-9397-08002B2CF9AE}" pid="3" name="KSOProductBuildVer">
    <vt:lpwstr>1033-12.2.0.18607</vt:lpwstr>
  </property>
</Properties>
</file>