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72" windowHeight="10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<sst xmlns="http://schemas.openxmlformats.org/spreadsheetml/2006/main" count="88" uniqueCount="48">
  <si>
    <t>Chapter 10</t>
  </si>
  <si>
    <t>10-1A</t>
  </si>
  <si>
    <t>Asset</t>
  </si>
  <si>
    <t>Appraised Value</t>
  </si>
  <si>
    <t>% of Value</t>
  </si>
  <si>
    <t>Purchase Price</t>
  </si>
  <si>
    <t>Apportioned Cost</t>
  </si>
  <si>
    <t>Building</t>
  </si>
  <si>
    <t>Land</t>
  </si>
  <si>
    <t>Land Improvement</t>
  </si>
  <si>
    <t>Four Vehicles</t>
  </si>
  <si>
    <t>Total</t>
  </si>
  <si>
    <t>Debit</t>
  </si>
  <si>
    <t>Credit</t>
  </si>
  <si>
    <t>Depreciation Expense</t>
  </si>
  <si>
    <t>Straight-Line Rate</t>
  </si>
  <si>
    <t>Double-Declining Balance Rate</t>
  </si>
  <si>
    <t>Cash</t>
  </si>
  <si>
    <t>10-2A</t>
  </si>
  <si>
    <t>Building 2</t>
  </si>
  <si>
    <t>Building 3</t>
  </si>
  <si>
    <t>Land Improvement 1</t>
  </si>
  <si>
    <t>Land Improvement 2</t>
  </si>
  <si>
    <t>Appraised</t>
  </si>
  <si>
    <t>Cost</t>
  </si>
  <si>
    <t>Demolition</t>
  </si>
  <si>
    <t>Land Grading</t>
  </si>
  <si>
    <t>Construction</t>
  </si>
  <si>
    <t>Depreciation</t>
  </si>
  <si>
    <t>LI 1</t>
  </si>
  <si>
    <t>LI 2</t>
  </si>
  <si>
    <t>Accum-Building 2</t>
  </si>
  <si>
    <t>Accum-Building 3</t>
  </si>
  <si>
    <t>Accum-LI1</t>
  </si>
  <si>
    <t>Accum-LI2</t>
  </si>
  <si>
    <t>10-3A</t>
  </si>
  <si>
    <t>Equipment</t>
  </si>
  <si>
    <t>Accum Depre</t>
  </si>
  <si>
    <t>Repair Expense</t>
  </si>
  <si>
    <t>10-4A</t>
  </si>
  <si>
    <t>Truck</t>
  </si>
  <si>
    <t>Loss on Disposal</t>
  </si>
  <si>
    <t>10-5A</t>
  </si>
  <si>
    <t xml:space="preserve">Year </t>
  </si>
  <si>
    <t>Straight-Line</t>
  </si>
  <si>
    <t>Units of Production</t>
  </si>
  <si>
    <t>Double-Declining</t>
  </si>
  <si>
    <t>Depreciation Expense per Unit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</si>
</sst>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2" applyNumberFormat="0" applyAlignment="0" applyProtection="0">
      <alignment vertical="center"/>
    </xf>
    <xf numFmtId="0" fontId="10" fillId="4" borderId="13" applyNumberFormat="0" applyAlignment="0" applyProtection="0">
      <alignment vertical="center"/>
    </xf>
    <xf numFmtId="0" fontId="11" fillId="4" borderId="12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5" xfId="0" applyNumberFormat="1" applyBorder="1">
      <alignment vertical="center"/>
    </xf>
    <xf numFmtId="0" fontId="0" fillId="0" borderId="0" xfId="0" applyNumberFormat="1" applyAlignme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8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8" xfId="0" applyBorder="1">
      <alignment vertical="center"/>
    </xf>
    <xf numFmtId="16" fontId="0" fillId="0" borderId="0" xfId="0" applyNumberFormat="1">
      <alignment vertical="center"/>
    </xf>
    <xf numFmtId="0" fontId="0" fillId="0" borderId="8" xfId="0" applyBorder="1">
      <alignment vertical="center"/>
    </xf>
    <xf numFmtId="16" fontId="0" fillId="0" borderId="3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7" xfId="0" applyNumberForma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3"/>
  <sheetViews>
    <sheetView tabSelected="1" topLeftCell="E79" workbookViewId="0">
      <selection activeCell="G83" sqref="G83"/>
    </sheetView>
  </sheetViews>
  <sheetFormatPr defaultColWidth="9.14159292035398" defaultRowHeight="14.25"/>
  <cols>
    <col min="4" max="4" width="12.858407079646"/>
    <col min="5" max="5" width="11.716814159292"/>
  </cols>
  <sheetData>
    <row r="1" spans="1:1">
      <c r="A1" t="s">
        <v>0</v>
      </c>
    </row>
    <row r="3" spans="1:1">
      <c r="A3" t="s">
        <v>1</v>
      </c>
    </row>
    <row r="4" ht="15"/>
    <row r="5" spans="1:9">
      <c r="A5" s="1" t="s">
        <v>2</v>
      </c>
      <c r="B5" s="2"/>
      <c r="C5" s="2" t="s">
        <v>3</v>
      </c>
      <c r="D5" s="2"/>
      <c r="E5" s="2" t="s">
        <v>4</v>
      </c>
      <c r="F5" s="2" t="s">
        <v>5</v>
      </c>
      <c r="G5" s="2"/>
      <c r="H5" s="2" t="s">
        <v>6</v>
      </c>
      <c r="I5" s="8"/>
    </row>
    <row r="6" spans="1:9">
      <c r="A6" s="3" t="s">
        <v>7</v>
      </c>
      <c r="C6">
        <v>408000</v>
      </c>
      <c r="E6">
        <f>C6/$C$10</f>
        <v>0.48</v>
      </c>
      <c r="F6">
        <v>787500</v>
      </c>
      <c r="H6">
        <f>F6*E6</f>
        <v>378000</v>
      </c>
      <c r="I6" s="9"/>
    </row>
    <row r="7" spans="1:9">
      <c r="A7" s="3" t="s">
        <v>8</v>
      </c>
      <c r="C7">
        <v>289000</v>
      </c>
      <c r="E7">
        <f>C7/$C$10</f>
        <v>0.34</v>
      </c>
      <c r="F7">
        <v>787500</v>
      </c>
      <c r="H7">
        <f>F7*E7</f>
        <v>267750</v>
      </c>
      <c r="I7" s="9"/>
    </row>
    <row r="8" spans="1:9">
      <c r="A8" s="3" t="s">
        <v>9</v>
      </c>
      <c r="C8">
        <v>42500</v>
      </c>
      <c r="E8">
        <f>C8/$C$10</f>
        <v>0.05</v>
      </c>
      <c r="F8">
        <v>787500</v>
      </c>
      <c r="H8">
        <f>F8*E8</f>
        <v>39375</v>
      </c>
      <c r="I8" s="9"/>
    </row>
    <row r="9" spans="1:9">
      <c r="A9" s="3" t="s">
        <v>10</v>
      </c>
      <c r="C9">
        <v>110500</v>
      </c>
      <c r="E9">
        <f>C9/$C$10</f>
        <v>0.13</v>
      </c>
      <c r="F9">
        <v>787500</v>
      </c>
      <c r="H9">
        <f>F9*E9</f>
        <v>102375</v>
      </c>
      <c r="I9" s="9"/>
    </row>
    <row r="10" ht="15" spans="1:9">
      <c r="A10" s="4" t="s">
        <v>11</v>
      </c>
      <c r="B10" s="5"/>
      <c r="C10" s="6">
        <f>SUM(C6:C9)</f>
        <v>850000</v>
      </c>
      <c r="D10" s="6"/>
      <c r="E10" s="5">
        <f>C10/$C$10</f>
        <v>1</v>
      </c>
      <c r="F10" s="5"/>
      <c r="G10" s="5"/>
      <c r="H10" s="6">
        <f>SUM(H6:I9)</f>
        <v>787500</v>
      </c>
      <c r="I10" s="23"/>
    </row>
    <row r="11" ht="15" spans="8:9">
      <c r="H11" s="7"/>
      <c r="I11" s="7"/>
    </row>
    <row r="12" spans="1:9">
      <c r="A12" s="1"/>
      <c r="B12" s="2"/>
      <c r="C12" s="2" t="s">
        <v>12</v>
      </c>
      <c r="D12" s="8" t="s">
        <v>13</v>
      </c>
      <c r="F12" t="s">
        <v>14</v>
      </c>
      <c r="I12">
        <f>(378000-25650)/15</f>
        <v>23490</v>
      </c>
    </row>
    <row r="13" spans="1:4">
      <c r="A13" s="3" t="s">
        <v>7</v>
      </c>
      <c r="C13">
        <v>378000</v>
      </c>
      <c r="D13" s="9"/>
    </row>
    <row r="14" spans="1:8">
      <c r="A14" s="3" t="s">
        <v>8</v>
      </c>
      <c r="C14">
        <v>267750</v>
      </c>
      <c r="D14" s="9"/>
      <c r="F14" t="s">
        <v>15</v>
      </c>
      <c r="H14">
        <f>100%/5</f>
        <v>0.2</v>
      </c>
    </row>
    <row r="15" spans="1:9">
      <c r="A15" s="3" t="s">
        <v>9</v>
      </c>
      <c r="C15">
        <v>39375</v>
      </c>
      <c r="D15" s="9"/>
      <c r="F15" t="s">
        <v>16</v>
      </c>
      <c r="I15">
        <v>0.4</v>
      </c>
    </row>
    <row r="16" spans="1:9">
      <c r="A16" s="3" t="s">
        <v>10</v>
      </c>
      <c r="C16">
        <v>102375</v>
      </c>
      <c r="D16" s="9"/>
      <c r="F16" t="s">
        <v>14</v>
      </c>
      <c r="I16">
        <f>39375*0.4</f>
        <v>15750</v>
      </c>
    </row>
    <row r="17" ht="15" spans="1:4">
      <c r="A17" s="4" t="s">
        <v>17</v>
      </c>
      <c r="B17" s="5"/>
      <c r="C17" s="5"/>
      <c r="D17" s="10">
        <f>SUM(C13:C16)</f>
        <v>787500</v>
      </c>
    </row>
    <row r="19" spans="1:1">
      <c r="A19" t="s">
        <v>18</v>
      </c>
    </row>
    <row r="21" spans="3:8">
      <c r="C21" t="s">
        <v>8</v>
      </c>
      <c r="D21" t="s">
        <v>19</v>
      </c>
      <c r="E21" t="s">
        <v>20</v>
      </c>
      <c r="F21" t="s">
        <v>21</v>
      </c>
      <c r="H21" t="s">
        <v>22</v>
      </c>
    </row>
    <row r="22" spans="1:10">
      <c r="A22" t="s">
        <v>23</v>
      </c>
      <c r="C22">
        <v>1865600</v>
      </c>
      <c r="D22">
        <v>641300</v>
      </c>
      <c r="F22">
        <v>408100</v>
      </c>
      <c r="J22" s="11">
        <f>SUM(C22:G22)</f>
        <v>2915000</v>
      </c>
    </row>
    <row r="23" spans="3:6">
      <c r="C23">
        <f>C22/J22</f>
        <v>0.64</v>
      </c>
      <c r="D23">
        <f>D22/J22</f>
        <v>0.22</v>
      </c>
      <c r="F23">
        <f>F22/J22</f>
        <v>0.14</v>
      </c>
    </row>
    <row r="24" spans="1:6">
      <c r="A24" t="s">
        <v>24</v>
      </c>
      <c r="C24">
        <v>1792000</v>
      </c>
      <c r="D24">
        <f>2800000*D23</f>
        <v>616000</v>
      </c>
      <c r="F24">
        <f>F23*2800000</f>
        <v>392000</v>
      </c>
    </row>
    <row r="25" spans="1:3">
      <c r="A25" t="s">
        <v>25</v>
      </c>
      <c r="C25">
        <v>422600</v>
      </c>
    </row>
    <row r="26" spans="1:3">
      <c r="A26" t="s">
        <v>26</v>
      </c>
      <c r="C26">
        <v>167200</v>
      </c>
    </row>
    <row r="27" spans="1:5">
      <c r="A27" t="s">
        <v>27</v>
      </c>
      <c r="E27">
        <v>2019000</v>
      </c>
    </row>
    <row r="28" spans="1:8">
      <c r="A28" t="s">
        <v>9</v>
      </c>
      <c r="H28">
        <v>158000</v>
      </c>
    </row>
    <row r="29" spans="1:9">
      <c r="A29" t="s">
        <v>28</v>
      </c>
      <c r="C29" s="11"/>
      <c r="D29" s="11">
        <f>(D24-80000)/20</f>
        <v>26800</v>
      </c>
      <c r="E29" s="11">
        <f>(E27-390100)/25</f>
        <v>65156</v>
      </c>
      <c r="F29" s="11">
        <f>F24/14</f>
        <v>28000</v>
      </c>
      <c r="G29" s="11"/>
      <c r="H29" s="7">
        <f>H28/20</f>
        <v>7900</v>
      </c>
      <c r="I29" s="7"/>
    </row>
    <row r="30" spans="1:9">
      <c r="A30" t="s">
        <v>11</v>
      </c>
      <c r="C30" s="11">
        <f>SUM(C24:C28)</f>
        <v>2381800</v>
      </c>
      <c r="D30" s="11">
        <f>SUM(D24:D28)</f>
        <v>616000</v>
      </c>
      <c r="E30" s="11">
        <f>SUM(E24:E28)</f>
        <v>2019000</v>
      </c>
      <c r="F30" s="11">
        <f>SUM(F24:F28)</f>
        <v>392000</v>
      </c>
      <c r="G30" s="11"/>
      <c r="H30" s="7">
        <f>SUM(H24:H28)</f>
        <v>158000</v>
      </c>
      <c r="I30" s="7"/>
    </row>
    <row r="32" spans="1:3">
      <c r="A32" s="12"/>
      <c r="B32" s="13" t="s">
        <v>12</v>
      </c>
      <c r="C32" s="14" t="s">
        <v>13</v>
      </c>
    </row>
    <row r="33" spans="1:3">
      <c r="A33" s="15" t="s">
        <v>8</v>
      </c>
      <c r="B33">
        <v>2381800</v>
      </c>
      <c r="C33" s="16"/>
    </row>
    <row r="34" spans="1:3">
      <c r="A34" s="15" t="s">
        <v>19</v>
      </c>
      <c r="B34">
        <v>616000</v>
      </c>
      <c r="C34" s="16"/>
    </row>
    <row r="35" spans="1:3">
      <c r="A35" s="15" t="s">
        <v>20</v>
      </c>
      <c r="B35">
        <v>2019000</v>
      </c>
      <c r="C35" s="16"/>
    </row>
    <row r="36" spans="1:3">
      <c r="A36" s="15" t="s">
        <v>29</v>
      </c>
      <c r="B36">
        <v>392000</v>
      </c>
      <c r="C36" s="16"/>
    </row>
    <row r="37" spans="1:3">
      <c r="A37" s="15" t="s">
        <v>30</v>
      </c>
      <c r="B37">
        <v>158000</v>
      </c>
      <c r="C37" s="16"/>
    </row>
    <row r="38" ht="15" spans="1:3">
      <c r="A38" s="17" t="s">
        <v>17</v>
      </c>
      <c r="B38" s="18"/>
      <c r="C38" s="19">
        <f>SUM(B33:B37)</f>
        <v>5566800</v>
      </c>
    </row>
    <row r="40" spans="1:4">
      <c r="A40" s="12" t="s">
        <v>28</v>
      </c>
      <c r="B40" s="13"/>
      <c r="C40" s="20">
        <f>SUM(D41:D44)</f>
        <v>127856</v>
      </c>
      <c r="D40" s="14"/>
    </row>
    <row r="41" spans="1:4">
      <c r="A41" s="15" t="s">
        <v>31</v>
      </c>
      <c r="D41" s="16">
        <v>26800</v>
      </c>
    </row>
    <row r="42" spans="1:4">
      <c r="A42" s="15" t="s">
        <v>32</v>
      </c>
      <c r="D42" s="16">
        <v>65156</v>
      </c>
    </row>
    <row r="43" spans="1:4">
      <c r="A43" s="15" t="s">
        <v>33</v>
      </c>
      <c r="D43" s="16">
        <v>28000</v>
      </c>
    </row>
    <row r="44" ht="15" spans="1:4">
      <c r="A44" s="17" t="s">
        <v>34</v>
      </c>
      <c r="B44" s="18"/>
      <c r="C44" s="18"/>
      <c r="D44" s="21">
        <v>7900</v>
      </c>
    </row>
    <row r="49" spans="1:1">
      <c r="A49" t="s">
        <v>35</v>
      </c>
    </row>
    <row r="51" spans="4:5">
      <c r="D51" t="s">
        <v>12</v>
      </c>
      <c r="E51" t="s">
        <v>13</v>
      </c>
    </row>
    <row r="52" spans="1:1">
      <c r="A52">
        <v>2010</v>
      </c>
    </row>
    <row r="53" spans="1:4">
      <c r="A53" s="22">
        <v>45292</v>
      </c>
      <c r="B53" t="s">
        <v>36</v>
      </c>
      <c r="D53">
        <f>255440+15200+2500</f>
        <v>273140</v>
      </c>
    </row>
    <row r="54" spans="2:5">
      <c r="B54" t="s">
        <v>17</v>
      </c>
      <c r="E54">
        <v>273140</v>
      </c>
    </row>
    <row r="55" spans="1:4">
      <c r="A55" s="22">
        <v>45294</v>
      </c>
      <c r="B55" t="s">
        <v>36</v>
      </c>
      <c r="D55">
        <v>3660</v>
      </c>
    </row>
    <row r="56" spans="2:5">
      <c r="B56" t="s">
        <v>17</v>
      </c>
      <c r="E56">
        <v>3660</v>
      </c>
    </row>
    <row r="57" spans="1:4">
      <c r="A57" s="22">
        <v>45657</v>
      </c>
      <c r="B57" t="s">
        <v>14</v>
      </c>
      <c r="D57">
        <f>((D53+D55)-(34740+1110))/4</f>
        <v>60237.5</v>
      </c>
    </row>
    <row r="58" spans="2:5">
      <c r="B58" t="s">
        <v>37</v>
      </c>
      <c r="E58">
        <f>((E54+E56)-(34740+1110))/4</f>
        <v>60237.5</v>
      </c>
    </row>
    <row r="59" spans="1:1">
      <c r="A59">
        <v>2011</v>
      </c>
    </row>
    <row r="60" spans="1:4">
      <c r="A60" s="22">
        <v>45292</v>
      </c>
      <c r="B60" t="s">
        <v>36</v>
      </c>
      <c r="D60">
        <v>4500</v>
      </c>
    </row>
    <row r="61" spans="2:5">
      <c r="B61" t="s">
        <v>17</v>
      </c>
      <c r="E61">
        <v>4500</v>
      </c>
    </row>
    <row r="62" spans="1:4">
      <c r="A62" s="22">
        <v>45339</v>
      </c>
      <c r="B62" t="s">
        <v>38</v>
      </c>
      <c r="D62">
        <v>920</v>
      </c>
    </row>
    <row r="63" spans="2:5">
      <c r="B63" t="s">
        <v>17</v>
      </c>
      <c r="E63">
        <v>920</v>
      </c>
    </row>
    <row r="64" spans="1:4">
      <c r="A64" s="22">
        <v>45657</v>
      </c>
      <c r="B64" t="s">
        <v>14</v>
      </c>
      <c r="D64">
        <f>((D53+D55-D57+D60)-35850)/5</f>
        <v>37042.5</v>
      </c>
    </row>
    <row r="65" spans="2:5">
      <c r="B65" t="s">
        <v>37</v>
      </c>
      <c r="E65">
        <f>((E54+E56-E58+E61)-35850)/5</f>
        <v>37042.5</v>
      </c>
    </row>
    <row r="67" spans="1:1">
      <c r="A67" t="s">
        <v>39</v>
      </c>
    </row>
    <row r="68" ht="15"/>
    <row r="69" spans="1:5">
      <c r="A69" s="1"/>
      <c r="B69" s="2"/>
      <c r="C69" s="2"/>
      <c r="D69" s="2" t="s">
        <v>12</v>
      </c>
      <c r="E69" s="8" t="s">
        <v>13</v>
      </c>
    </row>
    <row r="70" spans="1:5">
      <c r="A70" s="3">
        <v>2010</v>
      </c>
      <c r="E70" s="9"/>
    </row>
    <row r="71" spans="1:5">
      <c r="A71" s="24">
        <v>45292</v>
      </c>
      <c r="B71" t="s">
        <v>40</v>
      </c>
      <c r="D71">
        <f>19415+1165</f>
        <v>20580</v>
      </c>
      <c r="E71" s="9"/>
    </row>
    <row r="72" spans="1:5">
      <c r="A72" s="3"/>
      <c r="B72" t="s">
        <v>17</v>
      </c>
      <c r="E72" s="9">
        <f>19415+1165</f>
        <v>20580</v>
      </c>
    </row>
    <row r="73" spans="1:5">
      <c r="A73" s="24">
        <v>45657</v>
      </c>
      <c r="B73" t="s">
        <v>14</v>
      </c>
      <c r="D73">
        <f>(D71-3000)/5</f>
        <v>3516</v>
      </c>
      <c r="E73" s="9"/>
    </row>
    <row r="74" spans="1:5">
      <c r="A74" s="3"/>
      <c r="B74" t="s">
        <v>37</v>
      </c>
      <c r="E74" s="9">
        <f>(E72-3000)/5</f>
        <v>3516</v>
      </c>
    </row>
    <row r="75" spans="1:5">
      <c r="A75" s="3">
        <v>2011</v>
      </c>
      <c r="E75" s="9"/>
    </row>
    <row r="76" spans="1:5">
      <c r="A76" s="3"/>
      <c r="B76" t="s">
        <v>14</v>
      </c>
      <c r="D76" s="25">
        <f>((20580-3516)-3500)/3</f>
        <v>4521.33333333333</v>
      </c>
      <c r="E76" s="9"/>
    </row>
    <row r="77" spans="1:5">
      <c r="A77" s="3"/>
      <c r="B77" t="s">
        <v>37</v>
      </c>
      <c r="E77" s="26">
        <v>4521.33333333333</v>
      </c>
    </row>
    <row r="78" spans="1:5">
      <c r="A78" s="3">
        <v>2012</v>
      </c>
      <c r="E78" s="9"/>
    </row>
    <row r="79" spans="1:5">
      <c r="A79" s="3"/>
      <c r="B79" t="s">
        <v>14</v>
      </c>
      <c r="D79" s="25">
        <v>4521.33333333333</v>
      </c>
      <c r="E79" s="9"/>
    </row>
    <row r="80" spans="1:5">
      <c r="A80" s="3"/>
      <c r="B80" t="s">
        <v>37</v>
      </c>
      <c r="E80" s="26">
        <v>4521.33333333333</v>
      </c>
    </row>
    <row r="81" spans="1:5">
      <c r="A81" s="3"/>
      <c r="E81" s="9"/>
    </row>
    <row r="82" spans="1:5">
      <c r="A82" s="3"/>
      <c r="B82" t="s">
        <v>17</v>
      </c>
      <c r="D82">
        <v>6200</v>
      </c>
      <c r="E82" s="9"/>
    </row>
    <row r="83" spans="1:5">
      <c r="A83" s="3"/>
      <c r="B83" t="s">
        <v>37</v>
      </c>
      <c r="D83" s="25">
        <f>SUM(E74,E77,E80)</f>
        <v>12558.6666666667</v>
      </c>
      <c r="E83" s="9"/>
    </row>
    <row r="84" spans="1:5">
      <c r="A84" s="3"/>
      <c r="B84" t="s">
        <v>41</v>
      </c>
      <c r="D84">
        <f>-(6200-(20580-12558))</f>
        <v>1822</v>
      </c>
      <c r="E84" s="9"/>
    </row>
    <row r="85" ht="15" spans="1:5">
      <c r="A85" s="4"/>
      <c r="B85" s="5" t="s">
        <v>40</v>
      </c>
      <c r="C85" s="5"/>
      <c r="D85" s="5"/>
      <c r="E85" s="23">
        <v>20580</v>
      </c>
    </row>
    <row r="88" spans="1:1">
      <c r="A88" t="s">
        <v>42</v>
      </c>
    </row>
    <row r="89" spans="1:6">
      <c r="A89" t="s">
        <v>43</v>
      </c>
      <c r="B89" t="s">
        <v>44</v>
      </c>
      <c r="D89" t="s">
        <v>45</v>
      </c>
      <c r="F89" t="s">
        <v>46</v>
      </c>
    </row>
    <row r="90" spans="1:12">
      <c r="A90">
        <v>1</v>
      </c>
      <c r="B90">
        <f>(210000-20000)/4</f>
        <v>47500</v>
      </c>
      <c r="D90">
        <f>121400*0.4</f>
        <v>48560</v>
      </c>
      <c r="I90" t="s">
        <v>47</v>
      </c>
      <c r="L90">
        <f>(210000-20000)/475000</f>
        <v>0.4</v>
      </c>
    </row>
    <row r="91" spans="1:12">
      <c r="A91">
        <v>2</v>
      </c>
      <c r="B91">
        <f>(210000-20000)/4</f>
        <v>47500</v>
      </c>
      <c r="D91">
        <f>122400*0.4</f>
        <v>48960</v>
      </c>
      <c r="I91" t="s">
        <v>15</v>
      </c>
      <c r="J91"/>
      <c r="K91"/>
      <c r="L91">
        <f>100%/4</f>
        <v>0.25</v>
      </c>
    </row>
    <row r="92" spans="1:12">
      <c r="A92">
        <v>3</v>
      </c>
      <c r="B92">
        <f>(210000-20000)/4</f>
        <v>47500</v>
      </c>
      <c r="D92">
        <f>119600*0.4</f>
        <v>47840</v>
      </c>
      <c r="I92" t="s">
        <v>46</v>
      </c>
      <c r="J92"/>
      <c r="L92">
        <v>0.5</v>
      </c>
    </row>
    <row r="93" spans="1:4">
      <c r="A93">
        <v>4</v>
      </c>
      <c r="B93">
        <f>(210000-20000)/4</f>
        <v>47500</v>
      </c>
      <c r="D93">
        <f>0.4*(475000-121400-122400-119600)</f>
        <v>44640</v>
      </c>
    </row>
  </sheetData>
  <mergeCells count="34"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F22:G22"/>
    <mergeCell ref="F23:G23"/>
    <mergeCell ref="F24:G24"/>
    <mergeCell ref="H24:I24"/>
    <mergeCell ref="F25:G25"/>
    <mergeCell ref="H25:I25"/>
    <mergeCell ref="F26:G26"/>
    <mergeCell ref="H26:I26"/>
    <mergeCell ref="F27:G27"/>
    <mergeCell ref="H27:I27"/>
    <mergeCell ref="F28:G28"/>
    <mergeCell ref="H28:I28"/>
    <mergeCell ref="F30:G30"/>
    <mergeCell ref="H30:I3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Tuanhuym</dc:creator>
  <cp:lastModifiedBy>Mai Tuấn Huy</cp:lastModifiedBy>
  <dcterms:created xsi:type="dcterms:W3CDTF">2024-10-23T16:59:00Z</dcterms:created>
  <dcterms:modified xsi:type="dcterms:W3CDTF">2024-10-24T00:35:39Z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5B357646712442BE9A8349A0F31AA212_11</vt:lpwstr>
  </property>
  <property fmtid="{D5CDD505-2E9C-101B-9397-08002B2CF9AE}" pid="3" name="KSOProductBuildVer">
    <vt:lpwstr>1033-12.2.0.18283</vt:lpwstr>
  </property>
</Properties>
</file>