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<sst xmlns="http://schemas.openxmlformats.org/spreadsheetml/2006/main" count="92" uniqueCount="33">
  <si>
    <t>Chapter 14</t>
  </si>
  <si>
    <t>14-2A</t>
  </si>
  <si>
    <t>Debit</t>
  </si>
  <si>
    <t>Credit</t>
  </si>
  <si>
    <t>Cash</t>
  </si>
  <si>
    <t>Discount on BP</t>
  </si>
  <si>
    <t>Bonds Payable</t>
  </si>
  <si>
    <t>2(a)</t>
  </si>
  <si>
    <t>Semiannual Cash Payment</t>
  </si>
  <si>
    <t>2(b)</t>
  </si>
  <si>
    <t>Discount amortization</t>
  </si>
  <si>
    <t>2(c)</t>
  </si>
  <si>
    <t>Bond interest expense</t>
  </si>
  <si>
    <t>Total bond interest expense</t>
  </si>
  <si>
    <t>Date</t>
  </si>
  <si>
    <t>Unamortized Discount</t>
  </si>
  <si>
    <t>Carrying Value</t>
  </si>
  <si>
    <t>31/6/2011</t>
  </si>
  <si>
    <t>31/12/2011</t>
  </si>
  <si>
    <t>06/31/2012</t>
  </si>
  <si>
    <t>31/12/2012</t>
  </si>
  <si>
    <t>Bond Interest Expense</t>
  </si>
  <si>
    <t>Discount on Bonds Payable</t>
  </si>
  <si>
    <t>14-3A</t>
  </si>
  <si>
    <t>Premium</t>
  </si>
  <si>
    <t>Premium amortization</t>
  </si>
  <si>
    <t>Unamortized Premium</t>
  </si>
  <si>
    <t>14-4A</t>
  </si>
  <si>
    <t>14-5A</t>
  </si>
  <si>
    <t>Semiannual Period-End</t>
  </si>
  <si>
    <t>Cash Interest Paid</t>
  </si>
  <si>
    <t>Premium Amortization</t>
  </si>
  <si>
    <t>14-6A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</si>
</sst>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58" fontId="0" fillId="0" borderId="4" xfId="0" applyNumberFormat="1" applyBorder="1">
      <alignment vertical="center"/>
    </xf>
    <xf numFmtId="58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58" fontId="0" fillId="0" borderId="4" xfId="0" applyNumberFormat="1" applyBorder="1">
      <alignment vertical="center"/>
    </xf>
    <xf numFmtId="3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3" fontId="0" fillId="0" borderId="7" xfId="0" applyNumberFormat="1" applyBorder="1">
      <alignment vertical="center"/>
    </xf>
    <xf numFmtId="0" fontId="0" fillId="0" borderId="4" xfId="0" applyBorder="1">
      <alignment vertical="center"/>
    </xf>
    <xf numFmtId="178" fontId="0" fillId="0" borderId="0" xfId="0" applyNumberFormat="1" applyBorder="1">
      <alignment vertical="center"/>
    </xf>
    <xf numFmtId="5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3" xfId="0" applyBorder="1">
      <alignment vertical="center"/>
    </xf>
    <xf numFmtId="3" fontId="0" fillId="0" borderId="5" xfId="0" applyNumberFormat="1" applyBorder="1">
      <alignment vertical="center"/>
    </xf>
    <xf numFmtId="0" fontId="0" fillId="0" borderId="8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0"/>
  <sheetViews>
    <sheetView tabSelected="1" zoomScale="85" zoomScaleNormal="85" topLeftCell="A91" workbookViewId="0">
      <selection activeCell="G115" sqref="G115"/>
    </sheetView>
  </sheetViews>
  <sheetFormatPr defaultColWidth="9.14285714285714" defaultRowHeight="15"/>
  <cols>
    <col min="1" max="2" width="11.4285714285714"/>
    <col min="3" max="3" width="10.5714285714286"/>
    <col min="4" max="4" width="9.57142857142857"/>
    <col min="5" max="5" width="12.8571428571429"/>
  </cols>
  <sheetData>
    <row r="1" spans="1:1">
      <c r="A1" t="s">
        <v>0</v>
      </c>
    </row>
    <row r="3" ht="15.75" spans="1:1">
      <c r="A3" t="s">
        <v>1</v>
      </c>
    </row>
    <row r="4" spans="1:4">
      <c r="A4" s="1"/>
      <c r="B4" s="2"/>
      <c r="C4" s="2" t="s">
        <v>2</v>
      </c>
      <c r="D4" s="3" t="s">
        <v>3</v>
      </c>
    </row>
    <row r="5" spans="1:4">
      <c r="A5" s="4" t="s">
        <v>4</v>
      </c>
      <c r="C5">
        <v>1728224</v>
      </c>
      <c r="D5" s="5"/>
    </row>
    <row r="6" spans="1:4">
      <c r="A6" s="4" t="s">
        <v>5</v>
      </c>
      <c r="C6">
        <f>D7-C5</f>
        <v>271776</v>
      </c>
      <c r="D6" s="5"/>
    </row>
    <row r="7" ht="15.75" spans="1:4">
      <c r="A7" s="6" t="s">
        <v>6</v>
      </c>
      <c r="B7" s="7"/>
      <c r="C7" s="7"/>
      <c r="D7" s="8">
        <v>2000000</v>
      </c>
    </row>
    <row r="10" spans="1:5">
      <c r="A10" t="s">
        <v>7</v>
      </c>
      <c r="B10" t="s">
        <v>8</v>
      </c>
      <c r="E10">
        <f>2000000*3%</f>
        <v>60000</v>
      </c>
    </row>
    <row r="11" spans="1:5">
      <c r="A11" t="s">
        <v>9</v>
      </c>
      <c r="B11" t="s">
        <v>10</v>
      </c>
      <c r="E11">
        <f>C6/30</f>
        <v>9059.2</v>
      </c>
    </row>
    <row r="12" spans="1:5">
      <c r="A12" t="s">
        <v>11</v>
      </c>
      <c r="B12" t="s">
        <v>12</v>
      </c>
      <c r="E12">
        <f>E10+E11</f>
        <v>69059.2</v>
      </c>
    </row>
    <row r="14" spans="1:4">
      <c r="A14" t="s">
        <v>13</v>
      </c>
      <c r="D14">
        <f>E12*30</f>
        <v>2071776</v>
      </c>
    </row>
    <row r="15" ht="15.75"/>
    <row r="16" spans="1:5">
      <c r="A16" s="1" t="s">
        <v>14</v>
      </c>
      <c r="B16" s="2" t="s">
        <v>15</v>
      </c>
      <c r="C16" s="2"/>
      <c r="D16" s="2" t="s">
        <v>16</v>
      </c>
      <c r="E16" s="3"/>
    </row>
    <row r="17" spans="1:5">
      <c r="A17" s="9">
        <v>40544</v>
      </c>
      <c r="B17">
        <v>271776</v>
      </c>
      <c r="D17">
        <v>1728224</v>
      </c>
      <c r="E17" s="5"/>
    </row>
    <row r="18" spans="1:5">
      <c r="A18" s="4" t="s">
        <v>17</v>
      </c>
      <c r="B18">
        <f>B17-$E$11</f>
        <v>262716.8</v>
      </c>
      <c r="D18">
        <f>2000000-B18</f>
        <v>1737283.2</v>
      </c>
      <c r="E18" s="5"/>
    </row>
    <row r="19" spans="1:5">
      <c r="A19" s="9" t="s">
        <v>18</v>
      </c>
      <c r="B19">
        <f>B18-$E$11</f>
        <v>253657.6</v>
      </c>
      <c r="D19">
        <f>2000000-B19</f>
        <v>1746342.4</v>
      </c>
      <c r="E19" s="5"/>
    </row>
    <row r="20" spans="1:5">
      <c r="A20" s="4" t="s">
        <v>19</v>
      </c>
      <c r="B20">
        <f>B19-$E$11</f>
        <v>244598.4</v>
      </c>
      <c r="D20">
        <f>2000000-B20</f>
        <v>1755401.6</v>
      </c>
      <c r="E20" s="5"/>
    </row>
    <row r="21" ht="15.75" spans="1:5">
      <c r="A21" s="10" t="s">
        <v>20</v>
      </c>
      <c r="B21" s="7">
        <f>B20-$E$11</f>
        <v>235539.2</v>
      </c>
      <c r="C21" s="7"/>
      <c r="D21" s="7">
        <f>2000000-B21</f>
        <v>1764460.8</v>
      </c>
      <c r="E21" s="8"/>
    </row>
    <row r="22" ht="15.75"/>
    <row r="23" spans="1:4">
      <c r="A23" s="1"/>
      <c r="B23" s="2"/>
      <c r="C23" s="2" t="s">
        <v>2</v>
      </c>
      <c r="D23" s="3" t="s">
        <v>3</v>
      </c>
    </row>
    <row r="24" spans="1:4">
      <c r="A24" s="4" t="s">
        <v>21</v>
      </c>
      <c r="C24">
        <f>E12</f>
        <v>69059.2</v>
      </c>
      <c r="D24" s="5"/>
    </row>
    <row r="25" spans="1:4">
      <c r="A25" s="4" t="s">
        <v>22</v>
      </c>
      <c r="D25" s="5">
        <f>E11</f>
        <v>9059.2</v>
      </c>
    </row>
    <row r="26" ht="15.75" spans="1:4">
      <c r="A26" s="6" t="s">
        <v>4</v>
      </c>
      <c r="B26" s="7"/>
      <c r="C26" s="7"/>
      <c r="D26" s="8">
        <f>E10</f>
        <v>60000</v>
      </c>
    </row>
    <row r="28" spans="1:1">
      <c r="A28" t="s">
        <v>23</v>
      </c>
    </row>
    <row r="29" ht="15.75"/>
    <row r="30" spans="1:4">
      <c r="A30" s="1"/>
      <c r="B30" s="2"/>
      <c r="C30" s="2" t="s">
        <v>2</v>
      </c>
      <c r="D30" s="3" t="s">
        <v>3</v>
      </c>
    </row>
    <row r="31" spans="1:4">
      <c r="A31" s="4" t="s">
        <v>4</v>
      </c>
      <c r="C31">
        <v>2447990</v>
      </c>
      <c r="D31" s="5"/>
    </row>
    <row r="32" spans="1:4">
      <c r="A32" s="4" t="s">
        <v>24</v>
      </c>
      <c r="D32" s="5">
        <f>C31-D33</f>
        <v>447990</v>
      </c>
    </row>
    <row r="33" ht="15.75" spans="1:4">
      <c r="A33" s="6" t="s">
        <v>6</v>
      </c>
      <c r="B33" s="7"/>
      <c r="C33" s="7"/>
      <c r="D33" s="8">
        <v>2000000</v>
      </c>
    </row>
    <row r="35" spans="1:5">
      <c r="A35" t="s">
        <v>7</v>
      </c>
      <c r="B35" t="s">
        <v>8</v>
      </c>
      <c r="E35">
        <f>2000000*3%</f>
        <v>60000</v>
      </c>
    </row>
    <row r="36" spans="1:5">
      <c r="A36" t="s">
        <v>9</v>
      </c>
      <c r="B36" t="s">
        <v>25</v>
      </c>
      <c r="E36">
        <f>D32/30</f>
        <v>14933</v>
      </c>
    </row>
    <row r="37" spans="1:5">
      <c r="A37" t="s">
        <v>11</v>
      </c>
      <c r="B37" t="s">
        <v>12</v>
      </c>
      <c r="E37">
        <f>E35-E36</f>
        <v>45067</v>
      </c>
    </row>
    <row r="39" spans="1:4">
      <c r="A39" t="s">
        <v>13</v>
      </c>
      <c r="D39">
        <f>E37*30</f>
        <v>1352010</v>
      </c>
    </row>
    <row r="41" spans="1:5">
      <c r="A41" s="1" t="s">
        <v>14</v>
      </c>
      <c r="B41" s="2" t="s">
        <v>26</v>
      </c>
      <c r="C41" s="2"/>
      <c r="D41" s="2" t="s">
        <v>16</v>
      </c>
      <c r="E41" s="3"/>
    </row>
    <row r="42" spans="1:5">
      <c r="A42" s="9">
        <v>40544</v>
      </c>
      <c r="B42">
        <f>D32</f>
        <v>447990</v>
      </c>
      <c r="D42">
        <f>C31</f>
        <v>2447990</v>
      </c>
      <c r="E42" s="5"/>
    </row>
    <row r="43" spans="1:5">
      <c r="A43" s="4" t="s">
        <v>17</v>
      </c>
      <c r="B43">
        <f>B42-$E$36</f>
        <v>433057</v>
      </c>
      <c r="D43">
        <f>2000000+B43</f>
        <v>2433057</v>
      </c>
      <c r="E43" s="5"/>
    </row>
    <row r="44" spans="1:5">
      <c r="A44" s="9" t="s">
        <v>18</v>
      </c>
      <c r="B44">
        <f>B43-$E$36</f>
        <v>418124</v>
      </c>
      <c r="D44">
        <f>2000000+B44</f>
        <v>2418124</v>
      </c>
      <c r="E44" s="5"/>
    </row>
    <row r="45" spans="1:5">
      <c r="A45" s="4" t="s">
        <v>19</v>
      </c>
      <c r="B45">
        <f>B44-$E$36</f>
        <v>403191</v>
      </c>
      <c r="D45">
        <f>2000000+B45</f>
        <v>2403191</v>
      </c>
      <c r="E45" s="5"/>
    </row>
    <row r="46" ht="15.75" spans="1:5">
      <c r="A46" s="10" t="s">
        <v>20</v>
      </c>
      <c r="B46" s="7">
        <f>B45-$E$36</f>
        <v>388258</v>
      </c>
      <c r="C46" s="7"/>
      <c r="D46" s="7">
        <f>2000000+B46</f>
        <v>2388258</v>
      </c>
      <c r="E46" s="8"/>
    </row>
    <row r="47" ht="15.75"/>
    <row r="48" spans="1:4">
      <c r="A48" s="1"/>
      <c r="B48" s="2"/>
      <c r="C48" s="2" t="s">
        <v>2</v>
      </c>
      <c r="D48" s="3" t="s">
        <v>3</v>
      </c>
    </row>
    <row r="49" spans="1:4">
      <c r="A49" s="4" t="s">
        <v>21</v>
      </c>
      <c r="B49" s="11"/>
      <c r="C49" s="11">
        <f>E37</f>
        <v>45067</v>
      </c>
      <c r="D49" s="5"/>
    </row>
    <row r="50" spans="1:4">
      <c r="A50" s="4" t="s">
        <v>24</v>
      </c>
      <c r="B50" s="11"/>
      <c r="C50" s="11">
        <f>E36</f>
        <v>14933</v>
      </c>
      <c r="D50" s="5"/>
    </row>
    <row r="51" ht="15.75" spans="1:4">
      <c r="A51" s="6" t="s">
        <v>4</v>
      </c>
      <c r="B51" s="7"/>
      <c r="C51" s="7"/>
      <c r="D51" s="8">
        <f>E35</f>
        <v>60000</v>
      </c>
    </row>
    <row r="53" spans="1:1">
      <c r="A53" t="s">
        <v>27</v>
      </c>
    </row>
    <row r="54" spans="1:4">
      <c r="A54" t="s">
        <v>13</v>
      </c>
      <c r="D54">
        <f>10*((500000*(6.5/2)%)-(10666/10))</f>
        <v>151834</v>
      </c>
    </row>
    <row r="55" ht="15.75"/>
    <row r="56" spans="1:5">
      <c r="A56" s="1" t="s">
        <v>14</v>
      </c>
      <c r="B56" s="2" t="s">
        <v>26</v>
      </c>
      <c r="C56" s="2"/>
      <c r="D56" s="2" t="s">
        <v>16</v>
      </c>
      <c r="E56" s="3"/>
    </row>
    <row r="57" spans="1:5">
      <c r="A57" s="9">
        <v>40544</v>
      </c>
      <c r="B57" s="12">
        <v>10666</v>
      </c>
      <c r="C57" s="12"/>
      <c r="D57" s="12">
        <v>510666</v>
      </c>
      <c r="E57" s="13"/>
    </row>
    <row r="58" spans="1:5">
      <c r="A58" s="9">
        <v>40724</v>
      </c>
      <c r="B58" s="12">
        <f>B57-(10666/10)</f>
        <v>9599.4</v>
      </c>
      <c r="C58" s="12"/>
      <c r="D58" s="12">
        <f>500000+B58</f>
        <v>509599.4</v>
      </c>
      <c r="E58" s="13"/>
    </row>
    <row r="59" spans="1:5">
      <c r="A59" s="9">
        <v>40908</v>
      </c>
      <c r="B59" s="12">
        <f t="shared" ref="B59:B67" si="0">B58-(10666/10)</f>
        <v>8532.8</v>
      </c>
      <c r="C59" s="12"/>
      <c r="D59" s="12">
        <f t="shared" ref="D59:D67" si="1">500000+B59</f>
        <v>508532.8</v>
      </c>
      <c r="E59" s="13"/>
    </row>
    <row r="60" spans="1:5">
      <c r="A60" s="9">
        <v>41090</v>
      </c>
      <c r="B60" s="12">
        <f t="shared" si="0"/>
        <v>7466.2</v>
      </c>
      <c r="C60" s="12"/>
      <c r="D60" s="12">
        <f t="shared" si="1"/>
        <v>507466.2</v>
      </c>
      <c r="E60" s="13"/>
    </row>
    <row r="61" spans="1:5">
      <c r="A61" s="9">
        <v>41274</v>
      </c>
      <c r="B61" s="12">
        <f t="shared" si="0"/>
        <v>6399.6</v>
      </c>
      <c r="C61" s="12"/>
      <c r="D61" s="12">
        <f t="shared" si="1"/>
        <v>506399.6</v>
      </c>
      <c r="E61" s="13"/>
    </row>
    <row r="62" spans="1:5">
      <c r="A62" s="9">
        <v>41455</v>
      </c>
      <c r="B62" s="12">
        <f t="shared" si="0"/>
        <v>5333</v>
      </c>
      <c r="C62" s="12"/>
      <c r="D62" s="12">
        <f t="shared" si="1"/>
        <v>505333</v>
      </c>
      <c r="E62" s="13"/>
    </row>
    <row r="63" spans="1:5">
      <c r="A63" s="9">
        <v>41639</v>
      </c>
      <c r="B63" s="12">
        <f t="shared" si="0"/>
        <v>4266.4</v>
      </c>
      <c r="C63" s="12"/>
      <c r="D63" s="12">
        <f t="shared" si="1"/>
        <v>504266.4</v>
      </c>
      <c r="E63" s="13"/>
    </row>
    <row r="64" spans="1:5">
      <c r="A64" s="9">
        <v>41820</v>
      </c>
      <c r="B64" s="12">
        <f t="shared" si="0"/>
        <v>3199.8</v>
      </c>
      <c r="C64" s="12"/>
      <c r="D64" s="12">
        <f t="shared" si="1"/>
        <v>503199.8</v>
      </c>
      <c r="E64" s="13"/>
    </row>
    <row r="65" spans="1:5">
      <c r="A65" s="9">
        <v>42004</v>
      </c>
      <c r="B65" s="12">
        <f t="shared" si="0"/>
        <v>2133.2</v>
      </c>
      <c r="C65" s="12"/>
      <c r="D65" s="12">
        <f t="shared" si="1"/>
        <v>502133.2</v>
      </c>
      <c r="E65" s="13"/>
    </row>
    <row r="66" spans="1:5">
      <c r="A66" s="9">
        <v>42185</v>
      </c>
      <c r="B66" s="12">
        <f t="shared" si="0"/>
        <v>1066.6</v>
      </c>
      <c r="C66" s="12"/>
      <c r="D66" s="12">
        <f t="shared" si="1"/>
        <v>501066.6</v>
      </c>
      <c r="E66" s="13"/>
    </row>
    <row r="67" ht="15.75" spans="1:5">
      <c r="A67" s="10">
        <v>42369</v>
      </c>
      <c r="B67" s="14">
        <v>0</v>
      </c>
      <c r="C67" s="14"/>
      <c r="D67" s="14">
        <f t="shared" si="1"/>
        <v>500000</v>
      </c>
      <c r="E67" s="15"/>
    </row>
    <row r="69" spans="1:4">
      <c r="A69" s="1"/>
      <c r="B69" s="2"/>
      <c r="C69" s="2" t="s">
        <v>2</v>
      </c>
      <c r="D69" s="3" t="s">
        <v>3</v>
      </c>
    </row>
    <row r="70" spans="1:4">
      <c r="A70" s="4" t="s">
        <v>21</v>
      </c>
      <c r="B70" s="11"/>
      <c r="C70" s="11">
        <f>((500000*(6.5/2)%)-(10666/10))</f>
        <v>15183.4</v>
      </c>
      <c r="D70" s="5"/>
    </row>
    <row r="71" spans="1:4">
      <c r="A71" s="4" t="s">
        <v>24</v>
      </c>
      <c r="B71" s="11"/>
      <c r="C71" s="11">
        <f>D72-C70</f>
        <v>1066.6</v>
      </c>
      <c r="D71" s="5"/>
    </row>
    <row r="72" ht="15.75" spans="1:4">
      <c r="A72" s="6" t="s">
        <v>4</v>
      </c>
      <c r="B72" s="7"/>
      <c r="C72" s="7"/>
      <c r="D72" s="8">
        <f>500000*3.25%</f>
        <v>16250</v>
      </c>
    </row>
    <row r="74" spans="1:1">
      <c r="A74" t="s">
        <v>28</v>
      </c>
    </row>
    <row r="76" spans="1:4">
      <c r="A76" t="s">
        <v>13</v>
      </c>
      <c r="D76">
        <f>10*((500000*(6.5/2)%)-(10666/10))</f>
        <v>151834</v>
      </c>
    </row>
    <row r="78" spans="1:13">
      <c r="A78" s="16" t="s">
        <v>29</v>
      </c>
      <c r="B78" s="17"/>
      <c r="C78" s="17" t="s">
        <v>30</v>
      </c>
      <c r="D78" s="17"/>
      <c r="E78" s="17" t="s">
        <v>21</v>
      </c>
      <c r="F78" s="17"/>
      <c r="G78" s="17" t="s">
        <v>31</v>
      </c>
      <c r="H78" s="17"/>
      <c r="I78" s="17"/>
      <c r="J78" s="17" t="s">
        <v>26</v>
      </c>
      <c r="K78" s="17"/>
      <c r="L78" s="17"/>
      <c r="M78" s="29" t="s">
        <v>16</v>
      </c>
    </row>
    <row r="79" spans="1:13">
      <c r="A79" s="18">
        <v>40544</v>
      </c>
      <c r="J79" s="19">
        <v>10666</v>
      </c>
      <c r="M79" s="30">
        <f>500000+J79</f>
        <v>510666</v>
      </c>
    </row>
    <row r="80" spans="1:13">
      <c r="A80" s="18">
        <v>40724</v>
      </c>
      <c r="C80" s="19">
        <v>16250</v>
      </c>
      <c r="E80" s="19">
        <f>M79*3%</f>
        <v>15319.98</v>
      </c>
      <c r="G80" s="19">
        <f>C80-E80</f>
        <v>930.02</v>
      </c>
      <c r="J80" s="19">
        <f>J79-G80</f>
        <v>9735.98</v>
      </c>
      <c r="M80" s="30">
        <f t="shared" ref="M80:M89" si="2">500000+J80</f>
        <v>509735.98</v>
      </c>
    </row>
    <row r="81" spans="1:13">
      <c r="A81" s="18">
        <v>40908</v>
      </c>
      <c r="C81" s="19">
        <v>16250</v>
      </c>
      <c r="E81" s="19">
        <f t="shared" ref="E81:E90" si="3">M80*3%</f>
        <v>15292.0794</v>
      </c>
      <c r="G81" s="19">
        <f t="shared" ref="G81:G90" si="4">C81-E81</f>
        <v>957.920600000001</v>
      </c>
      <c r="J81" s="19">
        <f t="shared" ref="J81:J89" si="5">J80-G81</f>
        <v>8778.0594</v>
      </c>
      <c r="M81" s="30">
        <f t="shared" si="2"/>
        <v>508778.0594</v>
      </c>
    </row>
    <row r="82" spans="1:13">
      <c r="A82" s="18">
        <v>41090</v>
      </c>
      <c r="C82" s="19">
        <v>16250</v>
      </c>
      <c r="E82" s="19">
        <f t="shared" si="3"/>
        <v>15263.341782</v>
      </c>
      <c r="G82" s="19">
        <f t="shared" si="4"/>
        <v>986.658218</v>
      </c>
      <c r="J82" s="19">
        <f t="shared" si="5"/>
        <v>7791.401182</v>
      </c>
      <c r="M82" s="30">
        <f t="shared" si="2"/>
        <v>507791.401182</v>
      </c>
    </row>
    <row r="83" spans="1:13">
      <c r="A83" s="18">
        <v>41274</v>
      </c>
      <c r="C83" s="19">
        <v>16250</v>
      </c>
      <c r="E83" s="19">
        <f t="shared" si="3"/>
        <v>15233.74203546</v>
      </c>
      <c r="G83" s="19">
        <f t="shared" si="4"/>
        <v>1016.25796454</v>
      </c>
      <c r="J83" s="19">
        <f t="shared" si="5"/>
        <v>6775.14321746</v>
      </c>
      <c r="M83" s="30">
        <f t="shared" si="2"/>
        <v>506775.14321746</v>
      </c>
    </row>
    <row r="84" spans="1:13">
      <c r="A84" s="18">
        <v>41455</v>
      </c>
      <c r="C84" s="19">
        <v>16250</v>
      </c>
      <c r="E84" s="19">
        <f t="shared" si="3"/>
        <v>15203.2542965238</v>
      </c>
      <c r="G84" s="19">
        <f t="shared" si="4"/>
        <v>1046.7457034762</v>
      </c>
      <c r="J84" s="19">
        <f t="shared" si="5"/>
        <v>5728.3975139838</v>
      </c>
      <c r="M84" s="30">
        <f t="shared" si="2"/>
        <v>505728.397513984</v>
      </c>
    </row>
    <row r="85" spans="1:13">
      <c r="A85" s="18">
        <v>41639</v>
      </c>
      <c r="C85" s="19">
        <v>16250</v>
      </c>
      <c r="E85" s="19">
        <f t="shared" si="3"/>
        <v>15171.8519254195</v>
      </c>
      <c r="G85" s="19">
        <f t="shared" si="4"/>
        <v>1078.14807458049</v>
      </c>
      <c r="J85" s="19">
        <f t="shared" si="5"/>
        <v>4650.24943940331</v>
      </c>
      <c r="M85" s="30">
        <f t="shared" si="2"/>
        <v>504650.249439403</v>
      </c>
    </row>
    <row r="86" spans="1:13">
      <c r="A86" s="18">
        <v>41820</v>
      </c>
      <c r="C86" s="19">
        <v>16250</v>
      </c>
      <c r="E86" s="19">
        <f t="shared" si="3"/>
        <v>15139.5074831821</v>
      </c>
      <c r="G86" s="19">
        <f t="shared" si="4"/>
        <v>1110.4925168179</v>
      </c>
      <c r="J86" s="19">
        <f t="shared" si="5"/>
        <v>3539.75692258541</v>
      </c>
      <c r="M86" s="30">
        <f t="shared" si="2"/>
        <v>503539.756922585</v>
      </c>
    </row>
    <row r="87" spans="1:13">
      <c r="A87" s="18">
        <v>42004</v>
      </c>
      <c r="C87" s="19">
        <v>16250</v>
      </c>
      <c r="E87" s="19">
        <f t="shared" si="3"/>
        <v>15106.1927076776</v>
      </c>
      <c r="G87" s="19">
        <f t="shared" si="4"/>
        <v>1143.80729232244</v>
      </c>
      <c r="J87" s="19">
        <f t="shared" si="5"/>
        <v>2395.94963026297</v>
      </c>
      <c r="M87" s="30">
        <f t="shared" si="2"/>
        <v>502395.949630263</v>
      </c>
    </row>
    <row r="88" spans="1:13">
      <c r="A88" s="18">
        <v>42185</v>
      </c>
      <c r="C88" s="19">
        <v>16250</v>
      </c>
      <c r="E88" s="19">
        <f t="shared" si="3"/>
        <v>15071.8784889079</v>
      </c>
      <c r="G88" s="19">
        <f t="shared" si="4"/>
        <v>1178.12151109211</v>
      </c>
      <c r="J88" s="19">
        <f t="shared" si="5"/>
        <v>1217.82811917086</v>
      </c>
      <c r="M88" s="30">
        <f t="shared" si="2"/>
        <v>501217.828119171</v>
      </c>
    </row>
    <row r="89" spans="1:13">
      <c r="A89" s="18">
        <v>42369</v>
      </c>
      <c r="C89" s="19">
        <v>16250</v>
      </c>
      <c r="E89" s="19">
        <f>151834-SUM(E80:E88)</f>
        <v>15032.1718808291</v>
      </c>
      <c r="G89" s="19">
        <f t="shared" si="4"/>
        <v>1217.82811917085</v>
      </c>
      <c r="J89" s="19">
        <f t="shared" si="5"/>
        <v>9.09494701772928e-12</v>
      </c>
      <c r="M89" s="30">
        <f t="shared" si="2"/>
        <v>500000</v>
      </c>
    </row>
    <row r="90" ht="15.75" spans="1:13">
      <c r="A90" s="20"/>
      <c r="B90" s="21"/>
      <c r="C90" s="22">
        <f>SUM(C80:C89)</f>
        <v>162500</v>
      </c>
      <c r="D90" s="21"/>
      <c r="E90" s="22">
        <f>SUM(E80:E89)</f>
        <v>151834</v>
      </c>
      <c r="F90" s="21"/>
      <c r="G90" s="22">
        <f>C90-E90</f>
        <v>10666</v>
      </c>
      <c r="H90" s="21"/>
      <c r="I90" s="21"/>
      <c r="J90" s="21"/>
      <c r="K90" s="21"/>
      <c r="L90" s="21"/>
      <c r="M90" s="31"/>
    </row>
    <row r="93" spans="1:5">
      <c r="A93" s="16"/>
      <c r="B93" s="2"/>
      <c r="C93" s="2"/>
      <c r="D93" s="2" t="s">
        <v>2</v>
      </c>
      <c r="E93" s="3" t="s">
        <v>3</v>
      </c>
    </row>
    <row r="94" spans="1:5">
      <c r="A94" s="18">
        <v>40724</v>
      </c>
      <c r="B94" s="11" t="s">
        <v>21</v>
      </c>
      <c r="C94" s="11"/>
      <c r="D94" s="11">
        <v>15319.98</v>
      </c>
      <c r="E94" s="5"/>
    </row>
    <row r="95" spans="1:5">
      <c r="A95" s="23"/>
      <c r="B95" s="11" t="s">
        <v>24</v>
      </c>
      <c r="C95" s="11"/>
      <c r="D95" s="24">
        <v>930.02</v>
      </c>
      <c r="E95" s="5"/>
    </row>
    <row r="96" spans="1:5">
      <c r="A96" s="23"/>
      <c r="B96" s="11" t="s">
        <v>4</v>
      </c>
      <c r="C96" s="11"/>
      <c r="D96" s="11"/>
      <c r="E96" s="5">
        <f>500000*3.25%</f>
        <v>16250</v>
      </c>
    </row>
    <row r="97" spans="1:5">
      <c r="A97" s="18">
        <v>40908</v>
      </c>
      <c r="B97" s="11" t="s">
        <v>21</v>
      </c>
      <c r="C97" s="11"/>
      <c r="D97" s="11">
        <v>15292.0794</v>
      </c>
      <c r="E97" s="5"/>
    </row>
    <row r="98" spans="1:5">
      <c r="A98" s="23"/>
      <c r="B98" s="11" t="s">
        <v>24</v>
      </c>
      <c r="C98" s="11"/>
      <c r="D98" s="24">
        <v>957.920600000001</v>
      </c>
      <c r="E98" s="5"/>
    </row>
    <row r="99" ht="15.75" spans="1:5">
      <c r="A99" s="20"/>
      <c r="B99" s="7" t="s">
        <v>4</v>
      </c>
      <c r="C99" s="7"/>
      <c r="D99" s="7"/>
      <c r="E99" s="8">
        <f>500000*3.25%</f>
        <v>16250</v>
      </c>
    </row>
    <row r="100" spans="2:2">
      <c r="B100" s="25"/>
    </row>
    <row r="101" spans="1:2">
      <c r="A101" t="s">
        <v>32</v>
      </c>
      <c r="B101" s="25"/>
    </row>
    <row r="102" ht="15.75" spans="2:2">
      <c r="B102" s="25"/>
    </row>
    <row r="103" spans="1:4">
      <c r="A103" s="1"/>
      <c r="B103" s="2"/>
      <c r="C103" s="2" t="s">
        <v>2</v>
      </c>
      <c r="D103" s="3" t="s">
        <v>3</v>
      </c>
    </row>
    <row r="104" spans="1:4">
      <c r="A104" s="4" t="s">
        <v>4</v>
      </c>
      <c r="B104"/>
      <c r="C104">
        <v>584361</v>
      </c>
      <c r="D104" s="5"/>
    </row>
    <row r="105" spans="1:4">
      <c r="A105" s="4" t="s">
        <v>5</v>
      </c>
      <c r="B105"/>
      <c r="C105">
        <f>D106-C104</f>
        <v>65639</v>
      </c>
      <c r="D105" s="5"/>
    </row>
    <row r="106" ht="15.75" spans="1:4">
      <c r="A106" s="6" t="s">
        <v>6</v>
      </c>
      <c r="B106" s="7"/>
      <c r="C106" s="7"/>
      <c r="D106" s="8">
        <v>650000</v>
      </c>
    </row>
    <row r="107" spans="2:2">
      <c r="B107" s="25"/>
    </row>
    <row r="108" spans="1:4">
      <c r="A108" t="s">
        <v>13</v>
      </c>
      <c r="B108"/>
      <c r="D108">
        <f>8*((650000*2.5%)+(C105/8))</f>
        <v>195639</v>
      </c>
    </row>
    <row r="109" ht="15.75"/>
    <row r="110" spans="1:5">
      <c r="A110" s="1" t="s">
        <v>14</v>
      </c>
      <c r="B110" s="2" t="s">
        <v>15</v>
      </c>
      <c r="C110" s="2"/>
      <c r="D110" s="2" t="s">
        <v>16</v>
      </c>
      <c r="E110" s="3"/>
    </row>
    <row r="111" spans="1:5">
      <c r="A111" s="9">
        <v>40544</v>
      </c>
      <c r="B111" s="12">
        <v>65639</v>
      </c>
      <c r="C111" s="12"/>
      <c r="D111" s="12">
        <v>584361</v>
      </c>
      <c r="E111" s="13"/>
    </row>
    <row r="112" spans="1:5">
      <c r="A112" s="9">
        <v>40724</v>
      </c>
      <c r="B112" s="24">
        <f>B111-($C$105/8)</f>
        <v>57434.125</v>
      </c>
      <c r="C112" s="24"/>
      <c r="D112" s="24">
        <f>650000-B112</f>
        <v>592565.875</v>
      </c>
      <c r="E112" s="26"/>
    </row>
    <row r="113" spans="1:5">
      <c r="A113" s="9">
        <v>40908</v>
      </c>
      <c r="B113" s="24">
        <f>B112-($C$105/8)</f>
        <v>49229.25</v>
      </c>
      <c r="C113" s="24"/>
      <c r="D113" s="24">
        <f>650000-B113</f>
        <v>600770.75</v>
      </c>
      <c r="E113" s="26"/>
    </row>
    <row r="114" spans="1:5">
      <c r="A114" s="9">
        <v>41090</v>
      </c>
      <c r="B114" s="24">
        <f>B113-($C$105/8)</f>
        <v>41024.375</v>
      </c>
      <c r="C114" s="24"/>
      <c r="D114" s="24">
        <f>650000-B114</f>
        <v>608975.625</v>
      </c>
      <c r="E114" s="26"/>
    </row>
    <row r="115" ht="15.75" spans="1:5">
      <c r="A115" s="10">
        <v>41274</v>
      </c>
      <c r="B115" s="27">
        <f>B114-($C$105/8)</f>
        <v>32819.5</v>
      </c>
      <c r="C115" s="27"/>
      <c r="D115" s="27">
        <f>650000-B115</f>
        <v>617180.5</v>
      </c>
      <c r="E115" s="28"/>
    </row>
    <row r="116" ht="15.75"/>
    <row r="117" spans="1:4">
      <c r="A117" s="1"/>
      <c r="B117" s="2"/>
      <c r="C117" s="2" t="s">
        <v>2</v>
      </c>
      <c r="D117" s="3" t="s">
        <v>3</v>
      </c>
    </row>
    <row r="118" spans="1:4">
      <c r="A118" s="4" t="s">
        <v>21</v>
      </c>
      <c r="C118">
        <f>D119+D120</f>
        <v>24454.875</v>
      </c>
      <c r="D118" s="5"/>
    </row>
    <row r="119" spans="1:4">
      <c r="A119" s="4" t="s">
        <v>22</v>
      </c>
      <c r="D119" s="5">
        <f>C105/8</f>
        <v>8204.875</v>
      </c>
    </row>
    <row r="120" ht="15.75" spans="1:4">
      <c r="A120" s="6" t="s">
        <v>4</v>
      </c>
      <c r="B120" s="7"/>
      <c r="C120" s="7"/>
      <c r="D120" s="8">
        <f>650000*2.5%</f>
        <v>16250</v>
      </c>
    </row>
  </sheetData>
  <mergeCells count="52"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42:C42"/>
    <mergeCell ref="D42:E42"/>
    <mergeCell ref="B43:C43"/>
    <mergeCell ref="D43:E43"/>
    <mergeCell ref="B44:C44"/>
    <mergeCell ref="D44:E44"/>
    <mergeCell ref="B45:C45"/>
    <mergeCell ref="D45:E45"/>
    <mergeCell ref="B46:C46"/>
    <mergeCell ref="D46:E46"/>
    <mergeCell ref="B57:C57"/>
    <mergeCell ref="D57:E57"/>
    <mergeCell ref="B58:C58"/>
    <mergeCell ref="D58:E58"/>
    <mergeCell ref="B59:C59"/>
    <mergeCell ref="D59:E59"/>
    <mergeCell ref="B60:C60"/>
    <mergeCell ref="D60:E60"/>
    <mergeCell ref="B61:C61"/>
    <mergeCell ref="D61:E61"/>
    <mergeCell ref="B62:C62"/>
    <mergeCell ref="D62:E62"/>
    <mergeCell ref="B63:C63"/>
    <mergeCell ref="D63:E63"/>
    <mergeCell ref="B64:C64"/>
    <mergeCell ref="D64:E64"/>
    <mergeCell ref="B65:C65"/>
    <mergeCell ref="D65:E65"/>
    <mergeCell ref="B66:C66"/>
    <mergeCell ref="D66:E66"/>
    <mergeCell ref="B67:C67"/>
    <mergeCell ref="D67:E67"/>
    <mergeCell ref="B111:C111"/>
    <mergeCell ref="D111:E111"/>
    <mergeCell ref="B112:C112"/>
    <mergeCell ref="D112:E112"/>
    <mergeCell ref="B113:C113"/>
    <mergeCell ref="D113:E113"/>
    <mergeCell ref="B114:C114"/>
    <mergeCell ref="D114:E114"/>
    <mergeCell ref="B115:C115"/>
    <mergeCell ref="D115:E1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Tuanhuym</dc:creator>
  <cp:lastModifiedBy>Tuanhuym</cp:lastModifiedBy>
  <dcterms:created xsi:type="dcterms:W3CDTF">2024-10-30T16:53:00Z</dcterms:created>
  <dcterms:modified xsi:type="dcterms:W3CDTF">2024-11-03T04:36:42Z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655BDECB88DF40078BE759D94DF7FD84_11</vt:lpwstr>
  </property>
  <property fmtid="{D5CDD505-2E9C-101B-9397-08002B2CF9AE}" pid="3" name="KSOProductBuildVer">
    <vt:lpwstr>1033-12.2.0.18607</vt:lpwstr>
  </property>
</Properties>
</file>