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<sst xmlns="http://schemas.openxmlformats.org/spreadsheetml/2006/main" count="75" uniqueCount="25">
  <si>
    <r>
      <rPr>
        <b/>
        <sz val="18"/>
        <color rgb="FF434343"/>
        <rFont val="Calibri"/>
        <charset val="134"/>
      </rPr>
      <t xml:space="preserve">1. </t>
    </r>
    <r>
      <rPr>
        <b/>
        <sz val="14"/>
        <color rgb="FF000000"/>
        <rFont val="Calibri"/>
        <charset val="134"/>
      </rPr>
      <t>Account receivable turnover ratio</t>
    </r>
  </si>
  <si>
    <r>
      <rPr>
        <b/>
        <sz val="18"/>
        <color rgb="FF434343"/>
        <rFont val="TimesNewRomanPS-BoldMT"/>
        <charset val="134"/>
      </rPr>
      <t>2.</t>
    </r>
    <r>
      <rPr>
        <b/>
        <sz val="14"/>
        <color rgb="FF000000"/>
        <rFont val="TimesNewRomanPS-BoldMT"/>
        <charset val="134"/>
      </rPr>
      <t xml:space="preserve"> Inventory turnover</t>
    </r>
  </si>
  <si>
    <r>
      <rPr>
        <b/>
        <sz val="18"/>
        <color rgb="FF434343"/>
        <rFont val="TimesNewRomanPS-BoldMT"/>
        <charset val="134"/>
      </rPr>
      <t>3.</t>
    </r>
    <r>
      <rPr>
        <b/>
        <sz val="14"/>
        <color rgb="FF000000"/>
        <rFont val="TimesNewRomanPS-BoldMT"/>
        <charset val="134"/>
      </rPr>
      <t xml:space="preserve"> Total assets turnover ratio</t>
    </r>
  </si>
  <si>
    <t>Net Sales</t>
  </si>
  <si>
    <t>COGS</t>
  </si>
  <si>
    <t>Account Receivable</t>
  </si>
  <si>
    <t>Inventory</t>
  </si>
  <si>
    <t>Asset</t>
  </si>
  <si>
    <t>VINACHEM</t>
  </si>
  <si>
    <t>Average Account Receivable</t>
  </si>
  <si>
    <t>Average Inventory</t>
  </si>
  <si>
    <t>Average Asset</t>
  </si>
  <si>
    <t>Account Receivable Tunover</t>
  </si>
  <si>
    <t>Inventory Tunover</t>
  </si>
  <si>
    <t>Total assets turnover ratio</t>
  </si>
  <si>
    <t>DGC</t>
  </si>
  <si>
    <t>VITRICHEM</t>
  </si>
  <si>
    <t>BFC</t>
  </si>
  <si>
    <t>HTV</t>
  </si>
  <si>
    <t>The accounts receivable turnover ratio is an important indicator that evaluates a company’s ability to collect short-term debts. When comparing the figures, we can observe significant differences between VINACHEM, DGC, VITRICHEM, and BFC during the 2021-2023 period.
DGC consistently shows the highest accounts receivable turnover ratio, especially in 2022, with a value reaching 25, indicating fast debt collection and efficient cash flow management. However, this number dropped to 16 in 2023, suggesting that the company may have extended more credit or faced challenges in collecting debts.
VINACHEM experienced a notable improvement from 12.89 (2021) to 14.39 (2022), but the ratio decreased to 11.46 in 2023. This indicates that the company’s ability to manage its receivables has weakened, possibly due to relaxed credit terms or difficulties in collecting from customers.
VITRICHEM maintained the most stable turnover ratio throughout the three years, ranging from 12 to 13, showing a balance between granting credit and collecting short-term debts. This reflects VITRICHEM's strong management of receivables and ability to avoid potential credit risks.
BFC had a high accounts receivable turnover ratio in 2021 and 2022 (21-22), but it dropped significantly to 15 in 2023. This decline could reflect the company’s extended credit terms or struggles in debt collection, posing a risk to its cash flow.
Overall, all companies maintained relatively strong turnover ratios, but the volatility in DGC and VINACHEM is particularly noteworthy, especially in 2023, when these companies began facing difficulties in collecting their debts. VITRICHEM remains the most stable in terms of debt collection, while BFC may need to reconsider its credit policy to minimize credit risks in the future.</t>
  </si>
  <si>
    <t>The inventory turnover ratio is an important indicator used to evaluate a company's efficiency in managing its inventory. Looking at the data, we can observe significant differences among the companies from 2021 to 2023.
DGC had the highest inventory turnover ratio in 2021 (8.76), indicating that the company managed its inventory efficiently and sold its goods quickly. However, this ratio dropped to 6.45 in 2022 but slightly increased to 6.80 in 2023, showing that the company improved its ability to sell goods and manage inventory to some extent.
VINACHEM maintained a relatively stable but lower inventory turnover ratio, ranging from 3.41 to 3.91 over the three years. This suggests that the company may have struggled with inventory management, possibly due to slower sales or longer storage periods.
VITRICHEM stood out with steady growth in its inventory turnover ratio, increasing from 8.58 (2021) to 9.21 (2022), although it slightly dropped to 7.33 in 2023. This indicates that the company managed its inventory well during the first two years but needs to focus more on controlling inventory levels in 2023.
BFC had the lowest inventory turnover ratio across all three years, ranging from 3.16 to 3.98. This may indicate that the company faced challenges in boosting sales or had inefficient inventory management, leading to longer storage periods.
Overall, DGC and VITRICHEM are the two companies with the best inventory management performance, with high and stable turnover ratios. On the other hand, VINACHEM and BFC may need to reassess their inventory management processes to improve efficiency and avoid risks associated with prolonged inventory holding.</t>
  </si>
  <si>
    <t>Total assets turnover ratio is a critical financial metric that measures how efficiently a company uses its assets to generate sales. Examining the data from VINACHEM, DGC, VITRICHEM, and BFC between 2021 and 2023, we can observe significant variations.
VINACHEM shows a slight improvement in asset efficiency from 0.92 (2021) to 1.02 (2022), before declining to 0.93 in 2023. This fluctuation indicates some challenges in maintaining consistent asset utilization despite an overall stable trend.
DGC saw a drastic drop in its total assets turnover ratio, from 1.33 (2021) and 1.32 (2022) down to 0.67 in 2023, signaling a steep reduction in the ability to turn assets into revenue. This drop could be attributed to either a significant rise in assets or declining sales.
VITRICHEM experienced a remarkable increase in 2022, moving from 1.67 (2021) to 2.29, but its ratio declined to 1.74 in 2023. While the decline is notable, VITRICHEM continues to demonstrate relatively strong asset efficiency compared to VINACHEM and DGC.
BFC consistently exhibits strong asset turnover, maintaining values between 2.24 (2021) and 2.22 (2023). This stability shows that BFC efficiently uses its assets to generate sales, making it a standout performer in this metric.
In summary, BFC leads in terms of asset efficiency, followed by VITRICHEM. VINACHEM and DGC demonstrate more volatility, with DGC facing significant challenges in 2023.</t>
  </si>
  <si>
    <t>Tỷ lệ vòng quay khoản phải thu là một chỉ số quan trọng đánh giá khả năng thu hồi nợ ngắn hạn của một công ty. Khi so sánh các số liệu, chúng ta có thể thấy sự khác biệt rõ rệt giữa VINACHEM, DGC, VITRICHEM, và BFC trong giai đoạn 2021-2023.
DGC có tỷ lệ vòng quay khoản phải thu cao nhất, đặc biệt là năm 2022 với giá trị đạt 25, thể hiện khả năng thu hồi nợ nhanh chóng và quản lý dòng tiền hiệu quả. Tuy nhiên, con số này đã giảm xuống còn 16 vào năm 2023, cho thấy có thể công ty đã mở rộng tín dụng hoặc gặp khó khăn trong thu hồi nợ.
VINACHEM có sự cải thiện đáng chú ý từ 12.89 (2021) lên 14.39 (2022), nhưng lại giảm xuống còn 11.46 vào năm 2023. Điều này cho thấy khả năng quản lý các khoản phải thu của công ty đã bị suy giảm, có thể do việc nới lỏng điều kiện tín dụng hoặc khó khăn trong thu hồi nợ từ khách hàng.
VITRICHEM có tỷ lệ vòng quay ổn định nhất trong cả 3 năm, dao động từ 12 đến 13, cho thấy sự cân bằng giữa việc cấp tín dụng và thu hồi nợ ngắn hạn. Điều này thể hiện VITRICHEM có khả năng quản lý khoản phải thu tốt và tránh được các rủi ro tín dụng tiềm ẩn.
BFC duy trì tỷ lệ vòng quay khoản phải thu khá cao trong năm 2021 và 2022 (21-22), nhưng giảm mạnh xuống còn 15 vào năm 2023. Sự giảm sút này có thể phản ánh việc mở rộng tín dụng hoặc khó khăn trong thu hồi nợ, gây ra rủi ro cho dòng tiền của công ty.
Nhìn chung, các công ty đều duy trì tỷ lệ vòng quay khoản phải thu ở mức tốt, nhưng sự biến động tại DGC và VINACHEM là điều cần lưu ý, đặc biệt là trong năm 2023 khi các công ty này bắt đầu gặp khó khăn trong việc thu hồi các khoản nợ. VITRICHEM là công ty ổn định nhất về khả năng thu hồi nợ, trong khi BFC có thể cần xem xét lại chính sách tín dụng để giảm thiểu rủi ro tín dụng trong tương lai.</t>
  </si>
  <si>
    <t>Tỷ lệ vòng quay hàng tồn kho là một chỉ số quan trọng để đánh giá hiệu quả quản lý hàng tồn kho của một công ty. Nhìn vào bảng số liệu, chúng ta có thể thấy sự khác biệt đáng kể giữa các công ty trong giai đoạn 2021-2023.
DGC có tỷ lệ vòng quay hàng tồn kho cao nhất trong năm 2021 (8.76), cho thấy công ty đã quản lý hàng tồn kho hiệu quả và có tốc độ bán hàng nhanh. Tuy nhiên, tỷ lệ này đã giảm xuống còn 6.45 vào năm 2022, nhưng tăng nhẹ lên 6.80 vào năm 2023, cho thấy công ty đã cải thiện phần nào khả năng bán hàng và quản lý hàng tồn kho.
VINACHEM duy trì tỷ lệ vòng quay hàng tồn kho ổn định nhưng ở mức thấp hơn, dao động từ 3.41 đến 3.91 trong 3 năm. Điều này cho thấy công ty có thể gặp khó khăn trong việc quản lý lượng hàng tồn kho, có thể do quá trình bán hàng chậm hoặc lưu kho dài hơn.
VITRICHEM nổi bật với sự tăng trưởng ổn định trong tỷ lệ vòng quay hàng tồn kho, từ 8.58 (2021) lên 9.21 (2022), mặc dù có sự giảm nhẹ xuống 7.33 vào năm 2023. Điều này cho thấy công ty đã quản lý tốt hàng tồn kho trong 2 năm đầu, nhưng cần chú trọng hơn trong việc kiểm soát lượng hàng tồn kho vào năm 2023.
BFC có tỷ lệ vòng quay hàng tồn kho thấp nhất trong cả 3 năm, dao động từ 3.16 đến 3.98. Điều này có thể cho thấy công ty gặp phải khó khăn trong việc đẩy mạnh bán hàng hoặc quá trình quản lý hàng tồn kho không hiệu quả, dẫn đến hàng tồn kho tích trữ lâu hơn.
Nhìn chung, DGC và VITRICHEM là hai công ty có hiệu suất quản lý hàng tồn kho tốt nhất, với tỷ lệ vòng quay cao và ổn định. Trong khi đó, VINACHEM và BFC có thể cần xem xét lại quy trình quản lý hàng tồn kho của mình để nâng cao hiệu quả và tránh rủi ro liên quan đến lưu kho dài hạn.</t>
  </si>
  <si>
    <t>Hệ số quay vòng tài sản là một chỉ số tài chính quan trọng, đo lường mức độ hiệu quả mà một công ty sử dụng tài sản của mình để tạo ra doanh thu. Khi xem xét dữ liệu của VINACHEM, DGC, VITRICHEM và BFC từ năm 2021 đến 2023, chúng ta có thể thấy những biến động đáng kể.
VINACHEM cho thấy sự cải thiện nhẹ về hiệu suất tài sản từ 0,92 (2021) lên 1,02 (2022), sau đó giảm xuống 0,93 vào năm 2023. Sự dao động này cho thấy một số thách thức trong việc duy trì khả năng sử dụng tài sản ổn định mặc dù xu hướng chung vẫn khá ổn định.
DGC chứng kiến sự sụt giảm mạnh về hệ số quay vòng tài sản, từ 1,33 (2021) và 1,32 (2022) giảm còn 0,67 vào năm 2023, cho thấy sự suy giảm nghiêm trọng trong khả năng chuyển đổi tài sản thành doanh thu. Sự sụt giảm này có thể do tài sản tăng mạnh hoặc doanh thu giảm.
VITRICHEM có sự tăng trưởng ấn tượng vào năm 2022, từ 1,67 (2021) lên 2,29, nhưng hệ số này đã giảm xuống 1,74 vào năm 2023. Mặc dù sự suy giảm là đáng chú ý, VITRICHEM vẫn thể hiện khả năng sử dụng tài sản khá mạnh so với VINACHEM và DGC.
BFC duy trì ổn định hệ số quay vòng tài sản, dao động từ 2,24 (2021) đến 2,22 (2023). Sự ổn định này cho thấy BFC sử dụng tài sản hiệu quả để tạo ra doanh thu, làm nổi bật công ty này trong các chỉ số tài chính.
Tóm lại, BFC dẫn đầu về hiệu suất sử dụng tài sản, tiếp theo là VITRICHEM. VINACHEM và DGC cho thấy sự biến động lớn hơn, trong đó DGC đối mặt với thách thức đáng kể vào năm 2023.</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</si>
</sst>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quot;$&quot;* #,##0_);_(&quot;$&quot;* \(#,##0\);_(&quot;$&quot;* &quot;-&quot;??_);_(@_)"/>
    <numFmt numFmtId="179" formatCode="0.00_ "/>
    <numFmt numFmtId="180" formatCode="0_ "/>
  </numFmts>
  <fonts count="24">
    <font>
      <sz val="11"/>
      <color theme="1"/>
      <name val="Calibri"/>
      <charset val="134"/>
      <scheme val="minor"/>
    </font>
    <font>
      <b/>
      <sz val="18"/>
      <color rgb="FF434343"/>
      <name val="Calibri"/>
      <charset val="134"/>
    </font>
    <font>
      <b/>
      <sz val="18"/>
      <color rgb="FF434343"/>
      <name val="TimesNewRomanPS-BoldMT"/>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4"/>
      <color rgb="FF000000"/>
      <name val="TimesNewRomanPS-BoldMT"/>
      <charset val="134"/>
    </font>
    <font>
      <b/>
      <sz val="14"/>
      <color rgb="FF000000"/>
      <name val="Calibri"/>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0" applyNumberFormat="0" applyFill="0" applyAlignment="0" applyProtection="0">
      <alignment vertical="center"/>
    </xf>
    <xf numFmtId="0" fontId="9" fillId="0" borderId="10" applyNumberFormat="0" applyFill="0" applyAlignment="0" applyProtection="0">
      <alignment vertical="center"/>
    </xf>
    <xf numFmtId="0" fontId="10" fillId="0" borderId="11" applyNumberFormat="0" applyFill="0" applyAlignment="0" applyProtection="0">
      <alignment vertical="center"/>
    </xf>
    <xf numFmtId="0" fontId="10" fillId="0" borderId="0" applyNumberFormat="0" applyFill="0" applyBorder="0" applyAlignment="0" applyProtection="0">
      <alignment vertical="center"/>
    </xf>
    <xf numFmtId="0" fontId="11" fillId="3" borderId="12" applyNumberFormat="0" applyAlignment="0" applyProtection="0">
      <alignment vertical="center"/>
    </xf>
    <xf numFmtId="0" fontId="12" fillId="4" borderId="13" applyNumberFormat="0" applyAlignment="0" applyProtection="0">
      <alignment vertical="center"/>
    </xf>
    <xf numFmtId="0" fontId="13" fillId="4" borderId="12" applyNumberFormat="0" applyAlignment="0" applyProtection="0">
      <alignment vertical="center"/>
    </xf>
    <xf numFmtId="0" fontId="14" fillId="5" borderId="14" applyNumberFormat="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0">
    <xf numFmtId="0" fontId="0" fillId="0" borderId="0" xfId="0">
      <alignment vertical="center"/>
    </xf>
    <xf numFmtId="0" fontId="1" fillId="0" borderId="0" xfId="0" applyFont="1" applyAlignment="1">
      <alignment horizontal="lef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178" fontId="0" fillId="0" borderId="0" xfId="0" applyNumberFormat="1">
      <alignment vertical="center"/>
    </xf>
    <xf numFmtId="178" fontId="0" fillId="0" borderId="0" xfId="2" applyNumberFormat="1">
      <alignment vertical="center"/>
    </xf>
    <xf numFmtId="178" fontId="0" fillId="0" borderId="5" xfId="2" applyNumberFormat="1" applyBorder="1">
      <alignment vertical="center"/>
    </xf>
    <xf numFmtId="0" fontId="0" fillId="0" borderId="6" xfId="0" applyBorder="1">
      <alignment vertical="center"/>
    </xf>
    <xf numFmtId="0" fontId="0" fillId="0" borderId="7" xfId="0" applyBorder="1">
      <alignment vertical="center"/>
    </xf>
    <xf numFmtId="179" fontId="0" fillId="0" borderId="7" xfId="0" applyNumberFormat="1" applyBorder="1">
      <alignment vertical="center"/>
    </xf>
    <xf numFmtId="179" fontId="0" fillId="0" borderId="7" xfId="3" applyNumberFormat="1" applyBorder="1">
      <alignment vertical="center"/>
    </xf>
    <xf numFmtId="179" fontId="0" fillId="0" borderId="8" xfId="3" applyNumberFormat="1" applyBorder="1">
      <alignment vertical="center"/>
    </xf>
    <xf numFmtId="179" fontId="0" fillId="0" borderId="8" xfId="0" applyNumberFormat="1" applyBorder="1">
      <alignment vertical="center"/>
    </xf>
    <xf numFmtId="180" fontId="0" fillId="0" borderId="0" xfId="0" applyNumberFormat="1">
      <alignment vertical="center"/>
    </xf>
    <xf numFmtId="0" fontId="0" fillId="0" borderId="0" xfId="0" applyAlignment="1">
      <alignment horizontal="center" vertical="center" wrapText="1"/>
    </xf>
    <xf numFmtId="0" fontId="2" fillId="0" borderId="0" xfId="0" applyFont="1">
      <alignment vertical="center"/>
    </xf>
    <xf numFmtId="0" fontId="0" fillId="0" borderId="0" xfId="0" applyAlignment="1">
      <alignment horizontal="center" vertical="center"/>
    </xf>
    <xf numFmtId="178" fontId="0" fillId="0" borderId="5" xfId="0" applyNumberFormat="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Inventory Tunover</a:t>
            </a:r>
          </a:p>
        </c:rich>
      </c:tx>
      <c:layout>
        <c:manualLayout>
          <c:xMode val="edge"/>
          <c:yMode val="edge"/>
          <c:x val="0.412960526315789"/>
          <c:y val="0.0243055555555556"/>
        </c:manualLayout>
      </c:layout>
      <c:overlay val="0"/>
      <c:spPr>
        <a:noFill/>
        <a:ln>
          <a:noFill/>
        </a:ln>
        <a:effectLst/>
      </c:spPr>
    </c:title>
    <c:autoTitleDeleted val="0"/>
    <c:plotArea>
      <c:layout/>
      <c:barChart>
        <c:barDir val="col"/>
        <c:grouping val="clustered"/>
        <c:varyColors val="0"/>
        <c:ser>
          <c:idx val="0"/>
          <c:order val="0"/>
          <c:tx>
            <c:strRef>
              <c:f>Sheet1!$L$28</c:f>
              <c:strCache>
                <c:ptCount val="1"/>
                <c:pt idx="0">
                  <c:v>2021</c:v>
                </c:pt>
              </c:strCache>
            </c:strRef>
          </c:tx>
          <c:spPr>
            <a:solidFill>
              <a:schemeClr val="accent1"/>
            </a:solidFill>
            <a:ln>
              <a:noFill/>
            </a:ln>
            <a:effectLst/>
          </c:spPr>
          <c:invertIfNegative val="0"/>
          <c:dLbls>
            <c:delete val="1"/>
          </c:dLbls>
          <c:cat>
            <c:multiLvlStrRef>
              <c:f>Sheet1!$I$29:$K$32</c:f>
              <c:multiLvlStrCache>
                <c:ptCount val="4"/>
                <c:lvl/>
                <c:lvl/>
                <c:lvl>
                  <c:pt idx="0">
                    <c:v>VINACHEM</c:v>
                  </c:pt>
                  <c:pt idx="1">
                    <c:v>DGC</c:v>
                  </c:pt>
                  <c:pt idx="2">
                    <c:v>HTV</c:v>
                  </c:pt>
                  <c:pt idx="3">
                    <c:v>BFC</c:v>
                  </c:pt>
                </c:lvl>
              </c:multiLvlStrCache>
            </c:multiLvlStrRef>
          </c:cat>
          <c:val>
            <c:numRef>
              <c:f>Sheet1!$L$29:$L$32</c:f>
              <c:numCache>
                <c:formatCode>0_ </c:formatCode>
                <c:ptCount val="4"/>
                <c:pt idx="0">
                  <c:v>3.90538803756797</c:v>
                </c:pt>
                <c:pt idx="1">
                  <c:v>8.76531314521679</c:v>
                </c:pt>
                <c:pt idx="2">
                  <c:v>8.66666666666667</c:v>
                </c:pt>
                <c:pt idx="3">
                  <c:v>3.6758064516129</c:v>
                </c:pt>
              </c:numCache>
            </c:numRef>
          </c:val>
        </c:ser>
        <c:ser>
          <c:idx val="1"/>
          <c:order val="1"/>
          <c:tx>
            <c:strRef>
              <c:f>Sheet1!$M$28</c:f>
              <c:strCache>
                <c:ptCount val="1"/>
                <c:pt idx="0">
                  <c:v>2022</c:v>
                </c:pt>
              </c:strCache>
            </c:strRef>
          </c:tx>
          <c:spPr>
            <a:solidFill>
              <a:schemeClr val="accent2"/>
            </a:solidFill>
            <a:ln>
              <a:noFill/>
            </a:ln>
            <a:effectLst/>
          </c:spPr>
          <c:invertIfNegative val="0"/>
          <c:dLbls>
            <c:delete val="1"/>
          </c:dLbls>
          <c:cat>
            <c:multiLvlStrRef>
              <c:f>Sheet1!$I$29:$K$32</c:f>
              <c:multiLvlStrCache>
                <c:ptCount val="4"/>
                <c:lvl/>
                <c:lvl/>
                <c:lvl>
                  <c:pt idx="0">
                    <c:v>VINACHEM</c:v>
                  </c:pt>
                  <c:pt idx="1">
                    <c:v>DGC</c:v>
                  </c:pt>
                  <c:pt idx="2">
                    <c:v>HTV</c:v>
                  </c:pt>
                  <c:pt idx="3">
                    <c:v>BFC</c:v>
                  </c:pt>
                </c:lvl>
              </c:multiLvlStrCache>
            </c:multiLvlStrRef>
          </c:cat>
          <c:val>
            <c:numRef>
              <c:f>Sheet1!$M$29:$M$32</c:f>
              <c:numCache>
                <c:formatCode>0_ </c:formatCode>
                <c:ptCount val="4"/>
                <c:pt idx="0">
                  <c:v>3.40787930899711</c:v>
                </c:pt>
                <c:pt idx="1">
                  <c:v>6.45115303983228</c:v>
                </c:pt>
                <c:pt idx="2">
                  <c:v>9.18181818181818</c:v>
                </c:pt>
                <c:pt idx="3">
                  <c:v>3.16085350841198</c:v>
                </c:pt>
              </c:numCache>
            </c:numRef>
          </c:val>
        </c:ser>
        <c:ser>
          <c:idx val="2"/>
          <c:order val="2"/>
          <c:tx>
            <c:strRef>
              <c:f>Sheet1!$N$28</c:f>
              <c:strCache>
                <c:ptCount val="1"/>
                <c:pt idx="0">
                  <c:v>2023</c:v>
                </c:pt>
              </c:strCache>
            </c:strRef>
          </c:tx>
          <c:spPr>
            <a:solidFill>
              <a:schemeClr val="accent3"/>
            </a:solidFill>
            <a:ln>
              <a:noFill/>
            </a:ln>
            <a:effectLst/>
          </c:spPr>
          <c:invertIfNegative val="0"/>
          <c:dLbls>
            <c:delete val="1"/>
          </c:dLbls>
          <c:cat>
            <c:multiLvlStrRef>
              <c:f>Sheet1!$I$29:$K$32</c:f>
              <c:multiLvlStrCache>
                <c:ptCount val="4"/>
                <c:lvl/>
                <c:lvl/>
                <c:lvl>
                  <c:pt idx="0">
                    <c:v>VINACHEM</c:v>
                  </c:pt>
                  <c:pt idx="1">
                    <c:v>DGC</c:v>
                  </c:pt>
                  <c:pt idx="2">
                    <c:v>HTV</c:v>
                  </c:pt>
                  <c:pt idx="3">
                    <c:v>BFC</c:v>
                  </c:pt>
                </c:lvl>
              </c:multiLvlStrCache>
            </c:multiLvlStrRef>
          </c:cat>
          <c:val>
            <c:numRef>
              <c:f>Sheet1!$N$29:$N$32</c:f>
              <c:numCache>
                <c:formatCode>0_ </c:formatCode>
                <c:ptCount val="4"/>
                <c:pt idx="0">
                  <c:v>3.66917169726089</c:v>
                </c:pt>
                <c:pt idx="1">
                  <c:v>6.80474649406688</c:v>
                </c:pt>
                <c:pt idx="2">
                  <c:v>7.30960854092527</c:v>
                </c:pt>
                <c:pt idx="3">
                  <c:v>3.97824397824398</c:v>
                </c:pt>
              </c:numCache>
            </c:numRef>
          </c:val>
        </c:ser>
        <c:dLbls>
          <c:showLegendKey val="0"/>
          <c:showVal val="0"/>
          <c:showCatName val="0"/>
          <c:showSerName val="0"/>
          <c:showPercent val="0"/>
          <c:showBubbleSize val="0"/>
        </c:dLbls>
        <c:gapWidth val="246"/>
        <c:overlap val="-28"/>
        <c:axId val="791262461"/>
        <c:axId val="643409424"/>
      </c:barChart>
      <c:catAx>
        <c:axId val="7912624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3409424"/>
        <c:crosses val="autoZero"/>
        <c:auto val="1"/>
        <c:lblAlgn val="ctr"/>
        <c:lblOffset val="100"/>
        <c:noMultiLvlLbl val="0"/>
      </c:catAx>
      <c:valAx>
        <c:axId val="643409424"/>
        <c:scaling>
          <c:orientation val="minMax"/>
        </c:scaling>
        <c:delete val="0"/>
        <c:axPos val="l"/>
        <c:majorGridlines>
          <c:spPr>
            <a:ln w="9525" cap="flat" cmpd="sng" algn="ctr">
              <a:solidFill>
                <a:schemeClr val="lt1">
                  <a:lumMod val="902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91262461"/>
        <c:crosses val="autoZero"/>
        <c:crossBetween val="between"/>
      </c:valAx>
      <c:spPr>
        <a:noFill/>
        <a:ln>
          <a:noFill/>
        </a:ln>
        <a:effectLst/>
      </c:spPr>
    </c:plotArea>
    <c:legend>
      <c:legendPos val="b"/>
      <c:layout>
        <c:manualLayout>
          <c:xMode val="edge"/>
          <c:yMode val="edge"/>
          <c:x val="0.0186842105263158"/>
          <c:y val="0.0300925925925926"/>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9e0d16b-41f7-486c-a6ea-149b2b02694a}"/>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 assets turnover ratio</a:t>
            </a:r>
          </a:p>
        </c:rich>
      </c:tx>
      <c:layout/>
      <c:overlay val="0"/>
      <c:spPr>
        <a:noFill/>
        <a:ln>
          <a:noFill/>
        </a:ln>
        <a:effectLst/>
      </c:spPr>
    </c:title>
    <c:autoTitleDeleted val="0"/>
    <c:plotArea>
      <c:layout/>
      <c:barChart>
        <c:barDir val="col"/>
        <c:grouping val="clustered"/>
        <c:varyColors val="0"/>
        <c:ser>
          <c:idx val="0"/>
          <c:order val="0"/>
          <c:tx>
            <c:strRef>
              <c:f>Sheet1!$T$28</c:f>
              <c:strCache>
                <c:ptCount val="1"/>
                <c:pt idx="0">
                  <c:v>2021</c:v>
                </c:pt>
              </c:strCache>
            </c:strRef>
          </c:tx>
          <c:spPr>
            <a:solidFill>
              <a:schemeClr val="accent1"/>
            </a:solidFill>
            <a:ln>
              <a:noFill/>
            </a:ln>
            <a:effectLst/>
          </c:spPr>
          <c:invertIfNegative val="0"/>
          <c:dLbls>
            <c:delete val="1"/>
          </c:dLbls>
          <c:cat>
            <c:multiLvlStrRef>
              <c:f>Sheet1!$Q$29:$S$32</c:f>
              <c:multiLvlStrCache>
                <c:ptCount val="4"/>
                <c:lvl/>
                <c:lvl/>
                <c:lvl>
                  <c:pt idx="0">
                    <c:v>VINACHEM</c:v>
                  </c:pt>
                  <c:pt idx="1">
                    <c:v>DGC</c:v>
                  </c:pt>
                  <c:pt idx="2">
                    <c:v>HTV</c:v>
                  </c:pt>
                  <c:pt idx="3">
                    <c:v>BFC</c:v>
                  </c:pt>
                </c:lvl>
              </c:multiLvlStrCache>
            </c:multiLvlStrRef>
          </c:cat>
          <c:val>
            <c:numRef>
              <c:f>Sheet1!$T$29:$T$32</c:f>
              <c:numCache>
                <c:formatCode>0_ </c:formatCode>
                <c:ptCount val="4"/>
                <c:pt idx="0">
                  <c:v>0.924820887163741</c:v>
                </c:pt>
                <c:pt idx="1">
                  <c:v>1.32675743262017</c:v>
                </c:pt>
                <c:pt idx="2">
                  <c:v>1.67109295199183</c:v>
                </c:pt>
                <c:pt idx="3">
                  <c:v>2.24081041968162</c:v>
                </c:pt>
              </c:numCache>
            </c:numRef>
          </c:val>
        </c:ser>
        <c:ser>
          <c:idx val="1"/>
          <c:order val="1"/>
          <c:tx>
            <c:strRef>
              <c:f>Sheet1!$U$28</c:f>
              <c:strCache>
                <c:ptCount val="1"/>
                <c:pt idx="0">
                  <c:v>2022</c:v>
                </c:pt>
              </c:strCache>
            </c:strRef>
          </c:tx>
          <c:spPr>
            <a:solidFill>
              <a:schemeClr val="accent2"/>
            </a:solidFill>
            <a:ln>
              <a:noFill/>
            </a:ln>
            <a:effectLst/>
          </c:spPr>
          <c:invertIfNegative val="0"/>
          <c:dLbls>
            <c:delete val="1"/>
          </c:dLbls>
          <c:cat>
            <c:multiLvlStrRef>
              <c:f>Sheet1!$Q$29:$S$32</c:f>
              <c:multiLvlStrCache>
                <c:ptCount val="4"/>
                <c:lvl/>
                <c:lvl/>
                <c:lvl>
                  <c:pt idx="0">
                    <c:v>VINACHEM</c:v>
                  </c:pt>
                  <c:pt idx="1">
                    <c:v>DGC</c:v>
                  </c:pt>
                  <c:pt idx="2">
                    <c:v>HTV</c:v>
                  </c:pt>
                  <c:pt idx="3">
                    <c:v>BFC</c:v>
                  </c:pt>
                </c:lvl>
              </c:multiLvlStrCache>
            </c:multiLvlStrRef>
          </c:cat>
          <c:val>
            <c:numRef>
              <c:f>Sheet1!$U$29:$U$32</c:f>
              <c:numCache>
                <c:formatCode>0_ </c:formatCode>
                <c:ptCount val="4"/>
                <c:pt idx="0">
                  <c:v>1.02169293510204</c:v>
                </c:pt>
                <c:pt idx="1">
                  <c:v>1.317582668187</c:v>
                </c:pt>
                <c:pt idx="2">
                  <c:v>2.28571428571429</c:v>
                </c:pt>
                <c:pt idx="3">
                  <c:v>2.1078359125522</c:v>
                </c:pt>
              </c:numCache>
            </c:numRef>
          </c:val>
        </c:ser>
        <c:ser>
          <c:idx val="2"/>
          <c:order val="2"/>
          <c:tx>
            <c:strRef>
              <c:f>Sheet1!$V$28</c:f>
              <c:strCache>
                <c:ptCount val="1"/>
                <c:pt idx="0">
                  <c:v>2023</c:v>
                </c:pt>
              </c:strCache>
            </c:strRef>
          </c:tx>
          <c:spPr>
            <a:solidFill>
              <a:schemeClr val="accent3"/>
            </a:solidFill>
            <a:ln>
              <a:noFill/>
            </a:ln>
            <a:effectLst/>
          </c:spPr>
          <c:invertIfNegative val="0"/>
          <c:dLbls>
            <c:delete val="1"/>
          </c:dLbls>
          <c:cat>
            <c:multiLvlStrRef>
              <c:f>Sheet1!$Q$29:$S$32</c:f>
              <c:multiLvlStrCache>
                <c:ptCount val="4"/>
                <c:lvl/>
                <c:lvl/>
                <c:lvl>
                  <c:pt idx="0">
                    <c:v>VINACHEM</c:v>
                  </c:pt>
                  <c:pt idx="1">
                    <c:v>DGC</c:v>
                  </c:pt>
                  <c:pt idx="2">
                    <c:v>HTV</c:v>
                  </c:pt>
                  <c:pt idx="3">
                    <c:v>BFC</c:v>
                  </c:pt>
                </c:lvl>
              </c:multiLvlStrCache>
            </c:multiLvlStrRef>
          </c:cat>
          <c:val>
            <c:numRef>
              <c:f>Sheet1!$V$29:$V$32</c:f>
              <c:numCache>
                <c:formatCode>0_ </c:formatCode>
                <c:ptCount val="4"/>
                <c:pt idx="0">
                  <c:v>0.926057498626625</c:v>
                </c:pt>
                <c:pt idx="1">
                  <c:v>0.673669661368348</c:v>
                </c:pt>
                <c:pt idx="2">
                  <c:v>1.74358974358974</c:v>
                </c:pt>
                <c:pt idx="3">
                  <c:v>2.21854817876518</c:v>
                </c:pt>
              </c:numCache>
            </c:numRef>
          </c:val>
        </c:ser>
        <c:dLbls>
          <c:showLegendKey val="0"/>
          <c:showVal val="0"/>
          <c:showCatName val="0"/>
          <c:showSerName val="0"/>
          <c:showPercent val="0"/>
          <c:showBubbleSize val="0"/>
        </c:dLbls>
        <c:gapWidth val="246"/>
        <c:overlap val="-28"/>
        <c:axId val="925740111"/>
        <c:axId val="657841438"/>
      </c:barChart>
      <c:catAx>
        <c:axId val="925740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7841438"/>
        <c:crosses val="autoZero"/>
        <c:auto val="1"/>
        <c:lblAlgn val="ctr"/>
        <c:lblOffset val="100"/>
        <c:noMultiLvlLbl val="0"/>
      </c:catAx>
      <c:valAx>
        <c:axId val="657841438"/>
        <c:scaling>
          <c:orientation val="minMax"/>
        </c:scaling>
        <c:delete val="0"/>
        <c:axPos val="l"/>
        <c:majorGridlines>
          <c:spPr>
            <a:ln w="9525" cap="flat" cmpd="sng" algn="ctr">
              <a:solidFill>
                <a:schemeClr val="lt1">
                  <a:lumMod val="902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5740111"/>
        <c:crosses val="autoZero"/>
        <c:crossBetween val="between"/>
      </c:valAx>
      <c:spPr>
        <a:noFill/>
        <a:ln>
          <a:noFill/>
        </a:ln>
        <a:effectLst/>
      </c:spPr>
    </c:plotArea>
    <c:legend>
      <c:legendPos val="b"/>
      <c:layout>
        <c:manualLayout>
          <c:xMode val="edge"/>
          <c:yMode val="edge"/>
          <c:x val="0.0186842105263158"/>
          <c:y val="0.0266203703703704"/>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6df8c31a-49db-444c-9b9f-2b74d9975c12}"/>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Account Receivable Tunover</a:t>
            </a:r>
          </a:p>
        </c:rich>
      </c:tx>
      <c:layout/>
      <c:overlay val="0"/>
      <c:spPr>
        <a:noFill/>
        <a:ln>
          <a:noFill/>
        </a:ln>
        <a:effectLst/>
      </c:spPr>
    </c:title>
    <c:autoTitleDeleted val="0"/>
    <c:plotArea>
      <c:layout/>
      <c:barChart>
        <c:barDir val="col"/>
        <c:grouping val="clustered"/>
        <c:varyColors val="0"/>
        <c:ser>
          <c:idx val="0"/>
          <c:order val="0"/>
          <c:tx>
            <c:strRef>
              <c:f>Sheet1!$D$28</c:f>
              <c:strCache>
                <c:ptCount val="1"/>
                <c:pt idx="0">
                  <c:v>2021</c:v>
                </c:pt>
              </c:strCache>
            </c:strRef>
          </c:tx>
          <c:spPr>
            <a:solidFill>
              <a:schemeClr val="accent1"/>
            </a:solidFill>
            <a:ln>
              <a:noFill/>
            </a:ln>
            <a:effectLst/>
          </c:spPr>
          <c:invertIfNegative val="0"/>
          <c:dLbls>
            <c:delete val="1"/>
          </c:dLbls>
          <c:cat>
            <c:multiLvlStrRef>
              <c:f>Sheet1!$A$29:$C$32</c:f>
              <c:multiLvlStrCache>
                <c:ptCount val="4"/>
                <c:lvl/>
                <c:lvl/>
                <c:lvl>
                  <c:pt idx="0">
                    <c:v>VINACHEM</c:v>
                  </c:pt>
                  <c:pt idx="1">
                    <c:v>DGC</c:v>
                  </c:pt>
                  <c:pt idx="2">
                    <c:v>HTV</c:v>
                  </c:pt>
                  <c:pt idx="3">
                    <c:v>BFC</c:v>
                  </c:pt>
                </c:lvl>
              </c:multiLvlStrCache>
            </c:multiLvlStrRef>
          </c:cat>
          <c:val>
            <c:numRef>
              <c:f>Sheet1!$D$29:$D$32</c:f>
              <c:numCache>
                <c:formatCode>0_ </c:formatCode>
                <c:ptCount val="4"/>
                <c:pt idx="0">
                  <c:v>12.8947226709747</c:v>
                </c:pt>
                <c:pt idx="1">
                  <c:v>13.8405797101449</c:v>
                </c:pt>
                <c:pt idx="2">
                  <c:v>12.3939393939394</c:v>
                </c:pt>
                <c:pt idx="3">
                  <c:v>21.4163208852006</c:v>
                </c:pt>
              </c:numCache>
            </c:numRef>
          </c:val>
        </c:ser>
        <c:ser>
          <c:idx val="1"/>
          <c:order val="1"/>
          <c:tx>
            <c:strRef>
              <c:f>Sheet1!$E$28</c:f>
              <c:strCache>
                <c:ptCount val="1"/>
                <c:pt idx="0">
                  <c:v>2022</c:v>
                </c:pt>
              </c:strCache>
            </c:strRef>
          </c:tx>
          <c:spPr>
            <a:solidFill>
              <a:schemeClr val="accent2"/>
            </a:solidFill>
            <a:ln>
              <a:noFill/>
            </a:ln>
            <a:effectLst/>
          </c:spPr>
          <c:invertIfNegative val="0"/>
          <c:dLbls>
            <c:delete val="1"/>
          </c:dLbls>
          <c:cat>
            <c:multiLvlStrRef>
              <c:f>Sheet1!$A$29:$C$32</c:f>
              <c:multiLvlStrCache>
                <c:ptCount val="4"/>
                <c:lvl/>
                <c:lvl/>
                <c:lvl>
                  <c:pt idx="0">
                    <c:v>VINACHEM</c:v>
                  </c:pt>
                  <c:pt idx="1">
                    <c:v>DGC</c:v>
                  </c:pt>
                  <c:pt idx="2">
                    <c:v>HTV</c:v>
                  </c:pt>
                  <c:pt idx="3">
                    <c:v>BFC</c:v>
                  </c:pt>
                </c:lvl>
              </c:multiLvlStrCache>
            </c:multiLvlStrRef>
          </c:cat>
          <c:val>
            <c:numRef>
              <c:f>Sheet1!$E$29:$E$32</c:f>
              <c:numCache>
                <c:formatCode>0_ </c:formatCode>
                <c:ptCount val="4"/>
                <c:pt idx="0">
                  <c:v>14.3949547713084</c:v>
                </c:pt>
                <c:pt idx="1">
                  <c:v>25.2517482517483</c:v>
                </c:pt>
                <c:pt idx="2">
                  <c:v>12.7407407407407</c:v>
                </c:pt>
                <c:pt idx="3">
                  <c:v>22.0591259640103</c:v>
                </c:pt>
              </c:numCache>
            </c:numRef>
          </c:val>
        </c:ser>
        <c:ser>
          <c:idx val="2"/>
          <c:order val="2"/>
          <c:tx>
            <c:strRef>
              <c:f>Sheet1!$F$28</c:f>
              <c:strCache>
                <c:ptCount val="1"/>
                <c:pt idx="0">
                  <c:v>2023</c:v>
                </c:pt>
              </c:strCache>
            </c:strRef>
          </c:tx>
          <c:spPr>
            <a:solidFill>
              <a:schemeClr val="accent3"/>
            </a:solidFill>
            <a:ln>
              <a:noFill/>
            </a:ln>
            <a:effectLst/>
          </c:spPr>
          <c:invertIfNegative val="0"/>
          <c:dLbls>
            <c:delete val="1"/>
          </c:dLbls>
          <c:cat>
            <c:multiLvlStrRef>
              <c:f>Sheet1!$A$29:$C$32</c:f>
              <c:multiLvlStrCache>
                <c:ptCount val="4"/>
                <c:lvl/>
                <c:lvl/>
                <c:lvl>
                  <c:pt idx="0">
                    <c:v>VINACHEM</c:v>
                  </c:pt>
                  <c:pt idx="1">
                    <c:v>DGC</c:v>
                  </c:pt>
                  <c:pt idx="2">
                    <c:v>HTV</c:v>
                  </c:pt>
                  <c:pt idx="3">
                    <c:v>BFC</c:v>
                  </c:pt>
                </c:lvl>
              </c:multiLvlStrCache>
            </c:multiLvlStrRef>
          </c:cat>
          <c:val>
            <c:numRef>
              <c:f>Sheet1!$F$29:$F$32</c:f>
              <c:numCache>
                <c:formatCode>0_ </c:formatCode>
                <c:ptCount val="4"/>
                <c:pt idx="0">
                  <c:v>11.4610764872521</c:v>
                </c:pt>
                <c:pt idx="1">
                  <c:v>15.8375304630382</c:v>
                </c:pt>
                <c:pt idx="2">
                  <c:v>11.2321428571429</c:v>
                </c:pt>
                <c:pt idx="3">
                  <c:v>15.013986013986</c:v>
                </c:pt>
              </c:numCache>
            </c:numRef>
          </c:val>
        </c:ser>
        <c:dLbls>
          <c:showLegendKey val="0"/>
          <c:showVal val="0"/>
          <c:showCatName val="0"/>
          <c:showSerName val="0"/>
          <c:showPercent val="0"/>
          <c:showBubbleSize val="0"/>
        </c:dLbls>
        <c:gapWidth val="246"/>
        <c:overlap val="-28"/>
        <c:axId val="213157421"/>
        <c:axId val="837933698"/>
      </c:barChart>
      <c:catAx>
        <c:axId val="21315742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37933698"/>
        <c:crosses val="autoZero"/>
        <c:auto val="1"/>
        <c:lblAlgn val="ctr"/>
        <c:lblOffset val="100"/>
        <c:noMultiLvlLbl val="0"/>
      </c:catAx>
      <c:valAx>
        <c:axId val="837933698"/>
        <c:scaling>
          <c:orientation val="minMax"/>
        </c:scaling>
        <c:delete val="0"/>
        <c:axPos val="l"/>
        <c:majorGridlines>
          <c:spPr>
            <a:ln w="9525" cap="flat" cmpd="sng" algn="ctr">
              <a:solidFill>
                <a:schemeClr val="lt1">
                  <a:lumMod val="90200"/>
                </a:schemeClr>
              </a:solidFill>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3157421"/>
        <c:crosses val="autoZero"/>
        <c:crossBetween val="between"/>
      </c:valAx>
      <c:spPr>
        <a:noFill/>
        <a:ln>
          <a:noFill/>
        </a:ln>
        <a:effectLst/>
      </c:spPr>
    </c:plotArea>
    <c:legend>
      <c:legendPos val="b"/>
      <c:layout>
        <c:manualLayout>
          <c:xMode val="edge"/>
          <c:yMode val="edge"/>
          <c:x val="0.0246052631578947"/>
          <c:y val="0.0196759259259259"/>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914ec9a-cf6e-4cf5-b528-c20214c97b5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273050</xdr:colOff>
      <xdr:row>32</xdr:row>
      <xdr:rowOff>184150</xdr:rowOff>
    </xdr:from>
    <xdr:to>
      <xdr:col>13</xdr:col>
      <xdr:colOff>488950</xdr:colOff>
      <xdr:row>47</xdr:row>
      <xdr:rowOff>69850</xdr:rowOff>
    </xdr:to>
    <xdr:graphicFrame>
      <xdr:nvGraphicFramePr>
        <xdr:cNvPr id="3" name="Chart 2"/>
        <xdr:cNvGraphicFramePr/>
      </xdr:nvGraphicFramePr>
      <xdr:xfrm>
        <a:off x="7970520" y="6461125"/>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520700</xdr:colOff>
      <xdr:row>32</xdr:row>
      <xdr:rowOff>165100</xdr:rowOff>
    </xdr:from>
    <xdr:to>
      <xdr:col>21</xdr:col>
      <xdr:colOff>330835</xdr:colOff>
      <xdr:row>47</xdr:row>
      <xdr:rowOff>50800</xdr:rowOff>
    </xdr:to>
    <xdr:graphicFrame>
      <xdr:nvGraphicFramePr>
        <xdr:cNvPr id="4" name="Chart 3"/>
        <xdr:cNvGraphicFramePr/>
      </xdr:nvGraphicFramePr>
      <xdr:xfrm>
        <a:off x="15438120" y="6442075"/>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82550</xdr:colOff>
      <xdr:row>33</xdr:row>
      <xdr:rowOff>3175</xdr:rowOff>
    </xdr:from>
    <xdr:to>
      <xdr:col>5</xdr:col>
      <xdr:colOff>630555</xdr:colOff>
      <xdr:row>47</xdr:row>
      <xdr:rowOff>79375</xdr:rowOff>
    </xdr:to>
    <xdr:graphicFrame>
      <xdr:nvGraphicFramePr>
        <xdr:cNvPr id="5" name="Chart 4"/>
        <xdr:cNvGraphicFramePr/>
      </xdr:nvGraphicFramePr>
      <xdr:xfrm>
        <a:off x="692150" y="647065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8"/>
  <sheetViews>
    <sheetView tabSelected="1" zoomScale="115" zoomScaleNormal="115" topLeftCell="G23" workbookViewId="0">
      <selection activeCell="F48" sqref="F48"/>
    </sheetView>
  </sheetViews>
  <sheetFormatPr defaultColWidth="9.14285714285714" defaultRowHeight="15"/>
  <cols>
    <col min="3" max="3" width="8.01904761904762" customWidth="1"/>
    <col min="4" max="4" width="25"/>
    <col min="5" max="5" width="22"/>
    <col min="6" max="6" width="23.8571428571429"/>
    <col min="12" max="14" width="20.8571428571429"/>
    <col min="18" max="18" width="12.8571428571429"/>
    <col min="20" max="20" width="23.2285714285714" customWidth="1"/>
    <col min="21" max="22" width="20.8571428571429" customWidth="1"/>
  </cols>
  <sheetData>
    <row r="1" ht="23.25" spans="1:17">
      <c r="A1" s="1" t="s">
        <v>0</v>
      </c>
      <c r="I1" s="17" t="s">
        <v>1</v>
      </c>
      <c r="Q1" s="17" t="s">
        <v>2</v>
      </c>
    </row>
    <row r="2" spans="1:18">
      <c r="A2" t="s">
        <v>3</v>
      </c>
      <c r="B2">
        <v>10</v>
      </c>
      <c r="I2" t="s">
        <v>4</v>
      </c>
      <c r="J2">
        <v>11</v>
      </c>
      <c r="Q2" t="s">
        <v>3</v>
      </c>
      <c r="R2">
        <v>10</v>
      </c>
    </row>
    <row r="3" spans="1:18">
      <c r="A3" t="s">
        <v>5</v>
      </c>
      <c r="C3">
        <v>131</v>
      </c>
      <c r="I3" t="s">
        <v>6</v>
      </c>
      <c r="J3">
        <v>141</v>
      </c>
      <c r="Q3" t="s">
        <v>7</v>
      </c>
      <c r="R3">
        <v>270</v>
      </c>
    </row>
    <row r="4" ht="15.75"/>
    <row r="5" spans="1:22">
      <c r="A5" s="2" t="s">
        <v>8</v>
      </c>
      <c r="B5" s="3"/>
      <c r="C5" s="3"/>
      <c r="D5" s="3">
        <v>2021</v>
      </c>
      <c r="E5" s="3">
        <v>2022</v>
      </c>
      <c r="F5" s="4">
        <v>2023</v>
      </c>
      <c r="I5" s="2" t="s">
        <v>8</v>
      </c>
      <c r="J5" s="3"/>
      <c r="K5" s="3"/>
      <c r="L5" s="3">
        <v>2021</v>
      </c>
      <c r="M5" s="3">
        <v>2022</v>
      </c>
      <c r="N5" s="4">
        <v>2023</v>
      </c>
      <c r="Q5" s="2" t="s">
        <v>8</v>
      </c>
      <c r="R5" s="3"/>
      <c r="S5" s="3"/>
      <c r="T5" s="3">
        <v>2021</v>
      </c>
      <c r="U5" s="3">
        <v>2022</v>
      </c>
      <c r="V5" s="4">
        <v>2023</v>
      </c>
    </row>
    <row r="6" spans="1:22">
      <c r="A6" s="5" t="s">
        <v>3</v>
      </c>
      <c r="D6" s="6">
        <v>47891</v>
      </c>
      <c r="E6" s="7">
        <v>56493</v>
      </c>
      <c r="F6" s="8">
        <v>50572</v>
      </c>
      <c r="I6" s="5" t="s">
        <v>4</v>
      </c>
      <c r="L6" s="6">
        <v>39503</v>
      </c>
      <c r="M6" s="7">
        <v>43597</v>
      </c>
      <c r="N6" s="8">
        <v>44674</v>
      </c>
      <c r="Q6" s="5" t="s">
        <v>3</v>
      </c>
      <c r="T6" s="6">
        <v>47890</v>
      </c>
      <c r="U6" s="7">
        <v>56494</v>
      </c>
      <c r="V6" s="8">
        <v>50572</v>
      </c>
    </row>
    <row r="7" spans="1:22">
      <c r="A7" s="5" t="s">
        <v>9</v>
      </c>
      <c r="D7" s="6">
        <f>(3370+4058)/2</f>
        <v>3714</v>
      </c>
      <c r="E7" s="7">
        <f>(4479+3370)/2</f>
        <v>3924.5</v>
      </c>
      <c r="F7" s="8">
        <f>(4488+4337)/2</f>
        <v>4412.5</v>
      </c>
      <c r="I7" s="5" t="s">
        <v>10</v>
      </c>
      <c r="L7" s="6">
        <f>(8487+11743)/2</f>
        <v>10115</v>
      </c>
      <c r="M7" s="7">
        <f>(13844+11742)/2</f>
        <v>12793</v>
      </c>
      <c r="N7" s="8">
        <f>(10505+13846)/2</f>
        <v>12175.5</v>
      </c>
      <c r="Q7" s="5" t="s">
        <v>11</v>
      </c>
      <c r="T7" s="6">
        <f>(53859+49707)/2</f>
        <v>51783</v>
      </c>
      <c r="U7" s="7">
        <f>(56740+53849)/2</f>
        <v>55294.5</v>
      </c>
      <c r="V7" s="8">
        <f>(52467+56753)/2</f>
        <v>54610</v>
      </c>
    </row>
    <row r="8" ht="15.75" spans="1:22">
      <c r="A8" s="9" t="s">
        <v>12</v>
      </c>
      <c r="B8" s="10"/>
      <c r="C8" s="10"/>
      <c r="D8" s="11">
        <f>D6/D7</f>
        <v>12.8947226709747</v>
      </c>
      <c r="E8" s="12">
        <f>E6/E7</f>
        <v>14.3949547713084</v>
      </c>
      <c r="F8" s="13">
        <f>F6/F7</f>
        <v>11.4610764872521</v>
      </c>
      <c r="I8" s="9" t="s">
        <v>13</v>
      </c>
      <c r="J8" s="10"/>
      <c r="K8" s="10"/>
      <c r="L8" s="11">
        <f>L6/L7</f>
        <v>3.90538803756797</v>
      </c>
      <c r="M8" s="12">
        <f>M6/M7</f>
        <v>3.40787930899711</v>
      </c>
      <c r="N8" s="13">
        <f>N6/N7</f>
        <v>3.66917169726089</v>
      </c>
      <c r="Q8" s="9" t="s">
        <v>14</v>
      </c>
      <c r="R8" s="10"/>
      <c r="S8" s="10"/>
      <c r="T8" s="11">
        <f>T6/T7</f>
        <v>0.924820887163741</v>
      </c>
      <c r="U8" s="11">
        <f>U6/U7</f>
        <v>1.02169293510204</v>
      </c>
      <c r="V8" s="14">
        <f>V6/V7</f>
        <v>0.926057498626625</v>
      </c>
    </row>
    <row r="10" ht="15.75"/>
    <row r="11" spans="1:22">
      <c r="A11" s="2" t="s">
        <v>15</v>
      </c>
      <c r="B11" s="3"/>
      <c r="C11" s="3"/>
      <c r="D11" s="3">
        <v>2021</v>
      </c>
      <c r="E11" s="3">
        <v>2022</v>
      </c>
      <c r="F11" s="4">
        <v>2023</v>
      </c>
      <c r="I11" s="2" t="s">
        <v>15</v>
      </c>
      <c r="J11" s="3"/>
      <c r="K11" s="3"/>
      <c r="L11" s="3">
        <v>2021</v>
      </c>
      <c r="M11" s="3">
        <v>2022</v>
      </c>
      <c r="N11" s="4">
        <v>2023</v>
      </c>
      <c r="Q11" s="2" t="s">
        <v>15</v>
      </c>
      <c r="R11" s="3"/>
      <c r="S11" s="3"/>
      <c r="T11" s="3">
        <v>2021</v>
      </c>
      <c r="U11" s="3">
        <v>2022</v>
      </c>
      <c r="V11" s="4">
        <v>2023</v>
      </c>
    </row>
    <row r="12" spans="1:22">
      <c r="A12" s="5" t="s">
        <v>3</v>
      </c>
      <c r="D12" s="6">
        <v>9550</v>
      </c>
      <c r="E12" s="7">
        <v>14444</v>
      </c>
      <c r="F12" s="8">
        <v>9748</v>
      </c>
      <c r="I12" s="5" t="s">
        <v>4</v>
      </c>
      <c r="L12" s="6">
        <v>6368</v>
      </c>
      <c r="M12" s="7">
        <v>7693</v>
      </c>
      <c r="N12" s="8">
        <v>6308</v>
      </c>
      <c r="Q12" s="5" t="s">
        <v>3</v>
      </c>
      <c r="T12" s="6">
        <v>9550</v>
      </c>
      <c r="U12" s="7">
        <v>14444</v>
      </c>
      <c r="V12" s="8">
        <v>9748</v>
      </c>
    </row>
    <row r="13" spans="1:22">
      <c r="A13" s="5" t="s">
        <v>9</v>
      </c>
      <c r="D13" s="6">
        <f>(630+750)/2</f>
        <v>690</v>
      </c>
      <c r="E13" s="7">
        <f>(514+630)/2</f>
        <v>572</v>
      </c>
      <c r="F13" s="8">
        <f>(717+514)/2</f>
        <v>615.5</v>
      </c>
      <c r="I13" s="5" t="s">
        <v>10</v>
      </c>
      <c r="L13" s="6">
        <f>(1386+67)/2</f>
        <v>726.5</v>
      </c>
      <c r="M13" s="7">
        <f>(999+1386)/2</f>
        <v>1192.5</v>
      </c>
      <c r="N13" s="8">
        <f>(999+855)/2</f>
        <v>927</v>
      </c>
      <c r="Q13" s="5" t="s">
        <v>11</v>
      </c>
      <c r="T13" s="7">
        <f>(8520+5876)/2</f>
        <v>7198</v>
      </c>
      <c r="U13" s="7">
        <f>(8520+13405)/2</f>
        <v>10962.5</v>
      </c>
      <c r="V13" s="19">
        <f>(15535+13405)/2</f>
        <v>14470</v>
      </c>
    </row>
    <row r="14" ht="15.75" spans="1:22">
      <c r="A14" s="9" t="s">
        <v>12</v>
      </c>
      <c r="B14" s="10"/>
      <c r="C14" s="10"/>
      <c r="D14" s="11">
        <f>D12/D13</f>
        <v>13.8405797101449</v>
      </c>
      <c r="E14" s="11">
        <f>E12/E13</f>
        <v>25.2517482517483</v>
      </c>
      <c r="F14" s="14">
        <f>F12/F13</f>
        <v>15.8375304630382</v>
      </c>
      <c r="I14" s="9" t="s">
        <v>13</v>
      </c>
      <c r="J14" s="10"/>
      <c r="K14" s="10"/>
      <c r="L14" s="11">
        <f>L12/L13</f>
        <v>8.76531314521679</v>
      </c>
      <c r="M14" s="11">
        <f>M12/M13</f>
        <v>6.45115303983228</v>
      </c>
      <c r="N14" s="14">
        <f>N12/N13</f>
        <v>6.80474649406688</v>
      </c>
      <c r="Q14" s="9" t="s">
        <v>14</v>
      </c>
      <c r="R14" s="10"/>
      <c r="S14" s="10"/>
      <c r="T14" s="11">
        <f>T12/T13</f>
        <v>1.32675743262017</v>
      </c>
      <c r="U14" s="11">
        <f>U12/U13</f>
        <v>1.317582668187</v>
      </c>
      <c r="V14" s="14">
        <f>V12/V13</f>
        <v>0.673669661368348</v>
      </c>
    </row>
    <row r="16" ht="15.75"/>
    <row r="17" spans="1:22">
      <c r="A17" s="2" t="s">
        <v>16</v>
      </c>
      <c r="B17" s="3"/>
      <c r="C17" s="3"/>
      <c r="D17" s="3">
        <v>2021</v>
      </c>
      <c r="E17" s="3">
        <v>2022</v>
      </c>
      <c r="F17" s="4">
        <v>2023</v>
      </c>
      <c r="I17" s="2" t="s">
        <v>16</v>
      </c>
      <c r="J17" s="3"/>
      <c r="K17" s="3"/>
      <c r="L17" s="3">
        <v>2021</v>
      </c>
      <c r="M17" s="3">
        <v>2022</v>
      </c>
      <c r="N17" s="4">
        <v>2023</v>
      </c>
      <c r="Q17" s="2" t="s">
        <v>16</v>
      </c>
      <c r="R17" s="3"/>
      <c r="S17" s="3"/>
      <c r="T17" s="3">
        <v>2021</v>
      </c>
      <c r="U17" s="3">
        <v>2022</v>
      </c>
      <c r="V17" s="4">
        <v>2023</v>
      </c>
    </row>
    <row r="18" spans="1:22">
      <c r="A18" s="5" t="s">
        <v>3</v>
      </c>
      <c r="D18" s="6">
        <v>818</v>
      </c>
      <c r="E18" s="7">
        <v>1376</v>
      </c>
      <c r="F18" s="8">
        <v>1258</v>
      </c>
      <c r="I18" s="5" t="s">
        <v>4</v>
      </c>
      <c r="L18" s="6">
        <v>637</v>
      </c>
      <c r="M18" s="7">
        <v>1010</v>
      </c>
      <c r="N18" s="8">
        <v>1027</v>
      </c>
      <c r="Q18" s="5" t="s">
        <v>3</v>
      </c>
      <c r="T18" s="6">
        <v>818</v>
      </c>
      <c r="U18" s="7">
        <v>1376</v>
      </c>
      <c r="V18" s="8">
        <v>1258</v>
      </c>
    </row>
    <row r="19" spans="1:22">
      <c r="A19" s="5" t="s">
        <v>9</v>
      </c>
      <c r="D19" s="6">
        <f>(76+56)/2</f>
        <v>66</v>
      </c>
      <c r="E19" s="7">
        <f>(76+140)/2</f>
        <v>108</v>
      </c>
      <c r="F19" s="8">
        <f>(140+84)/2</f>
        <v>112</v>
      </c>
      <c r="I19" s="5" t="s">
        <v>10</v>
      </c>
      <c r="L19" s="6">
        <f>(78+69)/2</f>
        <v>73.5</v>
      </c>
      <c r="M19" s="7">
        <f>(79+141)/2</f>
        <v>110</v>
      </c>
      <c r="N19" s="8">
        <f>(141+140)/2</f>
        <v>140.5</v>
      </c>
      <c r="Q19" s="5" t="s">
        <v>11</v>
      </c>
      <c r="T19" s="7">
        <f>(516+463)/2</f>
        <v>489.5</v>
      </c>
      <c r="U19" s="7">
        <f>(516+688)/2</f>
        <v>602</v>
      </c>
      <c r="V19" s="19">
        <f>(688+755)/2</f>
        <v>721.5</v>
      </c>
    </row>
    <row r="20" ht="15.75" spans="1:22">
      <c r="A20" s="9" t="s">
        <v>12</v>
      </c>
      <c r="B20" s="10"/>
      <c r="C20" s="10"/>
      <c r="D20" s="11">
        <f>D18/D19</f>
        <v>12.3939393939394</v>
      </c>
      <c r="E20" s="11">
        <f>E18/E19</f>
        <v>12.7407407407407</v>
      </c>
      <c r="F20" s="14">
        <f>F18/F19</f>
        <v>11.2321428571429</v>
      </c>
      <c r="I20" s="9" t="s">
        <v>13</v>
      </c>
      <c r="J20" s="10"/>
      <c r="K20" s="10"/>
      <c r="L20" s="11">
        <f>L18/L19</f>
        <v>8.66666666666667</v>
      </c>
      <c r="M20" s="11">
        <f>M18/M19</f>
        <v>9.18181818181818</v>
      </c>
      <c r="N20" s="14">
        <f>N18/N19</f>
        <v>7.30960854092527</v>
      </c>
      <c r="Q20" s="9" t="s">
        <v>14</v>
      </c>
      <c r="R20" s="10"/>
      <c r="S20" s="10"/>
      <c r="T20" s="11">
        <f>T18/T19</f>
        <v>1.67109295199183</v>
      </c>
      <c r="U20" s="11">
        <f>U18/U19</f>
        <v>2.28571428571429</v>
      </c>
      <c r="V20" s="14">
        <f>V18/V19</f>
        <v>1.74358974358974</v>
      </c>
    </row>
    <row r="22" ht="15.75"/>
    <row r="23" spans="1:22">
      <c r="A23" s="2" t="s">
        <v>17</v>
      </c>
      <c r="B23" s="3"/>
      <c r="C23" s="3"/>
      <c r="D23" s="3">
        <v>2021</v>
      </c>
      <c r="E23" s="3">
        <v>2022</v>
      </c>
      <c r="F23" s="4">
        <v>2023</v>
      </c>
      <c r="I23" s="2" t="s">
        <v>17</v>
      </c>
      <c r="J23" s="3"/>
      <c r="K23" s="3"/>
      <c r="L23" s="3">
        <v>2021</v>
      </c>
      <c r="M23" s="3">
        <v>2022</v>
      </c>
      <c r="N23" s="4">
        <v>2023</v>
      </c>
      <c r="Q23" s="2" t="s">
        <v>17</v>
      </c>
      <c r="R23" s="3"/>
      <c r="S23" s="3"/>
      <c r="T23" s="3">
        <v>2021</v>
      </c>
      <c r="U23" s="3">
        <v>2022</v>
      </c>
      <c r="V23" s="4">
        <v>2023</v>
      </c>
    </row>
    <row r="24" spans="1:22">
      <c r="A24" s="5" t="s">
        <v>3</v>
      </c>
      <c r="D24" s="6">
        <v>7742</v>
      </c>
      <c r="E24" s="7">
        <v>8581</v>
      </c>
      <c r="F24" s="8">
        <v>8588</v>
      </c>
      <c r="I24" s="5" t="s">
        <v>4</v>
      </c>
      <c r="L24" s="6">
        <v>6837</v>
      </c>
      <c r="M24" s="7">
        <v>7703</v>
      </c>
      <c r="N24" s="8">
        <v>7680</v>
      </c>
      <c r="Q24" s="5" t="s">
        <v>3</v>
      </c>
      <c r="T24" s="6">
        <v>7742</v>
      </c>
      <c r="U24" s="7">
        <v>8581</v>
      </c>
      <c r="V24" s="8">
        <v>8588</v>
      </c>
    </row>
    <row r="25" spans="1:22">
      <c r="A25" s="5" t="s">
        <v>9</v>
      </c>
      <c r="D25" s="6">
        <f>(209+514)/2</f>
        <v>361.5</v>
      </c>
      <c r="E25" s="7">
        <f>(209+569)/2</f>
        <v>389</v>
      </c>
      <c r="F25" s="8">
        <f>(575+569)/2</f>
        <v>572</v>
      </c>
      <c r="I25" s="5" t="s">
        <v>10</v>
      </c>
      <c r="L25" s="6">
        <f>(2535+1185)/2</f>
        <v>1860</v>
      </c>
      <c r="M25" s="7">
        <f>(2535+2339)/2</f>
        <v>2437</v>
      </c>
      <c r="N25" s="8">
        <f>(2339+1522)/2</f>
        <v>1930.5</v>
      </c>
      <c r="Q25" s="5" t="s">
        <v>11</v>
      </c>
      <c r="T25" s="7">
        <f>(3854+3056)/2</f>
        <v>3455</v>
      </c>
      <c r="U25" s="7">
        <f>(3854+4288)/2</f>
        <v>4071</v>
      </c>
      <c r="V25" s="19">
        <f>(4288+3454)/2</f>
        <v>3871</v>
      </c>
    </row>
    <row r="26" ht="15.75" spans="1:22">
      <c r="A26" s="9" t="s">
        <v>12</v>
      </c>
      <c r="B26" s="10"/>
      <c r="C26" s="10"/>
      <c r="D26" s="11">
        <f>D24/D25</f>
        <v>21.4163208852006</v>
      </c>
      <c r="E26" s="11">
        <f>E24/E25</f>
        <v>22.0591259640103</v>
      </c>
      <c r="F26" s="14">
        <f>F24/F25</f>
        <v>15.013986013986</v>
      </c>
      <c r="I26" s="9" t="s">
        <v>13</v>
      </c>
      <c r="J26" s="10"/>
      <c r="K26" s="10"/>
      <c r="L26" s="11">
        <f>L24/L25</f>
        <v>3.6758064516129</v>
      </c>
      <c r="M26" s="11">
        <f>M24/M25</f>
        <v>3.16085350841198</v>
      </c>
      <c r="N26" s="14">
        <f>N24/N25</f>
        <v>3.97824397824398</v>
      </c>
      <c r="Q26" s="9" t="s">
        <v>14</v>
      </c>
      <c r="R26" s="10"/>
      <c r="S26" s="10"/>
      <c r="T26" s="11">
        <f>T24/T25</f>
        <v>2.24081041968162</v>
      </c>
      <c r="U26" s="11">
        <f>U24/U25</f>
        <v>2.1078359125522</v>
      </c>
      <c r="V26" s="14">
        <f>V24/V25</f>
        <v>2.21854817876518</v>
      </c>
    </row>
    <row r="28" spans="4:22">
      <c r="D28">
        <v>2021</v>
      </c>
      <c r="E28">
        <v>2022</v>
      </c>
      <c r="F28">
        <v>2023</v>
      </c>
      <c r="L28">
        <v>2021</v>
      </c>
      <c r="M28">
        <v>2022</v>
      </c>
      <c r="N28">
        <v>2023</v>
      </c>
      <c r="T28">
        <v>2021</v>
      </c>
      <c r="U28">
        <v>2022</v>
      </c>
      <c r="V28">
        <v>2023</v>
      </c>
    </row>
    <row r="29" spans="1:22">
      <c r="A29" t="s">
        <v>8</v>
      </c>
      <c r="D29" s="15">
        <v>12.8947226709747</v>
      </c>
      <c r="E29" s="15">
        <v>14.3949547713084</v>
      </c>
      <c r="F29" s="15">
        <v>11.4610764872521</v>
      </c>
      <c r="I29" t="s">
        <v>8</v>
      </c>
      <c r="L29" s="15">
        <v>3.90538803756797</v>
      </c>
      <c r="M29" s="15">
        <v>3.40787930899711</v>
      </c>
      <c r="N29" s="15">
        <v>3.66917169726089</v>
      </c>
      <c r="Q29" t="s">
        <v>8</v>
      </c>
      <c r="T29" s="15">
        <v>0.924820887163741</v>
      </c>
      <c r="U29" s="15">
        <v>1.02169293510204</v>
      </c>
      <c r="V29" s="15">
        <v>0.926057498626625</v>
      </c>
    </row>
    <row r="30" spans="1:22">
      <c r="A30" t="s">
        <v>15</v>
      </c>
      <c r="D30" s="15">
        <v>13.8405797101449</v>
      </c>
      <c r="E30" s="15">
        <v>25.2517482517483</v>
      </c>
      <c r="F30" s="15">
        <v>15.8375304630382</v>
      </c>
      <c r="I30" t="s">
        <v>15</v>
      </c>
      <c r="L30" s="15">
        <v>8.76531314521679</v>
      </c>
      <c r="M30" s="15">
        <v>6.45115303983228</v>
      </c>
      <c r="N30" s="15">
        <v>6.80474649406688</v>
      </c>
      <c r="Q30" t="s">
        <v>15</v>
      </c>
      <c r="T30" s="15">
        <v>1.32675743262017</v>
      </c>
      <c r="U30" s="15">
        <v>1.317582668187</v>
      </c>
      <c r="V30" s="15">
        <v>0.673669661368348</v>
      </c>
    </row>
    <row r="31" spans="1:22">
      <c r="A31" t="s">
        <v>18</v>
      </c>
      <c r="D31" s="15">
        <v>12.3939393939394</v>
      </c>
      <c r="E31" s="15">
        <v>12.7407407407407</v>
      </c>
      <c r="F31" s="15">
        <v>11.2321428571429</v>
      </c>
      <c r="I31" t="s">
        <v>18</v>
      </c>
      <c r="L31" s="15">
        <v>8.66666666666667</v>
      </c>
      <c r="M31" s="15">
        <v>9.18181818181818</v>
      </c>
      <c r="N31" s="15">
        <v>7.30960854092527</v>
      </c>
      <c r="Q31" t="s">
        <v>18</v>
      </c>
      <c r="T31" s="15">
        <v>1.67109295199183</v>
      </c>
      <c r="U31" s="15">
        <v>2.28571428571429</v>
      </c>
      <c r="V31" s="15">
        <v>1.74358974358974</v>
      </c>
    </row>
    <row r="32" spans="1:22">
      <c r="A32" t="s">
        <v>17</v>
      </c>
      <c r="D32" s="15">
        <v>21.4163208852006</v>
      </c>
      <c r="E32" s="15">
        <v>22.0591259640103</v>
      </c>
      <c r="F32" s="15">
        <v>15.013986013986</v>
      </c>
      <c r="I32" t="s">
        <v>17</v>
      </c>
      <c r="L32" s="15">
        <v>3.6758064516129</v>
      </c>
      <c r="M32" s="15">
        <v>3.16085350841198</v>
      </c>
      <c r="N32" s="15">
        <v>3.97824397824398</v>
      </c>
      <c r="Q32" t="s">
        <v>17</v>
      </c>
      <c r="T32" s="15">
        <v>2.24081041968162</v>
      </c>
      <c r="U32" s="15">
        <v>2.1078359125522</v>
      </c>
      <c r="V32" s="15">
        <v>2.21854817876518</v>
      </c>
    </row>
    <row r="50" spans="1:22">
      <c r="A50" s="16" t="s">
        <v>19</v>
      </c>
      <c r="B50" s="16"/>
      <c r="C50" s="16"/>
      <c r="D50" s="16"/>
      <c r="E50" s="16"/>
      <c r="F50" s="16"/>
      <c r="I50" s="16" t="s">
        <v>20</v>
      </c>
      <c r="J50" s="18"/>
      <c r="K50" s="18"/>
      <c r="L50" s="18"/>
      <c r="M50" s="18"/>
      <c r="N50" s="18"/>
      <c r="R50" s="16" t="s">
        <v>21</v>
      </c>
      <c r="S50" s="18"/>
      <c r="T50" s="18"/>
      <c r="U50" s="18"/>
      <c r="V50" s="18"/>
    </row>
    <row r="51" spans="1:22">
      <c r="A51" s="16"/>
      <c r="B51" s="16"/>
      <c r="C51" s="16"/>
      <c r="D51" s="16"/>
      <c r="E51" s="16"/>
      <c r="F51" s="16"/>
      <c r="I51" s="18"/>
      <c r="J51" s="18"/>
      <c r="K51" s="18"/>
      <c r="L51" s="18"/>
      <c r="M51" s="18"/>
      <c r="N51" s="18"/>
      <c r="R51" s="18"/>
      <c r="S51" s="18"/>
      <c r="T51" s="18"/>
      <c r="U51" s="18"/>
      <c r="V51" s="18"/>
    </row>
    <row r="52" spans="1:22">
      <c r="A52" s="16"/>
      <c r="B52" s="16"/>
      <c r="C52" s="16"/>
      <c r="D52" s="16"/>
      <c r="E52" s="16"/>
      <c r="F52" s="16"/>
      <c r="I52" s="18"/>
      <c r="J52" s="18"/>
      <c r="K52" s="18"/>
      <c r="L52" s="18"/>
      <c r="M52" s="18"/>
      <c r="N52" s="18"/>
      <c r="R52" s="18"/>
      <c r="S52" s="18"/>
      <c r="T52" s="18"/>
      <c r="U52" s="18"/>
      <c r="V52" s="18"/>
    </row>
    <row r="53" spans="1:22">
      <c r="A53" s="16"/>
      <c r="B53" s="16"/>
      <c r="C53" s="16"/>
      <c r="D53" s="16"/>
      <c r="E53" s="16"/>
      <c r="F53" s="16"/>
      <c r="I53" s="18"/>
      <c r="J53" s="18"/>
      <c r="K53" s="18"/>
      <c r="L53" s="18"/>
      <c r="M53" s="18"/>
      <c r="N53" s="18"/>
      <c r="R53" s="18"/>
      <c r="S53" s="18"/>
      <c r="T53" s="18"/>
      <c r="U53" s="18"/>
      <c r="V53" s="18"/>
    </row>
    <row r="54" spans="1:22">
      <c r="A54" s="16"/>
      <c r="B54" s="16"/>
      <c r="C54" s="16"/>
      <c r="D54" s="16"/>
      <c r="E54" s="16"/>
      <c r="F54" s="16"/>
      <c r="I54" s="18"/>
      <c r="J54" s="18"/>
      <c r="K54" s="18"/>
      <c r="L54" s="18"/>
      <c r="M54" s="18"/>
      <c r="N54" s="18"/>
      <c r="R54" s="18"/>
      <c r="S54" s="18"/>
      <c r="T54" s="18"/>
      <c r="U54" s="18"/>
      <c r="V54" s="18"/>
    </row>
    <row r="55" spans="1:22">
      <c r="A55" s="16"/>
      <c r="B55" s="16"/>
      <c r="C55" s="16"/>
      <c r="D55" s="16"/>
      <c r="E55" s="16"/>
      <c r="F55" s="16"/>
      <c r="I55" s="18"/>
      <c r="J55" s="18"/>
      <c r="K55" s="18"/>
      <c r="L55" s="18"/>
      <c r="M55" s="18"/>
      <c r="N55" s="18"/>
      <c r="R55" s="18"/>
      <c r="S55" s="18"/>
      <c r="T55" s="18"/>
      <c r="U55" s="18"/>
      <c r="V55" s="18"/>
    </row>
    <row r="56" spans="1:22">
      <c r="A56" s="16"/>
      <c r="B56" s="16"/>
      <c r="C56" s="16"/>
      <c r="D56" s="16"/>
      <c r="E56" s="16"/>
      <c r="F56" s="16"/>
      <c r="I56" s="18"/>
      <c r="J56" s="18"/>
      <c r="K56" s="18"/>
      <c r="L56" s="18"/>
      <c r="M56" s="18"/>
      <c r="N56" s="18"/>
      <c r="R56" s="18"/>
      <c r="S56" s="18"/>
      <c r="T56" s="18"/>
      <c r="U56" s="18"/>
      <c r="V56" s="18"/>
    </row>
    <row r="57" spans="1:22">
      <c r="A57" s="16"/>
      <c r="B57" s="16"/>
      <c r="C57" s="16"/>
      <c r="D57" s="16"/>
      <c r="E57" s="16"/>
      <c r="F57" s="16"/>
      <c r="I57" s="18"/>
      <c r="J57" s="18"/>
      <c r="K57" s="18"/>
      <c r="L57" s="18"/>
      <c r="M57" s="18"/>
      <c r="N57" s="18"/>
      <c r="R57" s="18"/>
      <c r="S57" s="18"/>
      <c r="T57" s="18"/>
      <c r="U57" s="18"/>
      <c r="V57" s="18"/>
    </row>
    <row r="58" spans="1:22">
      <c r="A58" s="16"/>
      <c r="B58" s="16"/>
      <c r="C58" s="16"/>
      <c r="D58" s="16"/>
      <c r="E58" s="16"/>
      <c r="F58" s="16"/>
      <c r="I58" s="18"/>
      <c r="J58" s="18"/>
      <c r="K58" s="18"/>
      <c r="L58" s="18"/>
      <c r="M58" s="18"/>
      <c r="N58" s="18"/>
      <c r="R58" s="18"/>
      <c r="S58" s="18"/>
      <c r="T58" s="18"/>
      <c r="U58" s="18"/>
      <c r="V58" s="18"/>
    </row>
    <row r="59" spans="1:22">
      <c r="A59" s="16"/>
      <c r="B59" s="16"/>
      <c r="C59" s="16"/>
      <c r="D59" s="16"/>
      <c r="E59" s="16"/>
      <c r="F59" s="16"/>
      <c r="I59" s="18"/>
      <c r="J59" s="18"/>
      <c r="K59" s="18"/>
      <c r="L59" s="18"/>
      <c r="M59" s="18"/>
      <c r="N59" s="18"/>
      <c r="R59" s="18"/>
      <c r="S59" s="18"/>
      <c r="T59" s="18"/>
      <c r="U59" s="18"/>
      <c r="V59" s="18"/>
    </row>
    <row r="60" spans="1:22">
      <c r="A60" s="16"/>
      <c r="B60" s="16"/>
      <c r="C60" s="16"/>
      <c r="D60" s="16"/>
      <c r="E60" s="16"/>
      <c r="F60" s="16"/>
      <c r="I60" s="18"/>
      <c r="J60" s="18"/>
      <c r="K60" s="18"/>
      <c r="L60" s="18"/>
      <c r="M60" s="18"/>
      <c r="N60" s="18"/>
      <c r="R60" s="18"/>
      <c r="S60" s="18"/>
      <c r="T60" s="18"/>
      <c r="U60" s="18"/>
      <c r="V60" s="18"/>
    </row>
    <row r="61" spans="1:22">
      <c r="A61" s="16"/>
      <c r="B61" s="16"/>
      <c r="C61" s="16"/>
      <c r="D61" s="16"/>
      <c r="E61" s="16"/>
      <c r="F61" s="16"/>
      <c r="I61" s="18"/>
      <c r="J61" s="18"/>
      <c r="K61" s="18"/>
      <c r="L61" s="18"/>
      <c r="M61" s="18"/>
      <c r="N61" s="18"/>
      <c r="R61" s="18"/>
      <c r="S61" s="18"/>
      <c r="T61" s="18"/>
      <c r="U61" s="18"/>
      <c r="V61" s="18"/>
    </row>
    <row r="62" spans="1:22">
      <c r="A62" s="16"/>
      <c r="B62" s="16"/>
      <c r="C62" s="16"/>
      <c r="D62" s="16"/>
      <c r="E62" s="16"/>
      <c r="F62" s="16"/>
      <c r="I62" s="18"/>
      <c r="J62" s="18"/>
      <c r="K62" s="18"/>
      <c r="L62" s="18"/>
      <c r="M62" s="18"/>
      <c r="N62" s="18"/>
      <c r="R62" s="18"/>
      <c r="S62" s="18"/>
      <c r="T62" s="18"/>
      <c r="U62" s="18"/>
      <c r="V62" s="18"/>
    </row>
    <row r="63" spans="1:22">
      <c r="A63" s="16"/>
      <c r="B63" s="16"/>
      <c r="C63" s="16"/>
      <c r="D63" s="16"/>
      <c r="E63" s="16"/>
      <c r="F63" s="16"/>
      <c r="I63" s="18"/>
      <c r="J63" s="18"/>
      <c r="K63" s="18"/>
      <c r="L63" s="18"/>
      <c r="M63" s="18"/>
      <c r="N63" s="18"/>
      <c r="R63" s="18"/>
      <c r="S63" s="18"/>
      <c r="T63" s="18"/>
      <c r="U63" s="18"/>
      <c r="V63" s="18"/>
    </row>
    <row r="64" spans="1:22">
      <c r="A64" s="16"/>
      <c r="B64" s="16"/>
      <c r="C64" s="16"/>
      <c r="D64" s="16"/>
      <c r="E64" s="16"/>
      <c r="F64" s="16"/>
      <c r="I64" s="18"/>
      <c r="J64" s="18"/>
      <c r="K64" s="18"/>
      <c r="L64" s="18"/>
      <c r="M64" s="18"/>
      <c r="N64" s="18"/>
      <c r="R64" s="18"/>
      <c r="S64" s="18"/>
      <c r="T64" s="18"/>
      <c r="U64" s="18"/>
      <c r="V64" s="18"/>
    </row>
    <row r="65" spans="1:22">
      <c r="A65" s="16"/>
      <c r="B65" s="16"/>
      <c r="C65" s="16"/>
      <c r="D65" s="16"/>
      <c r="E65" s="16"/>
      <c r="F65" s="16"/>
      <c r="I65" s="18"/>
      <c r="J65" s="18"/>
      <c r="K65" s="18"/>
      <c r="L65" s="18"/>
      <c r="M65" s="18"/>
      <c r="N65" s="18"/>
      <c r="R65" s="18"/>
      <c r="S65" s="18"/>
      <c r="T65" s="18"/>
      <c r="U65" s="18"/>
      <c r="V65" s="18"/>
    </row>
    <row r="66" spans="1:22">
      <c r="A66" s="16"/>
      <c r="B66" s="16"/>
      <c r="C66" s="16"/>
      <c r="D66" s="16"/>
      <c r="E66" s="16"/>
      <c r="F66" s="16"/>
      <c r="I66" s="18"/>
      <c r="J66" s="18"/>
      <c r="K66" s="18"/>
      <c r="L66" s="18"/>
      <c r="M66" s="18"/>
      <c r="N66" s="18"/>
      <c r="R66" s="18"/>
      <c r="S66" s="18"/>
      <c r="T66" s="18"/>
      <c r="U66" s="18"/>
      <c r="V66" s="18"/>
    </row>
    <row r="72" spans="1:22">
      <c r="A72" s="16" t="s">
        <v>22</v>
      </c>
      <c r="B72" s="18"/>
      <c r="C72" s="18"/>
      <c r="D72" s="18"/>
      <c r="E72" s="18"/>
      <c r="F72" s="18"/>
      <c r="I72" s="16" t="s">
        <v>23</v>
      </c>
      <c r="J72" s="18"/>
      <c r="K72" s="18"/>
      <c r="L72" s="18"/>
      <c r="M72" s="18"/>
      <c r="N72" s="18"/>
      <c r="R72" s="16" t="s">
        <v>24</v>
      </c>
      <c r="S72" s="18"/>
      <c r="T72" s="18"/>
      <c r="U72" s="18"/>
      <c r="V72" s="18"/>
    </row>
    <row r="73" spans="1:22">
      <c r="A73" s="18"/>
      <c r="B73" s="18"/>
      <c r="C73" s="18"/>
      <c r="D73" s="18"/>
      <c r="E73" s="18"/>
      <c r="F73" s="18"/>
      <c r="I73" s="18"/>
      <c r="J73" s="18"/>
      <c r="K73" s="18"/>
      <c r="L73" s="18"/>
      <c r="M73" s="18"/>
      <c r="N73" s="18"/>
      <c r="R73" s="18"/>
      <c r="S73" s="18"/>
      <c r="T73" s="18"/>
      <c r="U73" s="18"/>
      <c r="V73" s="18"/>
    </row>
    <row r="74" spans="1:22">
      <c r="A74" s="18"/>
      <c r="B74" s="18"/>
      <c r="C74" s="18"/>
      <c r="D74" s="18"/>
      <c r="E74" s="18"/>
      <c r="F74" s="18"/>
      <c r="I74" s="18"/>
      <c r="J74" s="18"/>
      <c r="K74" s="18"/>
      <c r="L74" s="18"/>
      <c r="M74" s="18"/>
      <c r="N74" s="18"/>
      <c r="R74" s="18"/>
      <c r="S74" s="18"/>
      <c r="T74" s="18"/>
      <c r="U74" s="18"/>
      <c r="V74" s="18"/>
    </row>
    <row r="75" spans="1:22">
      <c r="A75" s="18"/>
      <c r="B75" s="18"/>
      <c r="C75" s="18"/>
      <c r="D75" s="18"/>
      <c r="E75" s="18"/>
      <c r="F75" s="18"/>
      <c r="I75" s="18"/>
      <c r="J75" s="18"/>
      <c r="K75" s="18"/>
      <c r="L75" s="18"/>
      <c r="M75" s="18"/>
      <c r="N75" s="18"/>
      <c r="R75" s="18"/>
      <c r="S75" s="18"/>
      <c r="T75" s="18"/>
      <c r="U75" s="18"/>
      <c r="V75" s="18"/>
    </row>
    <row r="76" spans="1:22">
      <c r="A76" s="18"/>
      <c r="B76" s="18"/>
      <c r="C76" s="18"/>
      <c r="D76" s="18"/>
      <c r="E76" s="18"/>
      <c r="F76" s="18"/>
      <c r="I76" s="18"/>
      <c r="J76" s="18"/>
      <c r="K76" s="18"/>
      <c r="L76" s="18"/>
      <c r="M76" s="18"/>
      <c r="N76" s="18"/>
      <c r="R76" s="18"/>
      <c r="S76" s="18"/>
      <c r="T76" s="18"/>
      <c r="U76" s="18"/>
      <c r="V76" s="18"/>
    </row>
    <row r="77" spans="1:22">
      <c r="A77" s="18"/>
      <c r="B77" s="18"/>
      <c r="C77" s="18"/>
      <c r="D77" s="18"/>
      <c r="E77" s="18"/>
      <c r="F77" s="18"/>
      <c r="I77" s="18"/>
      <c r="J77" s="18"/>
      <c r="K77" s="18"/>
      <c r="L77" s="18"/>
      <c r="M77" s="18"/>
      <c r="N77" s="18"/>
      <c r="R77" s="18"/>
      <c r="S77" s="18"/>
      <c r="T77" s="18"/>
      <c r="U77" s="18"/>
      <c r="V77" s="18"/>
    </row>
    <row r="78" spans="1:22">
      <c r="A78" s="18"/>
      <c r="B78" s="18"/>
      <c r="C78" s="18"/>
      <c r="D78" s="18"/>
      <c r="E78" s="18"/>
      <c r="F78" s="18"/>
      <c r="I78" s="18"/>
      <c r="J78" s="18"/>
      <c r="K78" s="18"/>
      <c r="L78" s="18"/>
      <c r="M78" s="18"/>
      <c r="N78" s="18"/>
      <c r="R78" s="18"/>
      <c r="S78" s="18"/>
      <c r="T78" s="18"/>
      <c r="U78" s="18"/>
      <c r="V78" s="18"/>
    </row>
    <row r="79" spans="1:22">
      <c r="A79" s="18"/>
      <c r="B79" s="18"/>
      <c r="C79" s="18"/>
      <c r="D79" s="18"/>
      <c r="E79" s="18"/>
      <c r="F79" s="18"/>
      <c r="I79" s="18"/>
      <c r="J79" s="18"/>
      <c r="K79" s="18"/>
      <c r="L79" s="18"/>
      <c r="M79" s="18"/>
      <c r="N79" s="18"/>
      <c r="R79" s="18"/>
      <c r="S79" s="18"/>
      <c r="T79" s="18"/>
      <c r="U79" s="18"/>
      <c r="V79" s="18"/>
    </row>
    <row r="80" spans="1:22">
      <c r="A80" s="18"/>
      <c r="B80" s="18"/>
      <c r="C80" s="18"/>
      <c r="D80" s="18"/>
      <c r="E80" s="18"/>
      <c r="F80" s="18"/>
      <c r="I80" s="18"/>
      <c r="J80" s="18"/>
      <c r="K80" s="18"/>
      <c r="L80" s="18"/>
      <c r="M80" s="18"/>
      <c r="N80" s="18"/>
      <c r="R80" s="18"/>
      <c r="S80" s="18"/>
      <c r="T80" s="18"/>
      <c r="U80" s="18"/>
      <c r="V80" s="18"/>
    </row>
    <row r="81" spans="1:22">
      <c r="A81" s="18"/>
      <c r="B81" s="18"/>
      <c r="C81" s="18"/>
      <c r="D81" s="18"/>
      <c r="E81" s="18"/>
      <c r="F81" s="18"/>
      <c r="I81" s="18"/>
      <c r="J81" s="18"/>
      <c r="K81" s="18"/>
      <c r="L81" s="18"/>
      <c r="M81" s="18"/>
      <c r="N81" s="18"/>
      <c r="R81" s="18"/>
      <c r="S81" s="18"/>
      <c r="T81" s="18"/>
      <c r="U81" s="18"/>
      <c r="V81" s="18"/>
    </row>
    <row r="82" spans="1:22">
      <c r="A82" s="18"/>
      <c r="B82" s="18"/>
      <c r="C82" s="18"/>
      <c r="D82" s="18"/>
      <c r="E82" s="18"/>
      <c r="F82" s="18"/>
      <c r="I82" s="18"/>
      <c r="J82" s="18"/>
      <c r="K82" s="18"/>
      <c r="L82" s="18"/>
      <c r="M82" s="18"/>
      <c r="N82" s="18"/>
      <c r="R82" s="18"/>
      <c r="S82" s="18"/>
      <c r="T82" s="18"/>
      <c r="U82" s="18"/>
      <c r="V82" s="18"/>
    </row>
    <row r="83" spans="1:22">
      <c r="A83" s="18"/>
      <c r="B83" s="18"/>
      <c r="C83" s="18"/>
      <c r="D83" s="18"/>
      <c r="E83" s="18"/>
      <c r="F83" s="18"/>
      <c r="I83" s="18"/>
      <c r="J83" s="18"/>
      <c r="K83" s="18"/>
      <c r="L83" s="18"/>
      <c r="M83" s="18"/>
      <c r="N83" s="18"/>
      <c r="R83" s="18"/>
      <c r="S83" s="18"/>
      <c r="T83" s="18"/>
      <c r="U83" s="18"/>
      <c r="V83" s="18"/>
    </row>
    <row r="84" spans="1:22">
      <c r="A84" s="18"/>
      <c r="B84" s="18"/>
      <c r="C84" s="18"/>
      <c r="D84" s="18"/>
      <c r="E84" s="18"/>
      <c r="F84" s="18"/>
      <c r="I84" s="18"/>
      <c r="J84" s="18"/>
      <c r="K84" s="18"/>
      <c r="L84" s="18"/>
      <c r="M84" s="18"/>
      <c r="N84" s="18"/>
      <c r="R84" s="18"/>
      <c r="S84" s="18"/>
      <c r="T84" s="18"/>
      <c r="U84" s="18"/>
      <c r="V84" s="18"/>
    </row>
    <row r="85" spans="1:22">
      <c r="A85" s="18"/>
      <c r="B85" s="18"/>
      <c r="C85" s="18"/>
      <c r="D85" s="18"/>
      <c r="E85" s="18"/>
      <c r="F85" s="18"/>
      <c r="I85" s="18"/>
      <c r="J85" s="18"/>
      <c r="K85" s="18"/>
      <c r="L85" s="18"/>
      <c r="M85" s="18"/>
      <c r="N85" s="18"/>
      <c r="R85" s="18"/>
      <c r="S85" s="18"/>
      <c r="T85" s="18"/>
      <c r="U85" s="18"/>
      <c r="V85" s="18"/>
    </row>
    <row r="86" spans="1:22">
      <c r="A86" s="18"/>
      <c r="B86" s="18"/>
      <c r="C86" s="18"/>
      <c r="D86" s="18"/>
      <c r="E86" s="18"/>
      <c r="F86" s="18"/>
      <c r="I86" s="18"/>
      <c r="J86" s="18"/>
      <c r="K86" s="18"/>
      <c r="L86" s="18"/>
      <c r="M86" s="18"/>
      <c r="N86" s="18"/>
      <c r="R86" s="18"/>
      <c r="S86" s="18"/>
      <c r="T86" s="18"/>
      <c r="U86" s="18"/>
      <c r="V86" s="18"/>
    </row>
    <row r="87" spans="1:22">
      <c r="A87" s="18"/>
      <c r="B87" s="18"/>
      <c r="C87" s="18"/>
      <c r="D87" s="18"/>
      <c r="E87" s="18"/>
      <c r="F87" s="18"/>
      <c r="I87" s="18"/>
      <c r="J87" s="18"/>
      <c r="K87" s="18"/>
      <c r="L87" s="18"/>
      <c r="M87" s="18"/>
      <c r="N87" s="18"/>
      <c r="R87" s="18"/>
      <c r="S87" s="18"/>
      <c r="T87" s="18"/>
      <c r="U87" s="18"/>
      <c r="V87" s="18"/>
    </row>
    <row r="88" spans="1:14">
      <c r="A88" s="18"/>
      <c r="B88" s="18"/>
      <c r="C88" s="18"/>
      <c r="D88" s="18"/>
      <c r="E88" s="18"/>
      <c r="F88" s="18"/>
      <c r="I88" s="18"/>
      <c r="J88" s="18"/>
      <c r="K88" s="18"/>
      <c r="L88" s="18"/>
      <c r="M88" s="18"/>
      <c r="N88" s="18"/>
    </row>
  </sheetData>
  <mergeCells count="66">
    <mergeCell ref="A5:C5"/>
    <mergeCell ref="I5:K5"/>
    <mergeCell ref="Q5:S5"/>
    <mergeCell ref="A6:C6"/>
    <mergeCell ref="I6:K6"/>
    <mergeCell ref="Q6:S6"/>
    <mergeCell ref="A7:C7"/>
    <mergeCell ref="I7:K7"/>
    <mergeCell ref="Q7:S7"/>
    <mergeCell ref="A8:C8"/>
    <mergeCell ref="I8:K8"/>
    <mergeCell ref="Q8:S8"/>
    <mergeCell ref="A11:C11"/>
    <mergeCell ref="I11:K11"/>
    <mergeCell ref="Q11:S11"/>
    <mergeCell ref="A12:C12"/>
    <mergeCell ref="I12:K12"/>
    <mergeCell ref="Q12:S12"/>
    <mergeCell ref="A13:C13"/>
    <mergeCell ref="I13:K13"/>
    <mergeCell ref="Q13:S13"/>
    <mergeCell ref="A14:C14"/>
    <mergeCell ref="I14:K14"/>
    <mergeCell ref="Q14:S14"/>
    <mergeCell ref="A17:C17"/>
    <mergeCell ref="I17:K17"/>
    <mergeCell ref="Q17:S17"/>
    <mergeCell ref="A18:C18"/>
    <mergeCell ref="I18:K18"/>
    <mergeCell ref="Q18:S18"/>
    <mergeCell ref="A19:C19"/>
    <mergeCell ref="I19:K19"/>
    <mergeCell ref="Q19:S19"/>
    <mergeCell ref="A20:C20"/>
    <mergeCell ref="I20:K20"/>
    <mergeCell ref="Q20:S20"/>
    <mergeCell ref="A23:C23"/>
    <mergeCell ref="I23:K23"/>
    <mergeCell ref="Q23:S23"/>
    <mergeCell ref="A24:C24"/>
    <mergeCell ref="I24:K24"/>
    <mergeCell ref="Q24:S24"/>
    <mergeCell ref="A25:C25"/>
    <mergeCell ref="I25:K25"/>
    <mergeCell ref="Q25:S25"/>
    <mergeCell ref="A26:C26"/>
    <mergeCell ref="I26:K26"/>
    <mergeCell ref="Q26:S26"/>
    <mergeCell ref="A29:C29"/>
    <mergeCell ref="I29:K29"/>
    <mergeCell ref="Q29:S29"/>
    <mergeCell ref="A30:C30"/>
    <mergeCell ref="I30:K30"/>
    <mergeCell ref="Q30:S30"/>
    <mergeCell ref="A31:C31"/>
    <mergeCell ref="I31:K31"/>
    <mergeCell ref="Q31:S31"/>
    <mergeCell ref="A32:C32"/>
    <mergeCell ref="I32:K32"/>
    <mergeCell ref="Q32:S32"/>
    <mergeCell ref="A50:F66"/>
    <mergeCell ref="A72:F88"/>
    <mergeCell ref="I72:N88"/>
    <mergeCell ref="I50:N66"/>
    <mergeCell ref="R50:V66"/>
    <mergeCell ref="R72:V87"/>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Tuanhuym</dc:creator>
  <cp:lastModifiedBy>Tuanhuym</cp:lastModifiedBy>
  <dcterms:created xsi:type="dcterms:W3CDTF">2024-10-22T13:21:00Z</dcterms:created>
  <dcterms:modified xsi:type="dcterms:W3CDTF">2024-11-06T18:11:17Z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BEAF2C6D243F4EB59A5742A187B87425_11</vt:lpwstr>
  </property>
  <property fmtid="{D5CDD505-2E9C-101B-9397-08002B2CF9AE}" pid="3" name="KSOProductBuildVer">
    <vt:lpwstr>1033-12.2.0.18607</vt:lpwstr>
  </property>
</Properties>
</file>