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<sst xmlns="http://schemas.openxmlformats.org/spreadsheetml/2006/main" count="276" uniqueCount="70">
  <si>
    <t>Chapter 6</t>
  </si>
  <si>
    <t>6-1A</t>
  </si>
  <si>
    <t>Units</t>
  </si>
  <si>
    <t>Total cost</t>
  </si>
  <si>
    <t>FIFO</t>
  </si>
  <si>
    <t>LIFO</t>
  </si>
  <si>
    <t>WEIGHTED AVERAGE</t>
  </si>
  <si>
    <t>SPECIFIC IDENTIFICATION</t>
  </si>
  <si>
    <t>Beginning  inventory</t>
  </si>
  <si>
    <t>Cost</t>
  </si>
  <si>
    <t>Purchase</t>
  </si>
  <si>
    <t>Sales</t>
  </si>
  <si>
    <t>WA1</t>
  </si>
  <si>
    <t>Total goods available</t>
  </si>
  <si>
    <t>WA2</t>
  </si>
  <si>
    <t>Goods available</t>
  </si>
  <si>
    <t>Goods sale</t>
  </si>
  <si>
    <t>WA3</t>
  </si>
  <si>
    <t>Ending inventory</t>
  </si>
  <si>
    <t>WA</t>
  </si>
  <si>
    <t>SI</t>
  </si>
  <si>
    <t>COGS</t>
  </si>
  <si>
    <t>Gross profit</t>
  </si>
  <si>
    <t>6-2A</t>
  </si>
  <si>
    <t>J-1</t>
  </si>
  <si>
    <t>F-10</t>
  </si>
  <si>
    <t>M-13</t>
  </si>
  <si>
    <t>Au-21</t>
  </si>
  <si>
    <t>S-5</t>
  </si>
  <si>
    <t>M-15</t>
  </si>
  <si>
    <t>S-10</t>
  </si>
  <si>
    <t>6-3A</t>
  </si>
  <si>
    <t>Per Unit</t>
  </si>
  <si>
    <t>Item</t>
  </si>
  <si>
    <t>Market</t>
  </si>
  <si>
    <t>Lower of cost or market</t>
  </si>
  <si>
    <t>Total</t>
  </si>
  <si>
    <t>Audio equipment</t>
  </si>
  <si>
    <t>Receivers</t>
  </si>
  <si>
    <t>CD players</t>
  </si>
  <si>
    <t>MI</t>
  </si>
  <si>
    <t>MP3 players</t>
  </si>
  <si>
    <t>Speakers</t>
  </si>
  <si>
    <t>Video equipment</t>
  </si>
  <si>
    <t>Handheld LCDs</t>
  </si>
  <si>
    <t>VCRs</t>
  </si>
  <si>
    <t>Camcorders</t>
  </si>
  <si>
    <t>Car audio equipment</t>
  </si>
  <si>
    <t>CD/MP3 radios</t>
  </si>
  <si>
    <t>Satellite radios</t>
  </si>
  <si>
    <t>6-4A</t>
  </si>
  <si>
    <t>Net income</t>
  </si>
  <si>
    <t>Reported amount</t>
  </si>
  <si>
    <t>Adjustments for:</t>
  </si>
  <si>
    <t>12/31/2010 error</t>
  </si>
  <si>
    <t>12/31/2011 error</t>
  </si>
  <si>
    <t>Corrected amount</t>
  </si>
  <si>
    <t>Assets</t>
  </si>
  <si>
    <t>Equity</t>
  </si>
  <si>
    <t>6-5A</t>
  </si>
  <si>
    <t>Cost pre unit</t>
  </si>
  <si>
    <t>Total Cost</t>
  </si>
  <si>
    <t>M-7</t>
  </si>
  <si>
    <t>M-25</t>
  </si>
  <si>
    <t>A-1</t>
  </si>
  <si>
    <t>N-10</t>
  </si>
  <si>
    <t>Total cost of the units available for sale</t>
  </si>
  <si>
    <t>Weighted Average</t>
  </si>
  <si>
    <t>Cost per unit</t>
  </si>
  <si>
    <t>Eding inventory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</si>
</sst>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Border="1">
      <alignment vertical="center"/>
    </xf>
    <xf numFmtId="16" fontId="0" fillId="0" borderId="6" xfId="0" applyNumberForma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6" fontId="0" fillId="0" borderId="4" xfId="0" applyNumberFormat="1" applyFill="1" applyBorder="1">
      <alignment vertical="center"/>
    </xf>
    <xf numFmtId="0" fontId="0" fillId="0" borderId="0" xfId="0" applyBorder="1">
      <alignment vertical="center"/>
    </xf>
    <xf numFmtId="16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9"/>
  <sheetViews>
    <sheetView tabSelected="1" topLeftCell="A79" workbookViewId="0">
      <selection activeCell="K92" sqref="K92"/>
    </sheetView>
  </sheetViews>
  <sheetFormatPr defaultColWidth="9.14285714285714" defaultRowHeight="15"/>
  <cols>
    <col min="17" max="18" width="12.8571428571429"/>
    <col min="26" max="26" width="9.14285714285714" customWidth="1"/>
    <col min="27" max="27" width="12.8571428571429"/>
  </cols>
  <sheetData>
    <row r="1" spans="1:1">
      <c r="A1" t="s">
        <v>0</v>
      </c>
    </row>
    <row r="2" spans="35:36">
      <c r="AI2">
        <v>1</v>
      </c>
      <c r="AJ2">
        <v>10</v>
      </c>
    </row>
    <row r="3" spans="1:36">
      <c r="A3" t="s">
        <v>1</v>
      </c>
      <c r="AI3">
        <v>5</v>
      </c>
      <c r="AJ3">
        <v>30</v>
      </c>
    </row>
    <row r="4" ht="15.75"/>
    <row r="5" spans="1:34">
      <c r="A5" s="1"/>
      <c r="B5" s="2"/>
      <c r="C5" s="2"/>
      <c r="D5" s="2" t="s">
        <v>2</v>
      </c>
      <c r="E5" s="3" t="s">
        <v>3</v>
      </c>
      <c r="H5" s="4" t="s">
        <v>4</v>
      </c>
      <c r="I5" s="42"/>
      <c r="J5" s="42"/>
      <c r="K5" s="42"/>
      <c r="L5" s="42"/>
      <c r="M5" s="43"/>
      <c r="O5" s="4" t="s">
        <v>5</v>
      </c>
      <c r="P5" s="42"/>
      <c r="Q5" s="42"/>
      <c r="R5" s="42"/>
      <c r="S5" s="42"/>
      <c r="T5" s="43"/>
      <c r="V5" s="4" t="s">
        <v>6</v>
      </c>
      <c r="W5" s="42"/>
      <c r="X5" s="42"/>
      <c r="Y5" s="42"/>
      <c r="Z5" s="42"/>
      <c r="AA5" s="43"/>
      <c r="AC5" s="4" t="s">
        <v>7</v>
      </c>
      <c r="AD5" s="42"/>
      <c r="AE5" s="42"/>
      <c r="AF5" s="42"/>
      <c r="AG5" s="42"/>
      <c r="AH5" s="43"/>
    </row>
    <row r="6" spans="1:34">
      <c r="A6" s="5">
        <v>1</v>
      </c>
      <c r="B6" s="6" t="s">
        <v>8</v>
      </c>
      <c r="C6" s="6"/>
      <c r="D6" s="6">
        <v>50</v>
      </c>
      <c r="E6" s="7">
        <f>50*50</f>
        <v>2500</v>
      </c>
      <c r="H6" s="8"/>
      <c r="I6" s="23"/>
      <c r="J6" s="23"/>
      <c r="K6" s="23" t="s">
        <v>2</v>
      </c>
      <c r="L6" s="23" t="s">
        <v>9</v>
      </c>
      <c r="M6" s="17" t="s">
        <v>3</v>
      </c>
      <c r="O6" s="8"/>
      <c r="P6" s="23"/>
      <c r="Q6" s="23"/>
      <c r="R6" s="23" t="s">
        <v>2</v>
      </c>
      <c r="S6" s="23" t="s">
        <v>9</v>
      </c>
      <c r="T6" s="17" t="s">
        <v>3</v>
      </c>
      <c r="V6" s="8"/>
      <c r="W6" s="23"/>
      <c r="X6" s="23"/>
      <c r="Y6" s="23" t="s">
        <v>2</v>
      </c>
      <c r="Z6" s="23" t="s">
        <v>9</v>
      </c>
      <c r="AA6" s="17" t="s">
        <v>3</v>
      </c>
      <c r="AC6" s="8"/>
      <c r="AD6" s="23"/>
      <c r="AE6" s="23"/>
      <c r="AF6" s="23" t="s">
        <v>2</v>
      </c>
      <c r="AG6" s="23" t="s">
        <v>9</v>
      </c>
      <c r="AH6" s="17" t="s">
        <v>3</v>
      </c>
    </row>
    <row r="7" spans="1:34">
      <c r="A7" s="5">
        <v>5</v>
      </c>
      <c r="B7" s="6" t="s">
        <v>10</v>
      </c>
      <c r="C7" s="6"/>
      <c r="D7" s="6">
        <v>200</v>
      </c>
      <c r="E7" s="7">
        <f>200*55</f>
        <v>11000</v>
      </c>
      <c r="H7" s="8">
        <v>1</v>
      </c>
      <c r="I7" s="6" t="s">
        <v>8</v>
      </c>
      <c r="J7" s="23"/>
      <c r="K7" s="23">
        <v>50</v>
      </c>
      <c r="L7" s="23">
        <v>50</v>
      </c>
      <c r="M7" s="17">
        <v>2500</v>
      </c>
      <c r="O7" s="8">
        <v>1</v>
      </c>
      <c r="P7" s="6" t="s">
        <v>8</v>
      </c>
      <c r="Q7" s="23"/>
      <c r="R7" s="23">
        <v>50</v>
      </c>
      <c r="S7" s="23">
        <v>50</v>
      </c>
      <c r="T7" s="17">
        <f>R7*S7</f>
        <v>2500</v>
      </c>
      <c r="V7" s="8">
        <v>1</v>
      </c>
      <c r="W7" s="6" t="s">
        <v>8</v>
      </c>
      <c r="X7" s="23"/>
      <c r="Y7" s="23">
        <v>50</v>
      </c>
      <c r="Z7" s="23">
        <v>50</v>
      </c>
      <c r="AA7" s="17">
        <f>Y7*Z7</f>
        <v>2500</v>
      </c>
      <c r="AC7" s="8">
        <v>1</v>
      </c>
      <c r="AD7" s="6" t="s">
        <v>8</v>
      </c>
      <c r="AE7" s="23"/>
      <c r="AF7" s="23">
        <v>50</v>
      </c>
      <c r="AG7" s="23">
        <v>50</v>
      </c>
      <c r="AH7" s="17">
        <f>AF7*AG7</f>
        <v>2500</v>
      </c>
    </row>
    <row r="8" spans="1:34">
      <c r="A8" s="5">
        <v>18</v>
      </c>
      <c r="B8" s="6" t="s">
        <v>10</v>
      </c>
      <c r="C8" s="6"/>
      <c r="D8" s="6">
        <v>60</v>
      </c>
      <c r="E8" s="7">
        <f>60*60</f>
        <v>3600</v>
      </c>
      <c r="H8" s="8">
        <v>5</v>
      </c>
      <c r="I8" s="6" t="s">
        <v>10</v>
      </c>
      <c r="J8" s="23"/>
      <c r="K8" s="23">
        <v>200</v>
      </c>
      <c r="L8" s="23">
        <v>50</v>
      </c>
      <c r="M8" s="17">
        <v>1100</v>
      </c>
      <c r="O8" s="8">
        <v>5</v>
      </c>
      <c r="P8" s="6" t="s">
        <v>10</v>
      </c>
      <c r="Q8" s="23"/>
      <c r="R8" s="23">
        <v>200</v>
      </c>
      <c r="S8" s="23">
        <v>50</v>
      </c>
      <c r="T8" s="17">
        <f>R8*S8</f>
        <v>10000</v>
      </c>
      <c r="V8" s="8">
        <v>5</v>
      </c>
      <c r="W8" s="6" t="s">
        <v>10</v>
      </c>
      <c r="X8" s="23"/>
      <c r="Y8" s="23">
        <v>200</v>
      </c>
      <c r="Z8" s="23">
        <v>55</v>
      </c>
      <c r="AA8" s="17">
        <f>Y8*Z8</f>
        <v>11000</v>
      </c>
      <c r="AC8" s="8">
        <v>5</v>
      </c>
      <c r="AD8" s="6" t="s">
        <v>10</v>
      </c>
      <c r="AE8" s="23"/>
      <c r="AF8" s="23">
        <v>200</v>
      </c>
      <c r="AG8" s="23">
        <v>55</v>
      </c>
      <c r="AH8" s="17">
        <f>AF8*AG8</f>
        <v>11000</v>
      </c>
    </row>
    <row r="9" spans="1:34">
      <c r="A9" s="5">
        <v>25</v>
      </c>
      <c r="B9" s="6" t="s">
        <v>10</v>
      </c>
      <c r="C9" s="6"/>
      <c r="D9" s="6">
        <v>100</v>
      </c>
      <c r="E9" s="7">
        <f>100*62</f>
        <v>6200</v>
      </c>
      <c r="H9" s="8">
        <v>9</v>
      </c>
      <c r="I9" s="23" t="s">
        <v>11</v>
      </c>
      <c r="J9" s="23"/>
      <c r="K9" s="23">
        <v>210</v>
      </c>
      <c r="L9" s="23"/>
      <c r="M9" s="17">
        <f>M10+M11</f>
        <v>11300</v>
      </c>
      <c r="O9" s="8">
        <v>9</v>
      </c>
      <c r="P9" s="23" t="s">
        <v>11</v>
      </c>
      <c r="Q9" s="23"/>
      <c r="R9" s="23">
        <v>210</v>
      </c>
      <c r="S9" s="23"/>
      <c r="T9" s="17">
        <f>T10+T11</f>
        <v>11500</v>
      </c>
      <c r="V9" s="8"/>
      <c r="W9" s="23" t="s">
        <v>12</v>
      </c>
      <c r="Y9" s="23">
        <v>250</v>
      </c>
      <c r="Z9" s="23">
        <f>13500/250</f>
        <v>54</v>
      </c>
      <c r="AA9" s="17">
        <v>13500</v>
      </c>
      <c r="AC9" s="8">
        <v>9</v>
      </c>
      <c r="AD9" s="23" t="s">
        <v>11</v>
      </c>
      <c r="AE9" s="23"/>
      <c r="AF9" s="23">
        <v>210</v>
      </c>
      <c r="AG9" s="23"/>
      <c r="AH9" s="17">
        <f>AH10+AH11</f>
        <v>11350</v>
      </c>
    </row>
    <row r="10" ht="15.75" spans="1:34">
      <c r="A10" s="9"/>
      <c r="B10" s="10" t="s">
        <v>13</v>
      </c>
      <c r="C10" s="11"/>
      <c r="D10" s="12">
        <f>SUM(D6:D9)</f>
        <v>410</v>
      </c>
      <c r="E10" s="13">
        <f>SUM(E6:E9)</f>
        <v>23300</v>
      </c>
      <c r="H10" s="8"/>
      <c r="I10" s="23"/>
      <c r="J10" s="23">
        <v>1</v>
      </c>
      <c r="K10" s="23">
        <v>50</v>
      </c>
      <c r="L10" s="23">
        <v>50</v>
      </c>
      <c r="M10" s="17">
        <v>2500</v>
      </c>
      <c r="O10" s="8"/>
      <c r="P10" s="23"/>
      <c r="Q10" s="23">
        <v>5</v>
      </c>
      <c r="R10" s="23">
        <v>200</v>
      </c>
      <c r="S10" s="23">
        <v>55</v>
      </c>
      <c r="T10" s="17">
        <f>R10*S10</f>
        <v>11000</v>
      </c>
      <c r="V10" s="8">
        <v>9</v>
      </c>
      <c r="W10" s="23" t="s">
        <v>11</v>
      </c>
      <c r="X10" s="23"/>
      <c r="Y10" s="23">
        <v>210</v>
      </c>
      <c r="Z10" s="23">
        <v>54</v>
      </c>
      <c r="AA10" s="17">
        <v>11340</v>
      </c>
      <c r="AC10" s="8"/>
      <c r="AD10" s="23"/>
      <c r="AE10" s="23"/>
      <c r="AF10" s="23">
        <v>40</v>
      </c>
      <c r="AG10" s="23">
        <v>50</v>
      </c>
      <c r="AH10" s="17">
        <f>AF10*AG10</f>
        <v>2000</v>
      </c>
    </row>
    <row r="11" spans="8:34">
      <c r="H11" s="8"/>
      <c r="I11" s="23"/>
      <c r="J11" s="23">
        <v>5</v>
      </c>
      <c r="K11" s="23">
        <v>160</v>
      </c>
      <c r="L11" s="23">
        <v>55</v>
      </c>
      <c r="M11" s="17">
        <v>8800</v>
      </c>
      <c r="O11" s="8"/>
      <c r="P11" s="23"/>
      <c r="Q11" s="23">
        <v>1</v>
      </c>
      <c r="R11" s="23">
        <v>10</v>
      </c>
      <c r="S11" s="23">
        <v>50</v>
      </c>
      <c r="T11" s="17">
        <f t="shared" ref="T11:T16" si="0">R11*S11</f>
        <v>500</v>
      </c>
      <c r="V11" s="8">
        <v>18</v>
      </c>
      <c r="W11" s="6" t="s">
        <v>10</v>
      </c>
      <c r="X11" s="23"/>
      <c r="Y11" s="23">
        <v>60</v>
      </c>
      <c r="Z11" s="23">
        <v>60</v>
      </c>
      <c r="AA11" s="17">
        <v>3600</v>
      </c>
      <c r="AC11" s="8"/>
      <c r="AD11" s="23"/>
      <c r="AE11" s="23"/>
      <c r="AF11" s="23">
        <v>170</v>
      </c>
      <c r="AG11" s="23">
        <v>55</v>
      </c>
      <c r="AH11" s="17">
        <f>AF11*AG11</f>
        <v>9350</v>
      </c>
    </row>
    <row r="12" spans="8:34">
      <c r="H12" s="8">
        <v>18</v>
      </c>
      <c r="I12" s="6" t="s">
        <v>10</v>
      </c>
      <c r="J12" s="23"/>
      <c r="K12" s="23">
        <v>60</v>
      </c>
      <c r="L12" s="23">
        <v>60</v>
      </c>
      <c r="M12" s="17">
        <v>3600</v>
      </c>
      <c r="O12" s="8">
        <v>18</v>
      </c>
      <c r="P12" s="6" t="s">
        <v>10</v>
      </c>
      <c r="Q12" s="23"/>
      <c r="R12" s="23">
        <v>60</v>
      </c>
      <c r="S12" s="23">
        <v>60</v>
      </c>
      <c r="T12" s="17">
        <f t="shared" si="0"/>
        <v>3600</v>
      </c>
      <c r="V12" s="8"/>
      <c r="W12" s="6" t="s">
        <v>14</v>
      </c>
      <c r="X12" s="23"/>
      <c r="Y12" s="23">
        <v>100</v>
      </c>
      <c r="Z12" s="23">
        <f>(54*40+60*60)/100</f>
        <v>57.6</v>
      </c>
      <c r="AA12" s="17">
        <v>57600</v>
      </c>
      <c r="AC12" s="8">
        <v>18</v>
      </c>
      <c r="AD12" s="23" t="s">
        <v>10</v>
      </c>
      <c r="AE12" s="23"/>
      <c r="AF12" s="23">
        <v>60</v>
      </c>
      <c r="AG12" s="23">
        <v>60</v>
      </c>
      <c r="AH12" s="17">
        <v>3600</v>
      </c>
    </row>
    <row r="13" spans="1:34">
      <c r="A13" s="14" t="s">
        <v>15</v>
      </c>
      <c r="B13" s="15"/>
      <c r="C13" s="16">
        <v>410</v>
      </c>
      <c r="H13" s="8">
        <v>25</v>
      </c>
      <c r="I13" s="6" t="s">
        <v>10</v>
      </c>
      <c r="J13" s="23"/>
      <c r="K13" s="23">
        <v>100</v>
      </c>
      <c r="L13" s="23">
        <v>62</v>
      </c>
      <c r="M13" s="17">
        <v>6200</v>
      </c>
      <c r="O13" s="8">
        <v>25</v>
      </c>
      <c r="P13" s="6" t="s">
        <v>10</v>
      </c>
      <c r="Q13" s="23"/>
      <c r="R13" s="23">
        <v>100</v>
      </c>
      <c r="S13" s="23">
        <v>62</v>
      </c>
      <c r="T13" s="17">
        <f t="shared" si="0"/>
        <v>6200</v>
      </c>
      <c r="V13" s="8">
        <v>25</v>
      </c>
      <c r="W13" s="6" t="s">
        <v>10</v>
      </c>
      <c r="X13" s="23"/>
      <c r="Y13" s="23">
        <v>100</v>
      </c>
      <c r="Z13" s="23">
        <v>62</v>
      </c>
      <c r="AA13" s="17">
        <v>6200</v>
      </c>
      <c r="AC13" s="8">
        <v>25</v>
      </c>
      <c r="AD13" s="23" t="s">
        <v>10</v>
      </c>
      <c r="AE13" s="23"/>
      <c r="AF13" s="23">
        <v>100</v>
      </c>
      <c r="AG13" s="23">
        <v>62</v>
      </c>
      <c r="AH13" s="17">
        <v>6200</v>
      </c>
    </row>
    <row r="14" spans="1:34">
      <c r="A14" s="8" t="s">
        <v>16</v>
      </c>
      <c r="C14" s="17">
        <v>290</v>
      </c>
      <c r="H14" s="8">
        <v>29</v>
      </c>
      <c r="I14" s="23" t="s">
        <v>11</v>
      </c>
      <c r="J14" s="23"/>
      <c r="K14" s="23">
        <v>80</v>
      </c>
      <c r="L14" s="23"/>
      <c r="M14" s="17">
        <f>M15+M16</f>
        <v>4600</v>
      </c>
      <c r="O14" s="8">
        <v>29</v>
      </c>
      <c r="P14" s="23" t="s">
        <v>11</v>
      </c>
      <c r="Q14" s="23"/>
      <c r="R14" s="23">
        <v>80</v>
      </c>
      <c r="S14" s="23"/>
      <c r="T14" s="17">
        <f>T15</f>
        <v>4960</v>
      </c>
      <c r="V14" s="8"/>
      <c r="W14" s="23" t="s">
        <v>17</v>
      </c>
      <c r="X14" s="23"/>
      <c r="Y14">
        <v>200</v>
      </c>
      <c r="Z14" s="23">
        <f>(100*57.6+100*62)/200</f>
        <v>59.8</v>
      </c>
      <c r="AA14" s="17">
        <f>Y14*Z14</f>
        <v>11960</v>
      </c>
      <c r="AC14" s="8">
        <v>29</v>
      </c>
      <c r="AD14" s="23" t="s">
        <v>11</v>
      </c>
      <c r="AE14" s="23"/>
      <c r="AF14" s="23">
        <v>80</v>
      </c>
      <c r="AG14" s="23"/>
      <c r="AH14" s="17">
        <f>AH15+AH16</f>
        <v>4920</v>
      </c>
    </row>
    <row r="15" ht="15.75" spans="1:34">
      <c r="A15" s="18" t="s">
        <v>18</v>
      </c>
      <c r="B15" s="11"/>
      <c r="C15" s="19">
        <v>120</v>
      </c>
      <c r="H15" s="8"/>
      <c r="I15" s="23"/>
      <c r="J15" s="23">
        <v>5</v>
      </c>
      <c r="K15" s="23">
        <v>40</v>
      </c>
      <c r="L15" s="23">
        <v>55</v>
      </c>
      <c r="M15" s="17">
        <v>2200</v>
      </c>
      <c r="O15" s="8"/>
      <c r="P15" s="23"/>
      <c r="Q15" s="23">
        <v>25</v>
      </c>
      <c r="R15" s="23">
        <v>80</v>
      </c>
      <c r="S15" s="23">
        <v>62</v>
      </c>
      <c r="T15" s="17">
        <f t="shared" si="0"/>
        <v>4960</v>
      </c>
      <c r="V15" s="8">
        <v>29</v>
      </c>
      <c r="W15" s="23" t="s">
        <v>11</v>
      </c>
      <c r="X15" s="23"/>
      <c r="Y15" s="23">
        <v>80</v>
      </c>
      <c r="Z15" s="23">
        <v>59.8</v>
      </c>
      <c r="AA15" s="17">
        <f>Y15*Z15</f>
        <v>4784</v>
      </c>
      <c r="AC15" s="8"/>
      <c r="AD15" s="23"/>
      <c r="AE15" s="23">
        <v>18</v>
      </c>
      <c r="AF15" s="23">
        <v>20</v>
      </c>
      <c r="AG15" s="23">
        <v>60</v>
      </c>
      <c r="AH15" s="17">
        <f>AG15*AF15</f>
        <v>1200</v>
      </c>
    </row>
    <row r="16" spans="8:34">
      <c r="H16" s="8"/>
      <c r="I16" s="23"/>
      <c r="J16" s="23">
        <v>18</v>
      </c>
      <c r="K16" s="23">
        <v>40</v>
      </c>
      <c r="L16" s="23">
        <v>60</v>
      </c>
      <c r="M16" s="17">
        <v>2400</v>
      </c>
      <c r="O16" s="8"/>
      <c r="P16" s="23" t="s">
        <v>18</v>
      </c>
      <c r="Q16" s="23"/>
      <c r="R16" s="23">
        <v>120</v>
      </c>
      <c r="S16" s="23"/>
      <c r="T16" s="46">
        <f>SUM(T17:T19)</f>
        <v>6840</v>
      </c>
      <c r="V16" s="8"/>
      <c r="W16" s="23" t="s">
        <v>18</v>
      </c>
      <c r="X16" s="23"/>
      <c r="Y16" s="23">
        <v>120</v>
      </c>
      <c r="Z16" s="23">
        <v>59.8</v>
      </c>
      <c r="AA16" s="17">
        <v>7716</v>
      </c>
      <c r="AC16" s="8"/>
      <c r="AD16" s="23"/>
      <c r="AE16" s="23">
        <v>25</v>
      </c>
      <c r="AF16" s="23">
        <v>60</v>
      </c>
      <c r="AG16" s="23">
        <v>62</v>
      </c>
      <c r="AH16" s="17">
        <f>AG16*AF16</f>
        <v>3720</v>
      </c>
    </row>
    <row r="17" spans="8:34">
      <c r="H17" s="8"/>
      <c r="I17" s="23" t="s">
        <v>18</v>
      </c>
      <c r="J17" s="23"/>
      <c r="K17" s="23">
        <v>120</v>
      </c>
      <c r="L17" s="23"/>
      <c r="M17" s="17">
        <v>7400</v>
      </c>
      <c r="O17" s="8"/>
      <c r="P17" s="23"/>
      <c r="Q17" s="23"/>
      <c r="R17" s="23">
        <v>40</v>
      </c>
      <c r="S17" s="23">
        <v>50</v>
      </c>
      <c r="T17" s="17">
        <f>S17*R17</f>
        <v>2000</v>
      </c>
      <c r="V17" s="8"/>
      <c r="W17" s="23"/>
      <c r="X17" s="23"/>
      <c r="Y17" s="23"/>
      <c r="Z17" s="23"/>
      <c r="AA17" s="17"/>
      <c r="AC17" s="8"/>
      <c r="AD17" s="23" t="s">
        <v>18</v>
      </c>
      <c r="AE17" s="23"/>
      <c r="AF17" s="23">
        <v>120</v>
      </c>
      <c r="AG17" s="23"/>
      <c r="AH17" s="46">
        <f>SUM(AH18:AH21)</f>
        <v>7030</v>
      </c>
    </row>
    <row r="18" spans="8:34">
      <c r="H18" s="8"/>
      <c r="K18">
        <v>20</v>
      </c>
      <c r="L18">
        <v>60</v>
      </c>
      <c r="M18" s="17">
        <f>K18*L18</f>
        <v>1200</v>
      </c>
      <c r="O18" s="8"/>
      <c r="R18">
        <v>60</v>
      </c>
      <c r="S18">
        <v>60</v>
      </c>
      <c r="T18" s="17">
        <f>S18*R18</f>
        <v>3600</v>
      </c>
      <c r="V18" s="8"/>
      <c r="AA18" s="17"/>
      <c r="AC18" s="8"/>
      <c r="AD18" s="23"/>
      <c r="AE18" s="23"/>
      <c r="AF18" s="23">
        <v>10</v>
      </c>
      <c r="AG18" s="23">
        <v>50</v>
      </c>
      <c r="AH18" s="17">
        <f>AF18*AG18</f>
        <v>500</v>
      </c>
    </row>
    <row r="19" ht="15.75" spans="8:34">
      <c r="H19" s="18"/>
      <c r="I19" s="11"/>
      <c r="J19" s="11"/>
      <c r="K19" s="11">
        <v>100</v>
      </c>
      <c r="L19" s="11">
        <v>62</v>
      </c>
      <c r="M19" s="19">
        <f>K19*L19</f>
        <v>6200</v>
      </c>
      <c r="O19" s="18"/>
      <c r="P19" s="11"/>
      <c r="Q19" s="11"/>
      <c r="R19" s="11">
        <v>20</v>
      </c>
      <c r="S19" s="11">
        <v>62</v>
      </c>
      <c r="T19" s="19">
        <f>S19*R19</f>
        <v>1240</v>
      </c>
      <c r="V19" s="18"/>
      <c r="W19" s="11"/>
      <c r="X19" s="11"/>
      <c r="Y19" s="11"/>
      <c r="Z19" s="11"/>
      <c r="AA19" s="19"/>
      <c r="AC19" s="8"/>
      <c r="AD19" s="23"/>
      <c r="AE19" s="23"/>
      <c r="AF19" s="23">
        <v>30</v>
      </c>
      <c r="AG19" s="23">
        <v>55</v>
      </c>
      <c r="AH19" s="17">
        <f>AF19*AG19</f>
        <v>1650</v>
      </c>
    </row>
    <row r="20" spans="1:34">
      <c r="A20" s="14"/>
      <c r="B20" s="15" t="s">
        <v>4</v>
      </c>
      <c r="C20" s="15" t="s">
        <v>5</v>
      </c>
      <c r="D20" s="15" t="s">
        <v>19</v>
      </c>
      <c r="E20" s="20" t="s">
        <v>20</v>
      </c>
      <c r="F20" s="21"/>
      <c r="AC20" s="8"/>
      <c r="AD20" s="23"/>
      <c r="AE20" s="23"/>
      <c r="AF20" s="23">
        <v>40</v>
      </c>
      <c r="AG20" s="23">
        <v>60</v>
      </c>
      <c r="AH20" s="17">
        <f>AF20*AG20</f>
        <v>2400</v>
      </c>
    </row>
    <row r="21" ht="15.75" spans="1:34">
      <c r="A21" s="8" t="s">
        <v>11</v>
      </c>
      <c r="B21">
        <f>210*85+80*95</f>
        <v>25450</v>
      </c>
      <c r="C21">
        <f>210*85+80*95</f>
        <v>25450</v>
      </c>
      <c r="D21">
        <f>210*85+80*95</f>
        <v>25450</v>
      </c>
      <c r="E21" s="17">
        <f>210*85+80*95</f>
        <v>25450</v>
      </c>
      <c r="AC21" s="18"/>
      <c r="AD21" s="11"/>
      <c r="AE21" s="11"/>
      <c r="AF21" s="11">
        <v>40</v>
      </c>
      <c r="AG21" s="11">
        <v>62</v>
      </c>
      <c r="AH21" s="19">
        <f>AF21*AG21</f>
        <v>2480</v>
      </c>
    </row>
    <row r="22" spans="1:34">
      <c r="A22" s="8" t="s">
        <v>21</v>
      </c>
      <c r="B22">
        <f>M9+M14</f>
        <v>15900</v>
      </c>
      <c r="C22">
        <f>T9+T14</f>
        <v>16460</v>
      </c>
      <c r="D22">
        <f>AA10+AA15</f>
        <v>16124</v>
      </c>
      <c r="E22" s="17">
        <f>AH9+AH14</f>
        <v>16270</v>
      </c>
      <c r="AC22" s="23"/>
      <c r="AD22" s="23"/>
      <c r="AE22" s="23"/>
      <c r="AF22" s="23"/>
      <c r="AG22" s="23"/>
      <c r="AH22" s="23"/>
    </row>
    <row r="23" ht="15.75" spans="1:9">
      <c r="A23" s="18" t="s">
        <v>22</v>
      </c>
      <c r="B23" s="11">
        <f>B21-B22</f>
        <v>9550</v>
      </c>
      <c r="C23" s="11">
        <f>C21-C22</f>
        <v>8990</v>
      </c>
      <c r="D23" s="11">
        <f>D21-D22</f>
        <v>9326</v>
      </c>
      <c r="E23" s="19">
        <f>E21-E22</f>
        <v>9180</v>
      </c>
      <c r="I23" s="44"/>
    </row>
    <row r="26" spans="1:1">
      <c r="A26" t="s">
        <v>23</v>
      </c>
    </row>
    <row r="27" ht="15.75"/>
    <row r="28" spans="1:34">
      <c r="A28" s="1"/>
      <c r="B28" s="2"/>
      <c r="C28" s="2"/>
      <c r="D28" s="2" t="s">
        <v>2</v>
      </c>
      <c r="E28" s="3" t="s">
        <v>3</v>
      </c>
      <c r="H28" s="4" t="s">
        <v>4</v>
      </c>
      <c r="I28" s="42"/>
      <c r="J28" s="42"/>
      <c r="K28" s="42"/>
      <c r="L28" s="42"/>
      <c r="M28" s="43"/>
      <c r="O28" s="4" t="s">
        <v>5</v>
      </c>
      <c r="P28" s="42"/>
      <c r="Q28" s="42"/>
      <c r="R28" s="42"/>
      <c r="S28" s="42"/>
      <c r="T28" s="43"/>
      <c r="V28" s="4" t="s">
        <v>6</v>
      </c>
      <c r="W28" s="42"/>
      <c r="X28" s="42"/>
      <c r="Y28" s="42"/>
      <c r="Z28" s="42"/>
      <c r="AA28" s="43"/>
      <c r="AC28" s="4" t="s">
        <v>7</v>
      </c>
      <c r="AD28" s="42"/>
      <c r="AE28" s="42"/>
      <c r="AF28" s="42"/>
      <c r="AG28" s="42"/>
      <c r="AH28" s="43"/>
    </row>
    <row r="29" spans="1:34">
      <c r="A29" s="5" t="s">
        <v>24</v>
      </c>
      <c r="B29" s="6" t="s">
        <v>8</v>
      </c>
      <c r="C29" s="6"/>
      <c r="D29" s="6">
        <v>600</v>
      </c>
      <c r="E29" s="7">
        <f>600*44</f>
        <v>26400</v>
      </c>
      <c r="H29" s="8"/>
      <c r="I29" s="23"/>
      <c r="J29" s="23"/>
      <c r="K29" s="23" t="s">
        <v>2</v>
      </c>
      <c r="L29" s="23" t="s">
        <v>9</v>
      </c>
      <c r="M29" s="17" t="s">
        <v>3</v>
      </c>
      <c r="O29" s="8"/>
      <c r="P29" s="23"/>
      <c r="Q29" s="23"/>
      <c r="R29" s="23" t="s">
        <v>2</v>
      </c>
      <c r="S29" s="23" t="s">
        <v>9</v>
      </c>
      <c r="T29" s="17" t="s">
        <v>3</v>
      </c>
      <c r="V29" s="8"/>
      <c r="W29" s="23"/>
      <c r="X29" s="23"/>
      <c r="Y29" s="23" t="s">
        <v>2</v>
      </c>
      <c r="Z29" s="23" t="s">
        <v>9</v>
      </c>
      <c r="AA29" s="17" t="s">
        <v>3</v>
      </c>
      <c r="AC29" s="8"/>
      <c r="AD29" s="23"/>
      <c r="AE29" s="23"/>
      <c r="AF29" s="23" t="s">
        <v>2</v>
      </c>
      <c r="AG29" s="23" t="s">
        <v>9</v>
      </c>
      <c r="AH29" s="17" t="s">
        <v>3</v>
      </c>
    </row>
    <row r="30" spans="1:34">
      <c r="A30" s="5" t="s">
        <v>25</v>
      </c>
      <c r="B30" s="6" t="s">
        <v>10</v>
      </c>
      <c r="C30" s="6"/>
      <c r="D30" s="6">
        <v>200</v>
      </c>
      <c r="E30" s="7">
        <f>200*40</f>
        <v>8000</v>
      </c>
      <c r="H30" s="8" t="s">
        <v>24</v>
      </c>
      <c r="I30" t="s">
        <v>8</v>
      </c>
      <c r="K30">
        <v>600</v>
      </c>
      <c r="L30">
        <v>44</v>
      </c>
      <c r="M30" s="17">
        <f>K30*L30</f>
        <v>26400</v>
      </c>
      <c r="O30" s="8" t="s">
        <v>24</v>
      </c>
      <c r="P30" t="s">
        <v>8</v>
      </c>
      <c r="R30">
        <v>600</v>
      </c>
      <c r="S30">
        <v>44</v>
      </c>
      <c r="T30" s="17">
        <f t="shared" ref="T30:T32" si="1">R30*S30</f>
        <v>26400</v>
      </c>
      <c r="V30" s="8" t="s">
        <v>24</v>
      </c>
      <c r="W30" t="s">
        <v>8</v>
      </c>
      <c r="Y30">
        <v>600</v>
      </c>
      <c r="Z30">
        <v>44</v>
      </c>
      <c r="AA30" s="17">
        <f>Y30*Z30</f>
        <v>26400</v>
      </c>
      <c r="AC30" s="8" t="s">
        <v>24</v>
      </c>
      <c r="AD30" s="23" t="s">
        <v>8</v>
      </c>
      <c r="AE30" s="23"/>
      <c r="AF30" s="23">
        <v>600</v>
      </c>
      <c r="AG30" s="23">
        <v>44</v>
      </c>
      <c r="AH30" s="17">
        <f t="shared" ref="AH30:AH32" si="2">AF30*AG30</f>
        <v>26400</v>
      </c>
    </row>
    <row r="31" spans="1:34">
      <c r="A31" s="5" t="s">
        <v>26</v>
      </c>
      <c r="B31" s="6" t="s">
        <v>10</v>
      </c>
      <c r="C31" s="6"/>
      <c r="D31" s="6">
        <v>100</v>
      </c>
      <c r="E31" s="7">
        <f>100*20</f>
        <v>2000</v>
      </c>
      <c r="H31" s="8" t="s">
        <v>25</v>
      </c>
      <c r="I31" t="s">
        <v>10</v>
      </c>
      <c r="K31">
        <v>200</v>
      </c>
      <c r="L31">
        <v>40</v>
      </c>
      <c r="M31" s="17">
        <f>K31*L31</f>
        <v>8000</v>
      </c>
      <c r="O31" s="8" t="s">
        <v>25</v>
      </c>
      <c r="P31" t="s">
        <v>10</v>
      </c>
      <c r="R31">
        <v>200</v>
      </c>
      <c r="S31">
        <v>40</v>
      </c>
      <c r="T31" s="17">
        <f t="shared" si="1"/>
        <v>8000</v>
      </c>
      <c r="V31" s="8" t="s">
        <v>25</v>
      </c>
      <c r="W31" t="s">
        <v>10</v>
      </c>
      <c r="Y31">
        <v>200</v>
      </c>
      <c r="Z31">
        <v>40</v>
      </c>
      <c r="AA31" s="17">
        <f t="shared" ref="AA31:AA36" si="3">Y31*Z31</f>
        <v>8000</v>
      </c>
      <c r="AC31" s="8" t="s">
        <v>25</v>
      </c>
      <c r="AD31" s="23" t="s">
        <v>10</v>
      </c>
      <c r="AE31" s="23"/>
      <c r="AF31" s="23">
        <v>200</v>
      </c>
      <c r="AG31" s="23">
        <v>40</v>
      </c>
      <c r="AH31" s="17">
        <f t="shared" si="2"/>
        <v>8000</v>
      </c>
    </row>
    <row r="32" spans="1:34">
      <c r="A32" s="5" t="s">
        <v>27</v>
      </c>
      <c r="B32" s="6" t="s">
        <v>10</v>
      </c>
      <c r="C32" s="6"/>
      <c r="D32" s="6">
        <v>160</v>
      </c>
      <c r="E32" s="7">
        <f>160*60</f>
        <v>9600</v>
      </c>
      <c r="H32" s="8" t="s">
        <v>26</v>
      </c>
      <c r="I32" t="s">
        <v>10</v>
      </c>
      <c r="K32">
        <v>100</v>
      </c>
      <c r="L32">
        <v>20</v>
      </c>
      <c r="M32" s="17">
        <f>K32*L32</f>
        <v>2000</v>
      </c>
      <c r="O32" s="8" t="s">
        <v>26</v>
      </c>
      <c r="P32" t="s">
        <v>10</v>
      </c>
      <c r="R32">
        <v>100</v>
      </c>
      <c r="S32">
        <v>20</v>
      </c>
      <c r="T32" s="17">
        <f t="shared" si="1"/>
        <v>2000</v>
      </c>
      <c r="V32" s="8"/>
      <c r="W32" t="s">
        <v>12</v>
      </c>
      <c r="Y32">
        <v>800</v>
      </c>
      <c r="Z32">
        <f>(SUM(AA30:AA31)/800)</f>
        <v>43</v>
      </c>
      <c r="AA32" s="46">
        <f>AA30+AA31</f>
        <v>34400</v>
      </c>
      <c r="AC32" s="8" t="s">
        <v>26</v>
      </c>
      <c r="AD32" s="23" t="s">
        <v>10</v>
      </c>
      <c r="AE32" s="23"/>
      <c r="AF32" s="23">
        <v>100</v>
      </c>
      <c r="AG32" s="23">
        <v>20</v>
      </c>
      <c r="AH32" s="17">
        <f t="shared" si="2"/>
        <v>2000</v>
      </c>
    </row>
    <row r="33" spans="1:34">
      <c r="A33" s="22" t="s">
        <v>28</v>
      </c>
      <c r="B33" s="6" t="s">
        <v>10</v>
      </c>
      <c r="C33" s="23"/>
      <c r="D33" s="6">
        <v>280</v>
      </c>
      <c r="E33" s="7">
        <f>280*48</f>
        <v>13440</v>
      </c>
      <c r="H33" s="8" t="s">
        <v>29</v>
      </c>
      <c r="I33" t="s">
        <v>11</v>
      </c>
      <c r="K33">
        <v>400</v>
      </c>
      <c r="M33" s="17">
        <v>17600</v>
      </c>
      <c r="O33" s="8" t="s">
        <v>29</v>
      </c>
      <c r="P33" t="s">
        <v>11</v>
      </c>
      <c r="R33">
        <v>400</v>
      </c>
      <c r="T33" s="46">
        <f>SUM(T34:T36)</f>
        <v>14400</v>
      </c>
      <c r="V33" s="8" t="s">
        <v>26</v>
      </c>
      <c r="W33" t="s">
        <v>10</v>
      </c>
      <c r="Y33">
        <v>100</v>
      </c>
      <c r="Z33">
        <v>20</v>
      </c>
      <c r="AA33" s="17">
        <f t="shared" si="3"/>
        <v>2000</v>
      </c>
      <c r="AC33" s="8" t="s">
        <v>29</v>
      </c>
      <c r="AD33" s="23" t="s">
        <v>11</v>
      </c>
      <c r="AE33" s="23"/>
      <c r="AF33" s="23">
        <v>400</v>
      </c>
      <c r="AG33" s="23"/>
      <c r="AH33" s="46">
        <f>SUM(AH34)</f>
        <v>17600</v>
      </c>
    </row>
    <row r="34" ht="15.75" spans="1:34">
      <c r="A34" s="18"/>
      <c r="B34" s="10" t="s">
        <v>13</v>
      </c>
      <c r="C34" s="11"/>
      <c r="D34" s="12">
        <f>SUM(D29:D33)</f>
        <v>1340</v>
      </c>
      <c r="E34" s="13">
        <f>SUM(E29:E33)</f>
        <v>59440</v>
      </c>
      <c r="H34" s="8"/>
      <c r="J34" t="s">
        <v>24</v>
      </c>
      <c r="K34">
        <v>400</v>
      </c>
      <c r="L34">
        <v>44</v>
      </c>
      <c r="M34" s="17">
        <f>K34*L34</f>
        <v>17600</v>
      </c>
      <c r="O34" s="8"/>
      <c r="Q34" t="s">
        <v>26</v>
      </c>
      <c r="R34">
        <v>100</v>
      </c>
      <c r="S34">
        <v>20</v>
      </c>
      <c r="T34" s="17">
        <f>R34*S34</f>
        <v>2000</v>
      </c>
      <c r="V34" s="8"/>
      <c r="W34" t="s">
        <v>14</v>
      </c>
      <c r="Y34">
        <v>900</v>
      </c>
      <c r="Z34" s="21">
        <f>ROUND(AA34/Y34,3)</f>
        <v>40.444</v>
      </c>
      <c r="AA34" s="17">
        <f>AA32+AA33</f>
        <v>36400</v>
      </c>
      <c r="AC34" s="8"/>
      <c r="AD34" s="23"/>
      <c r="AE34" s="23" t="s">
        <v>24</v>
      </c>
      <c r="AF34" s="23">
        <v>400</v>
      </c>
      <c r="AG34" s="23">
        <v>44</v>
      </c>
      <c r="AH34" s="17">
        <f>AG34*AF34</f>
        <v>17600</v>
      </c>
    </row>
    <row r="35" ht="15.75" spans="8:34">
      <c r="H35" s="24" t="s">
        <v>27</v>
      </c>
      <c r="I35" t="s">
        <v>10</v>
      </c>
      <c r="K35">
        <v>160</v>
      </c>
      <c r="L35">
        <v>60</v>
      </c>
      <c r="M35" s="17">
        <f>K35*L35</f>
        <v>9600</v>
      </c>
      <c r="O35" s="8"/>
      <c r="Q35" t="s">
        <v>25</v>
      </c>
      <c r="R35">
        <v>200</v>
      </c>
      <c r="S35">
        <v>40</v>
      </c>
      <c r="T35" s="17">
        <f t="shared" ref="T35:T40" si="4">R35*S35</f>
        <v>8000</v>
      </c>
      <c r="V35" s="8" t="s">
        <v>29</v>
      </c>
      <c r="W35" t="s">
        <v>11</v>
      </c>
      <c r="Y35">
        <v>400</v>
      </c>
      <c r="Z35" s="21">
        <v>40.444</v>
      </c>
      <c r="AA35" s="17">
        <f t="shared" si="3"/>
        <v>16177.6</v>
      </c>
      <c r="AC35" s="8" t="s">
        <v>27</v>
      </c>
      <c r="AD35" s="23" t="s">
        <v>10</v>
      </c>
      <c r="AE35" s="23"/>
      <c r="AF35" s="23">
        <v>160</v>
      </c>
      <c r="AG35" s="23">
        <v>60</v>
      </c>
      <c r="AH35" s="17">
        <f>AF35*AG35</f>
        <v>9600</v>
      </c>
    </row>
    <row r="36" spans="1:34">
      <c r="A36" s="14" t="s">
        <v>15</v>
      </c>
      <c r="B36" s="15"/>
      <c r="C36" s="16">
        <v>1340</v>
      </c>
      <c r="H36" s="8" t="s">
        <v>28</v>
      </c>
      <c r="I36" t="s">
        <v>10</v>
      </c>
      <c r="K36">
        <v>280</v>
      </c>
      <c r="L36">
        <v>48</v>
      </c>
      <c r="M36" s="17">
        <f>K36*L36</f>
        <v>13440</v>
      </c>
      <c r="O36" s="8"/>
      <c r="Q36" t="s">
        <v>24</v>
      </c>
      <c r="R36">
        <v>100</v>
      </c>
      <c r="S36">
        <v>44</v>
      </c>
      <c r="T36" s="17">
        <f t="shared" si="4"/>
        <v>4400</v>
      </c>
      <c r="V36" s="8" t="s">
        <v>27</v>
      </c>
      <c r="W36" t="s">
        <v>10</v>
      </c>
      <c r="Y36">
        <v>160</v>
      </c>
      <c r="Z36">
        <v>60</v>
      </c>
      <c r="AA36" s="17">
        <f t="shared" si="3"/>
        <v>9600</v>
      </c>
      <c r="AC36" s="8" t="s">
        <v>28</v>
      </c>
      <c r="AD36" s="23" t="s">
        <v>10</v>
      </c>
      <c r="AE36" s="23"/>
      <c r="AF36" s="23">
        <v>280</v>
      </c>
      <c r="AG36" s="23">
        <v>48</v>
      </c>
      <c r="AH36" s="17">
        <f>AF36*AG36</f>
        <v>13440</v>
      </c>
    </row>
    <row r="37" spans="1:34">
      <c r="A37" s="8" t="s">
        <v>16</v>
      </c>
      <c r="C37" s="17">
        <v>600</v>
      </c>
      <c r="H37" s="8" t="s">
        <v>30</v>
      </c>
      <c r="I37" t="s">
        <v>11</v>
      </c>
      <c r="K37">
        <v>200</v>
      </c>
      <c r="M37" s="17">
        <v>8800</v>
      </c>
      <c r="O37" s="8" t="s">
        <v>27</v>
      </c>
      <c r="P37" t="s">
        <v>10</v>
      </c>
      <c r="R37">
        <v>160</v>
      </c>
      <c r="S37">
        <v>60</v>
      </c>
      <c r="T37" s="17">
        <f t="shared" si="4"/>
        <v>9600</v>
      </c>
      <c r="V37" s="8"/>
      <c r="W37" t="s">
        <v>17</v>
      </c>
      <c r="Y37">
        <v>660</v>
      </c>
      <c r="Z37">
        <f>ROUND(AA37/Y37,3)</f>
        <v>45.185</v>
      </c>
      <c r="AA37" s="17">
        <f>(500*Z34)+AA36</f>
        <v>29822</v>
      </c>
      <c r="AC37" s="8" t="s">
        <v>30</v>
      </c>
      <c r="AD37" s="23" t="s">
        <v>11</v>
      </c>
      <c r="AE37" s="23"/>
      <c r="AF37" s="23">
        <v>200</v>
      </c>
      <c r="AG37" s="23"/>
      <c r="AH37" s="17">
        <f>AH38+AH39</f>
        <v>6400</v>
      </c>
    </row>
    <row r="38" ht="15.75" spans="1:34">
      <c r="A38" s="18" t="s">
        <v>18</v>
      </c>
      <c r="B38" s="11"/>
      <c r="C38" s="19">
        <v>740</v>
      </c>
      <c r="H38" s="8"/>
      <c r="J38" t="s">
        <v>24</v>
      </c>
      <c r="K38">
        <v>200</v>
      </c>
      <c r="L38">
        <v>44</v>
      </c>
      <c r="M38" s="17">
        <f>K38*L38</f>
        <v>8800</v>
      </c>
      <c r="O38" s="8" t="s">
        <v>28</v>
      </c>
      <c r="P38" t="s">
        <v>10</v>
      </c>
      <c r="R38">
        <v>280</v>
      </c>
      <c r="S38">
        <v>48</v>
      </c>
      <c r="T38" s="17">
        <f t="shared" si="4"/>
        <v>13440</v>
      </c>
      <c r="V38" s="8" t="s">
        <v>28</v>
      </c>
      <c r="W38" t="s">
        <v>10</v>
      </c>
      <c r="Y38">
        <v>280</v>
      </c>
      <c r="Z38">
        <v>48</v>
      </c>
      <c r="AA38" s="17">
        <f>Y38*Z38</f>
        <v>13440</v>
      </c>
      <c r="AC38" s="8"/>
      <c r="AD38" s="23"/>
      <c r="AE38" s="23" t="s">
        <v>24</v>
      </c>
      <c r="AF38" s="23">
        <v>100</v>
      </c>
      <c r="AG38" s="23">
        <v>44</v>
      </c>
      <c r="AH38" s="17">
        <f>AF38*AG38</f>
        <v>4400</v>
      </c>
    </row>
    <row r="39" spans="8:34">
      <c r="H39" s="8"/>
      <c r="I39" s="23" t="s">
        <v>18</v>
      </c>
      <c r="K39" s="45">
        <f>SUM(K40:K43)</f>
        <v>740</v>
      </c>
      <c r="M39" s="46">
        <f>SUM(M40:M43)</f>
        <v>33040</v>
      </c>
      <c r="O39" s="8" t="s">
        <v>30</v>
      </c>
      <c r="P39" t="s">
        <v>11</v>
      </c>
      <c r="R39">
        <v>200</v>
      </c>
      <c r="T39" s="17">
        <v>9600</v>
      </c>
      <c r="V39" s="8"/>
      <c r="W39" t="s">
        <v>17</v>
      </c>
      <c r="Y39" s="45">
        <f>SUM(Y37:Y38)</f>
        <v>940</v>
      </c>
      <c r="Z39">
        <f>ROUND(AA39/Y39,3)</f>
        <v>46.023</v>
      </c>
      <c r="AA39" s="17">
        <f>AA37+AA38</f>
        <v>43262</v>
      </c>
      <c r="AC39" s="8"/>
      <c r="AD39" s="23"/>
      <c r="AE39" s="23" t="s">
        <v>26</v>
      </c>
      <c r="AF39" s="23">
        <v>100</v>
      </c>
      <c r="AG39" s="23">
        <v>20</v>
      </c>
      <c r="AH39" s="17">
        <f>AF39*AG39</f>
        <v>2000</v>
      </c>
    </row>
    <row r="40" ht="15.75" spans="8:34">
      <c r="H40" s="8"/>
      <c r="K40">
        <v>200</v>
      </c>
      <c r="L40">
        <v>40</v>
      </c>
      <c r="M40" s="17">
        <f>K40*L40</f>
        <v>8000</v>
      </c>
      <c r="O40" s="8"/>
      <c r="Q40" t="s">
        <v>28</v>
      </c>
      <c r="R40">
        <v>200</v>
      </c>
      <c r="S40">
        <v>48</v>
      </c>
      <c r="T40" s="17">
        <f t="shared" si="4"/>
        <v>9600</v>
      </c>
      <c r="V40" s="8" t="s">
        <v>30</v>
      </c>
      <c r="W40" t="s">
        <v>11</v>
      </c>
      <c r="Y40">
        <v>200</v>
      </c>
      <c r="Z40">
        <v>46.023</v>
      </c>
      <c r="AA40" s="17">
        <f>Y40*Z40</f>
        <v>9204.6</v>
      </c>
      <c r="AC40" s="8"/>
      <c r="AD40" s="23" t="s">
        <v>18</v>
      </c>
      <c r="AE40" s="23"/>
      <c r="AF40" s="50">
        <f>SUM(AF41:AF44)</f>
        <v>740</v>
      </c>
      <c r="AG40" s="23"/>
      <c r="AH40" s="46">
        <f>SUM(AH41:AH44)</f>
        <v>35440</v>
      </c>
    </row>
    <row r="41" ht="15.75" spans="1:34">
      <c r="A41" s="14"/>
      <c r="B41" s="15" t="s">
        <v>4</v>
      </c>
      <c r="C41" s="15" t="s">
        <v>5</v>
      </c>
      <c r="D41" s="15" t="s">
        <v>19</v>
      </c>
      <c r="E41" s="20" t="s">
        <v>20</v>
      </c>
      <c r="H41" s="8"/>
      <c r="K41">
        <v>100</v>
      </c>
      <c r="L41">
        <v>20</v>
      </c>
      <c r="M41" s="17">
        <f>K41*L41</f>
        <v>2000</v>
      </c>
      <c r="O41" s="8"/>
      <c r="P41" s="23" t="s">
        <v>18</v>
      </c>
      <c r="R41" s="45">
        <f>SUM(R42:R44)</f>
        <v>740</v>
      </c>
      <c r="T41" s="46">
        <f>SUM(T42:T44)</f>
        <v>35440</v>
      </c>
      <c r="V41" s="18"/>
      <c r="W41" s="11" t="s">
        <v>18</v>
      </c>
      <c r="X41" s="11"/>
      <c r="Y41" s="11">
        <v>740</v>
      </c>
      <c r="Z41" s="11">
        <v>46.023</v>
      </c>
      <c r="AA41" s="19">
        <f>Y41*Z41</f>
        <v>34057.02</v>
      </c>
      <c r="AC41" s="8"/>
      <c r="AD41" s="23"/>
      <c r="AE41" s="23" t="s">
        <v>24</v>
      </c>
      <c r="AF41" s="23">
        <v>100</v>
      </c>
      <c r="AG41" s="23">
        <v>44</v>
      </c>
      <c r="AH41" s="17">
        <f>AF41*AG41</f>
        <v>4400</v>
      </c>
    </row>
    <row r="42" spans="1:34">
      <c r="A42" s="8" t="s">
        <v>11</v>
      </c>
      <c r="B42">
        <f>400*75+200*75</f>
        <v>45000</v>
      </c>
      <c r="C42">
        <f>400*75+200*75</f>
        <v>45000</v>
      </c>
      <c r="D42">
        <f>400*75+200*75</f>
        <v>45000</v>
      </c>
      <c r="E42" s="17">
        <f>400*75+200*75</f>
        <v>45000</v>
      </c>
      <c r="H42" s="8"/>
      <c r="K42">
        <v>160</v>
      </c>
      <c r="L42">
        <v>60</v>
      </c>
      <c r="M42" s="17">
        <f>K42*L42</f>
        <v>9600</v>
      </c>
      <c r="O42" s="8"/>
      <c r="Q42" s="23" t="s">
        <v>24</v>
      </c>
      <c r="R42">
        <v>500</v>
      </c>
      <c r="S42">
        <v>44</v>
      </c>
      <c r="T42" s="17">
        <f>R42*S42</f>
        <v>22000</v>
      </c>
      <c r="AC42" s="8"/>
      <c r="AD42" s="23"/>
      <c r="AE42" s="23" t="s">
        <v>25</v>
      </c>
      <c r="AF42" s="23">
        <v>200</v>
      </c>
      <c r="AG42" s="23">
        <v>40</v>
      </c>
      <c r="AH42" s="17">
        <f>AF42*AG42</f>
        <v>8000</v>
      </c>
    </row>
    <row r="43" ht="15.75" spans="1:34">
      <c r="A43" s="8" t="s">
        <v>21</v>
      </c>
      <c r="B43">
        <f>M33+M37</f>
        <v>26400</v>
      </c>
      <c r="C43">
        <f>T33+T39</f>
        <v>24000</v>
      </c>
      <c r="D43">
        <f>AA35+AA40</f>
        <v>25382.2</v>
      </c>
      <c r="E43" s="17">
        <f>AH33+AH37</f>
        <v>24000</v>
      </c>
      <c r="H43" s="18"/>
      <c r="I43" s="11"/>
      <c r="J43" s="11"/>
      <c r="K43" s="11">
        <v>280</v>
      </c>
      <c r="L43" s="11">
        <v>48</v>
      </c>
      <c r="M43" s="19">
        <f>K43*L43</f>
        <v>13440</v>
      </c>
      <c r="O43" s="8"/>
      <c r="Q43" t="s">
        <v>27</v>
      </c>
      <c r="R43">
        <v>160</v>
      </c>
      <c r="S43">
        <v>60</v>
      </c>
      <c r="T43" s="17">
        <f>R43*S43</f>
        <v>9600</v>
      </c>
      <c r="AC43" s="8"/>
      <c r="AD43" s="23"/>
      <c r="AE43" s="23" t="s">
        <v>27</v>
      </c>
      <c r="AF43" s="23">
        <v>160</v>
      </c>
      <c r="AG43" s="23">
        <v>60</v>
      </c>
      <c r="AH43" s="17">
        <f>AF43*AG43</f>
        <v>9600</v>
      </c>
    </row>
    <row r="44" ht="15.75" spans="1:34">
      <c r="A44" s="18" t="s">
        <v>22</v>
      </c>
      <c r="B44" s="11">
        <f>B42-B43</f>
        <v>18600</v>
      </c>
      <c r="C44" s="11">
        <f>C42-C43</f>
        <v>21000</v>
      </c>
      <c r="D44" s="11">
        <f>D42-D43</f>
        <v>19617.8</v>
      </c>
      <c r="E44" s="19">
        <f>E42-E43</f>
        <v>21000</v>
      </c>
      <c r="O44" s="18"/>
      <c r="P44" s="11"/>
      <c r="Q44" s="11" t="s">
        <v>28</v>
      </c>
      <c r="R44" s="11">
        <v>80</v>
      </c>
      <c r="S44" s="11">
        <v>48</v>
      </c>
      <c r="T44" s="19">
        <f>R44*S44</f>
        <v>3840</v>
      </c>
      <c r="AC44" s="18"/>
      <c r="AD44" s="11"/>
      <c r="AE44" s="11" t="s">
        <v>28</v>
      </c>
      <c r="AF44" s="11">
        <v>280</v>
      </c>
      <c r="AG44" s="11">
        <v>48</v>
      </c>
      <c r="AH44" s="19">
        <f>AF44*AG44</f>
        <v>13440</v>
      </c>
    </row>
    <row r="47" spans="1:1">
      <c r="A47" t="s">
        <v>31</v>
      </c>
    </row>
    <row r="49" spans="1:8">
      <c r="A49" s="25"/>
      <c r="B49" s="26"/>
      <c r="C49" s="27" t="s">
        <v>32</v>
      </c>
      <c r="D49" s="27"/>
      <c r="E49" s="27"/>
      <c r="F49" s="26"/>
      <c r="G49" s="26"/>
      <c r="H49" s="28"/>
    </row>
    <row r="50" spans="1:8">
      <c r="A50" s="29" t="s">
        <v>33</v>
      </c>
      <c r="B50" s="30"/>
      <c r="C50" s="30" t="s">
        <v>2</v>
      </c>
      <c r="D50" s="30" t="s">
        <v>9</v>
      </c>
      <c r="E50" s="30" t="s">
        <v>34</v>
      </c>
      <c r="F50" s="31" t="s">
        <v>35</v>
      </c>
      <c r="G50" s="31"/>
      <c r="H50" s="32" t="s">
        <v>36</v>
      </c>
    </row>
    <row r="51" ht="15.75" spans="1:8">
      <c r="A51" s="33" t="s">
        <v>37</v>
      </c>
      <c r="B51" s="34"/>
      <c r="C51" s="35"/>
      <c r="D51" s="35"/>
      <c r="E51" s="35"/>
      <c r="F51" s="36"/>
      <c r="G51" s="36"/>
      <c r="H51" s="37"/>
    </row>
    <row r="52" spans="1:12">
      <c r="A52" s="33" t="s">
        <v>38</v>
      </c>
      <c r="B52" s="34"/>
      <c r="C52" s="35">
        <v>335</v>
      </c>
      <c r="D52" s="35">
        <v>90</v>
      </c>
      <c r="E52" s="35">
        <v>98</v>
      </c>
      <c r="F52" s="36">
        <v>90</v>
      </c>
      <c r="G52" s="36"/>
      <c r="H52" s="37">
        <f>C52*F52</f>
        <v>30150</v>
      </c>
      <c r="J52" s="25" t="s">
        <v>21</v>
      </c>
      <c r="K52" s="26">
        <f>E74-H63</f>
        <v>19163</v>
      </c>
      <c r="L52" s="28"/>
    </row>
    <row r="53" ht="15.75" spans="1:12">
      <c r="A53" s="33" t="s">
        <v>39</v>
      </c>
      <c r="B53" s="34"/>
      <c r="C53" s="35">
        <v>250</v>
      </c>
      <c r="D53" s="35">
        <v>111</v>
      </c>
      <c r="E53" s="35">
        <v>100</v>
      </c>
      <c r="F53" s="36">
        <v>100</v>
      </c>
      <c r="G53" s="36"/>
      <c r="H53" s="37">
        <f t="shared" ref="H53:H62" si="5">C53*F53</f>
        <v>25000</v>
      </c>
      <c r="J53" s="47" t="s">
        <v>40</v>
      </c>
      <c r="K53" s="48"/>
      <c r="L53" s="49">
        <v>19163</v>
      </c>
    </row>
    <row r="54" spans="1:8">
      <c r="A54" s="33" t="s">
        <v>41</v>
      </c>
      <c r="B54" s="34"/>
      <c r="C54" s="35">
        <v>316</v>
      </c>
      <c r="D54" s="35">
        <v>86</v>
      </c>
      <c r="E54" s="35">
        <v>95</v>
      </c>
      <c r="F54" s="36">
        <v>86</v>
      </c>
      <c r="G54" s="36"/>
      <c r="H54" s="37">
        <f t="shared" si="5"/>
        <v>27176</v>
      </c>
    </row>
    <row r="55" spans="1:8">
      <c r="A55" s="33" t="s">
        <v>42</v>
      </c>
      <c r="B55" s="34"/>
      <c r="C55" s="35">
        <v>194</v>
      </c>
      <c r="D55" s="35">
        <v>52</v>
      </c>
      <c r="E55" s="35">
        <v>41</v>
      </c>
      <c r="F55" s="36">
        <v>41</v>
      </c>
      <c r="G55" s="36"/>
      <c r="H55" s="37">
        <f t="shared" si="5"/>
        <v>7954</v>
      </c>
    </row>
    <row r="56" spans="1:8">
      <c r="A56" s="33" t="s">
        <v>43</v>
      </c>
      <c r="B56" s="34"/>
      <c r="C56" s="35"/>
      <c r="D56" s="35"/>
      <c r="E56" s="35"/>
      <c r="F56" s="36"/>
      <c r="G56" s="36"/>
      <c r="H56" s="37">
        <f t="shared" si="5"/>
        <v>0</v>
      </c>
    </row>
    <row r="57" spans="1:8">
      <c r="A57" s="33" t="s">
        <v>44</v>
      </c>
      <c r="B57" s="34"/>
      <c r="C57" s="35">
        <v>470</v>
      </c>
      <c r="D57" s="35">
        <v>150</v>
      </c>
      <c r="E57" s="35">
        <v>125</v>
      </c>
      <c r="F57" s="36">
        <v>125</v>
      </c>
      <c r="G57" s="36"/>
      <c r="H57" s="37">
        <f t="shared" si="5"/>
        <v>58750</v>
      </c>
    </row>
    <row r="58" spans="1:8">
      <c r="A58" s="33" t="s">
        <v>45</v>
      </c>
      <c r="B58" s="34"/>
      <c r="C58" s="35">
        <v>281</v>
      </c>
      <c r="D58" s="35">
        <v>93</v>
      </c>
      <c r="E58" s="35">
        <v>84</v>
      </c>
      <c r="F58" s="36">
        <v>84</v>
      </c>
      <c r="G58" s="36"/>
      <c r="H58" s="37">
        <f t="shared" si="5"/>
        <v>23604</v>
      </c>
    </row>
    <row r="59" spans="1:8">
      <c r="A59" s="33" t="s">
        <v>46</v>
      </c>
      <c r="B59" s="34"/>
      <c r="C59" s="35">
        <v>202</v>
      </c>
      <c r="D59" s="35">
        <v>310</v>
      </c>
      <c r="E59" s="35">
        <v>322</v>
      </c>
      <c r="F59" s="36">
        <v>310</v>
      </c>
      <c r="G59" s="36"/>
      <c r="H59" s="37">
        <f t="shared" si="5"/>
        <v>62620</v>
      </c>
    </row>
    <row r="60" spans="1:8">
      <c r="A60" s="33" t="s">
        <v>47</v>
      </c>
      <c r="B60" s="34"/>
      <c r="C60" s="35"/>
      <c r="D60" s="35"/>
      <c r="E60" s="35"/>
      <c r="F60" s="36"/>
      <c r="G60" s="36"/>
      <c r="H60" s="37">
        <f t="shared" si="5"/>
        <v>0</v>
      </c>
    </row>
    <row r="61" spans="1:8">
      <c r="A61" s="33" t="s">
        <v>48</v>
      </c>
      <c r="B61" s="34"/>
      <c r="C61" s="35">
        <v>175</v>
      </c>
      <c r="D61" s="35">
        <v>70</v>
      </c>
      <c r="E61" s="35">
        <v>84</v>
      </c>
      <c r="F61" s="36">
        <v>70</v>
      </c>
      <c r="G61" s="36"/>
      <c r="H61" s="37">
        <f t="shared" si="5"/>
        <v>12250</v>
      </c>
    </row>
    <row r="62" spans="1:8">
      <c r="A62" s="33" t="s">
        <v>49</v>
      </c>
      <c r="B62" s="34"/>
      <c r="C62" s="35">
        <v>160</v>
      </c>
      <c r="D62" s="35">
        <v>97</v>
      </c>
      <c r="E62" s="35">
        <v>105</v>
      </c>
      <c r="F62" s="36">
        <v>97</v>
      </c>
      <c r="G62" s="36"/>
      <c r="H62" s="37">
        <f t="shared" si="5"/>
        <v>15520</v>
      </c>
    </row>
    <row r="63" ht="15.75" spans="1:8">
      <c r="A63" s="38"/>
      <c r="B63" s="39"/>
      <c r="C63" s="39"/>
      <c r="D63" s="39"/>
      <c r="E63" s="39"/>
      <c r="F63" s="40"/>
      <c r="G63" s="40"/>
      <c r="H63" s="41">
        <f>SUM(H52:H62)</f>
        <v>263024</v>
      </c>
    </row>
    <row r="64" spans="4:4">
      <c r="D64">
        <f>C52*D52</f>
        <v>30150</v>
      </c>
    </row>
    <row r="65" spans="4:4">
      <c r="D65">
        <f t="shared" ref="D65:D72" si="6">C53*D53</f>
        <v>27750</v>
      </c>
    </row>
    <row r="66" spans="4:4">
      <c r="D66">
        <f t="shared" si="6"/>
        <v>27176</v>
      </c>
    </row>
    <row r="67" spans="4:4">
      <c r="D67">
        <f t="shared" si="6"/>
        <v>10088</v>
      </c>
    </row>
    <row r="68" spans="4:4">
      <c r="D68">
        <f t="shared" si="6"/>
        <v>0</v>
      </c>
    </row>
    <row r="69" spans="4:4">
      <c r="D69">
        <f t="shared" si="6"/>
        <v>70500</v>
      </c>
    </row>
    <row r="70" spans="4:4">
      <c r="D70">
        <f t="shared" si="6"/>
        <v>26133</v>
      </c>
    </row>
    <row r="71" spans="4:4">
      <c r="D71">
        <f t="shared" si="6"/>
        <v>62620</v>
      </c>
    </row>
    <row r="72" spans="4:4">
      <c r="D72">
        <f t="shared" si="6"/>
        <v>0</v>
      </c>
    </row>
    <row r="73" spans="4:4">
      <c r="D73">
        <f>C61*D61</f>
        <v>12250</v>
      </c>
    </row>
    <row r="74" spans="4:5">
      <c r="D74">
        <f>C62*D62</f>
        <v>15520</v>
      </c>
      <c r="E74" s="45">
        <f>SUM(D64:D74)</f>
        <v>282187</v>
      </c>
    </row>
    <row r="76" spans="1:1">
      <c r="A76" t="s">
        <v>50</v>
      </c>
    </row>
    <row r="78" spans="1:11">
      <c r="A78" s="25" t="s">
        <v>21</v>
      </c>
      <c r="B78" s="26"/>
      <c r="C78" s="26">
        <v>2010</v>
      </c>
      <c r="D78" s="26">
        <v>2011</v>
      </c>
      <c r="E78" s="28">
        <v>2012</v>
      </c>
      <c r="G78" s="25" t="s">
        <v>51</v>
      </c>
      <c r="H78" s="26"/>
      <c r="I78" s="26">
        <v>2010</v>
      </c>
      <c r="J78" s="26">
        <v>2011</v>
      </c>
      <c r="K78" s="28">
        <v>2012</v>
      </c>
    </row>
    <row r="79" spans="1:11">
      <c r="A79" s="51" t="s">
        <v>52</v>
      </c>
      <c r="C79">
        <v>725000</v>
      </c>
      <c r="D79">
        <v>955000</v>
      </c>
      <c r="E79" s="52">
        <v>790000</v>
      </c>
      <c r="G79" s="51" t="s">
        <v>52</v>
      </c>
      <c r="I79">
        <v>268000</v>
      </c>
      <c r="J79">
        <v>275000</v>
      </c>
      <c r="K79" s="52">
        <v>250000</v>
      </c>
    </row>
    <row r="80" spans="1:11">
      <c r="A80" s="51" t="s">
        <v>53</v>
      </c>
      <c r="E80" s="52"/>
      <c r="G80" s="51" t="s">
        <v>53</v>
      </c>
      <c r="K80" s="52"/>
    </row>
    <row r="81" spans="1:11">
      <c r="A81" s="51" t="s">
        <v>54</v>
      </c>
      <c r="C81">
        <v>-50000</v>
      </c>
      <c r="D81">
        <v>50000</v>
      </c>
      <c r="E81" s="52"/>
      <c r="G81" s="51" t="s">
        <v>54</v>
      </c>
      <c r="I81">
        <v>50000</v>
      </c>
      <c r="J81">
        <v>-50000</v>
      </c>
      <c r="K81" s="52"/>
    </row>
    <row r="82" spans="1:11">
      <c r="A82" s="51" t="s">
        <v>55</v>
      </c>
      <c r="D82">
        <v>20000</v>
      </c>
      <c r="E82" s="52">
        <v>-20000</v>
      </c>
      <c r="G82" s="51" t="s">
        <v>55</v>
      </c>
      <c r="J82">
        <v>-20000</v>
      </c>
      <c r="K82" s="52">
        <v>20000</v>
      </c>
    </row>
    <row r="83" ht="15.75" spans="1:11">
      <c r="A83" s="47" t="s">
        <v>56</v>
      </c>
      <c r="B83" s="48"/>
      <c r="C83" s="48">
        <f>C79+C81</f>
        <v>675000</v>
      </c>
      <c r="D83" s="48">
        <f>D79+D81+D82</f>
        <v>1025000</v>
      </c>
      <c r="E83" s="49">
        <f>E79+E82</f>
        <v>770000</v>
      </c>
      <c r="G83" s="47" t="s">
        <v>56</v>
      </c>
      <c r="H83" s="48"/>
      <c r="I83" s="48">
        <f>I79+I81</f>
        <v>318000</v>
      </c>
      <c r="J83" s="48">
        <f>J79+J81+J82</f>
        <v>205000</v>
      </c>
      <c r="K83" s="49">
        <f>K79+K82</f>
        <v>270000</v>
      </c>
    </row>
    <row r="84" ht="15.75"/>
    <row r="85" spans="1:11">
      <c r="A85" s="25" t="s">
        <v>57</v>
      </c>
      <c r="B85" s="26"/>
      <c r="C85" s="26">
        <v>2010</v>
      </c>
      <c r="D85" s="26">
        <v>2011</v>
      </c>
      <c r="E85" s="28">
        <v>2012</v>
      </c>
      <c r="G85" s="25" t="s">
        <v>58</v>
      </c>
      <c r="H85" s="26"/>
      <c r="I85" s="26">
        <v>2010</v>
      </c>
      <c r="J85" s="26">
        <v>2011</v>
      </c>
      <c r="K85" s="28">
        <v>2012</v>
      </c>
    </row>
    <row r="86" spans="1:11">
      <c r="A86" s="51" t="s">
        <v>52</v>
      </c>
      <c r="C86">
        <v>1247000</v>
      </c>
      <c r="D86">
        <v>1360000</v>
      </c>
      <c r="E86" s="52">
        <v>1230000</v>
      </c>
      <c r="G86" s="51" t="s">
        <v>52</v>
      </c>
      <c r="I86">
        <v>1387000</v>
      </c>
      <c r="J86">
        <v>1580000</v>
      </c>
      <c r="K86" s="52">
        <v>1245000</v>
      </c>
    </row>
    <row r="87" spans="1:11">
      <c r="A87" s="51" t="s">
        <v>53</v>
      </c>
      <c r="E87" s="52"/>
      <c r="G87" s="51" t="s">
        <v>53</v>
      </c>
      <c r="K87" s="52"/>
    </row>
    <row r="88" spans="1:11">
      <c r="A88" s="51" t="s">
        <v>54</v>
      </c>
      <c r="C88">
        <v>50000</v>
      </c>
      <c r="D88"/>
      <c r="E88" s="52"/>
      <c r="G88" s="51" t="s">
        <v>54</v>
      </c>
      <c r="I88">
        <v>50000</v>
      </c>
      <c r="J88"/>
      <c r="K88" s="52"/>
    </row>
    <row r="89" spans="1:11">
      <c r="A89" s="51" t="s">
        <v>55</v>
      </c>
      <c r="D89">
        <v>-20000</v>
      </c>
      <c r="E89" s="52"/>
      <c r="G89" s="51" t="s">
        <v>55</v>
      </c>
      <c r="J89">
        <v>-20000</v>
      </c>
      <c r="K89" s="52"/>
    </row>
    <row r="90" ht="15.75" spans="1:11">
      <c r="A90" s="47" t="s">
        <v>56</v>
      </c>
      <c r="B90" s="48"/>
      <c r="C90" s="48">
        <f>C86+C88</f>
        <v>1297000</v>
      </c>
      <c r="D90" s="48">
        <f>D86+D88+D89</f>
        <v>1340000</v>
      </c>
      <c r="E90" s="49">
        <f>E86+E89</f>
        <v>1230000</v>
      </c>
      <c r="G90" s="47" t="s">
        <v>56</v>
      </c>
      <c r="H90" s="48"/>
      <c r="I90" s="48">
        <f>I86+I88</f>
        <v>1437000</v>
      </c>
      <c r="J90" s="48">
        <f>J86+J88+J89</f>
        <v>1560000</v>
      </c>
      <c r="K90" s="49">
        <f>K86+K89</f>
        <v>1245000</v>
      </c>
    </row>
    <row r="93" spans="1:1">
      <c r="A93" t="s">
        <v>59</v>
      </c>
    </row>
    <row r="95" spans="1:6">
      <c r="A95" s="25"/>
      <c r="B95" s="26"/>
      <c r="C95" s="26"/>
      <c r="D95" s="26" t="s">
        <v>2</v>
      </c>
      <c r="E95" s="26" t="s">
        <v>60</v>
      </c>
      <c r="F95" s="28" t="s">
        <v>61</v>
      </c>
    </row>
    <row r="96" spans="1:6">
      <c r="A96" s="51" t="s">
        <v>24</v>
      </c>
      <c r="B96" t="s">
        <v>8</v>
      </c>
      <c r="D96">
        <v>20000</v>
      </c>
      <c r="E96">
        <v>15</v>
      </c>
      <c r="F96" s="52">
        <f>D96*E96</f>
        <v>300000</v>
      </c>
    </row>
    <row r="97" spans="1:6">
      <c r="A97" s="51" t="s">
        <v>62</v>
      </c>
      <c r="B97" t="s">
        <v>10</v>
      </c>
      <c r="D97">
        <v>28000</v>
      </c>
      <c r="E97">
        <v>18</v>
      </c>
      <c r="F97" s="52">
        <f>D97*E97</f>
        <v>504000</v>
      </c>
    </row>
    <row r="98" spans="1:6">
      <c r="A98" s="51" t="s">
        <v>63</v>
      </c>
      <c r="B98" t="s">
        <v>10</v>
      </c>
      <c r="D98">
        <v>30000</v>
      </c>
      <c r="E98">
        <v>22</v>
      </c>
      <c r="F98" s="52">
        <f>D98*E98</f>
        <v>660000</v>
      </c>
    </row>
    <row r="99" spans="1:6">
      <c r="A99" s="51" t="s">
        <v>64</v>
      </c>
      <c r="B99" t="s">
        <v>10</v>
      </c>
      <c r="D99">
        <v>20000</v>
      </c>
      <c r="E99">
        <v>24</v>
      </c>
      <c r="F99" s="52">
        <f>D99*E99</f>
        <v>480000</v>
      </c>
    </row>
    <row r="100" spans="1:6">
      <c r="A100" s="51" t="s">
        <v>65</v>
      </c>
      <c r="B100" t="s">
        <v>10</v>
      </c>
      <c r="D100">
        <v>33000</v>
      </c>
      <c r="E100">
        <v>27</v>
      </c>
      <c r="F100" s="52">
        <f>D100*E100</f>
        <v>891000</v>
      </c>
    </row>
    <row r="101" ht="15.75" spans="1:6">
      <c r="A101" s="47"/>
      <c r="B101" s="48" t="s">
        <v>66</v>
      </c>
      <c r="C101" s="48"/>
      <c r="D101" s="48"/>
      <c r="E101" s="48"/>
      <c r="F101" s="53">
        <f>SUM(F96:F100)</f>
        <v>2835000</v>
      </c>
    </row>
    <row r="104" spans="1:18">
      <c r="A104" s="54" t="s">
        <v>4</v>
      </c>
      <c r="B104" s="27"/>
      <c r="C104" s="27"/>
      <c r="D104" s="55"/>
      <c r="F104" s="54" t="s">
        <v>5</v>
      </c>
      <c r="G104" s="27"/>
      <c r="H104" s="27"/>
      <c r="I104" s="55"/>
      <c r="K104" s="54" t="s">
        <v>5</v>
      </c>
      <c r="L104" s="27"/>
      <c r="M104" s="27"/>
      <c r="N104" s="55"/>
      <c r="P104" s="25" t="s">
        <v>67</v>
      </c>
      <c r="Q104" s="26"/>
      <c r="R104" s="28"/>
    </row>
    <row r="105" spans="1:18">
      <c r="A105" s="51"/>
      <c r="B105" s="30" t="s">
        <v>2</v>
      </c>
      <c r="C105" s="30" t="s">
        <v>68</v>
      </c>
      <c r="D105" s="32" t="s">
        <v>61</v>
      </c>
      <c r="F105" s="51"/>
      <c r="G105" s="30" t="s">
        <v>2</v>
      </c>
      <c r="H105" s="30" t="s">
        <v>68</v>
      </c>
      <c r="I105" s="32" t="s">
        <v>61</v>
      </c>
      <c r="K105" s="51"/>
      <c r="L105" s="30" t="s">
        <v>2</v>
      </c>
      <c r="M105" s="30" t="s">
        <v>68</v>
      </c>
      <c r="N105" s="32" t="s">
        <v>61</v>
      </c>
      <c r="P105" s="29" t="s">
        <v>68</v>
      </c>
      <c r="R105" s="52">
        <f>F101/SUM(D96:D100)</f>
        <v>21.6412213740458</v>
      </c>
    </row>
    <row r="106" spans="1:18">
      <c r="A106" s="51" t="s">
        <v>64</v>
      </c>
      <c r="B106">
        <v>2000</v>
      </c>
      <c r="C106">
        <v>24</v>
      </c>
      <c r="D106" s="52">
        <f>B106*C106</f>
        <v>48000</v>
      </c>
      <c r="F106" s="51" t="s">
        <v>24</v>
      </c>
      <c r="G106">
        <v>20000</v>
      </c>
      <c r="H106">
        <v>15</v>
      </c>
      <c r="I106" s="52">
        <f>G106*H106</f>
        <v>300000</v>
      </c>
      <c r="K106" s="51" t="s">
        <v>24</v>
      </c>
      <c r="L106">
        <v>20000</v>
      </c>
      <c r="M106">
        <v>15</v>
      </c>
      <c r="N106" s="52">
        <f>L106*M106</f>
        <v>300000</v>
      </c>
      <c r="P106" s="51" t="s">
        <v>18</v>
      </c>
      <c r="R106" s="52">
        <f>35000*R105</f>
        <v>757442.748091603</v>
      </c>
    </row>
    <row r="107" ht="15.75" spans="1:18">
      <c r="A107" s="51" t="s">
        <v>65</v>
      </c>
      <c r="B107">
        <v>33000</v>
      </c>
      <c r="C107">
        <v>27</v>
      </c>
      <c r="D107" s="52">
        <f>B107*C107</f>
        <v>891000</v>
      </c>
      <c r="F107" s="51" t="s">
        <v>62</v>
      </c>
      <c r="G107">
        <v>15000</v>
      </c>
      <c r="H107">
        <v>18</v>
      </c>
      <c r="I107" s="52">
        <f>G107*H107</f>
        <v>270000</v>
      </c>
      <c r="K107" s="51" t="s">
        <v>62</v>
      </c>
      <c r="L107">
        <v>15000</v>
      </c>
      <c r="M107">
        <v>18</v>
      </c>
      <c r="N107" s="52">
        <f>L107*M107</f>
        <v>270000</v>
      </c>
      <c r="P107" s="47" t="s">
        <v>21</v>
      </c>
      <c r="Q107" s="48"/>
      <c r="R107" s="49">
        <f>$F$101-R106</f>
        <v>2077557.2519084</v>
      </c>
    </row>
    <row r="108" spans="1:14">
      <c r="A108" s="51" t="s">
        <v>69</v>
      </c>
      <c r="D108" s="52">
        <f>D106+D107</f>
        <v>939000</v>
      </c>
      <c r="F108" s="51" t="s">
        <v>69</v>
      </c>
      <c r="I108" s="52">
        <f>I106+I107</f>
        <v>570000</v>
      </c>
      <c r="K108" s="51" t="s">
        <v>69</v>
      </c>
      <c r="N108" s="52">
        <f>N106+N107</f>
        <v>570000</v>
      </c>
    </row>
    <row r="109" ht="15.75" spans="1:14">
      <c r="A109" s="47" t="s">
        <v>21</v>
      </c>
      <c r="B109" s="48">
        <f>$F$101-D108</f>
        <v>1896000</v>
      </c>
      <c r="C109" s="48"/>
      <c r="D109" s="49"/>
      <c r="F109" s="47" t="s">
        <v>21</v>
      </c>
      <c r="G109" s="48">
        <f>$F$101-I108</f>
        <v>2265000</v>
      </c>
      <c r="H109" s="48"/>
      <c r="I109" s="49"/>
      <c r="K109" s="47" t="s">
        <v>21</v>
      </c>
      <c r="L109" s="48">
        <f>$F$101-N108</f>
        <v>2265000</v>
      </c>
      <c r="M109" s="48"/>
      <c r="N109" s="49"/>
    </row>
  </sheetData>
  <mergeCells count="37">
    <mergeCell ref="H5:M5"/>
    <mergeCell ref="O5:T5"/>
    <mergeCell ref="V5:AA5"/>
    <mergeCell ref="AC5:AH5"/>
    <mergeCell ref="H28:M28"/>
    <mergeCell ref="O28:T28"/>
    <mergeCell ref="V28:AA28"/>
    <mergeCell ref="AC28:AH28"/>
    <mergeCell ref="C49:E49"/>
    <mergeCell ref="F50:G50"/>
    <mergeCell ref="A51:B51"/>
    <mergeCell ref="F51:G51"/>
    <mergeCell ref="A52:B52"/>
    <mergeCell ref="F52:G52"/>
    <mergeCell ref="A53:B53"/>
    <mergeCell ref="F53:G53"/>
    <mergeCell ref="A54:B54"/>
    <mergeCell ref="F54:G54"/>
    <mergeCell ref="A55:B55"/>
    <mergeCell ref="F55:G55"/>
    <mergeCell ref="A56:B56"/>
    <mergeCell ref="F56:G56"/>
    <mergeCell ref="A57:B57"/>
    <mergeCell ref="F57:G57"/>
    <mergeCell ref="A58:B58"/>
    <mergeCell ref="F58:G58"/>
    <mergeCell ref="A59:B59"/>
    <mergeCell ref="F59:G59"/>
    <mergeCell ref="A60:B60"/>
    <mergeCell ref="F60:G60"/>
    <mergeCell ref="A61:B61"/>
    <mergeCell ref="F61:G61"/>
    <mergeCell ref="A62:B62"/>
    <mergeCell ref="F62:G62"/>
    <mergeCell ref="A104:D104"/>
    <mergeCell ref="F104:I104"/>
    <mergeCell ref="K104:N104"/>
  </mergeCells>
  <pageMargins left="0.75" right="0.75" top="1" bottom="1" header="0.5" footer="0.5"/>
  <headerFooter/>
  <ignoredErrors>
    <ignoredError sqref="T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2024-10-05T16:47:00Z</dcterms:created>
  <dcterms:modified xsi:type="dcterms:W3CDTF">2024-10-13T15:47:31Z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09DEE154FF344CB1949AC84E65F810A4_11</vt:lpwstr>
  </property>
  <property fmtid="{D5CDD505-2E9C-101B-9397-08002B2CF9AE}" pid="3" name="KSOProductBuildVer">
    <vt:lpwstr>1033-12.2.0.18283</vt:lpwstr>
  </property>
</Properties>
</file>