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<sst xmlns="http://schemas.openxmlformats.org/spreadsheetml/2006/main" count="131" uniqueCount="46">
  <si>
    <t>Chapter 9</t>
  </si>
  <si>
    <t>9-1A</t>
  </si>
  <si>
    <t>Debit</t>
  </si>
  <si>
    <t>Credit</t>
  </si>
  <si>
    <t>AR- Anne Cianci</t>
  </si>
  <si>
    <t>Sales</t>
  </si>
  <si>
    <t>COGS</t>
  </si>
  <si>
    <t>MI</t>
  </si>
  <si>
    <t>Cash</t>
  </si>
  <si>
    <t>Credit Card Expense</t>
  </si>
  <si>
    <t>AR- Access</t>
  </si>
  <si>
    <t>Total AR- Access</t>
  </si>
  <si>
    <t>AFD Acc</t>
  </si>
  <si>
    <t>AR- Nokia Wells</t>
  </si>
  <si>
    <t>Sales Discount</t>
  </si>
  <si>
    <t>9-2A</t>
  </si>
  <si>
    <t>a</t>
  </si>
  <si>
    <t>AR</t>
  </si>
  <si>
    <t>b</t>
  </si>
  <si>
    <t>c</t>
  </si>
  <si>
    <t>d</t>
  </si>
  <si>
    <t>Bad Debts Expense</t>
  </si>
  <si>
    <t>e</t>
  </si>
  <si>
    <t>Allowance</t>
  </si>
  <si>
    <t>f</t>
  </si>
  <si>
    <t>9-3A</t>
  </si>
  <si>
    <t>Balance sheet</t>
  </si>
  <si>
    <t>9-4A</t>
  </si>
  <si>
    <t>Accounts Receivable</t>
  </si>
  <si>
    <t>Age of Accounts Receivable</t>
  </si>
  <si>
    <t>Expected PercentUncollectible</t>
  </si>
  <si>
    <t>Estimate</t>
  </si>
  <si>
    <t>Not yet due</t>
  </si>
  <si>
    <t>1 to 30 days past due</t>
  </si>
  <si>
    <t>31 to 60 days past due</t>
  </si>
  <si>
    <t>61 to 90 days past due</t>
  </si>
  <si>
    <t>Over 90 days past due</t>
  </si>
  <si>
    <t>9-5A</t>
  </si>
  <si>
    <t>Notes Receivable</t>
  </si>
  <si>
    <t>AR- Todd Duke</t>
  </si>
  <si>
    <t>Interest Receivable</t>
  </si>
  <si>
    <t>Interest Revenue</t>
  </si>
  <si>
    <t>AR- Mare</t>
  </si>
  <si>
    <t>AR- Halaam</t>
  </si>
  <si>
    <t>AR- B&amp;B</t>
  </si>
  <si>
    <t>AR- York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</si>
</sst>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2">
    <font>
      <sz val="11"/>
      <color theme="1"/>
      <name val="Calibri"/>
      <charset val="134"/>
      <scheme val="minor"/>
    </font>
    <font>
      <sz val="11"/>
      <color rgb="FF231F2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6" fontId="1" fillId="0" borderId="4" xfId="0" applyNumberFormat="1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6" fontId="0" fillId="0" borderId="5" xfId="0" applyNumberFormat="1" applyBorder="1">
      <alignment vertical="center"/>
    </xf>
    <xf numFmtId="3" fontId="1" fillId="0" borderId="4" xfId="0" applyNumberFormat="1" applyFont="1" applyBorder="1">
      <alignment vertical="center"/>
    </xf>
    <xf numFmtId="0" fontId="1" fillId="0" borderId="0" xfId="0" applyFont="1">
      <alignment vertical="center"/>
    </xf>
    <xf numFmtId="3" fontId="1" fillId="0" borderId="6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>
      <alignment vertical="center"/>
    </xf>
    <xf numFmtId="6" fontId="0" fillId="0" borderId="8" xfId="0" applyNumberFormat="1" applyBorder="1">
      <alignment vertical="center"/>
    </xf>
    <xf numFmtId="6" fontId="0" fillId="0" borderId="0" xfId="0" applyNumberFormat="1">
      <alignment vertical="center"/>
    </xf>
    <xf numFmtId="16" fontId="0" fillId="0" borderId="4" xfId="0" applyNumberFormat="1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6"/>
  <sheetViews>
    <sheetView tabSelected="1" topLeftCell="A81" workbookViewId="0">
      <selection activeCell="G111" sqref="G111"/>
    </sheetView>
  </sheetViews>
  <sheetFormatPr defaultColWidth="9.14285714285714" defaultRowHeight="15"/>
  <cols>
    <col min="1" max="1" width="9.57142857142857"/>
    <col min="4" max="6" width="9.14285714285714" customWidth="1"/>
    <col min="7" max="7" width="9.57142857142857"/>
    <col min="8" max="8" width="10.5714285714286"/>
    <col min="9" max="10" width="9.57142857142857"/>
  </cols>
  <sheetData>
    <row r="1" spans="1:1">
      <c r="A1" t="s">
        <v>0</v>
      </c>
    </row>
    <row r="2" ht="15.75" spans="1:1">
      <c r="A2" t="s">
        <v>1</v>
      </c>
    </row>
    <row r="3" spans="1:5">
      <c r="A3" s="1"/>
      <c r="B3" s="2"/>
      <c r="C3" s="2"/>
      <c r="D3" s="2" t="s">
        <v>2</v>
      </c>
      <c r="E3" s="3" t="s">
        <v>3</v>
      </c>
    </row>
    <row r="4" spans="1:5">
      <c r="A4" s="4">
        <v>4</v>
      </c>
      <c r="B4" t="s">
        <v>4</v>
      </c>
      <c r="D4">
        <v>750</v>
      </c>
      <c r="E4" s="5"/>
    </row>
    <row r="5" spans="1:5">
      <c r="A5" s="4"/>
      <c r="B5" t="s">
        <v>5</v>
      </c>
      <c r="E5" s="5">
        <v>750</v>
      </c>
    </row>
    <row r="6" spans="1:5">
      <c r="A6" s="4"/>
      <c r="B6" t="s">
        <v>6</v>
      </c>
      <c r="D6">
        <v>500</v>
      </c>
      <c r="E6" s="5"/>
    </row>
    <row r="7" spans="1:5">
      <c r="A7" s="4"/>
      <c r="B7" t="s">
        <v>7</v>
      </c>
      <c r="E7" s="5">
        <v>500</v>
      </c>
    </row>
    <row r="8" spans="1:5">
      <c r="A8" s="4">
        <v>5</v>
      </c>
      <c r="B8" t="s">
        <v>8</v>
      </c>
      <c r="D8">
        <f>5900-177</f>
        <v>5723</v>
      </c>
      <c r="E8" s="5"/>
    </row>
    <row r="9" spans="1:5">
      <c r="A9" s="4"/>
      <c r="B9" t="s">
        <v>9</v>
      </c>
      <c r="D9">
        <f>5900*3%</f>
        <v>177</v>
      </c>
      <c r="E9" s="5"/>
    </row>
    <row r="10" spans="1:5">
      <c r="A10" s="4"/>
      <c r="B10" t="s">
        <v>5</v>
      </c>
      <c r="E10" s="5">
        <v>5900</v>
      </c>
    </row>
    <row r="11" spans="1:5">
      <c r="A11" s="4"/>
      <c r="B11" t="s">
        <v>6</v>
      </c>
      <c r="D11">
        <v>3200</v>
      </c>
      <c r="E11" s="5"/>
    </row>
    <row r="12" spans="1:5">
      <c r="A12" s="4"/>
      <c r="B12" t="s">
        <v>7</v>
      </c>
      <c r="E12" s="5">
        <v>3200</v>
      </c>
    </row>
    <row r="13" spans="1:5">
      <c r="A13" s="4">
        <v>6</v>
      </c>
      <c r="B13" t="s">
        <v>10</v>
      </c>
      <c r="D13">
        <f>4800-96</f>
        <v>4704</v>
      </c>
      <c r="E13" s="5"/>
    </row>
    <row r="14" spans="1:5">
      <c r="A14" s="4"/>
      <c r="B14" t="s">
        <v>9</v>
      </c>
      <c r="D14">
        <f>4800*2%</f>
        <v>96</v>
      </c>
      <c r="E14" s="5"/>
    </row>
    <row r="15" spans="1:5">
      <c r="A15" s="4"/>
      <c r="B15" t="s">
        <v>5</v>
      </c>
      <c r="E15" s="5">
        <v>4800</v>
      </c>
    </row>
    <row r="16" spans="1:5">
      <c r="A16" s="4"/>
      <c r="B16" t="s">
        <v>6</v>
      </c>
      <c r="D16">
        <v>2800</v>
      </c>
      <c r="E16" s="5"/>
    </row>
    <row r="17" spans="1:5">
      <c r="A17" s="4"/>
      <c r="B17" t="s">
        <v>7</v>
      </c>
      <c r="E17" s="5">
        <v>2800</v>
      </c>
    </row>
    <row r="18" spans="1:5">
      <c r="A18" s="4">
        <v>8</v>
      </c>
      <c r="B18" t="s">
        <v>10</v>
      </c>
      <c r="D18">
        <f>3200-D19</f>
        <v>3136</v>
      </c>
      <c r="E18" s="5"/>
    </row>
    <row r="19" spans="1:5">
      <c r="A19" s="4"/>
      <c r="B19" t="s">
        <v>9</v>
      </c>
      <c r="D19">
        <f>3200*2%</f>
        <v>64</v>
      </c>
      <c r="E19" s="5"/>
    </row>
    <row r="20" spans="1:5">
      <c r="A20" s="4"/>
      <c r="B20" t="s">
        <v>5</v>
      </c>
      <c r="E20" s="5">
        <v>3200</v>
      </c>
    </row>
    <row r="21" spans="1:5">
      <c r="A21" s="4"/>
      <c r="B21" t="s">
        <v>6</v>
      </c>
      <c r="D21">
        <v>1900</v>
      </c>
      <c r="E21" s="5"/>
    </row>
    <row r="22" spans="1:5">
      <c r="A22" s="4"/>
      <c r="B22" t="s">
        <v>7</v>
      </c>
      <c r="E22" s="5">
        <v>1900</v>
      </c>
    </row>
    <row r="23" spans="1:5">
      <c r="A23" s="4">
        <v>10</v>
      </c>
      <c r="B23" t="s">
        <v>11</v>
      </c>
      <c r="D23">
        <f>D18+D13</f>
        <v>7840</v>
      </c>
      <c r="E23" s="5"/>
    </row>
    <row r="24" spans="1:5">
      <c r="A24" s="4">
        <v>13</v>
      </c>
      <c r="B24" t="s">
        <v>12</v>
      </c>
      <c r="D24">
        <v>329</v>
      </c>
      <c r="E24" s="5"/>
    </row>
    <row r="25" spans="1:5">
      <c r="A25" s="4"/>
      <c r="B25" t="s">
        <v>13</v>
      </c>
      <c r="E25" s="5">
        <v>329</v>
      </c>
    </row>
    <row r="26" spans="1:5">
      <c r="A26" s="4">
        <v>17</v>
      </c>
      <c r="B26" t="s">
        <v>8</v>
      </c>
      <c r="D26">
        <v>7840</v>
      </c>
      <c r="E26" s="5"/>
    </row>
    <row r="27" spans="1:5">
      <c r="A27" s="4"/>
      <c r="B27" t="s">
        <v>10</v>
      </c>
      <c r="E27" s="5">
        <v>7840</v>
      </c>
    </row>
    <row r="28" spans="1:5">
      <c r="A28" s="4">
        <v>18</v>
      </c>
      <c r="B28" t="s">
        <v>8</v>
      </c>
      <c r="D28">
        <v>735</v>
      </c>
      <c r="E28" s="5"/>
    </row>
    <row r="29" spans="1:5">
      <c r="A29" s="4"/>
      <c r="B29" t="s">
        <v>14</v>
      </c>
      <c r="D29">
        <f>750*2%</f>
        <v>15</v>
      </c>
      <c r="E29" s="5"/>
    </row>
    <row r="30" ht="15.75" spans="1:5">
      <c r="A30" s="6"/>
      <c r="B30" s="7" t="s">
        <v>4</v>
      </c>
      <c r="C30" s="7"/>
      <c r="D30" s="7"/>
      <c r="E30" s="8">
        <v>750</v>
      </c>
    </row>
    <row r="33" ht="15.75" spans="1:1">
      <c r="A33" t="s">
        <v>15</v>
      </c>
    </row>
    <row r="34" spans="1:5">
      <c r="A34" s="1"/>
      <c r="B34" s="2"/>
      <c r="C34" s="2"/>
      <c r="D34" s="2" t="s">
        <v>2</v>
      </c>
      <c r="E34" s="3" t="s">
        <v>3</v>
      </c>
    </row>
    <row r="35" spans="1:5">
      <c r="A35" s="4">
        <v>2010</v>
      </c>
      <c r="E35" s="5"/>
    </row>
    <row r="36" spans="1:5">
      <c r="A36" s="4" t="s">
        <v>16</v>
      </c>
      <c r="B36" t="s">
        <v>17</v>
      </c>
      <c r="D36">
        <v>1803750</v>
      </c>
      <c r="E36" s="5"/>
    </row>
    <row r="37" spans="1:5">
      <c r="A37" s="4"/>
      <c r="B37" t="s">
        <v>5</v>
      </c>
      <c r="E37" s="5">
        <v>1803750</v>
      </c>
    </row>
    <row r="38" spans="1:5">
      <c r="A38" s="4"/>
      <c r="B38" t="s">
        <v>6</v>
      </c>
      <c r="D38">
        <v>1475000</v>
      </c>
      <c r="E38" s="5"/>
    </row>
    <row r="39" spans="1:5">
      <c r="A39" s="4"/>
      <c r="B39" t="s">
        <v>7</v>
      </c>
      <c r="E39" s="5">
        <v>1475000</v>
      </c>
    </row>
    <row r="40" spans="1:5">
      <c r="A40" s="4" t="s">
        <v>18</v>
      </c>
      <c r="B40" t="s">
        <v>12</v>
      </c>
      <c r="D40">
        <v>20300</v>
      </c>
      <c r="E40" s="5"/>
    </row>
    <row r="41" spans="1:5">
      <c r="A41" s="4"/>
      <c r="B41" t="s">
        <v>17</v>
      </c>
      <c r="E41" s="5">
        <v>20300</v>
      </c>
    </row>
    <row r="42" spans="1:5">
      <c r="A42" s="4" t="s">
        <v>19</v>
      </c>
      <c r="B42" t="s">
        <v>8</v>
      </c>
      <c r="D42">
        <v>789200</v>
      </c>
      <c r="E42" s="5"/>
    </row>
    <row r="43" spans="1:5">
      <c r="A43" s="4"/>
      <c r="B43" t="s">
        <v>17</v>
      </c>
      <c r="E43" s="5">
        <v>789200</v>
      </c>
    </row>
    <row r="44" spans="1:5">
      <c r="A44" s="4" t="s">
        <v>20</v>
      </c>
      <c r="B44" t="s">
        <v>21</v>
      </c>
      <c r="D44">
        <f>D40+((D36-E41-E43)*1.5%)</f>
        <v>35213.75</v>
      </c>
      <c r="E44" s="5"/>
    </row>
    <row r="45" spans="1:5">
      <c r="A45" s="4"/>
      <c r="B45" t="s">
        <v>12</v>
      </c>
      <c r="E45" s="5">
        <v>35213.75</v>
      </c>
    </row>
    <row r="46" spans="1:5">
      <c r="A46" s="4">
        <v>2011</v>
      </c>
      <c r="E46" s="5"/>
    </row>
    <row r="47" spans="1:5">
      <c r="A47" s="4" t="s">
        <v>22</v>
      </c>
      <c r="B47" t="s">
        <v>17</v>
      </c>
      <c r="D47">
        <v>1825700</v>
      </c>
      <c r="E47" s="5"/>
    </row>
    <row r="48" spans="1:9">
      <c r="A48" s="4"/>
      <c r="B48" t="s">
        <v>5</v>
      </c>
      <c r="E48" s="5">
        <v>1825700</v>
      </c>
      <c r="I48" t="s">
        <v>23</v>
      </c>
    </row>
    <row r="49" spans="1:10">
      <c r="A49" s="4"/>
      <c r="B49" t="s">
        <v>6</v>
      </c>
      <c r="D49">
        <v>1450000</v>
      </c>
      <c r="E49" s="5"/>
      <c r="I49" t="s">
        <v>2</v>
      </c>
      <c r="J49" t="s">
        <v>3</v>
      </c>
    </row>
    <row r="50" spans="1:10">
      <c r="A50" s="4"/>
      <c r="B50" t="s">
        <v>7</v>
      </c>
      <c r="E50" s="5">
        <v>1450000</v>
      </c>
      <c r="J50">
        <f>(D36-E41-E43)*1.5%</f>
        <v>14913.75</v>
      </c>
    </row>
    <row r="51" spans="1:9">
      <c r="A51" s="4" t="s">
        <v>24</v>
      </c>
      <c r="B51" t="s">
        <v>12</v>
      </c>
      <c r="D51">
        <v>28800</v>
      </c>
      <c r="E51" s="5"/>
      <c r="I51">
        <v>28800</v>
      </c>
    </row>
    <row r="52" spans="1:9">
      <c r="A52" s="4"/>
      <c r="B52" t="s">
        <v>17</v>
      </c>
      <c r="E52" s="5">
        <v>28800</v>
      </c>
      <c r="I52">
        <f>I51-J50</f>
        <v>13886.25</v>
      </c>
    </row>
    <row r="53" spans="1:5">
      <c r="A53" s="4"/>
      <c r="B53" t="s">
        <v>8</v>
      </c>
      <c r="D53">
        <v>1304800</v>
      </c>
      <c r="E53" s="5"/>
    </row>
    <row r="54" spans="1:5">
      <c r="A54" s="4"/>
      <c r="B54" t="s">
        <v>17</v>
      </c>
      <c r="E54" s="5">
        <v>1304800</v>
      </c>
    </row>
    <row r="55" spans="1:8">
      <c r="A55" s="4"/>
      <c r="B55" t="s">
        <v>21</v>
      </c>
      <c r="D55">
        <f>I52+H55</f>
        <v>36181.5</v>
      </c>
      <c r="E55" s="5"/>
      <c r="H55">
        <f>((D36-E41-E43)+D47-E52-E54)*1.5%</f>
        <v>22295.25</v>
      </c>
    </row>
    <row r="56" ht="15.75" spans="1:5">
      <c r="A56" s="6"/>
      <c r="B56" s="7" t="s">
        <v>12</v>
      </c>
      <c r="C56" s="7"/>
      <c r="D56" s="7"/>
      <c r="E56" s="8">
        <v>36181.5</v>
      </c>
    </row>
    <row r="59" ht="15.75" spans="1:12">
      <c r="A59" t="s">
        <v>25</v>
      </c>
      <c r="H59">
        <v>2</v>
      </c>
      <c r="I59"/>
      <c r="L59">
        <v>3</v>
      </c>
    </row>
    <row r="60" spans="1:14">
      <c r="A60" s="1"/>
      <c r="B60" s="2"/>
      <c r="C60" s="2"/>
      <c r="D60" s="2" t="s">
        <v>2</v>
      </c>
      <c r="E60" s="3" t="s">
        <v>3</v>
      </c>
      <c r="H60" s="9" t="s">
        <v>26</v>
      </c>
      <c r="I60" s="10"/>
      <c r="J60" s="11"/>
      <c r="L60" s="12" t="s">
        <v>26</v>
      </c>
      <c r="M60" s="13"/>
      <c r="N60" s="14"/>
    </row>
    <row r="61" spans="1:14">
      <c r="A61" s="4" t="s">
        <v>16</v>
      </c>
      <c r="B61" t="s">
        <v>21</v>
      </c>
      <c r="D61">
        <f>3534000*2%</f>
        <v>70680</v>
      </c>
      <c r="E61" s="5"/>
      <c r="H61" s="4" t="s">
        <v>17</v>
      </c>
      <c r="I61"/>
      <c r="J61" s="5">
        <v>1070100</v>
      </c>
      <c r="L61" s="15" t="s">
        <v>17</v>
      </c>
      <c r="M61" s="16"/>
      <c r="N61" s="17">
        <v>1070100</v>
      </c>
    </row>
    <row r="62" ht="15.75" spans="1:14">
      <c r="A62" s="4"/>
      <c r="B62" t="s">
        <v>12</v>
      </c>
      <c r="E62" s="5">
        <f>3534000*2%</f>
        <v>70680</v>
      </c>
      <c r="H62" s="4" t="s">
        <v>12</v>
      </c>
      <c r="I62"/>
      <c r="J62" s="5">
        <f>3534000*2%</f>
        <v>70680</v>
      </c>
      <c r="L62" s="15" t="s">
        <v>12</v>
      </c>
      <c r="M62" s="16"/>
      <c r="N62" s="18">
        <f>15750+(1070100*5%)</f>
        <v>69255</v>
      </c>
    </row>
    <row r="63" ht="15.75" spans="1:14">
      <c r="A63" s="4" t="s">
        <v>18</v>
      </c>
      <c r="B63" t="s">
        <v>21</v>
      </c>
      <c r="D63">
        <f>(1803750+3534000)*1%</f>
        <v>53377.5</v>
      </c>
      <c r="E63" s="5"/>
      <c r="H63" s="6" t="s">
        <v>17</v>
      </c>
      <c r="I63" s="7"/>
      <c r="J63" s="8">
        <f>J61-J62</f>
        <v>999420</v>
      </c>
      <c r="L63" s="19" t="s">
        <v>17</v>
      </c>
      <c r="M63" s="20"/>
      <c r="N63" s="21">
        <f>N61-N62</f>
        <v>1000845</v>
      </c>
    </row>
    <row r="64" spans="1:5">
      <c r="A64" s="4"/>
      <c r="B64" t="s">
        <v>12</v>
      </c>
      <c r="E64" s="5">
        <f>(1803750+3534000)*1%</f>
        <v>53377.5</v>
      </c>
    </row>
    <row r="65" spans="1:5">
      <c r="A65" s="4" t="s">
        <v>19</v>
      </c>
      <c r="B65" t="s">
        <v>21</v>
      </c>
      <c r="D65">
        <f>15750+(1070100*5%)</f>
        <v>69255</v>
      </c>
      <c r="E65" s="5"/>
    </row>
    <row r="66" ht="15.75" spans="1:5">
      <c r="A66" s="6"/>
      <c r="B66" s="7" t="s">
        <v>12</v>
      </c>
      <c r="C66" s="7"/>
      <c r="D66" s="7"/>
      <c r="E66" s="8">
        <f>15750+(1070100*5%)</f>
        <v>69255</v>
      </c>
    </row>
    <row r="69" ht="15.75" spans="1:1">
      <c r="A69" t="s">
        <v>27</v>
      </c>
    </row>
    <row r="70" spans="1:6">
      <c r="A70" s="1" t="s">
        <v>28</v>
      </c>
      <c r="B70" s="2"/>
      <c r="C70" s="2" t="s">
        <v>29</v>
      </c>
      <c r="D70" s="2"/>
      <c r="E70" s="2" t="s">
        <v>30</v>
      </c>
      <c r="F70" s="3" t="s">
        <v>31</v>
      </c>
    </row>
    <row r="71" spans="1:9">
      <c r="A71" s="22">
        <v>730000</v>
      </c>
      <c r="B71" s="23"/>
      <c r="C71" s="24" t="s">
        <v>32</v>
      </c>
      <c r="D71" s="23"/>
      <c r="E71" s="25">
        <v>1.25</v>
      </c>
      <c r="F71" s="26">
        <f>A71*E71/100</f>
        <v>9125</v>
      </c>
      <c r="G71" s="23"/>
      <c r="H71" s="23"/>
      <c r="I71" s="23"/>
    </row>
    <row r="72" spans="1:9">
      <c r="A72" s="27">
        <v>354000</v>
      </c>
      <c r="B72" s="23"/>
      <c r="C72" s="24" t="s">
        <v>33</v>
      </c>
      <c r="D72" s="23"/>
      <c r="E72" s="28">
        <v>2</v>
      </c>
      <c r="F72" s="26">
        <f>A72*E72/100</f>
        <v>7080</v>
      </c>
      <c r="G72" s="23"/>
      <c r="H72" s="23"/>
      <c r="I72" s="23"/>
    </row>
    <row r="73" spans="1:9">
      <c r="A73" s="27">
        <v>76000</v>
      </c>
      <c r="B73" s="23"/>
      <c r="C73" s="24" t="s">
        <v>34</v>
      </c>
      <c r="D73" s="23"/>
      <c r="E73" s="28">
        <v>6.5</v>
      </c>
      <c r="F73" s="26">
        <f>A73*E73/100</f>
        <v>4940</v>
      </c>
      <c r="G73" s="23"/>
      <c r="H73" s="23"/>
      <c r="I73" s="23"/>
    </row>
    <row r="74" spans="1:9">
      <c r="A74" s="27">
        <v>48000</v>
      </c>
      <c r="B74" s="23"/>
      <c r="C74" s="24" t="s">
        <v>35</v>
      </c>
      <c r="D74" s="23"/>
      <c r="E74" s="28">
        <v>32.75</v>
      </c>
      <c r="F74" s="26">
        <f>A74*E74/100</f>
        <v>15720</v>
      </c>
      <c r="G74" s="23"/>
      <c r="H74" s="23"/>
      <c r="I74" s="23"/>
    </row>
    <row r="75" ht="15.75" spans="1:9">
      <c r="A75" s="29">
        <v>12000</v>
      </c>
      <c r="B75" s="30"/>
      <c r="C75" s="31" t="s">
        <v>36</v>
      </c>
      <c r="D75" s="30"/>
      <c r="E75" s="32">
        <v>68</v>
      </c>
      <c r="F75" s="33">
        <f>A75*E75/100</f>
        <v>8160</v>
      </c>
      <c r="G75" s="23"/>
      <c r="H75" s="23"/>
      <c r="I75" s="23"/>
    </row>
    <row r="77" spans="2:4">
      <c r="B77" t="s">
        <v>21</v>
      </c>
      <c r="D77" s="34">
        <f>SUM(F71:F75)-13400</f>
        <v>31625</v>
      </c>
    </row>
    <row r="78" spans="2:5">
      <c r="B78" t="s">
        <v>12</v>
      </c>
      <c r="E78">
        <v>31625</v>
      </c>
    </row>
    <row r="80" spans="1:1">
      <c r="A80" t="s">
        <v>37</v>
      </c>
    </row>
    <row r="82" spans="1:5">
      <c r="A82" s="1">
        <v>2010</v>
      </c>
      <c r="B82" s="2"/>
      <c r="C82" s="2"/>
      <c r="D82" s="2" t="s">
        <v>2</v>
      </c>
      <c r="E82" s="3" t="s">
        <v>3</v>
      </c>
    </row>
    <row r="83" spans="1:5">
      <c r="A83" s="35">
        <v>45642</v>
      </c>
      <c r="B83" t="s">
        <v>38</v>
      </c>
      <c r="D83">
        <v>9600</v>
      </c>
      <c r="E83" s="5"/>
    </row>
    <row r="84" spans="1:5">
      <c r="A84" s="4"/>
      <c r="B84" t="s">
        <v>39</v>
      </c>
      <c r="E84" s="5">
        <v>9600</v>
      </c>
    </row>
    <row r="85" spans="1:5">
      <c r="A85" s="35">
        <v>45657</v>
      </c>
      <c r="B85" t="s">
        <v>40</v>
      </c>
      <c r="D85">
        <f>D83*9%*15/360</f>
        <v>36</v>
      </c>
      <c r="E85" s="5"/>
    </row>
    <row r="86" spans="1:5">
      <c r="A86" s="4"/>
      <c r="B86" t="s">
        <v>41</v>
      </c>
      <c r="E86" s="5">
        <f>E84*9%*15/360</f>
        <v>36</v>
      </c>
    </row>
    <row r="87" spans="1:5">
      <c r="A87" s="4">
        <v>2011</v>
      </c>
      <c r="E87" s="5"/>
    </row>
    <row r="88" spans="1:5">
      <c r="A88" s="35">
        <v>45336</v>
      </c>
      <c r="B88" t="s">
        <v>8</v>
      </c>
      <c r="D88" s="36">
        <f>SUM(E89:E91)</f>
        <v>9732</v>
      </c>
      <c r="E88" s="5"/>
    </row>
    <row r="89" spans="1:5">
      <c r="A89" s="4"/>
      <c r="B89" t="s">
        <v>40</v>
      </c>
      <c r="E89" s="5">
        <v>36</v>
      </c>
    </row>
    <row r="90" spans="1:5">
      <c r="A90" s="4"/>
      <c r="B90" t="s">
        <v>41</v>
      </c>
      <c r="E90" s="5">
        <f>D83*8%*45/360</f>
        <v>96</v>
      </c>
    </row>
    <row r="91" spans="1:5">
      <c r="A91" s="4"/>
      <c r="B91" t="s">
        <v>38</v>
      </c>
      <c r="E91" s="5">
        <v>9600</v>
      </c>
    </row>
    <row r="92" spans="1:5">
      <c r="A92" s="35">
        <v>45353</v>
      </c>
      <c r="B92" t="s">
        <v>38</v>
      </c>
      <c r="D92">
        <v>4120</v>
      </c>
      <c r="E92" s="5"/>
    </row>
    <row r="93" spans="1:5">
      <c r="A93" s="4"/>
      <c r="B93" t="s">
        <v>42</v>
      </c>
      <c r="E93" s="5">
        <v>4120</v>
      </c>
    </row>
    <row r="94" spans="1:5">
      <c r="A94" s="35">
        <v>45368</v>
      </c>
      <c r="B94" t="s">
        <v>38</v>
      </c>
      <c r="D94">
        <v>2400</v>
      </c>
      <c r="E94" s="5"/>
    </row>
    <row r="95" spans="1:5">
      <c r="A95" s="4"/>
      <c r="B95" t="s">
        <v>43</v>
      </c>
      <c r="E95" s="5">
        <v>2400</v>
      </c>
    </row>
    <row r="96" spans="1:5">
      <c r="A96" s="35">
        <v>45398</v>
      </c>
      <c r="B96" t="s">
        <v>43</v>
      </c>
      <c r="D96">
        <f>E97+E98</f>
        <v>2414</v>
      </c>
      <c r="E96" s="5"/>
    </row>
    <row r="97" spans="1:5">
      <c r="A97" s="4"/>
      <c r="B97" t="s">
        <v>41</v>
      </c>
      <c r="E97" s="5">
        <f>2400*7%*30/360</f>
        <v>14</v>
      </c>
    </row>
    <row r="98" spans="1:5">
      <c r="A98" s="4"/>
      <c r="B98" t="s">
        <v>38</v>
      </c>
      <c r="E98" s="5">
        <v>2400</v>
      </c>
    </row>
    <row r="99" spans="1:5">
      <c r="A99" s="35">
        <v>45445</v>
      </c>
      <c r="B99" t="s">
        <v>42</v>
      </c>
      <c r="D99">
        <f>E100+E101</f>
        <v>4202.4</v>
      </c>
      <c r="E99" s="5"/>
    </row>
    <row r="100" spans="1:5">
      <c r="A100" s="4"/>
      <c r="B100" t="s">
        <v>41</v>
      </c>
      <c r="E100" s="5">
        <f>4120*8%*90/360</f>
        <v>82.4</v>
      </c>
    </row>
    <row r="101" spans="1:5">
      <c r="A101" s="4"/>
      <c r="B101" t="s">
        <v>38</v>
      </c>
      <c r="E101" s="5">
        <v>4120</v>
      </c>
    </row>
    <row r="102" spans="1:5">
      <c r="A102" s="35">
        <v>45460</v>
      </c>
      <c r="B102" t="s">
        <v>8</v>
      </c>
      <c r="D102" s="37">
        <f>SUM(E103:E104)</f>
        <v>4245.35786666667</v>
      </c>
      <c r="E102" s="5"/>
    </row>
    <row r="103" spans="1:5">
      <c r="A103" s="4"/>
      <c r="B103" t="s">
        <v>41</v>
      </c>
      <c r="E103" s="38">
        <f>E104*8%*46/360</f>
        <v>42.9578666666667</v>
      </c>
    </row>
    <row r="104" spans="1:5">
      <c r="A104" s="4"/>
      <c r="B104" t="s">
        <v>42</v>
      </c>
      <c r="E104" s="5">
        <v>4202.4</v>
      </c>
    </row>
    <row r="105" spans="1:5">
      <c r="A105" s="35">
        <v>45511</v>
      </c>
      <c r="B105" t="s">
        <v>38</v>
      </c>
      <c r="D105">
        <v>5440</v>
      </c>
      <c r="E105" s="5"/>
    </row>
    <row r="106" spans="1:5">
      <c r="A106" s="4"/>
      <c r="B106" t="s">
        <v>44</v>
      </c>
      <c r="E106" s="5">
        <v>5440</v>
      </c>
    </row>
    <row r="107" spans="1:5">
      <c r="A107" s="35">
        <v>45538</v>
      </c>
      <c r="B107" t="s">
        <v>38</v>
      </c>
      <c r="D107">
        <v>2080</v>
      </c>
      <c r="E107" s="5"/>
    </row>
    <row r="108" spans="1:5">
      <c r="A108" s="4"/>
      <c r="B108" t="s">
        <v>45</v>
      </c>
      <c r="E108" s="5">
        <v>2080</v>
      </c>
    </row>
    <row r="109" spans="1:5">
      <c r="A109" s="35">
        <v>45598</v>
      </c>
      <c r="B109" t="s">
        <v>8</v>
      </c>
      <c r="D109" s="37">
        <f>SUM(E110:E111)</f>
        <v>2114.66666666667</v>
      </c>
      <c r="E109" s="5"/>
    </row>
    <row r="110" spans="1:5">
      <c r="A110" s="4"/>
      <c r="B110" t="s">
        <v>41</v>
      </c>
      <c r="E110" s="38">
        <f>2080*10%*60/360</f>
        <v>34.6666666666667</v>
      </c>
    </row>
    <row r="111" spans="1:5">
      <c r="A111" s="4"/>
      <c r="B111" t="s">
        <v>38</v>
      </c>
      <c r="E111" s="5">
        <v>2080</v>
      </c>
    </row>
    <row r="112" spans="1:5">
      <c r="A112" s="35">
        <v>45601</v>
      </c>
      <c r="B112" t="s">
        <v>8</v>
      </c>
      <c r="D112" s="36">
        <f>SUM(E113:E114)</f>
        <v>5576</v>
      </c>
      <c r="E112" s="5"/>
    </row>
    <row r="113" spans="1:5">
      <c r="A113" s="4"/>
      <c r="B113" t="s">
        <v>41</v>
      </c>
      <c r="E113" s="5">
        <f>5440*10%*90/360</f>
        <v>136</v>
      </c>
    </row>
    <row r="114" spans="1:5">
      <c r="A114" s="4"/>
      <c r="B114" t="s">
        <v>38</v>
      </c>
      <c r="E114" s="5">
        <v>5440</v>
      </c>
    </row>
    <row r="115" spans="1:5">
      <c r="A115" s="35">
        <v>45627</v>
      </c>
      <c r="B115" t="s">
        <v>12</v>
      </c>
      <c r="D115">
        <v>2414</v>
      </c>
      <c r="E115" s="5"/>
    </row>
    <row r="116" ht="15.75" spans="1:5">
      <c r="A116" s="6"/>
      <c r="B116" s="7" t="s">
        <v>43</v>
      </c>
      <c r="C116" s="7"/>
      <c r="D116" s="7"/>
      <c r="E116" s="8">
        <v>2414</v>
      </c>
    </row>
  </sheetData>
  <mergeCells count="2">
    <mergeCell ref="H60:J60"/>
    <mergeCell ref="L60:N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2024-10-19T14:07:32Z</dcterms:created>
  <dcterms:modified xsi:type="dcterms:W3CDTF">2024-10-19T16:43:57Z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DEF7CF085A634AF69D66828525A46C8F_11</vt:lpwstr>
  </property>
  <property fmtid="{D5CDD505-2E9C-101B-9397-08002B2CF9AE}" pid="3" name="KSOProductBuildVer">
    <vt:lpwstr>1033-12.2.0.18607</vt:lpwstr>
  </property>
</Properties>
</file>