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-tuananguyen/Downloads/VPI/2025/BAN_KT/Code/source/data/formatted/excel/"/>
    </mc:Choice>
  </mc:AlternateContent>
  <xr:revisionPtr revIDLastSave="0" documentId="8_{9C6270C4-C3FD-AE42-A056-B6B1C5C725D2}" xr6:coauthVersionLast="47" xr6:coauthVersionMax="47" xr10:uidLastSave="{00000000-0000-0000-0000-000000000000}"/>
  <bookViews>
    <workbookView xWindow="0" yWindow="500" windowWidth="51200" windowHeight="27300" xr2:uid="{4C160460-B768-9E42-87CC-AC8479B3DE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4" i="1" l="1"/>
  <c r="D184" i="1"/>
  <c r="O183" i="1"/>
  <c r="D183" i="1"/>
  <c r="O182" i="1"/>
  <c r="D182" i="1"/>
  <c r="O181" i="1"/>
  <c r="D181" i="1"/>
  <c r="O180" i="1"/>
  <c r="D180" i="1"/>
  <c r="O179" i="1"/>
  <c r="D179" i="1"/>
  <c r="O178" i="1"/>
  <c r="D178" i="1"/>
  <c r="O177" i="1"/>
  <c r="D177" i="1"/>
  <c r="O176" i="1"/>
  <c r="D176" i="1"/>
  <c r="O175" i="1"/>
  <c r="D175" i="1"/>
  <c r="O174" i="1"/>
  <c r="D174" i="1"/>
  <c r="O173" i="1"/>
  <c r="D173" i="1"/>
  <c r="O172" i="1"/>
  <c r="D172" i="1"/>
  <c r="O171" i="1"/>
  <c r="D171" i="1"/>
  <c r="O170" i="1"/>
  <c r="D170" i="1"/>
  <c r="O169" i="1"/>
  <c r="D169" i="1"/>
  <c r="O168" i="1"/>
  <c r="D168" i="1"/>
  <c r="O167" i="1"/>
  <c r="D167" i="1"/>
  <c r="O166" i="1"/>
  <c r="D166" i="1"/>
  <c r="O165" i="1"/>
  <c r="D165" i="1"/>
  <c r="O164" i="1"/>
  <c r="D164" i="1"/>
  <c r="O163" i="1"/>
  <c r="D163" i="1"/>
  <c r="O162" i="1"/>
  <c r="D162" i="1"/>
  <c r="O161" i="1"/>
  <c r="D161" i="1"/>
  <c r="O160" i="1"/>
  <c r="D160" i="1"/>
  <c r="O159" i="1"/>
  <c r="D159" i="1"/>
  <c r="O158" i="1"/>
  <c r="D158" i="1"/>
  <c r="O157" i="1"/>
  <c r="D157" i="1"/>
  <c r="O156" i="1"/>
  <c r="D156" i="1"/>
  <c r="O155" i="1"/>
  <c r="D155" i="1"/>
  <c r="O154" i="1"/>
  <c r="D154" i="1"/>
  <c r="O122" i="1"/>
  <c r="D122" i="1"/>
  <c r="O121" i="1"/>
  <c r="D121" i="1"/>
  <c r="O120" i="1"/>
  <c r="D120" i="1"/>
  <c r="O119" i="1"/>
  <c r="D119" i="1"/>
  <c r="O118" i="1"/>
  <c r="D118" i="1"/>
  <c r="O117" i="1"/>
  <c r="D117" i="1"/>
  <c r="O116" i="1"/>
  <c r="D116" i="1"/>
  <c r="O115" i="1"/>
  <c r="D115" i="1"/>
  <c r="O114" i="1"/>
  <c r="D114" i="1"/>
  <c r="O113" i="1"/>
  <c r="D113" i="1"/>
  <c r="O112" i="1"/>
  <c r="D112" i="1"/>
  <c r="O111" i="1"/>
  <c r="D111" i="1"/>
  <c r="O110" i="1"/>
  <c r="D110" i="1"/>
  <c r="O109" i="1"/>
  <c r="D109" i="1"/>
  <c r="O92" i="1"/>
  <c r="D92" i="1"/>
  <c r="O91" i="1"/>
  <c r="D91" i="1"/>
  <c r="O90" i="1"/>
  <c r="D90" i="1"/>
  <c r="O89" i="1"/>
  <c r="D89" i="1"/>
  <c r="O88" i="1"/>
  <c r="D88" i="1"/>
  <c r="O87" i="1"/>
  <c r="D87" i="1"/>
  <c r="O86" i="1"/>
  <c r="D86" i="1"/>
  <c r="O85" i="1"/>
  <c r="D85" i="1"/>
  <c r="O84" i="1"/>
  <c r="D84" i="1"/>
  <c r="O83" i="1"/>
  <c r="D83" i="1"/>
  <c r="O82" i="1"/>
  <c r="D82" i="1"/>
  <c r="O81" i="1"/>
  <c r="D81" i="1"/>
  <c r="O80" i="1"/>
  <c r="D80" i="1"/>
  <c r="O79" i="1"/>
  <c r="D79" i="1"/>
  <c r="O78" i="1"/>
  <c r="D78" i="1"/>
  <c r="O77" i="1"/>
  <c r="D77" i="1"/>
  <c r="O76" i="1"/>
  <c r="D76" i="1"/>
  <c r="O75" i="1"/>
  <c r="D75" i="1"/>
  <c r="O74" i="1"/>
  <c r="D74" i="1"/>
  <c r="O73" i="1"/>
  <c r="D73" i="1"/>
  <c r="O72" i="1"/>
  <c r="D72" i="1"/>
  <c r="O71" i="1"/>
  <c r="D71" i="1"/>
  <c r="O70" i="1"/>
  <c r="D70" i="1"/>
  <c r="O69" i="1"/>
  <c r="D69" i="1"/>
  <c r="O68" i="1"/>
  <c r="D68" i="1"/>
  <c r="O67" i="1"/>
  <c r="D67" i="1"/>
  <c r="O66" i="1"/>
  <c r="D66" i="1"/>
  <c r="O65" i="1"/>
  <c r="D65" i="1"/>
  <c r="O64" i="1"/>
  <c r="D64" i="1"/>
  <c r="O63" i="1"/>
  <c r="D63" i="1"/>
  <c r="O62" i="1"/>
  <c r="D62" i="1"/>
  <c r="O61" i="1"/>
  <c r="D61" i="1"/>
  <c r="O60" i="1"/>
  <c r="D60" i="1"/>
  <c r="O59" i="1"/>
  <c r="D59" i="1"/>
  <c r="O58" i="1"/>
  <c r="D58" i="1"/>
  <c r="O57" i="1"/>
  <c r="D57" i="1"/>
  <c r="O56" i="1"/>
  <c r="D56" i="1"/>
  <c r="O55" i="1"/>
  <c r="D55" i="1"/>
  <c r="O54" i="1"/>
  <c r="D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Huu Khang</author>
  </authors>
  <commentList>
    <comment ref="D1" authorId="0" shapeId="0" xr:uid="{06761008-72C9-D749-99A4-0852DFC43EA1}">
      <text>
        <r>
          <rPr>
            <b/>
            <sz val="8"/>
            <color indexed="8"/>
            <rFont val="Tahoma"/>
            <family val="2"/>
            <charset val="204"/>
          </rPr>
          <t>Nguyen Huu Khang:</t>
        </r>
        <r>
          <rPr>
            <sz val="8"/>
            <color indexed="8"/>
            <rFont val="Tahoma"/>
            <family val="2"/>
            <charset val="204"/>
          </rPr>
          <t xml:space="preserve">
</t>
        </r>
        <r>
          <rPr>
            <sz val="8"/>
            <color indexed="8"/>
            <rFont val="Tahoma"/>
            <family val="2"/>
            <charset val="204"/>
          </rPr>
          <t>Gross Gas (including 8-9%CO2)</t>
        </r>
      </text>
    </comment>
  </commentList>
</comments>
</file>

<file path=xl/sharedStrings.xml><?xml version="1.0" encoding="utf-8"?>
<sst xmlns="http://schemas.openxmlformats.org/spreadsheetml/2006/main" count="34" uniqueCount="33">
  <si>
    <t>DATE</t>
  </si>
  <si>
    <t>Lan Tay
(tr.m3)</t>
  </si>
  <si>
    <t>RĐ-RĐT
(tr.m3)</t>
  </si>
  <si>
    <t>PM3&amp;46CN
Về bờ (tr.ft3)</t>
  </si>
  <si>
    <t>Bach Ho
Wet gas (tr.m3)</t>
  </si>
  <si>
    <t>Rang Dong (tr.ft3)</t>
  </si>
  <si>
    <t>Cá Ngừ Vàng (tr.ft3)</t>
  </si>
  <si>
    <t>Tê Giác Trắng
(tr. ft3)</t>
  </si>
  <si>
    <t>Sư Tử Trắng
(tr.ft3)</t>
  </si>
  <si>
    <t>Chim Sáo
(tr.ft3)</t>
  </si>
  <si>
    <t>HSĐ-HST (tr,ft3)</t>
  </si>
  <si>
    <t>Cá Tầm            (tr.m3)</t>
  </si>
  <si>
    <t>Sao Vàng   (tr.m3)</t>
  </si>
  <si>
    <t>Hai Thach (tr.m3)</t>
  </si>
  <si>
    <t>Thái Bình 
(tr.ft3)</t>
  </si>
  <si>
    <t>Đại Hùng 
(tr.m3)</t>
  </si>
  <si>
    <t>Thiên Ưng
(tr.m3)</t>
  </si>
  <si>
    <t>LT</t>
  </si>
  <si>
    <t>RD-RDT</t>
  </si>
  <si>
    <t>PM3-46CN</t>
  </si>
  <si>
    <t>BH</t>
  </si>
  <si>
    <t>RangDong</t>
  </si>
  <si>
    <t>CNV</t>
  </si>
  <si>
    <t>TGT</t>
  </si>
  <si>
    <t>STT</t>
  </si>
  <si>
    <t>CS</t>
  </si>
  <si>
    <t>HST-HSD</t>
  </si>
  <si>
    <t>CT</t>
  </si>
  <si>
    <t>SV</t>
  </si>
  <si>
    <t>HT</t>
  </si>
  <si>
    <t>ThaiBinh</t>
  </si>
  <si>
    <t>DH</t>
  </si>
  <si>
    <t>ThienUng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</si>
</sst>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9" formatCode="dd\-mmm\-yyyy"/>
    <numFmt numFmtId="172" formatCode="m/d/yyyy;@"/>
    <numFmt numFmtId="174" formatCode="0.0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</font>
    <font>
      <sz val="9"/>
      <color indexed="10"/>
      <name val="Arial"/>
      <family val="2"/>
      <charset val="204"/>
    </font>
    <font>
      <sz val="9"/>
      <color indexed="10"/>
      <name val="Arial"/>
      <family val="2"/>
    </font>
    <font>
      <sz val="10"/>
      <color indexed="10"/>
      <name val="Arial"/>
      <family val="2"/>
      <charset val="204"/>
    </font>
    <font>
      <sz val="10"/>
      <color rgb="FF000000"/>
      <name val="Arial"/>
      <family val="2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</cellStyleXfs>
  <cellXfs count="16">
    <xf numFmtId="0" fontId="0" fillId="0" borderId="0" xfId="0"/>
    <xf numFmtId="2" fontId="4" fillId="3" borderId="3" xfId="0" applyNumberFormat="1" applyFont="1" applyFill="1" applyBorder="1" applyAlignment="1">
      <alignment horizontal="center" vertical="center" wrapText="1"/>
    </xf>
    <xf numFmtId="43" fontId="4" fillId="4" borderId="3" xfId="1" applyFont="1" applyFill="1" applyBorder="1" applyAlignment="1">
      <alignment horizontal="center" vertical="center" wrapText="1"/>
    </xf>
    <xf numFmtId="169" fontId="4" fillId="4" borderId="3" xfId="0" applyNumberFormat="1" applyFont="1" applyFill="1" applyBorder="1" applyAlignment="1">
      <alignment horizontal="center" vertical="center" wrapText="1"/>
    </xf>
    <xf numFmtId="169" fontId="4" fillId="3" borderId="3" xfId="0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169" fontId="5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/>
    </xf>
    <xf numFmtId="172" fontId="0" fillId="2" borderId="4" xfId="0" applyNumberFormat="1" applyFill="1" applyBorder="1" applyAlignment="1">
      <alignment horizontal="center" vertical="center"/>
    </xf>
    <xf numFmtId="174" fontId="6" fillId="5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</cellXfs>
  <cellStyles count="10">
    <cellStyle name="Comma" xfId="1" builtinId="3"/>
    <cellStyle name="Comma 10 10" xfId="6" xr:uid="{0DC3B641-7BDA-964D-BD2F-60A3DC363940}"/>
    <cellStyle name="Normal" xfId="0" builtinId="0"/>
    <cellStyle name="Normal 103" xfId="2" xr:uid="{36802657-1EEC-FD48-9956-A8765DCBD7CE}"/>
    <cellStyle name="Normal 104" xfId="3" xr:uid="{F4FE76BA-E256-B34B-92EA-EA77899515F6}"/>
    <cellStyle name="Normal 105" xfId="4" xr:uid="{F9464A10-D4F3-454D-9469-9ABC39FCDC9C}"/>
    <cellStyle name="Normal 106" xfId="5" xr:uid="{C622B996-48EB-7D44-A0D0-FCAFB1EF7C04}"/>
    <cellStyle name="Normal 107" xfId="9" xr:uid="{A37580CE-4A7F-4D4B-8E34-B9A22FA1762B}"/>
    <cellStyle name="Normal 153" xfId="8" xr:uid="{9A6694CB-CFAC-1947-AEF1-0B3BA5B0BB05}"/>
    <cellStyle name="Normal 22 2" xfId="7" xr:uid="{107139E0-3AD5-DA49-B4BB-1DFE17A27E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741D-FCC3-B848-8E92-D4FB9ABFA13E}">
  <dimension ref="A1:Q184"/>
  <sheetViews>
    <sheetView tabSelected="1" workbookViewId="0">
      <selection activeCell="W6" sqref="W6"/>
    </sheetView>
  </sheetViews>
  <sheetFormatPr baseColWidth="10" defaultRowHeight="16" x14ac:dyDescent="0.2"/>
  <sheetData>
    <row r="1" spans="1:17" ht="39" x14ac:dyDescent="0.2">
      <c r="A1" s="1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8" t="s">
        <v>10</v>
      </c>
      <c r="L1" s="1" t="s">
        <v>11</v>
      </c>
      <c r="M1" s="9" t="s">
        <v>12</v>
      </c>
      <c r="N1" s="8" t="s">
        <v>13</v>
      </c>
      <c r="O1" s="10" t="s">
        <v>14</v>
      </c>
      <c r="P1" s="3" t="s">
        <v>15</v>
      </c>
      <c r="Q1" s="3" t="s">
        <v>16</v>
      </c>
    </row>
    <row r="2" spans="1:17" x14ac:dyDescent="0.2">
      <c r="A2" s="14" t="s">
        <v>0</v>
      </c>
      <c r="B2" s="15" t="s">
        <v>17</v>
      </c>
      <c r="C2" s="15" t="s">
        <v>18</v>
      </c>
      <c r="D2" s="15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5" t="s">
        <v>24</v>
      </c>
      <c r="J2" s="15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5" t="s">
        <v>32</v>
      </c>
    </row>
    <row r="3" spans="1:17" x14ac:dyDescent="0.2">
      <c r="A3" s="12">
        <v>45658</v>
      </c>
      <c r="B3" s="13">
        <v>0.35599999999999998</v>
      </c>
      <c r="C3" s="13">
        <v>0.84499999999999997</v>
      </c>
      <c r="D3" s="13">
        <v>168.16210949999999</v>
      </c>
      <c r="E3" s="13">
        <v>0.41699999999999998</v>
      </c>
      <c r="F3" s="13">
        <v>12.77</v>
      </c>
      <c r="G3" s="13">
        <v>3.17</v>
      </c>
      <c r="H3" s="13">
        <v>6.22</v>
      </c>
      <c r="I3" s="13">
        <v>10</v>
      </c>
      <c r="J3" s="13">
        <v>1.4286426000000001</v>
      </c>
      <c r="K3" s="13">
        <v>1.4</v>
      </c>
      <c r="L3" s="13">
        <v>0</v>
      </c>
      <c r="M3" s="13">
        <v>4.3330000000000002</v>
      </c>
      <c r="N3" s="13">
        <v>0.52883999999999998</v>
      </c>
      <c r="O3" s="13">
        <v>10.379727600000001</v>
      </c>
      <c r="P3" s="13">
        <v>0.25</v>
      </c>
      <c r="Q3" s="13">
        <v>0.34622800000000004</v>
      </c>
    </row>
    <row r="4" spans="1:17" x14ac:dyDescent="0.2">
      <c r="A4" s="12">
        <v>45659</v>
      </c>
      <c r="B4" s="13">
        <v>0.36399999999999999</v>
      </c>
      <c r="C4" s="13">
        <v>1.143</v>
      </c>
      <c r="D4" s="13">
        <v>174.80003639999998</v>
      </c>
      <c r="E4" s="13">
        <v>0.41699999999999998</v>
      </c>
      <c r="F4" s="13">
        <v>12.55</v>
      </c>
      <c r="G4" s="13">
        <v>2.4700000000000002</v>
      </c>
      <c r="H4" s="13">
        <v>6.49</v>
      </c>
      <c r="I4" s="13">
        <v>10</v>
      </c>
      <c r="J4" s="13">
        <v>9.320780700000002</v>
      </c>
      <c r="K4" s="13">
        <v>1.5</v>
      </c>
      <c r="L4" s="13">
        <v>0</v>
      </c>
      <c r="M4" s="13">
        <v>3.8380000000000001</v>
      </c>
      <c r="N4" s="13">
        <v>1.7889600000000001</v>
      </c>
      <c r="O4" s="13">
        <v>11.99420673</v>
      </c>
      <c r="P4" s="13">
        <v>0.34599999999999997</v>
      </c>
      <c r="Q4" s="13">
        <v>0.48837999999999998</v>
      </c>
    </row>
    <row r="5" spans="1:17" x14ac:dyDescent="0.2">
      <c r="A5" s="12">
        <v>45660</v>
      </c>
      <c r="B5" s="13">
        <v>0.56100000000000005</v>
      </c>
      <c r="C5" s="13">
        <v>2</v>
      </c>
      <c r="D5" s="13">
        <v>212.81796030000001</v>
      </c>
      <c r="E5" s="13">
        <v>0.41699999999999998</v>
      </c>
      <c r="F5" s="13">
        <v>12.23</v>
      </c>
      <c r="G5" s="13">
        <v>2.4900000000000002</v>
      </c>
      <c r="H5" s="13">
        <v>6.64</v>
      </c>
      <c r="I5" s="13">
        <v>13</v>
      </c>
      <c r="J5" s="13">
        <v>14.104226400000002</v>
      </c>
      <c r="K5" s="13">
        <v>1.2</v>
      </c>
      <c r="L5" s="13">
        <v>0</v>
      </c>
      <c r="M5" s="13">
        <v>4.9539999999999997</v>
      </c>
      <c r="N5" s="13">
        <v>1.8025499999999999</v>
      </c>
      <c r="O5" s="13">
        <v>12.180749460000001</v>
      </c>
      <c r="P5" s="13">
        <v>0.34200000000000003</v>
      </c>
      <c r="Q5" s="13">
        <v>0.487286</v>
      </c>
    </row>
    <row r="6" spans="1:17" x14ac:dyDescent="0.2">
      <c r="A6" s="12">
        <v>45661</v>
      </c>
      <c r="B6" s="13">
        <v>0.46800000000000003</v>
      </c>
      <c r="C6" s="13">
        <v>1.4330000000000001</v>
      </c>
      <c r="D6" s="13">
        <v>202.49296320000002</v>
      </c>
      <c r="E6" s="13">
        <v>0.41699999999999998</v>
      </c>
      <c r="F6" s="13">
        <v>12.49</v>
      </c>
      <c r="G6" s="13">
        <v>2.5299999999999998</v>
      </c>
      <c r="H6" s="13">
        <v>6.45</v>
      </c>
      <c r="I6" s="13">
        <v>41</v>
      </c>
      <c r="J6" s="13">
        <v>13.1628618</v>
      </c>
      <c r="K6" s="13">
        <v>1.4</v>
      </c>
      <c r="L6" s="13">
        <v>0</v>
      </c>
      <c r="M6" s="13">
        <v>4.9539999999999997</v>
      </c>
      <c r="N6" s="13">
        <v>1.8019000000000001</v>
      </c>
      <c r="O6" s="13">
        <v>12.785645070000001</v>
      </c>
      <c r="P6" s="13">
        <v>0.33900000000000002</v>
      </c>
      <c r="Q6" s="13">
        <v>0.48590800000000001</v>
      </c>
    </row>
    <row r="7" spans="1:17" x14ac:dyDescent="0.2">
      <c r="A7" s="12">
        <v>45662</v>
      </c>
      <c r="B7" s="13">
        <v>0.35799999999999998</v>
      </c>
      <c r="C7" s="13">
        <v>0.94</v>
      </c>
      <c r="D7" s="13">
        <v>193.42782690000001</v>
      </c>
      <c r="E7" s="13">
        <v>0.41699999999999998</v>
      </c>
      <c r="F7" s="13">
        <v>11.4</v>
      </c>
      <c r="G7" s="13">
        <v>2.4700000000000002</v>
      </c>
      <c r="H7" s="13">
        <v>6.29</v>
      </c>
      <c r="I7" s="13">
        <v>36</v>
      </c>
      <c r="J7" s="13">
        <v>4.6782219000000005</v>
      </c>
      <c r="K7" s="13">
        <v>1.6</v>
      </c>
      <c r="L7" s="13">
        <v>0.01</v>
      </c>
      <c r="M7" s="13">
        <v>4.9400000000000004</v>
      </c>
      <c r="N7" s="13">
        <v>2.0876799999999998</v>
      </c>
      <c r="O7" s="13">
        <v>13.212437040000003</v>
      </c>
      <c r="P7" s="13">
        <v>0.33300000000000002</v>
      </c>
      <c r="Q7" s="13">
        <v>0.481991</v>
      </c>
    </row>
    <row r="8" spans="1:17" x14ac:dyDescent="0.2">
      <c r="A8" s="12">
        <v>45663</v>
      </c>
      <c r="B8" s="13">
        <v>0.248</v>
      </c>
      <c r="C8" s="13">
        <v>0.59</v>
      </c>
      <c r="D8" s="13">
        <v>193.0936474104</v>
      </c>
      <c r="E8" s="13">
        <v>0.41699999999999998</v>
      </c>
      <c r="F8" s="13">
        <v>13.63</v>
      </c>
      <c r="G8" s="13">
        <v>2.48</v>
      </c>
      <c r="H8" s="13">
        <v>3.71</v>
      </c>
      <c r="I8" s="13">
        <v>41</v>
      </c>
      <c r="J8" s="13">
        <v>1.0525911000000001</v>
      </c>
      <c r="K8" s="13">
        <v>1.1000000000000001</v>
      </c>
      <c r="L8" s="13">
        <v>0.01</v>
      </c>
      <c r="M8" s="13">
        <v>4.9580000000000002</v>
      </c>
      <c r="N8" s="13">
        <v>2.9014799999999998</v>
      </c>
      <c r="O8" s="13">
        <v>13.100716200000001</v>
      </c>
      <c r="P8" s="13">
        <v>0.33400000000000002</v>
      </c>
      <c r="Q8" s="13">
        <v>0.481462</v>
      </c>
    </row>
    <row r="9" spans="1:17" x14ac:dyDescent="0.2">
      <c r="A9" s="12">
        <v>45664</v>
      </c>
      <c r="B9" s="13">
        <v>0.29799999999999999</v>
      </c>
      <c r="C9" s="13">
        <v>0.70799999999999996</v>
      </c>
      <c r="D9" s="13">
        <v>192.95534590859998</v>
      </c>
      <c r="E9" s="13">
        <v>0.41699999999999998</v>
      </c>
      <c r="F9" s="13">
        <v>10.97</v>
      </c>
      <c r="G9" s="13">
        <v>2.61</v>
      </c>
      <c r="H9" s="13">
        <v>6.4</v>
      </c>
      <c r="I9" s="13">
        <v>33</v>
      </c>
      <c r="J9" s="13">
        <v>6.5846087999999998</v>
      </c>
      <c r="K9" s="13">
        <v>1.3</v>
      </c>
      <c r="L9" s="13">
        <v>0.01</v>
      </c>
      <c r="M9" s="13">
        <v>4.9480000000000004</v>
      </c>
      <c r="N9" s="13">
        <v>2.5309400000000002</v>
      </c>
      <c r="O9" s="13">
        <v>13.09601997</v>
      </c>
      <c r="P9" s="13">
        <v>0.35</v>
      </c>
      <c r="Q9" s="13">
        <v>0.47948599999999997</v>
      </c>
    </row>
    <row r="10" spans="1:17" x14ac:dyDescent="0.2">
      <c r="A10" s="12">
        <v>45665</v>
      </c>
      <c r="B10" s="13">
        <v>0.58899999999999997</v>
      </c>
      <c r="C10" s="13">
        <v>1.831</v>
      </c>
      <c r="D10" s="13">
        <v>202.16003191889999</v>
      </c>
      <c r="E10" s="13">
        <v>0.41699999999999998</v>
      </c>
      <c r="F10" s="13">
        <v>9.84</v>
      </c>
      <c r="G10" s="13">
        <v>2.61</v>
      </c>
      <c r="H10" s="13">
        <v>6.4</v>
      </c>
      <c r="I10" s="13">
        <v>26</v>
      </c>
      <c r="J10" s="13">
        <v>9.8119428000000006</v>
      </c>
      <c r="K10" s="13">
        <v>1.5</v>
      </c>
      <c r="L10" s="13">
        <v>0.01</v>
      </c>
      <c r="M10" s="13">
        <v>4.9370000000000003</v>
      </c>
      <c r="N10" s="13">
        <v>2.2612100000000002</v>
      </c>
      <c r="O10" s="13">
        <v>13.31307054</v>
      </c>
      <c r="P10" s="13">
        <v>0.35699999999999998</v>
      </c>
      <c r="Q10" s="13">
        <v>0.47737499999999999</v>
      </c>
    </row>
    <row r="11" spans="1:17" x14ac:dyDescent="0.2">
      <c r="A11" s="12">
        <v>45666</v>
      </c>
      <c r="B11" s="13">
        <v>0.58499999999999996</v>
      </c>
      <c r="C11" s="13">
        <v>1.766</v>
      </c>
      <c r="D11" s="13">
        <v>129.35889120000002</v>
      </c>
      <c r="E11" s="13">
        <v>0.41699999999999998</v>
      </c>
      <c r="F11" s="13">
        <v>9.8000000000000007</v>
      </c>
      <c r="G11" s="13">
        <v>2.75</v>
      </c>
      <c r="H11" s="13">
        <v>6.27</v>
      </c>
      <c r="I11" s="13">
        <v>40</v>
      </c>
      <c r="J11" s="13">
        <v>10.871242799999999</v>
      </c>
      <c r="K11" s="13">
        <v>1.6</v>
      </c>
      <c r="L11" s="13">
        <v>0.01</v>
      </c>
      <c r="M11" s="13">
        <v>4.9340000000000002</v>
      </c>
      <c r="N11" s="13">
        <v>2.6477600000000003</v>
      </c>
      <c r="O11" s="13">
        <v>13.20594</v>
      </c>
      <c r="P11" s="13">
        <v>0.36399999999999999</v>
      </c>
      <c r="Q11" s="13">
        <v>0.47523799999999999</v>
      </c>
    </row>
    <row r="12" spans="1:17" x14ac:dyDescent="0.2">
      <c r="A12" s="12">
        <v>45667</v>
      </c>
      <c r="B12" s="13">
        <v>0.34699999999999998</v>
      </c>
      <c r="C12" s="13">
        <v>0.874</v>
      </c>
      <c r="D12" s="13">
        <v>213.83635366499999</v>
      </c>
      <c r="E12" s="13">
        <v>0.41699999999999998</v>
      </c>
      <c r="F12" s="13">
        <v>9.9499999999999993</v>
      </c>
      <c r="G12" s="13">
        <v>2.75</v>
      </c>
      <c r="H12" s="13">
        <v>6.27</v>
      </c>
      <c r="I12" s="13">
        <v>40</v>
      </c>
      <c r="J12" s="13">
        <v>7.4599437000000011</v>
      </c>
      <c r="K12" s="13">
        <v>1.5</v>
      </c>
      <c r="L12" s="13">
        <v>0.01</v>
      </c>
      <c r="M12" s="13">
        <v>4.9450000000000003</v>
      </c>
      <c r="N12" s="13">
        <v>3.3466499999999999</v>
      </c>
      <c r="O12" s="13">
        <v>13.81175367</v>
      </c>
      <c r="P12" s="13">
        <v>0.33400000000000002</v>
      </c>
      <c r="Q12" s="13">
        <v>0.46217200000000003</v>
      </c>
    </row>
    <row r="13" spans="1:17" x14ac:dyDescent="0.2">
      <c r="A13" s="12">
        <v>45668</v>
      </c>
      <c r="B13" s="13">
        <v>0.47399999999999998</v>
      </c>
      <c r="C13" s="13">
        <v>1.244</v>
      </c>
      <c r="D13" s="13">
        <v>173.06349060000002</v>
      </c>
      <c r="E13" s="13">
        <v>0.41699999999999998</v>
      </c>
      <c r="F13" s="13">
        <v>10.84</v>
      </c>
      <c r="G13" s="13">
        <v>2.59</v>
      </c>
      <c r="H13" s="13">
        <v>6.54</v>
      </c>
      <c r="I13" s="13">
        <v>40</v>
      </c>
      <c r="J13" s="13">
        <v>10.3659567</v>
      </c>
      <c r="K13" s="13">
        <v>1.5</v>
      </c>
      <c r="L13" s="13">
        <v>0.01</v>
      </c>
      <c r="M13" s="13">
        <v>4.9349999999999996</v>
      </c>
      <c r="N13" s="13">
        <v>2.31636</v>
      </c>
      <c r="O13" s="13">
        <v>13.055660640000001</v>
      </c>
      <c r="P13" s="13">
        <v>0</v>
      </c>
      <c r="Q13" s="13">
        <v>0.313305</v>
      </c>
    </row>
    <row r="14" spans="1:17" x14ac:dyDescent="0.2">
      <c r="A14" s="12">
        <v>45669</v>
      </c>
      <c r="B14" s="13">
        <v>0.48399999999999999</v>
      </c>
      <c r="C14" s="13">
        <v>1.2709999999999999</v>
      </c>
      <c r="D14" s="13">
        <v>154.08436560000001</v>
      </c>
      <c r="E14" s="13">
        <v>0.41699999999999998</v>
      </c>
      <c r="F14" s="13">
        <v>13.74</v>
      </c>
      <c r="G14" s="13">
        <v>2.35</v>
      </c>
      <c r="H14" s="13">
        <v>0.78</v>
      </c>
      <c r="I14" s="13">
        <v>40</v>
      </c>
      <c r="J14" s="13">
        <v>10.9972995</v>
      </c>
      <c r="K14" s="13">
        <v>0.2</v>
      </c>
      <c r="L14" s="13">
        <v>0.01</v>
      </c>
      <c r="M14" s="13">
        <v>4.9349999999999996</v>
      </c>
      <c r="N14" s="13">
        <v>2.1558600000000001</v>
      </c>
      <c r="O14" s="13">
        <v>11.33136741</v>
      </c>
      <c r="P14" s="13">
        <v>0</v>
      </c>
      <c r="Q14" s="13">
        <v>0.31245899999999999</v>
      </c>
    </row>
    <row r="15" spans="1:17" x14ac:dyDescent="0.2">
      <c r="A15" s="12">
        <v>45670</v>
      </c>
      <c r="B15" s="13">
        <v>0.33800000000000002</v>
      </c>
      <c r="C15" s="13">
        <v>0.81899999999999995</v>
      </c>
      <c r="D15" s="13">
        <v>150.6631797</v>
      </c>
      <c r="E15" s="13">
        <v>0.41699999999999998</v>
      </c>
      <c r="F15" s="13">
        <v>14.1</v>
      </c>
      <c r="G15" s="13">
        <v>2.4500000000000002</v>
      </c>
      <c r="H15" s="13">
        <v>0</v>
      </c>
      <c r="I15" s="13">
        <v>41</v>
      </c>
      <c r="J15" s="13">
        <v>7.6078926000000013</v>
      </c>
      <c r="K15" s="13">
        <v>0</v>
      </c>
      <c r="L15" s="13">
        <v>0.01</v>
      </c>
      <c r="M15" s="13">
        <v>4.9379999999999997</v>
      </c>
      <c r="N15" s="13">
        <v>3.06304</v>
      </c>
      <c r="O15" s="13">
        <v>12.431944800000002</v>
      </c>
      <c r="P15" s="13">
        <v>0</v>
      </c>
      <c r="Q15" s="13">
        <v>0.31744499999999998</v>
      </c>
    </row>
    <row r="16" spans="1:17" x14ac:dyDescent="0.2">
      <c r="A16" s="12">
        <v>45671</v>
      </c>
      <c r="B16" s="13">
        <v>0.41599999999999998</v>
      </c>
      <c r="C16" s="13">
        <v>1.022</v>
      </c>
      <c r="D16" s="13">
        <v>157.56451920000001</v>
      </c>
      <c r="E16" s="13">
        <v>0.41699999999999998</v>
      </c>
      <c r="F16" s="13">
        <v>12.55</v>
      </c>
      <c r="G16" s="13">
        <v>2.84</v>
      </c>
      <c r="H16" s="13">
        <v>1.91</v>
      </c>
      <c r="I16" s="13">
        <v>41</v>
      </c>
      <c r="J16" s="13">
        <v>9.5605356000000015</v>
      </c>
      <c r="K16" s="13">
        <v>0.5</v>
      </c>
      <c r="L16" s="13">
        <v>0.01</v>
      </c>
      <c r="M16" s="13">
        <v>4.9800000000000004</v>
      </c>
      <c r="N16" s="13">
        <v>3.1591300000000002</v>
      </c>
      <c r="O16" s="13">
        <v>14.010019320000001</v>
      </c>
      <c r="P16" s="13">
        <v>0</v>
      </c>
      <c r="Q16" s="13">
        <v>0.32824900000000001</v>
      </c>
    </row>
    <row r="17" spans="1:17" x14ac:dyDescent="0.2">
      <c r="A17" s="12">
        <v>45672</v>
      </c>
      <c r="B17" s="13">
        <v>0.28299999999999997</v>
      </c>
      <c r="C17" s="13">
        <v>0.67700000000000005</v>
      </c>
      <c r="D17" s="13">
        <v>153.26093640000002</v>
      </c>
      <c r="E17" s="13">
        <v>0.41699999999999998</v>
      </c>
      <c r="F17" s="13">
        <v>12.27</v>
      </c>
      <c r="G17" s="13">
        <v>3.48</v>
      </c>
      <c r="H17" s="13">
        <v>6.28</v>
      </c>
      <c r="I17" s="13">
        <v>40</v>
      </c>
      <c r="J17" s="13">
        <v>6.2777649000000002</v>
      </c>
      <c r="K17" s="13">
        <v>1.3</v>
      </c>
      <c r="L17" s="13">
        <v>0.01</v>
      </c>
      <c r="M17" s="13">
        <v>4.9420000000000002</v>
      </c>
      <c r="N17" s="13">
        <v>3.0441400000000001</v>
      </c>
      <c r="O17" s="13">
        <v>14.153660400000001</v>
      </c>
      <c r="P17" s="13">
        <v>0</v>
      </c>
      <c r="Q17" s="13">
        <v>0.32941500000000001</v>
      </c>
    </row>
    <row r="18" spans="1:17" x14ac:dyDescent="0.2">
      <c r="A18" s="12">
        <v>45673</v>
      </c>
      <c r="B18" s="13">
        <v>0.18099999999999999</v>
      </c>
      <c r="C18" s="13">
        <v>0.432</v>
      </c>
      <c r="D18" s="13">
        <v>160.7025189</v>
      </c>
      <c r="E18" s="13">
        <v>0.41699999999999998</v>
      </c>
      <c r="F18" s="13">
        <v>9.19</v>
      </c>
      <c r="G18" s="13">
        <v>3.25</v>
      </c>
      <c r="H18" s="13">
        <v>6.48</v>
      </c>
      <c r="I18" s="13">
        <v>41</v>
      </c>
      <c r="J18" s="13">
        <v>4.0119222000000008</v>
      </c>
      <c r="K18" s="13">
        <v>1.3</v>
      </c>
      <c r="L18" s="13">
        <v>0.01</v>
      </c>
      <c r="M18" s="13">
        <v>4.952</v>
      </c>
      <c r="N18" s="13">
        <v>3.0247800000000002</v>
      </c>
      <c r="O18" s="13">
        <v>13.2973929</v>
      </c>
      <c r="P18" s="13">
        <v>0</v>
      </c>
      <c r="Q18" s="13">
        <v>0.32766000000000001</v>
      </c>
    </row>
    <row r="19" spans="1:17" x14ac:dyDescent="0.2">
      <c r="A19" s="12">
        <v>45674</v>
      </c>
      <c r="B19" s="13">
        <v>0.18099999999999999</v>
      </c>
      <c r="C19" s="13">
        <v>0.42299999999999999</v>
      </c>
      <c r="D19" s="13">
        <v>182.76420689999998</v>
      </c>
      <c r="E19" s="13">
        <v>0.41699999999999998</v>
      </c>
      <c r="F19" s="13">
        <v>8.43</v>
      </c>
      <c r="G19" s="13">
        <v>2.61</v>
      </c>
      <c r="H19" s="13">
        <v>6.4</v>
      </c>
      <c r="I19" s="13">
        <v>41</v>
      </c>
      <c r="J19" s="13">
        <v>9.145290000000001</v>
      </c>
      <c r="K19" s="13">
        <v>1.3</v>
      </c>
      <c r="L19" s="13">
        <v>0.01</v>
      </c>
      <c r="M19" s="13">
        <v>4.9530000000000003</v>
      </c>
      <c r="N19" s="13">
        <v>1.8892500000000001</v>
      </c>
      <c r="O19" s="13">
        <v>13.11618198</v>
      </c>
      <c r="P19" s="13">
        <v>0</v>
      </c>
      <c r="Q19" s="13">
        <v>0.31435700000000005</v>
      </c>
    </row>
    <row r="20" spans="1:17" x14ac:dyDescent="0.2">
      <c r="A20" s="12">
        <v>45675</v>
      </c>
      <c r="B20" s="13">
        <v>0.40899999999999997</v>
      </c>
      <c r="C20" s="13">
        <v>0.98499999999999999</v>
      </c>
      <c r="D20" s="13">
        <v>193.09379430000001</v>
      </c>
      <c r="E20" s="13">
        <v>0.41699999999999998</v>
      </c>
      <c r="F20" s="13">
        <v>7.44</v>
      </c>
      <c r="G20" s="13">
        <v>2.61</v>
      </c>
      <c r="H20" s="13">
        <v>6.4</v>
      </c>
      <c r="I20" s="13">
        <v>10</v>
      </c>
      <c r="J20" s="13">
        <v>8.3098554</v>
      </c>
      <c r="K20" s="13">
        <v>1.3</v>
      </c>
      <c r="L20" s="13">
        <v>0.01</v>
      </c>
      <c r="M20" s="13">
        <v>4.9530000000000003</v>
      </c>
      <c r="N20" s="13">
        <v>1.9147799999999999</v>
      </c>
      <c r="O20" s="13">
        <v>10.931022629999999</v>
      </c>
      <c r="P20" s="13">
        <v>0</v>
      </c>
      <c r="Q20" s="13">
        <v>0.30218099999999998</v>
      </c>
    </row>
    <row r="21" spans="1:17" x14ac:dyDescent="0.2">
      <c r="A21" s="12">
        <v>45676</v>
      </c>
      <c r="B21" s="13">
        <v>0.36199999999999999</v>
      </c>
      <c r="C21" s="13">
        <v>0.89500000000000002</v>
      </c>
      <c r="D21" s="13">
        <v>185.62828821570002</v>
      </c>
      <c r="E21" s="13">
        <v>0.41699999999999998</v>
      </c>
      <c r="F21" s="13">
        <v>10.37</v>
      </c>
      <c r="G21" s="13">
        <v>2.63</v>
      </c>
      <c r="H21" s="13">
        <v>6.69</v>
      </c>
      <c r="I21" s="13">
        <v>10</v>
      </c>
      <c r="J21" s="13">
        <v>5.8388616000000013</v>
      </c>
      <c r="K21" s="13">
        <v>1.02</v>
      </c>
      <c r="L21" s="13">
        <v>0.01</v>
      </c>
      <c r="M21" s="13">
        <v>4.9530000000000003</v>
      </c>
      <c r="N21" s="13">
        <v>1.79348</v>
      </c>
      <c r="O21" s="13">
        <v>10.088843819999999</v>
      </c>
      <c r="P21" s="13">
        <v>0</v>
      </c>
      <c r="Q21" s="13">
        <v>0.31654100000000002</v>
      </c>
    </row>
    <row r="22" spans="1:17" x14ac:dyDescent="0.2">
      <c r="A22" s="12">
        <v>45677</v>
      </c>
      <c r="B22" s="13">
        <v>0.40799999999999997</v>
      </c>
      <c r="C22" s="13">
        <v>0.98499999999999999</v>
      </c>
      <c r="D22" s="13">
        <v>181.59791760000002</v>
      </c>
      <c r="E22" s="13">
        <v>0.41699999999999998</v>
      </c>
      <c r="F22" s="13">
        <v>10.34</v>
      </c>
      <c r="G22" s="13">
        <v>4.3600000000000003</v>
      </c>
      <c r="H22" s="13">
        <v>4.29</v>
      </c>
      <c r="I22" s="13">
        <v>10</v>
      </c>
      <c r="J22" s="13">
        <v>9.2671095000000001</v>
      </c>
      <c r="K22" s="13">
        <v>1.3</v>
      </c>
      <c r="L22" s="13">
        <v>0.01</v>
      </c>
      <c r="M22" s="13">
        <v>4.9539999999999997</v>
      </c>
      <c r="N22" s="13">
        <v>1.9429799999999999</v>
      </c>
      <c r="O22" s="13">
        <v>10.1000724</v>
      </c>
      <c r="P22" s="13">
        <v>0</v>
      </c>
      <c r="Q22" s="13">
        <v>0.31787599999999999</v>
      </c>
    </row>
    <row r="23" spans="1:17" x14ac:dyDescent="0.2">
      <c r="A23" s="12">
        <v>45678</v>
      </c>
      <c r="B23" s="13">
        <v>0.36899999999999999</v>
      </c>
      <c r="C23" s="13">
        <v>0.89400000000000002</v>
      </c>
      <c r="D23" s="13">
        <v>184.70131350000003</v>
      </c>
      <c r="E23" s="13">
        <v>0.41699999999999998</v>
      </c>
      <c r="F23" s="13">
        <v>7.82</v>
      </c>
      <c r="G23" s="13">
        <v>12.61</v>
      </c>
      <c r="H23" s="13">
        <v>4.29</v>
      </c>
      <c r="I23" s="13">
        <v>10</v>
      </c>
      <c r="J23" s="13">
        <v>8.1142380000000021</v>
      </c>
      <c r="K23" s="13">
        <v>1.02</v>
      </c>
      <c r="L23" s="13">
        <v>0.01</v>
      </c>
      <c r="M23" s="13">
        <v>4.9539999999999997</v>
      </c>
      <c r="N23" s="13">
        <v>2.0111400000000001</v>
      </c>
      <c r="O23" s="13">
        <v>9.7980306600000002</v>
      </c>
      <c r="P23" s="13">
        <v>0</v>
      </c>
      <c r="Q23" s="13">
        <v>0.28528199999999998</v>
      </c>
    </row>
    <row r="24" spans="1:17" x14ac:dyDescent="0.2">
      <c r="A24" s="12">
        <v>45679</v>
      </c>
      <c r="B24" s="13">
        <v>0.28999999999999998</v>
      </c>
      <c r="C24" s="13">
        <v>0.69</v>
      </c>
      <c r="D24" s="13">
        <v>184.45541254140002</v>
      </c>
      <c r="E24" s="13">
        <v>0.41699999999999998</v>
      </c>
      <c r="F24" s="13">
        <v>6.41</v>
      </c>
      <c r="G24" s="13">
        <v>13.1</v>
      </c>
      <c r="H24" s="13">
        <v>6.66</v>
      </c>
      <c r="I24" s="13">
        <v>10</v>
      </c>
      <c r="J24" s="13">
        <v>8.64</v>
      </c>
      <c r="K24" s="13">
        <v>1.39</v>
      </c>
      <c r="L24" s="13">
        <v>0.01</v>
      </c>
      <c r="M24" s="13">
        <v>4.2839999999999998</v>
      </c>
      <c r="N24" s="13">
        <v>1.98346</v>
      </c>
      <c r="O24" s="13">
        <v>9.6276599100000002</v>
      </c>
      <c r="P24" s="13">
        <v>0.32700000000000001</v>
      </c>
      <c r="Q24" s="13">
        <v>0.326019</v>
      </c>
    </row>
    <row r="25" spans="1:17" x14ac:dyDescent="0.2">
      <c r="A25" s="12">
        <v>45680</v>
      </c>
      <c r="B25" s="13">
        <v>0.442</v>
      </c>
      <c r="C25" s="13">
        <v>1.085</v>
      </c>
      <c r="D25" s="13">
        <v>188.45541254139999</v>
      </c>
      <c r="E25" s="13">
        <v>0.41699999999999998</v>
      </c>
      <c r="F25" s="13">
        <v>3.35</v>
      </c>
      <c r="G25" s="13">
        <v>12.75</v>
      </c>
      <c r="H25" s="13">
        <v>6.66</v>
      </c>
      <c r="I25" s="13">
        <v>10</v>
      </c>
      <c r="J25" s="13">
        <v>8.8000000000000007</v>
      </c>
      <c r="K25" s="13">
        <v>1.06</v>
      </c>
      <c r="L25" s="13">
        <v>0.01</v>
      </c>
      <c r="M25" s="13">
        <v>0.999</v>
      </c>
      <c r="N25" s="13">
        <v>2.1480000000000001</v>
      </c>
      <c r="O25" s="13">
        <v>9.6276599100000002</v>
      </c>
      <c r="P25" s="13">
        <v>0.42599999999999999</v>
      </c>
      <c r="Q25" s="13">
        <v>0.326019</v>
      </c>
    </row>
    <row r="26" spans="1:17" x14ac:dyDescent="0.2">
      <c r="A26" s="12">
        <v>45681</v>
      </c>
      <c r="B26" s="13">
        <v>0.47567999999999999</v>
      </c>
      <c r="C26" s="13">
        <v>1.19048</v>
      </c>
      <c r="D26" s="13">
        <v>181.1647641804</v>
      </c>
      <c r="E26" s="13">
        <v>0.41699999999999998</v>
      </c>
      <c r="F26" s="13">
        <v>2.85</v>
      </c>
      <c r="G26" s="13">
        <v>11.87</v>
      </c>
      <c r="H26" s="13">
        <v>6.69</v>
      </c>
      <c r="I26" s="13">
        <v>10</v>
      </c>
      <c r="J26" s="13">
        <v>8.81</v>
      </c>
      <c r="K26" s="13">
        <v>1.3</v>
      </c>
      <c r="L26" s="13">
        <v>0.01</v>
      </c>
      <c r="M26" s="13">
        <v>0.97890246000000003</v>
      </c>
      <c r="N26" s="13">
        <v>2.22289</v>
      </c>
      <c r="O26" s="13">
        <v>6.9026812800000004</v>
      </c>
      <c r="P26" s="13">
        <v>0.43129899999999999</v>
      </c>
      <c r="Q26" s="13">
        <v>0.47206300000000001</v>
      </c>
    </row>
    <row r="27" spans="1:17" x14ac:dyDescent="0.2">
      <c r="A27" s="12">
        <v>45682</v>
      </c>
      <c r="B27" s="13">
        <v>0.45891999999999999</v>
      </c>
      <c r="C27" s="13">
        <v>1.1461199999999998</v>
      </c>
      <c r="D27" s="13">
        <v>158.6404149</v>
      </c>
      <c r="E27" s="13">
        <v>0.41699999999999998</v>
      </c>
      <c r="F27" s="13">
        <v>3.02</v>
      </c>
      <c r="G27" s="13">
        <v>11.51</v>
      </c>
      <c r="H27" s="13">
        <v>6.83</v>
      </c>
      <c r="I27" s="13">
        <v>10</v>
      </c>
      <c r="J27" s="13">
        <v>8.73</v>
      </c>
      <c r="K27" s="13">
        <v>1</v>
      </c>
      <c r="L27" s="13">
        <v>0.01</v>
      </c>
      <c r="M27" s="13">
        <v>0.95550126999999996</v>
      </c>
      <c r="N27" s="13">
        <v>2.16744</v>
      </c>
      <c r="O27" s="13">
        <v>5.8617424800000011</v>
      </c>
      <c r="P27" s="13">
        <v>0.51782099999999998</v>
      </c>
      <c r="Q27" s="13">
        <v>0.49858400000000003</v>
      </c>
    </row>
    <row r="28" spans="1:17" x14ac:dyDescent="0.2">
      <c r="A28" s="12">
        <v>45683</v>
      </c>
      <c r="B28" s="13">
        <v>0.41591</v>
      </c>
      <c r="C28" s="13">
        <v>1.0122800000000001</v>
      </c>
      <c r="D28" s="13">
        <v>113.37617280000002</v>
      </c>
      <c r="E28" s="13">
        <v>0.41699999999999998</v>
      </c>
      <c r="F28" s="13">
        <v>3.78</v>
      </c>
      <c r="G28" s="13">
        <v>10.87</v>
      </c>
      <c r="H28" s="13">
        <v>6.79</v>
      </c>
      <c r="I28" s="13">
        <v>10</v>
      </c>
      <c r="J28" s="13">
        <v>8.9700000000000006</v>
      </c>
      <c r="K28" s="13">
        <v>1.2</v>
      </c>
      <c r="L28" s="13">
        <v>0.01</v>
      </c>
      <c r="M28" s="13">
        <v>0.95486232999999998</v>
      </c>
      <c r="N28" s="13">
        <v>2.0685199999999999</v>
      </c>
      <c r="O28" s="13">
        <v>4.7507486400000003</v>
      </c>
      <c r="P28" s="13">
        <v>0.51355300000000004</v>
      </c>
      <c r="Q28" s="13">
        <v>0.51860600000000001</v>
      </c>
    </row>
    <row r="29" spans="1:17" x14ac:dyDescent="0.2">
      <c r="A29" s="12">
        <v>45684</v>
      </c>
      <c r="B29" s="13">
        <v>0.22777</v>
      </c>
      <c r="C29" s="13">
        <v>0.54095000000000004</v>
      </c>
      <c r="D29" s="13">
        <v>106.11184650000001</v>
      </c>
      <c r="E29" s="13">
        <v>0.41699999999999998</v>
      </c>
      <c r="F29" s="13">
        <v>3.53</v>
      </c>
      <c r="G29" s="13">
        <v>10.35</v>
      </c>
      <c r="H29" s="13">
        <v>6.6</v>
      </c>
      <c r="I29" s="13">
        <v>10</v>
      </c>
      <c r="J29" s="13">
        <v>8.65</v>
      </c>
      <c r="K29" s="13">
        <v>1.2</v>
      </c>
      <c r="L29" s="13">
        <v>0.01</v>
      </c>
      <c r="M29" s="13">
        <v>1.4989318899999999</v>
      </c>
      <c r="N29" s="13">
        <v>2.0087299999999999</v>
      </c>
      <c r="O29" s="13">
        <v>3.9254480100000007</v>
      </c>
      <c r="P29" s="13">
        <v>0.49796200000000002</v>
      </c>
      <c r="Q29" s="13">
        <v>0.52024400000000004</v>
      </c>
    </row>
    <row r="30" spans="1:17" x14ac:dyDescent="0.2">
      <c r="A30" s="12">
        <v>45685</v>
      </c>
      <c r="B30" s="13">
        <v>0.20013999999999998</v>
      </c>
      <c r="C30" s="13">
        <v>0.47533999999999998</v>
      </c>
      <c r="D30" s="13">
        <v>100.55016839999999</v>
      </c>
      <c r="E30" s="13">
        <v>0.41699999999999998</v>
      </c>
      <c r="F30" s="13">
        <v>3.66</v>
      </c>
      <c r="G30" s="13">
        <v>10.09</v>
      </c>
      <c r="H30" s="13">
        <v>6.62</v>
      </c>
      <c r="I30" s="13">
        <v>10</v>
      </c>
      <c r="J30" s="13">
        <v>8.6</v>
      </c>
      <c r="K30" s="13">
        <v>1.3</v>
      </c>
      <c r="L30" s="13">
        <v>0.01</v>
      </c>
      <c r="M30" s="13">
        <v>2.5645013699999999</v>
      </c>
      <c r="N30" s="13">
        <v>2.00353</v>
      </c>
      <c r="O30" s="13">
        <v>4.3445423999999999</v>
      </c>
      <c r="P30" s="13">
        <v>0.47978100000000001</v>
      </c>
      <c r="Q30" s="13">
        <v>0.52113900000000002</v>
      </c>
    </row>
    <row r="31" spans="1:17" x14ac:dyDescent="0.2">
      <c r="A31" s="12">
        <v>45686</v>
      </c>
      <c r="B31" s="13">
        <v>0.34308</v>
      </c>
      <c r="C31" s="13">
        <v>0.8148200000000001</v>
      </c>
      <c r="D31" s="13">
        <v>98.304452400000002</v>
      </c>
      <c r="E31" s="13">
        <v>0.41699999999999998</v>
      </c>
      <c r="F31" s="13">
        <v>3.71</v>
      </c>
      <c r="G31" s="13">
        <v>10.09</v>
      </c>
      <c r="H31" s="13">
        <v>6.64</v>
      </c>
      <c r="I31" s="13">
        <v>10</v>
      </c>
      <c r="J31" s="13">
        <v>8.5</v>
      </c>
      <c r="K31" s="13">
        <v>1.1000000000000001</v>
      </c>
      <c r="L31" s="13">
        <v>0.01</v>
      </c>
      <c r="M31" s="13">
        <v>1.76654E-3</v>
      </c>
      <c r="N31" s="13">
        <v>1.9935699999999998</v>
      </c>
      <c r="O31" s="13">
        <v>4.09151094</v>
      </c>
      <c r="P31" s="13">
        <v>9.8147999999999999E-2</v>
      </c>
      <c r="Q31" s="13">
        <v>1.8042000000000002E-2</v>
      </c>
    </row>
    <row r="32" spans="1:17" x14ac:dyDescent="0.2">
      <c r="A32" s="12">
        <v>45687</v>
      </c>
      <c r="B32" s="13">
        <v>0.32332</v>
      </c>
      <c r="C32" s="13">
        <v>0.76790000000000003</v>
      </c>
      <c r="D32" s="13">
        <v>98.905781700000006</v>
      </c>
      <c r="E32" s="13">
        <v>0.41699999999999998</v>
      </c>
      <c r="F32" s="13">
        <v>2.38</v>
      </c>
      <c r="G32" s="13">
        <v>9.35</v>
      </c>
      <c r="H32" s="13">
        <v>6.8</v>
      </c>
      <c r="I32" s="13">
        <v>10</v>
      </c>
      <c r="J32" s="13">
        <v>8.74</v>
      </c>
      <c r="K32" s="13">
        <v>1.3</v>
      </c>
      <c r="L32" s="13">
        <v>0.01</v>
      </c>
      <c r="M32" s="13">
        <v>0.28046809</v>
      </c>
      <c r="N32" s="13">
        <v>1.9899</v>
      </c>
      <c r="O32" s="13">
        <v>3.6070577400000001</v>
      </c>
      <c r="P32" s="13">
        <v>0</v>
      </c>
      <c r="Q32" s="13">
        <v>0</v>
      </c>
    </row>
    <row r="33" spans="1:17" x14ac:dyDescent="0.2">
      <c r="A33" s="12">
        <v>45688</v>
      </c>
      <c r="B33" s="13">
        <v>0.34497000000000005</v>
      </c>
      <c r="C33" s="13">
        <v>0.82658000000000009</v>
      </c>
      <c r="D33" s="13">
        <v>102.2485794</v>
      </c>
      <c r="E33" s="13">
        <v>0.41699999999999998</v>
      </c>
      <c r="F33" s="13">
        <v>2.62</v>
      </c>
      <c r="G33" s="13">
        <v>9</v>
      </c>
      <c r="H33" s="13">
        <v>6.76</v>
      </c>
      <c r="I33" s="13">
        <v>10</v>
      </c>
      <c r="J33" s="13">
        <v>8.82</v>
      </c>
      <c r="K33" s="13">
        <v>1</v>
      </c>
      <c r="L33" s="13">
        <v>0.01</v>
      </c>
      <c r="M33" s="13">
        <v>1.3519000000000001</v>
      </c>
      <c r="N33" s="13">
        <v>1.99529</v>
      </c>
      <c r="O33" s="13">
        <v>3.6204402300000003</v>
      </c>
      <c r="P33" s="13">
        <v>0.36074900000000004</v>
      </c>
      <c r="Q33" s="13">
        <v>0.37280799999999997</v>
      </c>
    </row>
    <row r="34" spans="1:17" x14ac:dyDescent="0.2">
      <c r="A34" s="12">
        <v>45689</v>
      </c>
      <c r="B34" s="13">
        <v>0.17499999999999999</v>
      </c>
      <c r="C34" s="13">
        <v>0.41619</v>
      </c>
      <c r="D34" s="13">
        <v>92.22972</v>
      </c>
      <c r="E34" s="13">
        <v>0.51</v>
      </c>
      <c r="F34" s="13">
        <v>4.7300000000000004</v>
      </c>
      <c r="G34" s="13">
        <v>8.8000000000000007</v>
      </c>
      <c r="H34" s="13">
        <v>6.73</v>
      </c>
      <c r="I34" s="13">
        <v>10</v>
      </c>
      <c r="J34" s="13">
        <v>8.74</v>
      </c>
      <c r="K34" s="13">
        <v>1.4</v>
      </c>
      <c r="L34" s="13">
        <v>1.2999999999999999E-2</v>
      </c>
      <c r="M34" s="13">
        <v>1.3260000000000001</v>
      </c>
      <c r="N34" s="13">
        <v>1.9950000000000001</v>
      </c>
      <c r="O34" s="13">
        <v>3.2132100000000001</v>
      </c>
      <c r="P34" s="13">
        <v>0.36</v>
      </c>
      <c r="Q34" s="13">
        <v>0.51300000000000001</v>
      </c>
    </row>
    <row r="35" spans="1:17" x14ac:dyDescent="0.2">
      <c r="A35" s="12">
        <v>45690</v>
      </c>
      <c r="B35" s="13">
        <v>0.37</v>
      </c>
      <c r="C35" s="13">
        <v>0.90628999999999993</v>
      </c>
      <c r="D35" s="13">
        <v>137.99148000000002</v>
      </c>
      <c r="E35" s="13">
        <v>0.47599999999999998</v>
      </c>
      <c r="F35" s="13">
        <v>7.19</v>
      </c>
      <c r="G35" s="13">
        <v>8.4600000000000009</v>
      </c>
      <c r="H35" s="13">
        <v>6.83</v>
      </c>
      <c r="I35" s="13">
        <v>10</v>
      </c>
      <c r="J35" s="13">
        <v>8.74</v>
      </c>
      <c r="K35" s="13">
        <v>1</v>
      </c>
      <c r="L35" s="13">
        <v>1.2999999999999999E-2</v>
      </c>
      <c r="M35" s="13">
        <v>0.99</v>
      </c>
      <c r="N35" s="13">
        <v>1.9999</v>
      </c>
      <c r="O35" s="13">
        <v>3.3544500000000004</v>
      </c>
      <c r="P35" s="13">
        <v>0.33300000000000002</v>
      </c>
      <c r="Q35" s="13">
        <v>0.51400000000000001</v>
      </c>
    </row>
    <row r="36" spans="1:17" x14ac:dyDescent="0.2">
      <c r="A36" s="12">
        <v>45691</v>
      </c>
      <c r="B36" s="13">
        <v>0.48499999999999999</v>
      </c>
      <c r="C36" s="13">
        <v>1.24051</v>
      </c>
      <c r="D36" s="13">
        <v>142.58178000000001</v>
      </c>
      <c r="E36" s="13">
        <v>0.47599999999999998</v>
      </c>
      <c r="F36" s="13">
        <v>5.94</v>
      </c>
      <c r="G36" s="13">
        <v>8.11</v>
      </c>
      <c r="H36" s="13">
        <v>6.81</v>
      </c>
      <c r="I36" s="13">
        <v>10</v>
      </c>
      <c r="J36" s="13">
        <v>8.74</v>
      </c>
      <c r="K36" s="13">
        <v>1</v>
      </c>
      <c r="L36" s="13">
        <v>1.2999999999999999E-2</v>
      </c>
      <c r="M36" s="13">
        <v>0.998</v>
      </c>
      <c r="N36" s="13">
        <v>1.9999</v>
      </c>
      <c r="O36" s="13">
        <v>4.2024493000000005</v>
      </c>
      <c r="P36" s="13">
        <v>0.32900000000000001</v>
      </c>
      <c r="Q36" s="13">
        <v>0.51100000000000001</v>
      </c>
    </row>
    <row r="37" spans="1:17" x14ac:dyDescent="0.2">
      <c r="A37" s="12">
        <v>45692</v>
      </c>
      <c r="B37" s="13">
        <v>0.47399999999999998</v>
      </c>
      <c r="C37" s="13">
        <v>1.2070000000000001</v>
      </c>
      <c r="D37" s="13">
        <v>171.88908000000001</v>
      </c>
      <c r="E37" s="13">
        <v>0.45900000000000002</v>
      </c>
      <c r="F37" s="13">
        <v>2.63</v>
      </c>
      <c r="G37" s="13">
        <v>7.88</v>
      </c>
      <c r="H37" s="13">
        <v>6.59</v>
      </c>
      <c r="I37" s="13">
        <v>10</v>
      </c>
      <c r="J37" s="13">
        <v>8.74</v>
      </c>
      <c r="K37" s="13">
        <v>1.1000000000000001</v>
      </c>
      <c r="L37" s="13">
        <v>1.2999999999999999E-2</v>
      </c>
      <c r="M37" s="13">
        <v>1.1615</v>
      </c>
      <c r="N37" s="13">
        <v>2</v>
      </c>
      <c r="O37" s="13">
        <v>7.5573458000000002</v>
      </c>
      <c r="P37" s="13">
        <v>0.33</v>
      </c>
      <c r="Q37" s="13">
        <v>0.504</v>
      </c>
    </row>
    <row r="38" spans="1:17" x14ac:dyDescent="0.2">
      <c r="A38" s="12">
        <v>45693</v>
      </c>
      <c r="B38" s="13">
        <v>0.38300000000000001</v>
      </c>
      <c r="C38" s="13">
        <v>0.91100000000000003</v>
      </c>
      <c r="D38" s="13">
        <v>196.81793999999999</v>
      </c>
      <c r="E38" s="13">
        <v>0.47399999999999998</v>
      </c>
      <c r="F38" s="13">
        <v>2.64</v>
      </c>
      <c r="G38" s="13">
        <v>7.52</v>
      </c>
      <c r="H38" s="13">
        <v>6.37</v>
      </c>
      <c r="I38" s="13">
        <v>10</v>
      </c>
      <c r="J38" s="13">
        <v>8.74</v>
      </c>
      <c r="K38" s="13">
        <v>1.1000000000000001</v>
      </c>
      <c r="L38" s="13">
        <v>1.2999999999999999E-2</v>
      </c>
      <c r="M38" s="13">
        <v>1.8240000000000001</v>
      </c>
      <c r="N38" s="13">
        <v>1.744</v>
      </c>
      <c r="O38" s="13">
        <v>7.9811222000000006</v>
      </c>
      <c r="P38" s="13">
        <v>0.33100000000000002</v>
      </c>
      <c r="Q38" s="13">
        <v>0.502</v>
      </c>
    </row>
    <row r="39" spans="1:17" x14ac:dyDescent="0.2">
      <c r="A39" s="12">
        <v>45694</v>
      </c>
      <c r="B39" s="13">
        <v>0.38400000000000001</v>
      </c>
      <c r="C39" s="13">
        <v>0.91100000000000003</v>
      </c>
      <c r="D39" s="13">
        <v>207.02252999999999</v>
      </c>
      <c r="E39" s="13">
        <v>0.44</v>
      </c>
      <c r="F39" s="13">
        <v>2.64</v>
      </c>
      <c r="G39" s="13">
        <v>7.12</v>
      </c>
      <c r="H39" s="13">
        <v>6.33</v>
      </c>
      <c r="I39" s="13">
        <v>10</v>
      </c>
      <c r="J39" s="13">
        <v>8.74</v>
      </c>
      <c r="K39" s="13">
        <v>1.5</v>
      </c>
      <c r="L39" s="13">
        <v>1.2999999999999999E-2</v>
      </c>
      <c r="M39" s="13">
        <v>1.8240000000000001</v>
      </c>
      <c r="N39" s="13">
        <v>1.744</v>
      </c>
      <c r="O39" s="13">
        <v>8.0517516000000011</v>
      </c>
      <c r="P39" s="13">
        <v>0.33200000000000002</v>
      </c>
      <c r="Q39" s="13">
        <v>0.504</v>
      </c>
    </row>
    <row r="40" spans="1:17" x14ac:dyDescent="0.2">
      <c r="A40" s="12">
        <v>45695</v>
      </c>
      <c r="B40" s="13">
        <v>0.38539999999999996</v>
      </c>
      <c r="C40" s="13">
        <v>0.92900000000000005</v>
      </c>
      <c r="D40" s="13">
        <v>210.41229000000001</v>
      </c>
      <c r="E40" s="13">
        <v>0.40400000000000003</v>
      </c>
      <c r="F40" s="13">
        <v>0.38700000000000001</v>
      </c>
      <c r="G40" s="13">
        <v>7.12</v>
      </c>
      <c r="H40" s="13">
        <v>6.55</v>
      </c>
      <c r="I40" s="13">
        <v>10</v>
      </c>
      <c r="J40" s="13">
        <v>8.74</v>
      </c>
      <c r="K40" s="13">
        <v>1.1000000000000001</v>
      </c>
      <c r="L40" s="13">
        <v>1.2999999999999999E-2</v>
      </c>
      <c r="M40" s="13">
        <v>1.631</v>
      </c>
      <c r="N40" s="13">
        <v>1.998</v>
      </c>
      <c r="O40" s="13">
        <v>8.5108427000000013</v>
      </c>
      <c r="P40" s="13">
        <v>0.33600000000000002</v>
      </c>
      <c r="Q40" s="13">
        <v>0.50600000000000001</v>
      </c>
    </row>
    <row r="41" spans="1:17" x14ac:dyDescent="0.2">
      <c r="A41" s="12">
        <v>45696</v>
      </c>
      <c r="B41" s="13">
        <v>0.49798000000000003</v>
      </c>
      <c r="C41" s="13">
        <v>1.327</v>
      </c>
      <c r="D41" s="13">
        <v>208.32900000000001</v>
      </c>
      <c r="E41" s="13">
        <v>0.42899999999999999</v>
      </c>
      <c r="F41" s="13">
        <v>1.79</v>
      </c>
      <c r="G41" s="13">
        <v>6.54</v>
      </c>
      <c r="H41" s="13">
        <v>6.33</v>
      </c>
      <c r="I41" s="13">
        <v>10</v>
      </c>
      <c r="J41" s="13">
        <v>8.74</v>
      </c>
      <c r="K41" s="13">
        <v>1.1000000000000001</v>
      </c>
      <c r="L41" s="13">
        <v>1.2999999999999999E-2</v>
      </c>
      <c r="M41" s="13">
        <v>0.94399999999999995</v>
      </c>
      <c r="N41" s="13">
        <v>2</v>
      </c>
      <c r="O41" s="13">
        <v>9.0052485000000004</v>
      </c>
      <c r="P41" s="13">
        <v>0.34399999999999997</v>
      </c>
      <c r="Q41" s="13">
        <v>0.50600000000000001</v>
      </c>
    </row>
    <row r="42" spans="1:17" x14ac:dyDescent="0.2">
      <c r="A42" s="12">
        <v>45697</v>
      </c>
      <c r="B42" s="13">
        <v>0.49808999999999998</v>
      </c>
      <c r="C42" s="13">
        <v>1.3340000000000001</v>
      </c>
      <c r="D42" s="13">
        <v>197.10042000000001</v>
      </c>
      <c r="E42" s="13">
        <v>0.44</v>
      </c>
      <c r="F42" s="13">
        <v>3.17</v>
      </c>
      <c r="G42" s="13">
        <v>6.47</v>
      </c>
      <c r="H42" s="13">
        <v>6.33</v>
      </c>
      <c r="I42" s="13">
        <v>10</v>
      </c>
      <c r="J42" s="13">
        <v>8.74</v>
      </c>
      <c r="K42" s="13">
        <v>1.5</v>
      </c>
      <c r="L42" s="13">
        <v>1.2999999999999999E-2</v>
      </c>
      <c r="M42" s="13">
        <v>0.93899999999999995</v>
      </c>
      <c r="N42" s="13">
        <v>2.0219999999999998</v>
      </c>
      <c r="O42" s="13">
        <v>8.934619099999999</v>
      </c>
      <c r="P42" s="13">
        <v>0.34200000000000003</v>
      </c>
      <c r="Q42" s="13">
        <v>0.50600000000000001</v>
      </c>
    </row>
    <row r="43" spans="1:17" x14ac:dyDescent="0.2">
      <c r="A43" s="12">
        <v>45698</v>
      </c>
      <c r="B43" s="13">
        <v>0.56999999999999995</v>
      </c>
      <c r="C43" s="13">
        <v>1.6220000000000001</v>
      </c>
      <c r="D43" s="13">
        <v>210.30636000000001</v>
      </c>
      <c r="E43" s="13">
        <v>0.41699999999999998</v>
      </c>
      <c r="F43" s="13">
        <v>4.1900000000000004</v>
      </c>
      <c r="G43" s="13">
        <v>6.47</v>
      </c>
      <c r="H43" s="13">
        <v>6.33</v>
      </c>
      <c r="I43" s="13">
        <v>14</v>
      </c>
      <c r="J43" s="13">
        <v>8.74</v>
      </c>
      <c r="K43" s="13">
        <v>1.1000000000000001</v>
      </c>
      <c r="L43" s="13">
        <v>1.2999999999999999E-2</v>
      </c>
      <c r="M43" s="13">
        <v>2.2829999999999999</v>
      </c>
      <c r="N43" s="13">
        <v>2.0489999999999999</v>
      </c>
      <c r="O43" s="13">
        <v>9.6409131000000006</v>
      </c>
      <c r="P43" s="13">
        <v>0.33500000000000002</v>
      </c>
      <c r="Q43" s="13">
        <v>0.50600000000000001</v>
      </c>
    </row>
    <row r="44" spans="1:17" x14ac:dyDescent="0.2">
      <c r="A44" s="12">
        <v>45699</v>
      </c>
      <c r="B44" s="13">
        <v>0.35099999999999998</v>
      </c>
      <c r="C44" s="13">
        <v>0.89200000000000002</v>
      </c>
      <c r="D44" s="13">
        <v>215.10852000000003</v>
      </c>
      <c r="E44" s="13">
        <v>0.43</v>
      </c>
      <c r="F44" s="13">
        <v>1.45</v>
      </c>
      <c r="G44" s="13">
        <v>1.76</v>
      </c>
      <c r="H44" s="13">
        <v>6.7</v>
      </c>
      <c r="I44" s="13">
        <v>35</v>
      </c>
      <c r="J44" s="13">
        <v>8.74</v>
      </c>
      <c r="K44" s="13">
        <v>1.3</v>
      </c>
      <c r="L44" s="13">
        <v>1.2999999999999999E-2</v>
      </c>
      <c r="M44" s="13">
        <v>4.9219999999999997</v>
      </c>
      <c r="N44" s="13">
        <v>2.0779999999999998</v>
      </c>
      <c r="O44" s="13">
        <v>9.9587453999999997</v>
      </c>
      <c r="P44" s="13">
        <v>0.33500000000000002</v>
      </c>
      <c r="Q44" s="13">
        <v>0.50600000000000001</v>
      </c>
    </row>
    <row r="45" spans="1:17" x14ac:dyDescent="0.2">
      <c r="A45" s="12">
        <v>45700</v>
      </c>
      <c r="B45" s="13">
        <v>0.38500000000000001</v>
      </c>
      <c r="C45" s="13">
        <v>0.96299999999999997</v>
      </c>
      <c r="D45" s="13">
        <v>206.88129000000001</v>
      </c>
      <c r="E45" s="13">
        <v>0.44900000000000001</v>
      </c>
      <c r="F45" s="13">
        <v>2.34</v>
      </c>
      <c r="G45" s="13">
        <v>1.38</v>
      </c>
      <c r="H45" s="13">
        <v>6.74</v>
      </c>
      <c r="I45" s="13">
        <v>48</v>
      </c>
      <c r="J45" s="13">
        <v>8.74</v>
      </c>
      <c r="K45" s="13">
        <v>1.3</v>
      </c>
      <c r="L45" s="13">
        <v>1.2999999999999999E-2</v>
      </c>
      <c r="M45" s="13">
        <v>4.9219999999999997</v>
      </c>
      <c r="N45" s="13">
        <v>2.6219999999999999</v>
      </c>
      <c r="O45" s="13">
        <v>10.912242299999999</v>
      </c>
      <c r="P45" s="13">
        <v>0.32500000000000001</v>
      </c>
      <c r="Q45" s="13">
        <v>0.50600000000000001</v>
      </c>
    </row>
    <row r="46" spans="1:17" x14ac:dyDescent="0.2">
      <c r="A46" s="12">
        <v>45701</v>
      </c>
      <c r="B46" s="13">
        <v>0.47</v>
      </c>
      <c r="C46" s="13">
        <v>1.2689999999999999</v>
      </c>
      <c r="D46" s="13">
        <v>210.65946000000002</v>
      </c>
      <c r="E46" s="13">
        <v>0.47599999999999998</v>
      </c>
      <c r="F46" s="13">
        <v>2.78</v>
      </c>
      <c r="G46" s="13">
        <v>1.7</v>
      </c>
      <c r="H46" s="13">
        <v>6.88</v>
      </c>
      <c r="I46" s="13">
        <v>51</v>
      </c>
      <c r="J46" s="13">
        <v>8.74</v>
      </c>
      <c r="K46" s="13">
        <v>1.3</v>
      </c>
      <c r="L46" s="13">
        <v>1.2999999999999999E-2</v>
      </c>
      <c r="M46" s="13">
        <v>4.95</v>
      </c>
      <c r="N46" s="13">
        <v>2.9980000000000002</v>
      </c>
      <c r="O46" s="13">
        <v>12.1482568</v>
      </c>
      <c r="P46" s="13">
        <v>0.31900000000000001</v>
      </c>
      <c r="Q46" s="13">
        <v>0.49099999999999999</v>
      </c>
    </row>
    <row r="47" spans="1:17" x14ac:dyDescent="0.2">
      <c r="A47" s="12">
        <v>45702</v>
      </c>
      <c r="B47" s="13">
        <v>0.47</v>
      </c>
      <c r="C47" s="13">
        <v>1.2689999999999999</v>
      </c>
      <c r="D47" s="13">
        <v>202.39692000000002</v>
      </c>
      <c r="E47" s="13">
        <v>0.47799999999999998</v>
      </c>
      <c r="F47" s="13">
        <v>2.58</v>
      </c>
      <c r="G47" s="13">
        <v>1.75</v>
      </c>
      <c r="H47" s="13">
        <v>6.83</v>
      </c>
      <c r="I47" s="13">
        <v>50</v>
      </c>
      <c r="J47" s="13">
        <v>8.74</v>
      </c>
      <c r="K47" s="13">
        <v>1.3</v>
      </c>
      <c r="L47" s="13">
        <v>1.2999999999999999E-2</v>
      </c>
      <c r="M47" s="13">
        <v>4.9530000000000003</v>
      </c>
      <c r="N47" s="13">
        <v>3.1389999999999998</v>
      </c>
      <c r="O47" s="13">
        <v>12.1482568</v>
      </c>
      <c r="P47" s="13">
        <v>0.31900000000000001</v>
      </c>
      <c r="Q47" s="13">
        <v>0.49099999999999999</v>
      </c>
    </row>
    <row r="48" spans="1:17" x14ac:dyDescent="0.2">
      <c r="A48" s="12">
        <v>45703</v>
      </c>
      <c r="B48" s="13">
        <v>0.46</v>
      </c>
      <c r="C48" s="13">
        <v>1.2450000000000001</v>
      </c>
      <c r="D48" s="13">
        <v>213.51957000000002</v>
      </c>
      <c r="E48" s="13">
        <v>0.44900000000000001</v>
      </c>
      <c r="F48" s="13">
        <v>2.9</v>
      </c>
      <c r="G48" s="13">
        <v>1.82</v>
      </c>
      <c r="H48" s="13">
        <v>6.78</v>
      </c>
      <c r="I48" s="13">
        <v>50</v>
      </c>
      <c r="J48" s="13">
        <v>8.74</v>
      </c>
      <c r="K48" s="13">
        <v>1.3</v>
      </c>
      <c r="L48" s="13">
        <v>1.2999999999999999E-2</v>
      </c>
      <c r="M48" s="13">
        <v>4.9509999999999996</v>
      </c>
      <c r="N48" s="13">
        <v>3.274</v>
      </c>
      <c r="O48" s="13">
        <v>12.1482568</v>
      </c>
      <c r="P48" s="13">
        <v>0.32200000000000001</v>
      </c>
      <c r="Q48" s="13">
        <v>0.48399999999999999</v>
      </c>
    </row>
    <row r="49" spans="1:17" x14ac:dyDescent="0.2">
      <c r="A49" s="12">
        <v>45704</v>
      </c>
      <c r="B49" s="13">
        <v>0.254</v>
      </c>
      <c r="C49" s="13">
        <v>0.60399999999999998</v>
      </c>
      <c r="D49" s="13">
        <v>210.12981000000002</v>
      </c>
      <c r="E49" s="13">
        <v>0.13300000000000001</v>
      </c>
      <c r="F49" s="13">
        <v>3.11</v>
      </c>
      <c r="G49" s="13">
        <v>1.61</v>
      </c>
      <c r="H49" s="13">
        <v>6.6</v>
      </c>
      <c r="I49" s="13">
        <v>16</v>
      </c>
      <c r="J49" s="13">
        <v>8.74</v>
      </c>
      <c r="K49" s="13">
        <v>1.3</v>
      </c>
      <c r="L49" s="13">
        <v>1.2999999999999999E-2</v>
      </c>
      <c r="M49" s="13">
        <v>4.9470000000000001</v>
      </c>
      <c r="N49" s="13">
        <v>1.7410000000000001</v>
      </c>
      <c r="O49" s="13">
        <v>13.3136419</v>
      </c>
      <c r="P49" s="13">
        <v>0.33500000000000002</v>
      </c>
      <c r="Q49" s="13">
        <v>0.48499999999999999</v>
      </c>
    </row>
    <row r="50" spans="1:17" x14ac:dyDescent="0.2">
      <c r="A50" s="12">
        <v>45705</v>
      </c>
      <c r="B50" s="13">
        <v>0.13900000000000001</v>
      </c>
      <c r="C50" s="13">
        <v>0.3</v>
      </c>
      <c r="D50" s="13">
        <v>212.49558000000002</v>
      </c>
      <c r="E50" s="13">
        <v>0.39100000000000001</v>
      </c>
      <c r="F50" s="13">
        <v>3.11</v>
      </c>
      <c r="G50" s="13">
        <v>1.61</v>
      </c>
      <c r="H50" s="13">
        <v>6.6</v>
      </c>
      <c r="I50" s="13">
        <v>10</v>
      </c>
      <c r="J50" s="13">
        <v>8.74</v>
      </c>
      <c r="K50" s="13">
        <v>1.3</v>
      </c>
      <c r="L50" s="13">
        <v>1.2999999999999999E-2</v>
      </c>
      <c r="M50" s="13">
        <v>4.9539999999999997</v>
      </c>
      <c r="N50" s="13">
        <v>3.3359999999999999</v>
      </c>
      <c r="O50" s="13">
        <v>10.629724700000001</v>
      </c>
      <c r="P50" s="13">
        <v>0.33500000000000002</v>
      </c>
      <c r="Q50" s="13">
        <v>0.48499999999999999</v>
      </c>
    </row>
    <row r="51" spans="1:17" x14ac:dyDescent="0.2">
      <c r="A51" s="12">
        <v>45706</v>
      </c>
      <c r="B51" s="13">
        <v>0.215</v>
      </c>
      <c r="C51" s="13">
        <v>0.54500000000000004</v>
      </c>
      <c r="D51" s="13">
        <v>212.53089000000003</v>
      </c>
      <c r="E51" s="13">
        <v>0.34699999999999998</v>
      </c>
      <c r="F51" s="13">
        <v>3.89</v>
      </c>
      <c r="G51" s="13">
        <v>1.66</v>
      </c>
      <c r="H51" s="13">
        <v>6.29</v>
      </c>
      <c r="I51" s="13">
        <v>10</v>
      </c>
      <c r="J51" s="13">
        <v>8.74</v>
      </c>
      <c r="K51" s="13">
        <v>1.3</v>
      </c>
      <c r="L51" s="13">
        <v>1.2999999999999999E-2</v>
      </c>
      <c r="M51" s="13">
        <v>4.9569999999999999</v>
      </c>
      <c r="N51" s="13">
        <v>3.3740000000000001</v>
      </c>
      <c r="O51" s="13">
        <v>11.795109800000001</v>
      </c>
      <c r="P51" s="13">
        <v>0.34499999999999997</v>
      </c>
      <c r="Q51" s="13">
        <v>0.48799999999999999</v>
      </c>
    </row>
    <row r="52" spans="1:17" x14ac:dyDescent="0.2">
      <c r="A52" s="12">
        <v>45707</v>
      </c>
      <c r="B52" s="13">
        <v>0.375</v>
      </c>
      <c r="C52" s="13">
        <v>0.89900000000000002</v>
      </c>
      <c r="D52" s="13">
        <v>211.11849000000001</v>
      </c>
      <c r="E52" s="13">
        <v>0.32800000000000001</v>
      </c>
      <c r="F52" s="13">
        <v>3.89</v>
      </c>
      <c r="G52" s="13">
        <v>1.66</v>
      </c>
      <c r="H52" s="13">
        <v>6.29</v>
      </c>
      <c r="I52" s="13">
        <v>10</v>
      </c>
      <c r="J52" s="13">
        <v>8.74</v>
      </c>
      <c r="K52" s="13">
        <v>1.3</v>
      </c>
      <c r="L52" s="13">
        <v>1.2999999999999999E-2</v>
      </c>
      <c r="M52" s="13">
        <v>4.9610000000000003</v>
      </c>
      <c r="N52" s="13">
        <v>3.343</v>
      </c>
      <c r="O52" s="13">
        <v>13.172383100000001</v>
      </c>
      <c r="P52" s="13">
        <v>0.33900000000000002</v>
      </c>
      <c r="Q52" s="13">
        <v>0.48799999999999999</v>
      </c>
    </row>
    <row r="53" spans="1:17" x14ac:dyDescent="0.2">
      <c r="A53" s="12">
        <v>45708</v>
      </c>
      <c r="B53" s="13">
        <v>0.42399999999999999</v>
      </c>
      <c r="C53" s="13">
        <v>1.03</v>
      </c>
      <c r="D53" s="13">
        <v>197.98317</v>
      </c>
      <c r="E53" s="13">
        <v>0.375</v>
      </c>
      <c r="F53" s="13">
        <v>4.16</v>
      </c>
      <c r="G53" s="13">
        <v>1.87</v>
      </c>
      <c r="H53" s="13">
        <v>6.65</v>
      </c>
      <c r="I53" s="13">
        <v>10</v>
      </c>
      <c r="J53" s="13">
        <v>8.74</v>
      </c>
      <c r="K53" s="13">
        <v>1.3</v>
      </c>
      <c r="L53" s="13">
        <v>1.2999999999999999E-2</v>
      </c>
      <c r="M53" s="13">
        <v>4.9530000000000003</v>
      </c>
      <c r="N53" s="13">
        <v>3.39</v>
      </c>
      <c r="O53" s="13">
        <v>13.172383100000001</v>
      </c>
      <c r="P53" s="13">
        <v>0.33900000000000002</v>
      </c>
      <c r="Q53" s="13">
        <v>0.48799999999999999</v>
      </c>
    </row>
    <row r="54" spans="1:17" x14ac:dyDescent="0.2">
      <c r="A54" s="12">
        <v>45709</v>
      </c>
      <c r="B54" s="13">
        <v>0.625</v>
      </c>
      <c r="C54" s="13">
        <v>1.63</v>
      </c>
      <c r="D54" s="13">
        <f>5725*35.31/1000</f>
        <v>202.14975000000001</v>
      </c>
      <c r="E54" s="13">
        <v>0.4</v>
      </c>
      <c r="F54" s="13">
        <v>5.2</v>
      </c>
      <c r="G54" s="13">
        <v>1.73</v>
      </c>
      <c r="H54" s="13">
        <v>0.79</v>
      </c>
      <c r="I54" s="13">
        <v>10</v>
      </c>
      <c r="J54" s="13">
        <v>8.34</v>
      </c>
      <c r="K54" s="13">
        <v>0.1</v>
      </c>
      <c r="L54" s="13">
        <v>1.2999999999999999E-2</v>
      </c>
      <c r="M54" s="13">
        <v>4.952</v>
      </c>
      <c r="N54" s="13">
        <v>2.266</v>
      </c>
      <c r="O54" s="13">
        <f>404*35.3147/1000</f>
        <v>14.267138800000001</v>
      </c>
      <c r="P54" s="13">
        <v>0.33900000000000002</v>
      </c>
      <c r="Q54" s="13">
        <v>0.48799999999999999</v>
      </c>
    </row>
    <row r="55" spans="1:17" x14ac:dyDescent="0.2">
      <c r="A55" s="12">
        <v>45710</v>
      </c>
      <c r="B55" s="13">
        <v>0.52400000000000002</v>
      </c>
      <c r="C55" s="13">
        <v>0.51400000000000001</v>
      </c>
      <c r="D55" s="13">
        <f>5859*35.31/1000</f>
        <v>206.88129000000001</v>
      </c>
      <c r="E55" s="13">
        <v>0.437</v>
      </c>
      <c r="F55" s="13">
        <v>5.4</v>
      </c>
      <c r="G55" s="13">
        <v>1.69</v>
      </c>
      <c r="H55" s="13">
        <v>0</v>
      </c>
      <c r="I55" s="13">
        <v>10</v>
      </c>
      <c r="J55" s="13">
        <v>8.51</v>
      </c>
      <c r="K55" s="13">
        <v>0</v>
      </c>
      <c r="L55" s="13">
        <v>1.2999999999999999E-2</v>
      </c>
      <c r="M55" s="13">
        <v>4.9530000000000003</v>
      </c>
      <c r="N55" s="13">
        <v>3.4670000000000001</v>
      </c>
      <c r="O55" s="13">
        <f>400*35.3147/1000</f>
        <v>14.12588</v>
      </c>
      <c r="P55" s="13">
        <v>0.33900000000000002</v>
      </c>
      <c r="Q55" s="13">
        <v>0.48899999999999999</v>
      </c>
    </row>
    <row r="56" spans="1:17" x14ac:dyDescent="0.2">
      <c r="A56" s="12">
        <v>45711</v>
      </c>
      <c r="B56" s="13">
        <v>0</v>
      </c>
      <c r="C56" s="13">
        <v>0</v>
      </c>
      <c r="D56" s="13">
        <f>4749*35.31/1000</f>
        <v>167.68719000000002</v>
      </c>
      <c r="E56" s="13">
        <v>0.371</v>
      </c>
      <c r="F56" s="13">
        <v>4.7300000000000004</v>
      </c>
      <c r="G56" s="13">
        <v>1.47</v>
      </c>
      <c r="H56" s="13">
        <v>0</v>
      </c>
      <c r="I56" s="13">
        <v>10</v>
      </c>
      <c r="J56" s="13">
        <v>8.5</v>
      </c>
      <c r="K56" s="13">
        <v>0</v>
      </c>
      <c r="L56" s="13">
        <v>1.2999999999999999E-2</v>
      </c>
      <c r="M56" s="13">
        <v>4.952</v>
      </c>
      <c r="N56" s="13">
        <v>2</v>
      </c>
      <c r="O56" s="13">
        <f>391*35.3147/1000</f>
        <v>13.808047700000001</v>
      </c>
      <c r="P56" s="13">
        <v>0.33900000000000002</v>
      </c>
      <c r="Q56" s="13">
        <v>0.48799999999999999</v>
      </c>
    </row>
    <row r="57" spans="1:17" x14ac:dyDescent="0.2">
      <c r="A57" s="12">
        <v>45712</v>
      </c>
      <c r="B57" s="13">
        <v>0.36899999999999999</v>
      </c>
      <c r="C57" s="13">
        <v>0.88800000000000001</v>
      </c>
      <c r="D57" s="13">
        <f>4869*35.31/1000</f>
        <v>171.92439000000002</v>
      </c>
      <c r="E57" s="13">
        <v>0.24399999999999999</v>
      </c>
      <c r="F57" s="13">
        <v>4.7300000000000004</v>
      </c>
      <c r="G57" s="13">
        <v>1.74</v>
      </c>
      <c r="H57" s="13">
        <v>0</v>
      </c>
      <c r="I57" s="13">
        <v>10</v>
      </c>
      <c r="J57" s="13">
        <v>8.5</v>
      </c>
      <c r="K57" s="13">
        <v>0</v>
      </c>
      <c r="L57" s="13">
        <v>1.2999999999999999E-2</v>
      </c>
      <c r="M57" s="13">
        <v>4.9530000000000003</v>
      </c>
      <c r="N57" s="13">
        <v>2.544</v>
      </c>
      <c r="O57" s="13">
        <f>421*35.3147/1000</f>
        <v>14.867488700000001</v>
      </c>
      <c r="P57" s="13">
        <v>0.33900000000000002</v>
      </c>
      <c r="Q57" s="13">
        <v>0.48899999999999999</v>
      </c>
    </row>
    <row r="58" spans="1:17" x14ac:dyDescent="0.2">
      <c r="A58" s="12">
        <v>45713</v>
      </c>
      <c r="B58" s="13">
        <v>0.40699999999999997</v>
      </c>
      <c r="C58" s="13">
        <v>0.96799999999999997</v>
      </c>
      <c r="D58" s="13">
        <f>5377*35.31/1000</f>
        <v>189.86187000000001</v>
      </c>
      <c r="E58" s="13">
        <v>0.214</v>
      </c>
      <c r="F58" s="13">
        <v>3.81</v>
      </c>
      <c r="G58" s="13">
        <v>1.69</v>
      </c>
      <c r="H58" s="13">
        <v>1.08</v>
      </c>
      <c r="I58" s="13">
        <v>2.5</v>
      </c>
      <c r="J58" s="13">
        <v>8.5</v>
      </c>
      <c r="K58" s="13">
        <v>0.1</v>
      </c>
      <c r="L58" s="13">
        <v>1.2999999999999999E-2</v>
      </c>
      <c r="M58" s="13">
        <v>4.9530000000000003</v>
      </c>
      <c r="N58" s="13">
        <v>2.996</v>
      </c>
      <c r="O58" s="13">
        <f>408*35.3147/1000</f>
        <v>14.408397600000001</v>
      </c>
      <c r="P58" s="13">
        <v>0.32800000000000001</v>
      </c>
      <c r="Q58" s="13">
        <v>0.49099999999999999</v>
      </c>
    </row>
    <row r="59" spans="1:17" x14ac:dyDescent="0.2">
      <c r="A59" s="12">
        <v>45714</v>
      </c>
      <c r="B59" s="13">
        <v>0.62</v>
      </c>
      <c r="C59" s="13">
        <v>1.516</v>
      </c>
      <c r="D59" s="13">
        <f>5403*35.31/1000</f>
        <v>190.77993000000004</v>
      </c>
      <c r="E59" s="13">
        <v>0.20100000000000001</v>
      </c>
      <c r="F59" s="13">
        <v>3.49</v>
      </c>
      <c r="G59" s="13">
        <v>1.27</v>
      </c>
      <c r="H59" s="13">
        <v>6.13</v>
      </c>
      <c r="I59" s="13">
        <v>3.37</v>
      </c>
      <c r="J59" s="13">
        <v>8.5</v>
      </c>
      <c r="K59" s="13">
        <v>0.1</v>
      </c>
      <c r="L59" s="13">
        <v>1.2999999999999999E-2</v>
      </c>
      <c r="M59" s="13">
        <v>4.9530000000000003</v>
      </c>
      <c r="N59" s="13">
        <v>2.5430000000000001</v>
      </c>
      <c r="O59" s="13">
        <f>423*35.3147/1000</f>
        <v>14.938118100000002</v>
      </c>
      <c r="P59" s="13">
        <v>0.318</v>
      </c>
      <c r="Q59" s="13">
        <v>0.49199999999999999</v>
      </c>
    </row>
    <row r="60" spans="1:17" x14ac:dyDescent="0.2">
      <c r="A60" s="12">
        <v>45715</v>
      </c>
      <c r="B60" s="13">
        <v>0.44400000000000001</v>
      </c>
      <c r="C60" s="13">
        <v>1.1970000000000001</v>
      </c>
      <c r="D60" s="13">
        <f>5517*35.31/1000</f>
        <v>194.80527000000001</v>
      </c>
      <c r="E60" s="13">
        <v>3.4000000000000002E-2</v>
      </c>
      <c r="F60" s="13">
        <v>3.59</v>
      </c>
      <c r="G60" s="13">
        <v>1.58</v>
      </c>
      <c r="H60" s="13">
        <v>2.21</v>
      </c>
      <c r="I60" s="13">
        <v>36</v>
      </c>
      <c r="J60" s="13">
        <v>8.5</v>
      </c>
      <c r="K60" s="13">
        <v>0.1</v>
      </c>
      <c r="L60" s="13">
        <v>1.2999999999999999E-2</v>
      </c>
      <c r="M60" s="13">
        <v>4.9530000000000003</v>
      </c>
      <c r="N60" s="13">
        <v>2.7519999999999998</v>
      </c>
      <c r="O60" s="13">
        <f>333*35.3147/1000</f>
        <v>11.759795100000002</v>
      </c>
      <c r="P60" s="13">
        <v>0.31900000000000001</v>
      </c>
      <c r="Q60" s="13">
        <v>0.49</v>
      </c>
    </row>
    <row r="61" spans="1:17" x14ac:dyDescent="0.2">
      <c r="A61" s="12">
        <v>45716</v>
      </c>
      <c r="B61" s="13">
        <v>4.3999999999999997E-2</v>
      </c>
      <c r="C61" s="13">
        <v>1.27</v>
      </c>
      <c r="D61" s="13">
        <f>5602*35.31/1000</f>
        <v>197.80662000000004</v>
      </c>
      <c r="E61" s="13">
        <v>0.22500000000000001</v>
      </c>
      <c r="F61" s="13">
        <v>3.59</v>
      </c>
      <c r="G61" s="13">
        <v>1.47</v>
      </c>
      <c r="H61" s="13">
        <v>6.39</v>
      </c>
      <c r="I61" s="13">
        <v>27</v>
      </c>
      <c r="J61" s="13">
        <v>8.5</v>
      </c>
      <c r="K61" s="13">
        <v>0.1</v>
      </c>
      <c r="L61" s="13">
        <v>1.2999999999999999E-2</v>
      </c>
      <c r="M61" s="13">
        <v>4.9530000000000003</v>
      </c>
      <c r="N61" s="13">
        <v>3.077</v>
      </c>
      <c r="O61" s="13">
        <f>440*35.3147/1000</f>
        <v>15.538468</v>
      </c>
      <c r="P61" s="13">
        <v>0.32800000000000001</v>
      </c>
      <c r="Q61" s="13">
        <v>0.49099999999999999</v>
      </c>
    </row>
    <row r="62" spans="1:17" x14ac:dyDescent="0.2">
      <c r="A62" s="12">
        <v>45717</v>
      </c>
      <c r="B62" s="13">
        <v>2.1000000000000001E-2</v>
      </c>
      <c r="C62" s="13">
        <v>1.079</v>
      </c>
      <c r="D62" s="13">
        <f>5743*35.31/1000</f>
        <v>202.78533000000002</v>
      </c>
      <c r="E62" s="13">
        <v>0.13800000000000001</v>
      </c>
      <c r="F62" s="13">
        <v>3.59</v>
      </c>
      <c r="G62" s="13">
        <v>1.47</v>
      </c>
      <c r="H62" s="13">
        <v>6.39</v>
      </c>
      <c r="I62" s="13">
        <v>22</v>
      </c>
      <c r="J62" s="13">
        <v>8.11</v>
      </c>
      <c r="K62" s="13">
        <v>1.2</v>
      </c>
      <c r="L62" s="13">
        <v>1.41E-2</v>
      </c>
      <c r="M62" s="13">
        <v>4.9539999999999997</v>
      </c>
      <c r="N62" s="13">
        <v>3.0129999999999999</v>
      </c>
      <c r="O62" s="13">
        <f>368*35.3147/1000</f>
        <v>12.995809600000001</v>
      </c>
      <c r="P62" s="13">
        <v>0.32800000000000001</v>
      </c>
      <c r="Q62" s="13">
        <v>0.49099999999999999</v>
      </c>
    </row>
    <row r="63" spans="1:17" x14ac:dyDescent="0.2">
      <c r="A63" s="12">
        <v>45718</v>
      </c>
      <c r="B63" s="13">
        <v>0</v>
      </c>
      <c r="C63" s="13">
        <v>0.14799999999999999</v>
      </c>
      <c r="D63" s="13">
        <f>4135*35.31/1000</f>
        <v>146.00685000000001</v>
      </c>
      <c r="E63" s="13">
        <v>0.36399999999999999</v>
      </c>
      <c r="F63" s="13">
        <v>3.64</v>
      </c>
      <c r="G63" s="13">
        <v>1.67</v>
      </c>
      <c r="H63" s="13">
        <v>6.6</v>
      </c>
      <c r="I63" s="13">
        <v>37</v>
      </c>
      <c r="J63" s="13">
        <v>8.14</v>
      </c>
      <c r="K63" s="13">
        <v>1.3</v>
      </c>
      <c r="L63" s="13">
        <v>1.41E-2</v>
      </c>
      <c r="M63" s="13">
        <v>4.9530000000000003</v>
      </c>
      <c r="N63" s="13">
        <v>2.5590000000000002</v>
      </c>
      <c r="O63" s="13">
        <f>337*35.3147/1000</f>
        <v>11.901053900000001</v>
      </c>
      <c r="P63" s="13">
        <v>0.33400000000000002</v>
      </c>
      <c r="Q63" s="13">
        <v>0.49099999999999999</v>
      </c>
    </row>
    <row r="64" spans="1:17" x14ac:dyDescent="0.2">
      <c r="A64" s="12">
        <v>45719</v>
      </c>
      <c r="B64" s="13">
        <v>1.0820000000000001E-3</v>
      </c>
      <c r="C64" s="13">
        <v>0.52900000000000003</v>
      </c>
      <c r="D64" s="13">
        <f>5781*35.31/1000</f>
        <v>204.12711000000002</v>
      </c>
      <c r="E64" s="13">
        <v>0.40799999999999997</v>
      </c>
      <c r="F64" s="13">
        <v>5.47</v>
      </c>
      <c r="G64" s="13">
        <v>1.58</v>
      </c>
      <c r="H64" s="13">
        <v>6.34</v>
      </c>
      <c r="I64" s="13">
        <v>51</v>
      </c>
      <c r="J64" s="13">
        <v>7.92</v>
      </c>
      <c r="K64" s="13">
        <v>1.1000000000000001</v>
      </c>
      <c r="L64" s="13">
        <v>1.41E-2</v>
      </c>
      <c r="M64" s="13">
        <v>4.9550000000000001</v>
      </c>
      <c r="N64" s="13">
        <v>2.67</v>
      </c>
      <c r="O64" s="13">
        <f>337*35.3147/1000</f>
        <v>11.901053900000001</v>
      </c>
      <c r="P64" s="13">
        <v>0.33400000000000002</v>
      </c>
      <c r="Q64" s="13">
        <v>0.49099999999999999</v>
      </c>
    </row>
    <row r="65" spans="1:17" x14ac:dyDescent="0.2">
      <c r="A65" s="12">
        <v>45720</v>
      </c>
      <c r="B65" s="13">
        <v>0</v>
      </c>
      <c r="C65" s="13">
        <v>0.70499999999999996</v>
      </c>
      <c r="D65" s="13">
        <f>5838*35.31/1000</f>
        <v>206.13978</v>
      </c>
      <c r="E65" s="13">
        <v>0.13200000000000001</v>
      </c>
      <c r="F65" s="13">
        <v>7.3</v>
      </c>
      <c r="G65" s="13">
        <v>1.81</v>
      </c>
      <c r="H65" s="13">
        <v>6.41</v>
      </c>
      <c r="I65" s="13">
        <v>46</v>
      </c>
      <c r="J65" s="13">
        <v>7.97</v>
      </c>
      <c r="K65" s="13">
        <v>1.1000000000000001</v>
      </c>
      <c r="L65" s="13">
        <v>1.41E-2</v>
      </c>
      <c r="M65" s="13">
        <v>4.9480000000000004</v>
      </c>
      <c r="N65" s="13">
        <v>3.2029999999999998</v>
      </c>
      <c r="O65" s="13">
        <f>357*35.3147/1000</f>
        <v>12.607347900000001</v>
      </c>
      <c r="P65" s="13">
        <v>0.34</v>
      </c>
      <c r="Q65" s="13">
        <v>0.49099999999999999</v>
      </c>
    </row>
    <row r="66" spans="1:17" x14ac:dyDescent="0.2">
      <c r="A66" s="12">
        <v>45721</v>
      </c>
      <c r="B66" s="13">
        <v>1.9E-2</v>
      </c>
      <c r="C66" s="13">
        <v>0.44500000000000001</v>
      </c>
      <c r="D66" s="13">
        <f>4773*35.31/1000</f>
        <v>168.53462999999999</v>
      </c>
      <c r="E66" s="13">
        <v>8.8999999999999996E-2</v>
      </c>
      <c r="F66" s="13">
        <v>7.84</v>
      </c>
      <c r="G66" s="13">
        <v>5.16</v>
      </c>
      <c r="H66" s="13">
        <v>6.77</v>
      </c>
      <c r="I66" s="13">
        <v>50</v>
      </c>
      <c r="J66" s="13">
        <v>8.09</v>
      </c>
      <c r="K66" s="13">
        <v>1.2</v>
      </c>
      <c r="L66" s="13">
        <v>1.41E-2</v>
      </c>
      <c r="M66" s="13">
        <v>4.952</v>
      </c>
      <c r="N66" s="13">
        <v>3.2679999999999998</v>
      </c>
      <c r="O66" s="13">
        <f>344*35.3147/1000</f>
        <v>12.1482568</v>
      </c>
      <c r="P66" s="13">
        <v>0.34</v>
      </c>
      <c r="Q66" s="13">
        <v>0.48099999999999998</v>
      </c>
    </row>
    <row r="67" spans="1:17" x14ac:dyDescent="0.2">
      <c r="A67" s="12">
        <v>45722</v>
      </c>
      <c r="B67" s="13">
        <v>0.19800000000000001</v>
      </c>
      <c r="C67" s="13">
        <v>0.878</v>
      </c>
      <c r="D67" s="13">
        <f>5750*35.31/1000</f>
        <v>203.0325</v>
      </c>
      <c r="E67" s="13">
        <v>0.28399999999999997</v>
      </c>
      <c r="F67" s="13">
        <v>6.49</v>
      </c>
      <c r="G67" s="13">
        <v>13.22</v>
      </c>
      <c r="H67" s="13">
        <v>6.58</v>
      </c>
      <c r="I67" s="13">
        <v>50</v>
      </c>
      <c r="J67" s="13">
        <v>8.08</v>
      </c>
      <c r="K67" s="13">
        <v>0.9</v>
      </c>
      <c r="L67" s="13">
        <v>1.41E-2</v>
      </c>
      <c r="M67" s="13">
        <v>4.9550000000000001</v>
      </c>
      <c r="N67" s="13">
        <v>3.3820000000000001</v>
      </c>
      <c r="O67" s="13">
        <f>353*35.3147/1000</f>
        <v>12.466089100000001</v>
      </c>
      <c r="P67" s="13">
        <v>0.34300000000000003</v>
      </c>
      <c r="Q67" s="13">
        <v>0.48099999999999998</v>
      </c>
    </row>
    <row r="68" spans="1:17" x14ac:dyDescent="0.2">
      <c r="A68" s="12">
        <v>45723</v>
      </c>
      <c r="B68" s="13">
        <v>0.317</v>
      </c>
      <c r="C68" s="13">
        <v>1.2849999999999999</v>
      </c>
      <c r="D68" s="13">
        <f>5757*35.31/1000</f>
        <v>203.27967000000001</v>
      </c>
      <c r="E68" s="13">
        <v>0.13100000000000001</v>
      </c>
      <c r="F68" s="13">
        <v>5.13</v>
      </c>
      <c r="G68" s="13">
        <v>1.45</v>
      </c>
      <c r="H68" s="13">
        <v>6.58</v>
      </c>
      <c r="I68" s="13">
        <v>25</v>
      </c>
      <c r="J68" s="13">
        <v>7.81</v>
      </c>
      <c r="K68" s="13">
        <v>1</v>
      </c>
      <c r="L68" s="13">
        <v>1.41E-2</v>
      </c>
      <c r="M68" s="13">
        <v>4.8440000000000003</v>
      </c>
      <c r="N68" s="13">
        <v>3.355</v>
      </c>
      <c r="O68" s="13">
        <f>368*35.3147/1000</f>
        <v>12.995809600000001</v>
      </c>
      <c r="P68" s="13">
        <v>0.34</v>
      </c>
      <c r="Q68" s="13">
        <v>0.48599999999999999</v>
      </c>
    </row>
    <row r="69" spans="1:17" x14ac:dyDescent="0.2">
      <c r="A69" s="12">
        <v>45724</v>
      </c>
      <c r="B69" s="13">
        <v>9.8000000000000004E-2</v>
      </c>
      <c r="C69" s="13">
        <v>0.374</v>
      </c>
      <c r="D69" s="13">
        <f>5720*35.31/1000</f>
        <v>201.97320000000002</v>
      </c>
      <c r="E69" s="13">
        <v>0.372</v>
      </c>
      <c r="F69" s="13">
        <v>3.34</v>
      </c>
      <c r="G69" s="13">
        <v>1.27</v>
      </c>
      <c r="H69" s="13">
        <v>6.58</v>
      </c>
      <c r="I69" s="13">
        <v>10</v>
      </c>
      <c r="J69" s="13">
        <v>6.57</v>
      </c>
      <c r="K69" s="13">
        <v>1.1000000000000001</v>
      </c>
      <c r="L69" s="13">
        <v>1.41E-2</v>
      </c>
      <c r="M69" s="13">
        <v>4.9550000000000001</v>
      </c>
      <c r="N69" s="13">
        <v>3.18</v>
      </c>
      <c r="O69" s="13">
        <f>321*35.3147/1000</f>
        <v>11.3360187</v>
      </c>
      <c r="P69" s="13">
        <v>0.34</v>
      </c>
      <c r="Q69" s="13">
        <v>0.48799999999999999</v>
      </c>
    </row>
    <row r="70" spans="1:17" x14ac:dyDescent="0.2">
      <c r="A70" s="12">
        <v>45725</v>
      </c>
      <c r="B70" s="13">
        <v>0.17599999999999999</v>
      </c>
      <c r="C70" s="13">
        <v>0.66900000000000004</v>
      </c>
      <c r="D70" s="13">
        <f>5709*35.31/1000</f>
        <v>201.58479</v>
      </c>
      <c r="E70" s="13">
        <v>0.13600000000000001</v>
      </c>
      <c r="F70" s="13">
        <v>3.14</v>
      </c>
      <c r="G70" s="13">
        <v>0.63</v>
      </c>
      <c r="H70" s="13">
        <v>6.45</v>
      </c>
      <c r="I70" s="13">
        <v>10</v>
      </c>
      <c r="J70" s="13">
        <v>8.09</v>
      </c>
      <c r="K70" s="13">
        <v>1</v>
      </c>
      <c r="L70" s="13">
        <v>1.41E-2</v>
      </c>
      <c r="M70" s="13">
        <v>4.9550000000000001</v>
      </c>
      <c r="N70" s="13">
        <v>2.41</v>
      </c>
      <c r="O70" s="13">
        <f>314*35.3147/1000</f>
        <v>11.088815800000001</v>
      </c>
      <c r="P70" s="13">
        <v>0.33900000000000002</v>
      </c>
      <c r="Q70" s="13">
        <v>0.498</v>
      </c>
    </row>
    <row r="71" spans="1:17" x14ac:dyDescent="0.2">
      <c r="A71" s="12">
        <v>45726</v>
      </c>
      <c r="B71" s="13">
        <v>0.38600000000000001</v>
      </c>
      <c r="C71" s="13">
        <v>1.371</v>
      </c>
      <c r="D71" s="13">
        <f>5709*35.31/1000</f>
        <v>201.58479</v>
      </c>
      <c r="E71" s="13">
        <v>0.36399999999999999</v>
      </c>
      <c r="F71" s="13">
        <v>3.32</v>
      </c>
      <c r="G71" s="13">
        <v>0.96</v>
      </c>
      <c r="H71" s="13">
        <v>6.58</v>
      </c>
      <c r="I71" s="13">
        <v>19</v>
      </c>
      <c r="J71" s="13">
        <v>8.27</v>
      </c>
      <c r="K71" s="13">
        <v>1.3</v>
      </c>
      <c r="L71" s="13">
        <v>1.41E-2</v>
      </c>
      <c r="M71" s="13">
        <v>4.9530000000000003</v>
      </c>
      <c r="N71" s="13">
        <v>2.036</v>
      </c>
      <c r="O71" s="13">
        <f>330*35.3147/1000</f>
        <v>11.653851000000001</v>
      </c>
      <c r="P71" s="13">
        <v>0.33700000000000002</v>
      </c>
      <c r="Q71" s="13">
        <v>0.499</v>
      </c>
    </row>
    <row r="72" spans="1:17" x14ac:dyDescent="0.2">
      <c r="A72" s="12">
        <v>45727</v>
      </c>
      <c r="B72" s="13">
        <v>0.23499999999999999</v>
      </c>
      <c r="C72" s="13">
        <v>0.86499999999999999</v>
      </c>
      <c r="D72" s="13">
        <f>5671*35.31/1000</f>
        <v>200.24301</v>
      </c>
      <c r="E72" s="13">
        <v>0.38900000000000001</v>
      </c>
      <c r="F72" s="13">
        <v>3.32</v>
      </c>
      <c r="G72" s="13">
        <v>0.96</v>
      </c>
      <c r="H72" s="13">
        <v>6.46</v>
      </c>
      <c r="I72" s="13">
        <v>50</v>
      </c>
      <c r="J72" s="13">
        <v>8.3699999999999992</v>
      </c>
      <c r="K72" s="13">
        <v>1</v>
      </c>
      <c r="L72" s="13">
        <v>1.41E-2</v>
      </c>
      <c r="M72" s="13">
        <v>4.952</v>
      </c>
      <c r="N72" s="13">
        <v>3.407</v>
      </c>
      <c r="O72" s="13">
        <f>403*35.3147/1000</f>
        <v>14.231824100000001</v>
      </c>
      <c r="P72" s="13">
        <v>0.33500000000000002</v>
      </c>
      <c r="Q72" s="13">
        <v>0.497</v>
      </c>
    </row>
    <row r="73" spans="1:17" x14ac:dyDescent="0.2">
      <c r="A73" s="12">
        <v>45728</v>
      </c>
      <c r="B73" s="13">
        <v>0.38400000000000001</v>
      </c>
      <c r="C73" s="13">
        <v>1.155</v>
      </c>
      <c r="D73" s="13">
        <f>5598*35.31/1000</f>
        <v>197.66538</v>
      </c>
      <c r="E73" s="13">
        <v>0.13500000000000001</v>
      </c>
      <c r="F73" s="13">
        <v>3.5</v>
      </c>
      <c r="G73" s="13">
        <v>1.1399999999999999</v>
      </c>
      <c r="H73" s="13">
        <v>6.46</v>
      </c>
      <c r="I73" s="13">
        <v>50</v>
      </c>
      <c r="J73" s="13">
        <v>8.27</v>
      </c>
      <c r="K73" s="13">
        <v>1.2</v>
      </c>
      <c r="L73" s="13">
        <v>1.41E-2</v>
      </c>
      <c r="M73" s="13">
        <v>4.952</v>
      </c>
      <c r="N73" s="13">
        <v>3.4430000000000001</v>
      </c>
      <c r="O73" s="13">
        <f>392*35.3147/1000</f>
        <v>13.8433624</v>
      </c>
      <c r="P73" s="13">
        <v>0.33</v>
      </c>
      <c r="Q73" s="13">
        <v>0.497</v>
      </c>
    </row>
    <row r="74" spans="1:17" x14ac:dyDescent="0.2">
      <c r="A74" s="12">
        <v>45729</v>
      </c>
      <c r="B74" s="13">
        <v>0.54200000000000004</v>
      </c>
      <c r="C74" s="13">
        <v>1.389</v>
      </c>
      <c r="D74" s="13">
        <f>5654*35.31/1000</f>
        <v>199.64274000000003</v>
      </c>
      <c r="E74" s="13">
        <v>0.13500000000000001</v>
      </c>
      <c r="F74" s="13">
        <v>3.33</v>
      </c>
      <c r="G74" s="13">
        <v>1.57</v>
      </c>
      <c r="H74" s="13">
        <v>6.46</v>
      </c>
      <c r="I74" s="13">
        <v>50</v>
      </c>
      <c r="J74" s="13">
        <v>8.5299999999999994</v>
      </c>
      <c r="K74" s="13">
        <v>0.6</v>
      </c>
      <c r="L74" s="13">
        <v>1.41E-2</v>
      </c>
      <c r="M74" s="13">
        <v>4.9450000000000003</v>
      </c>
      <c r="N74" s="13">
        <v>3.6120000000000001</v>
      </c>
      <c r="O74" s="13">
        <f>375*35.3147/1000</f>
        <v>13.243012500000001</v>
      </c>
      <c r="P74" s="13">
        <v>0.33</v>
      </c>
      <c r="Q74" s="13">
        <v>0.497</v>
      </c>
    </row>
    <row r="75" spans="1:17" x14ac:dyDescent="0.2">
      <c r="A75" s="12">
        <v>45730</v>
      </c>
      <c r="B75" s="13">
        <v>0.46899999999999997</v>
      </c>
      <c r="C75" s="13">
        <v>1.21</v>
      </c>
      <c r="D75" s="13">
        <f>5611*35.31/1000</f>
        <v>198.12441000000001</v>
      </c>
      <c r="E75" s="13">
        <v>0.34300000000000003</v>
      </c>
      <c r="F75" s="13">
        <v>1.03</v>
      </c>
      <c r="G75" s="13">
        <v>1.1299999999999999</v>
      </c>
      <c r="H75" s="13">
        <v>6.88</v>
      </c>
      <c r="I75" s="13">
        <v>50</v>
      </c>
      <c r="J75" s="13">
        <v>8.5</v>
      </c>
      <c r="K75" s="13">
        <v>1.3</v>
      </c>
      <c r="L75" s="13">
        <v>1.41E-2</v>
      </c>
      <c r="M75" s="13">
        <v>4.9580000000000002</v>
      </c>
      <c r="N75" s="13">
        <v>3.5939999999999999</v>
      </c>
      <c r="O75" s="13">
        <f>377*35.3147/1000</f>
        <v>13.3136419</v>
      </c>
      <c r="P75" s="13">
        <v>0.33600000000000002</v>
      </c>
      <c r="Q75" s="13">
        <v>0.497</v>
      </c>
    </row>
    <row r="76" spans="1:17" x14ac:dyDescent="0.2">
      <c r="A76" s="12">
        <v>45731</v>
      </c>
      <c r="B76" s="13">
        <v>0.44600000000000001</v>
      </c>
      <c r="C76" s="13">
        <v>1.159</v>
      </c>
      <c r="D76" s="13">
        <f>5575*35.31/1000</f>
        <v>196.85325</v>
      </c>
      <c r="E76" s="13">
        <v>0.122</v>
      </c>
      <c r="F76" s="13">
        <v>0.11</v>
      </c>
      <c r="G76" s="13">
        <v>1.04</v>
      </c>
      <c r="H76" s="13">
        <v>6.52</v>
      </c>
      <c r="I76" s="13">
        <v>50</v>
      </c>
      <c r="J76" s="13">
        <v>7.95</v>
      </c>
      <c r="K76" s="13">
        <v>0.8</v>
      </c>
      <c r="L76" s="13">
        <v>1.41E-2</v>
      </c>
      <c r="M76" s="13">
        <v>4.952</v>
      </c>
      <c r="N76" s="13">
        <v>2.9359999999999999</v>
      </c>
      <c r="O76" s="13">
        <f>368*35.3147/1000</f>
        <v>12.995809600000001</v>
      </c>
      <c r="P76" s="13">
        <v>0.33600000000000002</v>
      </c>
      <c r="Q76" s="13">
        <v>0.49299999999999999</v>
      </c>
    </row>
    <row r="77" spans="1:17" x14ac:dyDescent="0.2">
      <c r="A77" s="12">
        <v>45732</v>
      </c>
      <c r="B77" s="13">
        <v>8.8999999999999996E-2</v>
      </c>
      <c r="C77" s="13">
        <v>0.22800000000000001</v>
      </c>
      <c r="D77" s="13">
        <f>5428*35.31/1000</f>
        <v>191.66268000000002</v>
      </c>
      <c r="E77" s="13">
        <v>0.36599999999999999</v>
      </c>
      <c r="F77" s="13">
        <v>0.38</v>
      </c>
      <c r="G77" s="13">
        <v>1.2</v>
      </c>
      <c r="H77" s="13">
        <v>6.86</v>
      </c>
      <c r="I77" s="13">
        <v>50</v>
      </c>
      <c r="J77" s="13">
        <v>8.1199999999999992</v>
      </c>
      <c r="K77" s="13">
        <v>1</v>
      </c>
      <c r="L77" s="13">
        <v>1.41E-2</v>
      </c>
      <c r="M77" s="13">
        <v>3.9449999999999998</v>
      </c>
      <c r="N77" s="13">
        <v>2.625</v>
      </c>
      <c r="O77" s="13">
        <f>355*35.3147/1000</f>
        <v>12.536718500000001</v>
      </c>
      <c r="P77" s="13">
        <v>0.33100000000000002</v>
      </c>
      <c r="Q77" s="13">
        <v>0.48699999999999999</v>
      </c>
    </row>
    <row r="78" spans="1:17" x14ac:dyDescent="0.2">
      <c r="A78" s="12">
        <v>45733</v>
      </c>
      <c r="B78" s="13">
        <v>0.38</v>
      </c>
      <c r="C78" s="13">
        <v>1.01</v>
      </c>
      <c r="D78" s="13">
        <f>5680*35.31/1000</f>
        <v>200.56080000000003</v>
      </c>
      <c r="E78" s="13">
        <v>0.11799999999999999</v>
      </c>
      <c r="F78" s="13">
        <v>0.1</v>
      </c>
      <c r="G78" s="13">
        <v>1.19</v>
      </c>
      <c r="H78" s="13">
        <v>6.53</v>
      </c>
      <c r="I78" s="13">
        <v>50</v>
      </c>
      <c r="J78" s="13">
        <v>8.3699999999999992</v>
      </c>
      <c r="K78" s="13">
        <v>0.7</v>
      </c>
      <c r="L78" s="13">
        <v>1.41E-2</v>
      </c>
      <c r="M78" s="13">
        <v>4.9509999999999996</v>
      </c>
      <c r="N78" s="13">
        <v>2.9860000000000002</v>
      </c>
      <c r="O78" s="13">
        <f>374*35.3147/1000</f>
        <v>13.2076978</v>
      </c>
      <c r="P78" s="13">
        <v>0.32700000000000001</v>
      </c>
      <c r="Q78" s="13">
        <v>0.48799999999999999</v>
      </c>
    </row>
    <row r="79" spans="1:17" x14ac:dyDescent="0.2">
      <c r="A79" s="12">
        <v>45734</v>
      </c>
      <c r="B79" s="13">
        <v>0.39500000000000002</v>
      </c>
      <c r="C79" s="13">
        <v>1.2230000000000001</v>
      </c>
      <c r="D79" s="13">
        <f>5555*35.31/1000</f>
        <v>196.14705000000001</v>
      </c>
      <c r="E79" s="13">
        <v>0.44400000000000001</v>
      </c>
      <c r="F79" s="13">
        <v>1.27</v>
      </c>
      <c r="G79" s="13">
        <v>1.21</v>
      </c>
      <c r="H79" s="13">
        <v>6.46</v>
      </c>
      <c r="I79" s="13">
        <v>50</v>
      </c>
      <c r="J79" s="13">
        <v>8.08</v>
      </c>
      <c r="K79" s="13">
        <v>1.3</v>
      </c>
      <c r="L79" s="13">
        <v>1.41E-2</v>
      </c>
      <c r="M79" s="13">
        <v>4.9560000000000004</v>
      </c>
      <c r="N79" s="13">
        <v>3.1840000000000002</v>
      </c>
      <c r="O79" s="13">
        <f>380*35.3147/1000</f>
        <v>13.419586000000001</v>
      </c>
      <c r="P79" s="13">
        <v>0.32700000000000001</v>
      </c>
      <c r="Q79" s="13">
        <v>0.48799999999999999</v>
      </c>
    </row>
    <row r="80" spans="1:17" x14ac:dyDescent="0.2">
      <c r="A80" s="12">
        <v>45735</v>
      </c>
      <c r="B80" s="13">
        <v>0.499</v>
      </c>
      <c r="C80" s="13">
        <v>1.2270000000000001</v>
      </c>
      <c r="D80" s="13">
        <f>5659*35.31/1000</f>
        <v>199.81929</v>
      </c>
      <c r="E80" s="13">
        <v>0.40100000000000002</v>
      </c>
      <c r="F80" s="13">
        <v>1.77</v>
      </c>
      <c r="G80" s="13">
        <v>1.08</v>
      </c>
      <c r="H80" s="13">
        <v>6.32</v>
      </c>
      <c r="I80" s="13">
        <v>50</v>
      </c>
      <c r="J80" s="13">
        <v>7.97</v>
      </c>
      <c r="K80" s="13">
        <v>0.7</v>
      </c>
      <c r="L80" s="13">
        <v>1.41E-2</v>
      </c>
      <c r="M80" s="13">
        <v>4.9560000000000004</v>
      </c>
      <c r="N80" s="13">
        <v>3.464</v>
      </c>
      <c r="O80" s="13">
        <f>354*35.3147/1000</f>
        <v>12.5014038</v>
      </c>
      <c r="P80" s="13">
        <v>0.32500000000000001</v>
      </c>
      <c r="Q80" s="13">
        <v>0.49299999999999999</v>
      </c>
    </row>
    <row r="81" spans="1:17" x14ac:dyDescent="0.2">
      <c r="A81" s="12">
        <v>45736</v>
      </c>
      <c r="B81" s="13">
        <v>0.432</v>
      </c>
      <c r="C81" s="13">
        <v>1.0620000000000001</v>
      </c>
      <c r="D81" s="13">
        <f>5460*35.31/1000</f>
        <v>192.79259999999999</v>
      </c>
      <c r="E81" s="13">
        <v>0.14399999999999999</v>
      </c>
      <c r="F81" s="13">
        <v>1.77</v>
      </c>
      <c r="G81" s="13">
        <v>1.01</v>
      </c>
      <c r="H81" s="13">
        <v>6.99</v>
      </c>
      <c r="I81" s="13">
        <v>50</v>
      </c>
      <c r="J81" s="13">
        <v>7.84</v>
      </c>
      <c r="K81" s="13">
        <v>0.7</v>
      </c>
      <c r="L81" s="13">
        <v>1.41E-2</v>
      </c>
      <c r="M81" s="13">
        <v>4.96</v>
      </c>
      <c r="N81" s="13">
        <v>3.4319999999999999</v>
      </c>
      <c r="O81" s="13">
        <f>373*35.3147/1000</f>
        <v>13.172383100000001</v>
      </c>
      <c r="P81" s="13">
        <v>0.32500000000000001</v>
      </c>
      <c r="Q81" s="13">
        <v>0.49399999999999999</v>
      </c>
    </row>
    <row r="82" spans="1:17" x14ac:dyDescent="0.2">
      <c r="A82" s="12">
        <v>45737</v>
      </c>
      <c r="B82" s="13">
        <v>0.39300000000000002</v>
      </c>
      <c r="C82" s="13">
        <v>0.97</v>
      </c>
      <c r="D82" s="13">
        <f>5267*35.31/1000</f>
        <v>185.97777000000002</v>
      </c>
      <c r="E82" s="13">
        <v>0.151</v>
      </c>
      <c r="F82" s="13">
        <v>1.27</v>
      </c>
      <c r="G82" s="13">
        <v>18.5</v>
      </c>
      <c r="H82" s="13">
        <v>7.77</v>
      </c>
      <c r="I82" s="13">
        <v>51</v>
      </c>
      <c r="J82" s="13">
        <v>8.15</v>
      </c>
      <c r="K82" s="13">
        <v>0.7</v>
      </c>
      <c r="L82" s="13">
        <v>1.41E-2</v>
      </c>
      <c r="M82" s="13">
        <v>4.9560000000000004</v>
      </c>
      <c r="N82" s="13">
        <v>2.992</v>
      </c>
      <c r="O82" s="13">
        <f>373*35.3147/1000</f>
        <v>13.172383100000001</v>
      </c>
      <c r="P82" s="13">
        <v>0.32400000000000001</v>
      </c>
      <c r="Q82" s="13">
        <v>0.49399999999999999</v>
      </c>
    </row>
    <row r="83" spans="1:17" x14ac:dyDescent="0.2">
      <c r="A83" s="12">
        <v>45738</v>
      </c>
      <c r="B83" s="13">
        <v>0.29799999999999999</v>
      </c>
      <c r="C83" s="13">
        <v>0.71199999999999997</v>
      </c>
      <c r="D83" s="13">
        <f>5335*35.31/1000</f>
        <v>188.37885</v>
      </c>
      <c r="E83" s="13">
        <v>0.42199999999999999</v>
      </c>
      <c r="F83" s="13">
        <v>1.21</v>
      </c>
      <c r="G83" s="13">
        <v>20</v>
      </c>
      <c r="H83" s="13">
        <v>7.88</v>
      </c>
      <c r="I83" s="13">
        <v>51</v>
      </c>
      <c r="J83" s="13">
        <v>8.14</v>
      </c>
      <c r="K83" s="13">
        <v>0.8</v>
      </c>
      <c r="L83" s="13">
        <v>1.41E-2</v>
      </c>
      <c r="M83" s="13">
        <v>4.9530000000000003</v>
      </c>
      <c r="N83" s="13">
        <v>2.8769999999999998</v>
      </c>
      <c r="O83" s="13">
        <f>373*35.3147/1000</f>
        <v>13.172383100000001</v>
      </c>
      <c r="P83" s="13">
        <v>0.32300000000000001</v>
      </c>
      <c r="Q83" s="13">
        <v>0.49399999999999999</v>
      </c>
    </row>
    <row r="84" spans="1:17" x14ac:dyDescent="0.2">
      <c r="A84" s="12">
        <v>45739</v>
      </c>
      <c r="B84" s="13">
        <v>0.192</v>
      </c>
      <c r="C84" s="13">
        <v>0.438</v>
      </c>
      <c r="D84" s="13">
        <f>5348*35.31/1000</f>
        <v>188.83788000000001</v>
      </c>
      <c r="E84" s="13">
        <v>0.14599999999999999</v>
      </c>
      <c r="F84" s="13">
        <v>1.27</v>
      </c>
      <c r="G84" s="13">
        <v>20.11</v>
      </c>
      <c r="H84" s="13">
        <v>7.55</v>
      </c>
      <c r="I84" s="13">
        <v>51</v>
      </c>
      <c r="J84" s="13">
        <v>8.02</v>
      </c>
      <c r="K84" s="13">
        <v>0.6</v>
      </c>
      <c r="L84" s="13">
        <v>1.41E-2</v>
      </c>
      <c r="M84" s="13">
        <v>4.9530000000000003</v>
      </c>
      <c r="N84" s="13">
        <v>2.7839999999999998</v>
      </c>
      <c r="O84" s="13">
        <f>373*35.3147/1000</f>
        <v>13.172383100000001</v>
      </c>
      <c r="P84" s="13">
        <v>0.32500000000000001</v>
      </c>
      <c r="Q84" s="13">
        <v>0.49399999999999999</v>
      </c>
    </row>
    <row r="85" spans="1:17" x14ac:dyDescent="0.2">
      <c r="A85" s="12">
        <v>45740</v>
      </c>
      <c r="B85" s="13">
        <v>0.42799999999999999</v>
      </c>
      <c r="C85" s="13">
        <v>1.1359999999999999</v>
      </c>
      <c r="D85" s="13">
        <f>5745*35.31/1000</f>
        <v>202.85595000000001</v>
      </c>
      <c r="E85" s="13">
        <v>0.39200000000000002</v>
      </c>
      <c r="F85" s="13">
        <v>0.54</v>
      </c>
      <c r="G85" s="13">
        <v>19.899999999999999</v>
      </c>
      <c r="H85" s="13">
        <v>7.22</v>
      </c>
      <c r="I85" s="13">
        <v>51</v>
      </c>
      <c r="J85" s="13">
        <v>7.95</v>
      </c>
      <c r="K85" s="13">
        <v>0.9</v>
      </c>
      <c r="L85" s="13">
        <v>1.41E-2</v>
      </c>
      <c r="M85" s="13">
        <v>4.9530000000000003</v>
      </c>
      <c r="N85" s="13">
        <v>3.0489999999999999</v>
      </c>
      <c r="O85" s="13">
        <f>373*35.3147/1000</f>
        <v>13.172383100000001</v>
      </c>
      <c r="P85" s="13">
        <v>0.32800000000000001</v>
      </c>
      <c r="Q85" s="13">
        <v>0.49399999999999999</v>
      </c>
    </row>
    <row r="86" spans="1:17" x14ac:dyDescent="0.2">
      <c r="A86" s="12">
        <v>45741</v>
      </c>
      <c r="B86" s="13">
        <v>0.44589000000000001</v>
      </c>
      <c r="C86" s="13">
        <v>1.357</v>
      </c>
      <c r="D86" s="13">
        <f>5902*35.31/1000</f>
        <v>208.39962000000003</v>
      </c>
      <c r="E86" s="13">
        <v>0.39200000000000002</v>
      </c>
      <c r="F86" s="13">
        <v>2.4300000000000002</v>
      </c>
      <c r="G86" s="13">
        <v>19.68</v>
      </c>
      <c r="H86" s="13">
        <v>7.4</v>
      </c>
      <c r="I86" s="13">
        <v>50</v>
      </c>
      <c r="J86" s="13">
        <v>8.09</v>
      </c>
      <c r="K86" s="13">
        <v>0.7</v>
      </c>
      <c r="L86" s="13">
        <v>1.41E-2</v>
      </c>
      <c r="M86" s="13">
        <v>4.9539999999999997</v>
      </c>
      <c r="N86" s="13">
        <v>3.2919999999999998</v>
      </c>
      <c r="O86" s="13">
        <f>380*35.3147/1000</f>
        <v>13.419586000000001</v>
      </c>
      <c r="P86" s="13">
        <v>0.32800000000000001</v>
      </c>
      <c r="Q86" s="13">
        <v>0.47</v>
      </c>
    </row>
    <row r="87" spans="1:17" x14ac:dyDescent="0.2">
      <c r="A87" s="12">
        <v>45742</v>
      </c>
      <c r="B87" s="13">
        <v>0.36174000000000001</v>
      </c>
      <c r="C87" s="13">
        <v>0.997</v>
      </c>
      <c r="D87" s="13">
        <f>5808*35.31/1000</f>
        <v>205.08048000000002</v>
      </c>
      <c r="E87" s="13">
        <v>0.39200000000000002</v>
      </c>
      <c r="F87" s="13">
        <v>8.76</v>
      </c>
      <c r="G87" s="13">
        <v>18.07</v>
      </c>
      <c r="H87" s="13">
        <v>3.66</v>
      </c>
      <c r="I87" s="13">
        <v>35</v>
      </c>
      <c r="J87" s="13">
        <v>7.28</v>
      </c>
      <c r="K87" s="13">
        <v>0.1</v>
      </c>
      <c r="L87" s="13">
        <v>1.41E-2</v>
      </c>
      <c r="M87" s="13">
        <v>4.9539999999999997</v>
      </c>
      <c r="N87" s="13">
        <v>2.74</v>
      </c>
      <c r="O87" s="13">
        <f>370*35.3147/1000</f>
        <v>13.066439000000001</v>
      </c>
      <c r="P87" s="13">
        <v>0.32800000000000001</v>
      </c>
      <c r="Q87" s="13">
        <v>0.47</v>
      </c>
    </row>
    <row r="88" spans="1:17" x14ac:dyDescent="0.2">
      <c r="A88" s="12">
        <v>45743</v>
      </c>
      <c r="B88" s="13">
        <v>0.14324000000000001</v>
      </c>
      <c r="C88" s="13">
        <v>0.34295999999999999</v>
      </c>
      <c r="D88" s="13">
        <f>5792*35.31/1000</f>
        <v>204.51552000000001</v>
      </c>
      <c r="E88" s="13">
        <v>0.373</v>
      </c>
      <c r="F88" s="13">
        <v>14.19</v>
      </c>
      <c r="G88" s="13">
        <v>13.2</v>
      </c>
      <c r="H88" s="13">
        <v>7.35</v>
      </c>
      <c r="I88" s="13">
        <v>35</v>
      </c>
      <c r="J88" s="13">
        <v>7.28</v>
      </c>
      <c r="K88" s="13">
        <v>0.1</v>
      </c>
      <c r="L88" s="13">
        <v>1.41E-2</v>
      </c>
      <c r="M88" s="13">
        <v>4.9560000000000004</v>
      </c>
      <c r="N88" s="13">
        <v>2.5289999999999999</v>
      </c>
      <c r="O88" s="13">
        <f>388*35.3147/1000</f>
        <v>13.702103600000001</v>
      </c>
      <c r="P88" s="13">
        <v>0.32800000000000001</v>
      </c>
      <c r="Q88" s="13">
        <v>0.48599999999999999</v>
      </c>
    </row>
    <row r="89" spans="1:17" x14ac:dyDescent="0.2">
      <c r="A89" s="12">
        <v>45744</v>
      </c>
      <c r="B89" s="13">
        <v>0.27145999999999998</v>
      </c>
      <c r="C89" s="13">
        <v>0.71257000000000004</v>
      </c>
      <c r="D89" s="13">
        <f>5810*35.31/1000</f>
        <v>205.15110000000001</v>
      </c>
      <c r="E89" s="13">
        <v>0.13400000000000001</v>
      </c>
      <c r="F89" s="13">
        <v>12.21</v>
      </c>
      <c r="G89" s="13">
        <v>7.16</v>
      </c>
      <c r="H89" s="13">
        <v>7.57</v>
      </c>
      <c r="I89" s="13">
        <v>35</v>
      </c>
      <c r="J89" s="13">
        <v>7.28</v>
      </c>
      <c r="K89" s="13">
        <v>0.1</v>
      </c>
      <c r="L89" s="13">
        <v>1.41E-2</v>
      </c>
      <c r="M89" s="13">
        <v>4.9560000000000004</v>
      </c>
      <c r="N89" s="13">
        <v>2.0920000000000001</v>
      </c>
      <c r="O89" s="13">
        <f>368*35.3147/1000</f>
        <v>12.995809600000001</v>
      </c>
      <c r="P89" s="13">
        <v>2.7E-2</v>
      </c>
      <c r="Q89" s="13">
        <v>0.316</v>
      </c>
    </row>
    <row r="90" spans="1:17" x14ac:dyDescent="0.2">
      <c r="A90" s="12">
        <v>45745</v>
      </c>
      <c r="B90" s="13">
        <v>0.29627999999999999</v>
      </c>
      <c r="C90" s="13">
        <v>0.74741000000000002</v>
      </c>
      <c r="D90" s="13">
        <f>5718*35.31/1000</f>
        <v>201.90258000000003</v>
      </c>
      <c r="E90" s="13">
        <v>0.13200000000000001</v>
      </c>
      <c r="F90" s="13">
        <v>11.43</v>
      </c>
      <c r="G90" s="13">
        <v>2.82</v>
      </c>
      <c r="H90" s="13">
        <v>7.72</v>
      </c>
      <c r="I90" s="13">
        <v>29</v>
      </c>
      <c r="J90" s="13">
        <v>7.28</v>
      </c>
      <c r="K90" s="13">
        <v>0.1</v>
      </c>
      <c r="L90" s="13">
        <v>1.41E-2</v>
      </c>
      <c r="M90" s="13">
        <v>2.7959999999999998</v>
      </c>
      <c r="N90" s="13">
        <v>2.0649999999999999</v>
      </c>
      <c r="O90" s="13">
        <f>366*35.3147/1000</f>
        <v>12.925180200000002</v>
      </c>
      <c r="P90" s="13">
        <v>0</v>
      </c>
      <c r="Q90" s="13">
        <v>0.30599999999999999</v>
      </c>
    </row>
    <row r="91" spans="1:17" x14ac:dyDescent="0.2">
      <c r="A91" s="12">
        <v>45746</v>
      </c>
      <c r="B91" s="13">
        <v>9.8629999999999995E-2</v>
      </c>
      <c r="C91" s="13">
        <v>0.37507000000000001</v>
      </c>
      <c r="D91" s="13">
        <f>5767*35.31/1000</f>
        <v>203.63277000000002</v>
      </c>
      <c r="E91" s="13">
        <v>0.40400000000000003</v>
      </c>
      <c r="F91" s="13">
        <v>10.039999999999999</v>
      </c>
      <c r="G91" s="13">
        <v>2.92</v>
      </c>
      <c r="H91" s="13">
        <v>7.87</v>
      </c>
      <c r="I91" s="13">
        <v>10</v>
      </c>
      <c r="J91" s="13">
        <v>7.28</v>
      </c>
      <c r="K91" s="13">
        <v>0.1</v>
      </c>
      <c r="L91" s="13">
        <v>1.41E-2</v>
      </c>
      <c r="M91" s="13">
        <v>1.163</v>
      </c>
      <c r="N91" s="13">
        <v>1.99</v>
      </c>
      <c r="O91" s="13">
        <f>389*35.3147/1000</f>
        <v>13.737418300000002</v>
      </c>
      <c r="P91" s="13">
        <v>0</v>
      </c>
      <c r="Q91" s="13">
        <v>0.3</v>
      </c>
    </row>
    <row r="92" spans="1:17" x14ac:dyDescent="0.2">
      <c r="A92" s="12">
        <v>45747</v>
      </c>
      <c r="B92" s="13">
        <v>0.39429999999999998</v>
      </c>
      <c r="C92" s="13">
        <v>1.137</v>
      </c>
      <c r="D92" s="13">
        <f>5756*35.31/1000</f>
        <v>203.24436000000003</v>
      </c>
      <c r="E92" s="13">
        <v>0.14000000000000001</v>
      </c>
      <c r="F92" s="13">
        <v>8.5</v>
      </c>
      <c r="G92" s="13">
        <v>3.27</v>
      </c>
      <c r="H92" s="13">
        <v>7.87</v>
      </c>
      <c r="I92" s="13">
        <v>30</v>
      </c>
      <c r="J92" s="13">
        <v>7.28</v>
      </c>
      <c r="K92" s="13">
        <v>0.1</v>
      </c>
      <c r="L92" s="13">
        <v>1.41E-2</v>
      </c>
      <c r="M92" s="13">
        <v>2.84</v>
      </c>
      <c r="N92" s="13">
        <v>2.5230000000000001</v>
      </c>
      <c r="O92" s="13">
        <f>380*35.3147/1000</f>
        <v>13.419586000000001</v>
      </c>
      <c r="P92" s="13">
        <v>0</v>
      </c>
      <c r="Q92" s="13">
        <v>0.3</v>
      </c>
    </row>
    <row r="93" spans="1:17" x14ac:dyDescent="0.2">
      <c r="A93" s="12">
        <v>45748</v>
      </c>
      <c r="B93" s="13">
        <v>0.41799999999999998</v>
      </c>
      <c r="C93" s="13">
        <v>0.22500000000000001</v>
      </c>
      <c r="D93" s="13">
        <v>202.96188000000001</v>
      </c>
      <c r="E93" s="13">
        <v>0.41799999999999998</v>
      </c>
      <c r="F93" s="13">
        <v>8.14</v>
      </c>
      <c r="G93" s="13">
        <v>2.4900000000000002</v>
      </c>
      <c r="H93" s="13">
        <v>7.51</v>
      </c>
      <c r="I93" s="13">
        <v>36</v>
      </c>
      <c r="J93" s="13">
        <v>7.74</v>
      </c>
      <c r="K93" s="13">
        <v>0.86</v>
      </c>
      <c r="L93" s="13">
        <v>1.41E-2</v>
      </c>
      <c r="M93" s="13">
        <v>4.9379999999999997</v>
      </c>
      <c r="N93" s="13">
        <v>3.2490000000000001</v>
      </c>
      <c r="O93" s="13">
        <v>13.172383100000001</v>
      </c>
      <c r="P93" s="13">
        <v>0</v>
      </c>
      <c r="Q93" s="13">
        <v>0.30399999999999999</v>
      </c>
    </row>
    <row r="94" spans="1:17" x14ac:dyDescent="0.2">
      <c r="A94" s="12">
        <v>45749</v>
      </c>
      <c r="B94" s="13">
        <v>0.57699999999999996</v>
      </c>
      <c r="C94" s="13">
        <v>1.845</v>
      </c>
      <c r="D94" s="13">
        <v>201.83196000000001</v>
      </c>
      <c r="E94" s="13">
        <v>0.13800000000000001</v>
      </c>
      <c r="F94" s="13">
        <v>7.91</v>
      </c>
      <c r="G94" s="13">
        <v>2.59</v>
      </c>
      <c r="H94" s="13">
        <v>7.61</v>
      </c>
      <c r="I94" s="13">
        <v>43</v>
      </c>
      <c r="J94" s="13">
        <v>7.8</v>
      </c>
      <c r="K94" s="13">
        <v>0.96</v>
      </c>
      <c r="L94" s="13">
        <v>1.41E-2</v>
      </c>
      <c r="M94" s="13">
        <v>4.9509999999999996</v>
      </c>
      <c r="N94" s="13">
        <v>2.2989999999999999</v>
      </c>
      <c r="O94" s="13">
        <v>13.772733000000001</v>
      </c>
      <c r="P94" s="13">
        <v>0</v>
      </c>
      <c r="Q94" s="13">
        <v>0.307</v>
      </c>
    </row>
    <row r="95" spans="1:17" x14ac:dyDescent="0.2">
      <c r="A95" s="12">
        <v>45750</v>
      </c>
      <c r="B95" s="13">
        <v>0.219</v>
      </c>
      <c r="C95" s="13">
        <v>0.73099999999999998</v>
      </c>
      <c r="D95" s="13">
        <v>206.03385</v>
      </c>
      <c r="E95" s="13">
        <v>0.34499999999999997</v>
      </c>
      <c r="F95" s="13">
        <v>7.45</v>
      </c>
      <c r="G95" s="13">
        <v>2.34</v>
      </c>
      <c r="H95" s="13">
        <v>7.51</v>
      </c>
      <c r="I95" s="13">
        <v>49</v>
      </c>
      <c r="J95" s="13">
        <v>7.77</v>
      </c>
      <c r="K95" s="13">
        <v>0.97</v>
      </c>
      <c r="L95" s="13">
        <v>1.41E-2</v>
      </c>
      <c r="M95" s="13">
        <v>4.952</v>
      </c>
      <c r="N95" s="13">
        <v>3.2669999999999999</v>
      </c>
      <c r="O95" s="13">
        <v>13.525530099999999</v>
      </c>
      <c r="P95" s="13">
        <v>0</v>
      </c>
      <c r="Q95" s="13">
        <v>0.311</v>
      </c>
    </row>
    <row r="96" spans="1:17" x14ac:dyDescent="0.2">
      <c r="A96" s="12">
        <v>45751</v>
      </c>
      <c r="B96" s="13">
        <v>0.4</v>
      </c>
      <c r="C96" s="13">
        <v>1.363</v>
      </c>
      <c r="D96" s="13">
        <v>204.55083000000002</v>
      </c>
      <c r="E96" s="13">
        <v>0.40100000000000002</v>
      </c>
      <c r="F96" s="13">
        <v>6.25</v>
      </c>
      <c r="G96" s="13">
        <v>2.4</v>
      </c>
      <c r="H96" s="13">
        <v>7.54</v>
      </c>
      <c r="I96" s="13">
        <v>49</v>
      </c>
      <c r="J96" s="13">
        <v>7.6576103566666669</v>
      </c>
      <c r="K96" s="13">
        <v>1.1100000000000001</v>
      </c>
      <c r="L96" s="13">
        <v>1.41E-2</v>
      </c>
      <c r="M96" s="13">
        <v>4.9550000000000001</v>
      </c>
      <c r="N96" s="13">
        <v>3.2970000000000002</v>
      </c>
      <c r="O96" s="13">
        <v>13.9493065</v>
      </c>
      <c r="P96" s="13">
        <v>0</v>
      </c>
      <c r="Q96" s="13">
        <v>0.311</v>
      </c>
    </row>
    <row r="97" spans="1:17" x14ac:dyDescent="0.2">
      <c r="A97" s="12">
        <v>45752</v>
      </c>
      <c r="B97" s="13">
        <v>0.36099999999999999</v>
      </c>
      <c r="C97" s="13">
        <v>1.202</v>
      </c>
      <c r="D97" s="13">
        <v>202.57347000000001</v>
      </c>
      <c r="E97" s="13">
        <v>0.13200000000000001</v>
      </c>
      <c r="F97" s="13">
        <v>9.6199999999999992</v>
      </c>
      <c r="G97" s="13">
        <v>2.48</v>
      </c>
      <c r="H97" s="13">
        <v>7.49</v>
      </c>
      <c r="I97" s="13">
        <v>49</v>
      </c>
      <c r="J97" s="13">
        <v>7.61</v>
      </c>
      <c r="K97" s="13">
        <v>0.99</v>
      </c>
      <c r="L97" s="13">
        <v>1.41E-2</v>
      </c>
      <c r="M97" s="13">
        <v>4.9550000000000001</v>
      </c>
      <c r="N97" s="13">
        <v>2.5979999999999999</v>
      </c>
      <c r="O97" s="13">
        <v>14.973432800000001</v>
      </c>
      <c r="P97" s="13">
        <v>0</v>
      </c>
      <c r="Q97" s="13">
        <v>0.311</v>
      </c>
    </row>
    <row r="98" spans="1:17" x14ac:dyDescent="0.2">
      <c r="A98" s="12">
        <v>45753</v>
      </c>
      <c r="B98" s="13">
        <v>0.51500000000000001</v>
      </c>
      <c r="C98" s="13">
        <v>1.784</v>
      </c>
      <c r="D98" s="13">
        <v>193.95783000000003</v>
      </c>
      <c r="E98" s="13">
        <v>0.13300000000000001</v>
      </c>
      <c r="F98" s="13">
        <v>8.5399999999999991</v>
      </c>
      <c r="G98" s="13">
        <v>2.44</v>
      </c>
      <c r="H98" s="13">
        <v>7.64</v>
      </c>
      <c r="I98" s="13">
        <v>49</v>
      </c>
      <c r="J98" s="13">
        <v>7.31</v>
      </c>
      <c r="K98" s="13">
        <v>1.1100000000000001</v>
      </c>
      <c r="L98" s="13">
        <v>1.41E-2</v>
      </c>
      <c r="M98" s="13">
        <v>4.95</v>
      </c>
      <c r="N98" s="13">
        <v>2.367</v>
      </c>
      <c r="O98" s="13">
        <v>14.1965094</v>
      </c>
      <c r="P98" s="13">
        <v>0</v>
      </c>
      <c r="Q98" s="13">
        <v>0.311</v>
      </c>
    </row>
    <row r="99" spans="1:17" x14ac:dyDescent="0.2">
      <c r="A99" s="12">
        <v>45754</v>
      </c>
      <c r="B99" s="13">
        <v>0.38100000000000001</v>
      </c>
      <c r="C99" s="13">
        <v>1.179</v>
      </c>
      <c r="D99" s="13">
        <v>202.92657</v>
      </c>
      <c r="E99" s="13">
        <v>0.41799999999999998</v>
      </c>
      <c r="F99" s="13">
        <v>6.95</v>
      </c>
      <c r="G99" s="13">
        <v>2.42</v>
      </c>
      <c r="H99" s="13">
        <v>7.69</v>
      </c>
      <c r="I99" s="13">
        <v>48</v>
      </c>
      <c r="J99" s="13">
        <v>6.7</v>
      </c>
      <c r="K99" s="13">
        <v>0.69</v>
      </c>
      <c r="L99" s="13">
        <v>1.41E-2</v>
      </c>
      <c r="M99" s="13">
        <v>4.9539999999999997</v>
      </c>
      <c r="N99" s="13">
        <v>2.246</v>
      </c>
      <c r="O99" s="13">
        <v>13.278327200000001</v>
      </c>
      <c r="P99" s="13">
        <v>0</v>
      </c>
      <c r="Q99" s="13">
        <v>0.311</v>
      </c>
    </row>
    <row r="100" spans="1:17" x14ac:dyDescent="0.2">
      <c r="A100" s="12">
        <v>45755</v>
      </c>
      <c r="B100" s="13">
        <v>0.46899999999999997</v>
      </c>
      <c r="C100" s="13">
        <v>1.496</v>
      </c>
      <c r="D100" s="13">
        <v>195.79395000000002</v>
      </c>
      <c r="E100" s="13">
        <v>0.41799999999999998</v>
      </c>
      <c r="F100" s="13">
        <v>6.74</v>
      </c>
      <c r="G100" s="13">
        <v>2.39</v>
      </c>
      <c r="H100" s="13">
        <v>7.7</v>
      </c>
      <c r="I100" s="13">
        <v>48</v>
      </c>
      <c r="J100" s="13">
        <v>5.6</v>
      </c>
      <c r="K100" s="13">
        <v>0.76</v>
      </c>
      <c r="L100" s="13">
        <v>1.41E-2</v>
      </c>
      <c r="M100" s="13">
        <v>4.9539999999999997</v>
      </c>
      <c r="N100" s="13">
        <v>2.4620000000000002</v>
      </c>
      <c r="O100" s="13">
        <v>13.666788900000002</v>
      </c>
      <c r="P100" s="13">
        <v>0</v>
      </c>
      <c r="Q100" s="13">
        <v>0.309</v>
      </c>
    </row>
    <row r="101" spans="1:17" x14ac:dyDescent="0.2">
      <c r="A101" s="12">
        <v>45756</v>
      </c>
      <c r="B101" s="13">
        <v>0.42</v>
      </c>
      <c r="C101" s="13">
        <v>1.3320000000000001</v>
      </c>
      <c r="D101" s="13">
        <v>197.20635000000001</v>
      </c>
      <c r="E101" s="13">
        <v>0.49199999999999999</v>
      </c>
      <c r="F101" s="13">
        <v>6.74</v>
      </c>
      <c r="G101" s="13">
        <v>2.2200000000000002</v>
      </c>
      <c r="H101" s="13">
        <v>7.7</v>
      </c>
      <c r="I101" s="13">
        <v>48</v>
      </c>
      <c r="J101" s="13">
        <v>5.64</v>
      </c>
      <c r="K101" s="13">
        <v>0.79</v>
      </c>
      <c r="L101" s="13">
        <v>1.41E-2</v>
      </c>
      <c r="M101" s="13">
        <v>4.9539999999999997</v>
      </c>
      <c r="N101" s="13">
        <v>2.5019999999999998</v>
      </c>
      <c r="O101" s="13">
        <v>14.0905653</v>
      </c>
      <c r="P101" s="13">
        <v>0</v>
      </c>
      <c r="Q101" s="13">
        <v>0.309</v>
      </c>
    </row>
    <row r="102" spans="1:17" x14ac:dyDescent="0.2">
      <c r="A102" s="12">
        <v>45757</v>
      </c>
      <c r="B102" s="13">
        <v>0.42399999999999999</v>
      </c>
      <c r="C102" s="13">
        <v>1.3640000000000001</v>
      </c>
      <c r="D102" s="13">
        <v>198.01848000000001</v>
      </c>
      <c r="E102" s="13">
        <v>0.13800000000000001</v>
      </c>
      <c r="F102" s="13">
        <v>7.74</v>
      </c>
      <c r="G102" s="13">
        <v>2.23</v>
      </c>
      <c r="H102" s="13">
        <v>7.55</v>
      </c>
      <c r="I102" s="13">
        <v>48</v>
      </c>
      <c r="J102" s="13">
        <v>5.78</v>
      </c>
      <c r="K102" s="13">
        <v>0.92</v>
      </c>
      <c r="L102" s="13">
        <v>1.41E-2</v>
      </c>
      <c r="M102" s="13">
        <v>4.9539999999999997</v>
      </c>
      <c r="N102" s="13">
        <v>3.9689999999999999</v>
      </c>
      <c r="O102" s="13">
        <v>14.549656400000002</v>
      </c>
      <c r="P102" s="13">
        <v>0</v>
      </c>
      <c r="Q102" s="13">
        <v>0.309</v>
      </c>
    </row>
    <row r="103" spans="1:17" x14ac:dyDescent="0.2">
      <c r="A103" s="12">
        <v>45758</v>
      </c>
      <c r="B103" s="13">
        <v>0.32400000000000001</v>
      </c>
      <c r="C103" s="13">
        <v>1.089</v>
      </c>
      <c r="D103" s="13">
        <v>199.21902000000003</v>
      </c>
      <c r="E103" s="13">
        <v>0.439</v>
      </c>
      <c r="F103" s="13">
        <v>8.7578999999999994</v>
      </c>
      <c r="G103" s="13">
        <v>2.1800000000000002</v>
      </c>
      <c r="H103" s="13">
        <v>7.69</v>
      </c>
      <c r="I103" s="13">
        <v>48</v>
      </c>
      <c r="J103" s="13">
        <v>5.79</v>
      </c>
      <c r="K103" s="13">
        <v>1.08</v>
      </c>
      <c r="L103" s="13">
        <v>1.41E-2</v>
      </c>
      <c r="M103" s="13">
        <v>4.9550000000000001</v>
      </c>
      <c r="N103" s="13">
        <v>3.5790000000000002</v>
      </c>
      <c r="O103" s="13">
        <v>13.772733000000001</v>
      </c>
      <c r="P103" s="13">
        <v>0</v>
      </c>
      <c r="Q103" s="13">
        <v>0.309</v>
      </c>
    </row>
    <row r="104" spans="1:17" x14ac:dyDescent="0.2">
      <c r="A104" s="12">
        <v>45759</v>
      </c>
      <c r="B104" s="13">
        <v>0.17100000000000001</v>
      </c>
      <c r="C104" s="13">
        <v>0.57399999999999995</v>
      </c>
      <c r="D104" s="13">
        <v>201.76134000000002</v>
      </c>
      <c r="E104" s="13">
        <v>0.38500000000000001</v>
      </c>
      <c r="F104" s="13">
        <v>2.4342999999999999</v>
      </c>
      <c r="G104" s="13">
        <v>1.98</v>
      </c>
      <c r="H104" s="13">
        <v>3.84</v>
      </c>
      <c r="I104" s="13">
        <v>46</v>
      </c>
      <c r="J104" s="13">
        <v>5.83</v>
      </c>
      <c r="K104" s="13">
        <v>0.69</v>
      </c>
      <c r="L104" s="13">
        <v>1.41E-2</v>
      </c>
      <c r="M104" s="13">
        <v>4.0149999999999997</v>
      </c>
      <c r="N104" s="13">
        <v>3.5289999999999999</v>
      </c>
      <c r="O104" s="13">
        <v>13.419586000000001</v>
      </c>
      <c r="P104" s="13">
        <v>0</v>
      </c>
      <c r="Q104" s="13">
        <v>0.309</v>
      </c>
    </row>
    <row r="105" spans="1:17" x14ac:dyDescent="0.2">
      <c r="A105" s="12">
        <v>45760</v>
      </c>
      <c r="B105" s="13">
        <v>0.36199999999999999</v>
      </c>
      <c r="C105" s="13">
        <v>1.198</v>
      </c>
      <c r="D105" s="13">
        <v>199.92522</v>
      </c>
      <c r="E105" s="13">
        <v>0</v>
      </c>
      <c r="F105" s="13">
        <v>0</v>
      </c>
      <c r="G105" s="13">
        <v>2.19</v>
      </c>
      <c r="H105" s="13">
        <v>7.58</v>
      </c>
      <c r="I105" s="13">
        <v>46</v>
      </c>
      <c r="J105" s="13">
        <v>10.4</v>
      </c>
      <c r="K105" s="13">
        <v>1.3</v>
      </c>
      <c r="L105" s="13">
        <v>1.41E-2</v>
      </c>
      <c r="M105" s="13">
        <v>3.9420000000000002</v>
      </c>
      <c r="N105" s="13">
        <v>3.66</v>
      </c>
      <c r="O105" s="13">
        <v>12.642662600000001</v>
      </c>
      <c r="P105" s="13">
        <v>0</v>
      </c>
      <c r="Q105" s="13">
        <v>0.309</v>
      </c>
    </row>
    <row r="106" spans="1:17" x14ac:dyDescent="0.2">
      <c r="A106" s="12">
        <v>45761</v>
      </c>
      <c r="B106" s="13">
        <v>0.29199999999999998</v>
      </c>
      <c r="C106" s="13">
        <v>0.96099999999999997</v>
      </c>
      <c r="D106" s="13">
        <v>199.28964000000002</v>
      </c>
      <c r="E106" s="13">
        <v>0.13600000000000001</v>
      </c>
      <c r="F106" s="13">
        <v>5.37</v>
      </c>
      <c r="G106" s="13">
        <v>2.12</v>
      </c>
      <c r="H106" s="13">
        <v>7.8</v>
      </c>
      <c r="I106" s="13">
        <v>48</v>
      </c>
      <c r="J106" s="13">
        <v>12.6</v>
      </c>
      <c r="K106" s="13">
        <v>1.4</v>
      </c>
      <c r="L106" s="13">
        <v>0</v>
      </c>
      <c r="M106" s="13">
        <v>4.952</v>
      </c>
      <c r="N106" s="13">
        <v>3.5870000000000002</v>
      </c>
      <c r="O106" s="13">
        <v>11.724480400000001</v>
      </c>
      <c r="P106" s="13">
        <v>0</v>
      </c>
      <c r="Q106" s="13">
        <v>0.309</v>
      </c>
    </row>
    <row r="107" spans="1:17" x14ac:dyDescent="0.2">
      <c r="A107" s="12">
        <v>45762</v>
      </c>
      <c r="B107" s="13">
        <v>0.35499999999999998</v>
      </c>
      <c r="C107" s="13">
        <v>1.1579999999999999</v>
      </c>
      <c r="D107" s="13">
        <v>194.76996000000003</v>
      </c>
      <c r="E107" s="13">
        <v>0</v>
      </c>
      <c r="F107" s="13">
        <v>3.51</v>
      </c>
      <c r="G107" s="13">
        <v>2.14</v>
      </c>
      <c r="H107" s="13">
        <v>3.34</v>
      </c>
      <c r="I107" s="13">
        <v>47</v>
      </c>
      <c r="J107" s="13">
        <v>13.21</v>
      </c>
      <c r="K107" s="13">
        <v>0.5</v>
      </c>
      <c r="L107" s="13">
        <v>0</v>
      </c>
      <c r="M107" s="13">
        <v>4.9539999999999997</v>
      </c>
      <c r="N107" s="13">
        <v>3.6190000000000002</v>
      </c>
      <c r="O107" s="13">
        <v>13.4549007</v>
      </c>
      <c r="P107" s="13">
        <v>0</v>
      </c>
      <c r="Q107" s="13">
        <v>0.309</v>
      </c>
    </row>
    <row r="108" spans="1:17" x14ac:dyDescent="0.2">
      <c r="A108" s="12">
        <v>45763</v>
      </c>
      <c r="B108" s="13">
        <v>0.375</v>
      </c>
      <c r="C108" s="13">
        <v>1.1890000000000001</v>
      </c>
      <c r="D108" s="13">
        <v>196.35891000000001</v>
      </c>
      <c r="E108" s="13">
        <v>0</v>
      </c>
      <c r="F108" s="13">
        <v>2.09</v>
      </c>
      <c r="G108" s="13">
        <v>2.17</v>
      </c>
      <c r="H108" s="13">
        <v>7.57</v>
      </c>
      <c r="I108" s="13">
        <v>49</v>
      </c>
      <c r="J108" s="13">
        <v>12.31</v>
      </c>
      <c r="K108" s="13">
        <v>1.3</v>
      </c>
      <c r="L108" s="13">
        <v>0</v>
      </c>
      <c r="M108" s="13">
        <v>4.9530000000000003</v>
      </c>
      <c r="N108" s="13">
        <v>3.69</v>
      </c>
      <c r="O108" s="13">
        <v>12.819236099999999</v>
      </c>
      <c r="P108" s="13">
        <v>0</v>
      </c>
      <c r="Q108" s="13">
        <v>0.309</v>
      </c>
    </row>
    <row r="109" spans="1:17" x14ac:dyDescent="0.2">
      <c r="A109" s="12">
        <v>45764</v>
      </c>
      <c r="B109" s="13">
        <v>0.35899999999999999</v>
      </c>
      <c r="C109" s="13">
        <v>1.155</v>
      </c>
      <c r="D109" s="13">
        <f>5608*35.31/1000</f>
        <v>198.01848000000001</v>
      </c>
      <c r="E109" s="13">
        <v>0</v>
      </c>
      <c r="F109" s="13">
        <v>9.4700000000000006</v>
      </c>
      <c r="G109" s="13">
        <v>2.23</v>
      </c>
      <c r="H109" s="13">
        <v>7.55</v>
      </c>
      <c r="I109" s="13">
        <v>48</v>
      </c>
      <c r="J109" s="13">
        <v>5.78</v>
      </c>
      <c r="K109" s="13">
        <v>0.87</v>
      </c>
      <c r="L109" s="13">
        <v>1.41E-2</v>
      </c>
      <c r="M109" s="13">
        <v>4.9530000000000003</v>
      </c>
      <c r="N109" s="13">
        <v>3.59</v>
      </c>
      <c r="O109" s="13">
        <f>382*35.3147/1000</f>
        <v>13.4902154</v>
      </c>
      <c r="P109" s="13">
        <v>0</v>
      </c>
      <c r="Q109" s="13">
        <v>0.30599999999999999</v>
      </c>
    </row>
    <row r="110" spans="1:17" x14ac:dyDescent="0.2">
      <c r="A110" s="12">
        <v>45765</v>
      </c>
      <c r="B110" s="13">
        <v>0.371</v>
      </c>
      <c r="C110" s="13">
        <v>1.155</v>
      </c>
      <c r="D110" s="13">
        <f>5381*35.31/1000</f>
        <v>190.00311000000002</v>
      </c>
      <c r="E110" s="13">
        <v>0.13700000000000001</v>
      </c>
      <c r="F110" s="13">
        <v>8.5500000000000007</v>
      </c>
      <c r="G110" s="13">
        <v>2.21</v>
      </c>
      <c r="H110" s="13">
        <v>7.72</v>
      </c>
      <c r="I110" s="13">
        <v>45</v>
      </c>
      <c r="J110" s="13">
        <v>6.47</v>
      </c>
      <c r="K110" s="13">
        <v>1.32</v>
      </c>
      <c r="L110" s="13">
        <v>1.41E-2</v>
      </c>
      <c r="M110" s="13">
        <v>4.9530000000000003</v>
      </c>
      <c r="N110" s="13">
        <v>3.6539999999999999</v>
      </c>
      <c r="O110" s="13">
        <f>412*35.3147/1000</f>
        <v>14.549656400000002</v>
      </c>
      <c r="P110" s="13">
        <v>0</v>
      </c>
      <c r="Q110" s="13">
        <v>0.30599999999999999</v>
      </c>
    </row>
    <row r="111" spans="1:17" x14ac:dyDescent="0.2">
      <c r="A111" s="12">
        <v>45766</v>
      </c>
      <c r="B111" s="13">
        <v>0.126</v>
      </c>
      <c r="C111" s="13">
        <v>1.1479999999999999</v>
      </c>
      <c r="D111" s="13">
        <f>5502*35.31/1000</f>
        <v>194.27562000000003</v>
      </c>
      <c r="E111" s="13">
        <v>0</v>
      </c>
      <c r="F111" s="13">
        <v>14.73</v>
      </c>
      <c r="G111" s="13">
        <v>2.2599999999999998</v>
      </c>
      <c r="H111" s="13">
        <v>7.52</v>
      </c>
      <c r="I111" s="13">
        <v>45</v>
      </c>
      <c r="J111" s="13">
        <v>9.6300000000000008</v>
      </c>
      <c r="K111" s="13">
        <v>1.76</v>
      </c>
      <c r="L111" s="13">
        <v>1.41E-2</v>
      </c>
      <c r="M111" s="13">
        <v>4.9530000000000003</v>
      </c>
      <c r="N111" s="13">
        <v>3.306</v>
      </c>
      <c r="O111" s="13">
        <f>401*35.3147/1000</f>
        <v>14.161194699999999</v>
      </c>
      <c r="P111" s="13">
        <v>0</v>
      </c>
      <c r="Q111" s="13">
        <v>0.30599999999999999</v>
      </c>
    </row>
    <row r="112" spans="1:17" x14ac:dyDescent="0.2">
      <c r="A112" s="12">
        <v>45767</v>
      </c>
      <c r="B112" s="13">
        <v>0</v>
      </c>
      <c r="C112" s="13">
        <v>0.38400000000000001</v>
      </c>
      <c r="D112" s="13">
        <f>4972*35.31/1000</f>
        <v>175.56131999999999</v>
      </c>
      <c r="E112" s="13">
        <v>0</v>
      </c>
      <c r="F112" s="13">
        <v>15.11</v>
      </c>
      <c r="G112" s="13">
        <v>14.99</v>
      </c>
      <c r="H112" s="13">
        <v>7.49</v>
      </c>
      <c r="I112" s="13">
        <v>44</v>
      </c>
      <c r="J112" s="13">
        <v>8.6</v>
      </c>
      <c r="K112" s="13">
        <v>2.0499999999999998</v>
      </c>
      <c r="L112" s="13">
        <v>1.41E-2</v>
      </c>
      <c r="M112" s="13">
        <v>4.9530000000000003</v>
      </c>
      <c r="N112" s="13">
        <v>3.1869999999999998</v>
      </c>
      <c r="O112" s="13">
        <f>382*35.3147/1000</f>
        <v>13.4902154</v>
      </c>
      <c r="P112" s="13">
        <v>0</v>
      </c>
      <c r="Q112" s="13">
        <v>0.30599999999999999</v>
      </c>
    </row>
    <row r="113" spans="1:17" x14ac:dyDescent="0.2">
      <c r="A113" s="12">
        <v>45768</v>
      </c>
      <c r="B113" s="13">
        <v>0.50700000000000001</v>
      </c>
      <c r="C113" s="13">
        <v>1.4950000000000001</v>
      </c>
      <c r="D113" s="13">
        <f>5521*35.31/1000</f>
        <v>194.94651000000002</v>
      </c>
      <c r="E113" s="13">
        <v>0.372</v>
      </c>
      <c r="F113" s="13">
        <v>15.56</v>
      </c>
      <c r="G113" s="13">
        <v>16.05</v>
      </c>
      <c r="H113" s="13">
        <v>6.62</v>
      </c>
      <c r="I113" s="13">
        <v>43</v>
      </c>
      <c r="J113" s="13">
        <v>11.39</v>
      </c>
      <c r="K113" s="13">
        <v>1.8</v>
      </c>
      <c r="L113" s="13">
        <v>1.41E-2</v>
      </c>
      <c r="M113" s="13">
        <v>4.9550000000000001</v>
      </c>
      <c r="N113" s="13">
        <v>3.1869999999999998</v>
      </c>
      <c r="O113" s="13">
        <f>393*35.3147/1000</f>
        <v>13.878677100000001</v>
      </c>
      <c r="P113" s="13">
        <v>0</v>
      </c>
      <c r="Q113" s="13">
        <v>0.30599999999999999</v>
      </c>
    </row>
    <row r="114" spans="1:17" x14ac:dyDescent="0.2">
      <c r="A114" s="12">
        <v>45769</v>
      </c>
      <c r="B114" s="13">
        <v>0.45800000000000002</v>
      </c>
      <c r="C114" s="13">
        <v>1.37</v>
      </c>
      <c r="D114" s="13">
        <f>5470*35.31/1000</f>
        <v>193.14570000000001</v>
      </c>
      <c r="E114" s="13">
        <v>0.13600000000000001</v>
      </c>
      <c r="F114" s="13">
        <v>10.97</v>
      </c>
      <c r="G114" s="13">
        <v>14.53</v>
      </c>
      <c r="H114" s="13">
        <v>7.42</v>
      </c>
      <c r="I114" s="13">
        <v>43</v>
      </c>
      <c r="J114" s="13">
        <v>11.88</v>
      </c>
      <c r="K114" s="13">
        <v>2</v>
      </c>
      <c r="L114" s="13">
        <v>1.41E-2</v>
      </c>
      <c r="M114" s="13">
        <v>4.9550000000000001</v>
      </c>
      <c r="N114" s="13">
        <v>3.7050000000000001</v>
      </c>
      <c r="O114" s="13">
        <f>390*35.3147/1000</f>
        <v>13.772733000000001</v>
      </c>
      <c r="P114" s="13">
        <v>0</v>
      </c>
      <c r="Q114" s="13">
        <v>0.30599999999999999</v>
      </c>
    </row>
    <row r="115" spans="1:17" x14ac:dyDescent="0.2">
      <c r="A115" s="12">
        <v>45770</v>
      </c>
      <c r="B115" s="13">
        <v>0.41899999999999998</v>
      </c>
      <c r="C115" s="13">
        <v>1.2569999999999999</v>
      </c>
      <c r="D115" s="13">
        <f>5300*35.31/1000</f>
        <v>187.143</v>
      </c>
      <c r="E115" s="13">
        <v>0.42399999999999999</v>
      </c>
      <c r="F115" s="13">
        <v>10.94</v>
      </c>
      <c r="G115" s="13">
        <v>13.61</v>
      </c>
      <c r="H115" s="13">
        <v>7.18</v>
      </c>
      <c r="I115" s="13">
        <v>41</v>
      </c>
      <c r="J115" s="13">
        <v>11.47</v>
      </c>
      <c r="K115" s="13">
        <v>1.71</v>
      </c>
      <c r="L115" s="13">
        <v>1.41E-2</v>
      </c>
      <c r="M115" s="13">
        <v>4.9550000000000001</v>
      </c>
      <c r="N115" s="13">
        <v>3.5840000000000001</v>
      </c>
      <c r="O115" s="13">
        <f>414*35.3147/1000</f>
        <v>14.620285800000001</v>
      </c>
      <c r="P115" s="13">
        <v>0</v>
      </c>
      <c r="Q115" s="13">
        <v>0.30599999999999999</v>
      </c>
    </row>
    <row r="116" spans="1:17" x14ac:dyDescent="0.2">
      <c r="A116" s="12">
        <v>45771</v>
      </c>
      <c r="B116" s="13">
        <v>0.222</v>
      </c>
      <c r="C116" s="13">
        <v>0.73099999999999998</v>
      </c>
      <c r="D116" s="13">
        <f>5225*35.31/1000</f>
        <v>184.49475000000001</v>
      </c>
      <c r="E116" s="13">
        <v>0.45500000000000002</v>
      </c>
      <c r="F116" s="13">
        <v>10.1</v>
      </c>
      <c r="G116" s="13">
        <v>13.22</v>
      </c>
      <c r="H116" s="13">
        <v>7.15</v>
      </c>
      <c r="I116" s="13">
        <v>41</v>
      </c>
      <c r="J116" s="13">
        <v>11.29</v>
      </c>
      <c r="K116" s="13">
        <v>1.71</v>
      </c>
      <c r="L116" s="13">
        <v>0.01</v>
      </c>
      <c r="M116" s="13">
        <v>4.9550000000000001</v>
      </c>
      <c r="N116" s="13">
        <v>3.4079999999999999</v>
      </c>
      <c r="O116" s="13">
        <f>428*35.3147/1000</f>
        <v>15.1146916</v>
      </c>
      <c r="P116" s="13">
        <v>0</v>
      </c>
      <c r="Q116" s="13">
        <v>0.30599999999999999</v>
      </c>
    </row>
    <row r="117" spans="1:17" x14ac:dyDescent="0.2">
      <c r="A117" s="12">
        <v>45772</v>
      </c>
      <c r="B117" s="13">
        <v>0.34300000000000003</v>
      </c>
      <c r="C117" s="13">
        <v>1.0569999999999999</v>
      </c>
      <c r="D117" s="13">
        <f>2885*35.31/1000</f>
        <v>101.86935000000001</v>
      </c>
      <c r="E117" s="13">
        <v>0.41199999999999998</v>
      </c>
      <c r="F117" s="13">
        <v>9</v>
      </c>
      <c r="G117" s="13">
        <v>12.46</v>
      </c>
      <c r="H117" s="13">
        <v>7.41</v>
      </c>
      <c r="I117" s="13">
        <v>40</v>
      </c>
      <c r="J117" s="13">
        <v>11.86</v>
      </c>
      <c r="K117" s="13">
        <v>2.2000000000000002</v>
      </c>
      <c r="L117" s="13">
        <v>0.01</v>
      </c>
      <c r="M117" s="13">
        <v>4.952</v>
      </c>
      <c r="N117" s="13">
        <v>3.5</v>
      </c>
      <c r="O117" s="13">
        <f>399*35.3147/1000</f>
        <v>14.0905653</v>
      </c>
      <c r="P117" s="13">
        <v>0</v>
      </c>
      <c r="Q117" s="13">
        <v>0.30599999999999999</v>
      </c>
    </row>
    <row r="118" spans="1:17" x14ac:dyDescent="0.2">
      <c r="A118" s="12">
        <v>45773</v>
      </c>
      <c r="B118" s="13">
        <v>0.32500000000000001</v>
      </c>
      <c r="C118" s="13">
        <v>1.02</v>
      </c>
      <c r="D118" s="13">
        <f>1822*35.31/1000</f>
        <v>64.334820000000008</v>
      </c>
      <c r="E118" s="13">
        <v>0.13300000000000001</v>
      </c>
      <c r="F118" s="13">
        <v>10</v>
      </c>
      <c r="G118" s="13">
        <v>11.98</v>
      </c>
      <c r="H118" s="13">
        <v>7.33</v>
      </c>
      <c r="I118" s="13">
        <v>41</v>
      </c>
      <c r="J118" s="13">
        <v>10.97</v>
      </c>
      <c r="K118" s="13">
        <v>2.6</v>
      </c>
      <c r="L118" s="13">
        <v>0.01</v>
      </c>
      <c r="M118" s="13">
        <v>4.9539999999999997</v>
      </c>
      <c r="N118" s="13">
        <v>3.5</v>
      </c>
      <c r="O118" s="13">
        <f>398*35.3147/1000</f>
        <v>14.055250600000001</v>
      </c>
      <c r="P118" s="13">
        <v>0</v>
      </c>
      <c r="Q118" s="13">
        <v>0.30599999999999999</v>
      </c>
    </row>
    <row r="119" spans="1:17" x14ac:dyDescent="0.2">
      <c r="A119" s="12">
        <v>45774</v>
      </c>
      <c r="B119" s="13">
        <v>0.28599999999999998</v>
      </c>
      <c r="C119" s="13">
        <v>0.98399999999999999</v>
      </c>
      <c r="D119" s="13">
        <f>1722*35.31/1000</f>
        <v>60.803820000000009</v>
      </c>
      <c r="E119" s="13">
        <v>0.40799999999999997</v>
      </c>
      <c r="F119" s="13">
        <v>11.6</v>
      </c>
      <c r="G119" s="13">
        <v>11.6</v>
      </c>
      <c r="H119" s="13">
        <v>6.86</v>
      </c>
      <c r="I119" s="13">
        <v>42</v>
      </c>
      <c r="J119" s="13">
        <v>10.97</v>
      </c>
      <c r="K119" s="13">
        <v>2.4</v>
      </c>
      <c r="L119" s="13">
        <v>0.01</v>
      </c>
      <c r="M119" s="13">
        <v>4.9589999999999996</v>
      </c>
      <c r="N119" s="13">
        <v>3.4660000000000002</v>
      </c>
      <c r="O119" s="13">
        <f>367*35.3147/1000</f>
        <v>12.960494900000002</v>
      </c>
      <c r="P119" s="13">
        <v>0</v>
      </c>
      <c r="Q119" s="13">
        <v>0.30599999999999999</v>
      </c>
    </row>
    <row r="120" spans="1:17" x14ac:dyDescent="0.2">
      <c r="A120" s="12">
        <v>45775</v>
      </c>
      <c r="B120" s="13">
        <v>0.36599999999999999</v>
      </c>
      <c r="C120" s="13">
        <v>1.0980000000000001</v>
      </c>
      <c r="D120" s="13">
        <f>1672*35.31/1000</f>
        <v>59.038320000000006</v>
      </c>
      <c r="E120" s="13">
        <v>0.39400000000000002</v>
      </c>
      <c r="F120" s="13">
        <v>10.01</v>
      </c>
      <c r="G120" s="13">
        <v>10.95</v>
      </c>
      <c r="H120" s="13">
        <v>6.51</v>
      </c>
      <c r="I120" s="13">
        <v>40</v>
      </c>
      <c r="J120" s="13">
        <v>10.97</v>
      </c>
      <c r="K120" s="13">
        <v>2.4</v>
      </c>
      <c r="L120" s="13">
        <v>0.01</v>
      </c>
      <c r="M120" s="13">
        <v>4.9589999999999996</v>
      </c>
      <c r="N120" s="13">
        <v>3.5529999999999999</v>
      </c>
      <c r="O120" s="13">
        <f>348*35.3147/1000</f>
        <v>12.289515600000001</v>
      </c>
      <c r="P120" s="13">
        <v>0</v>
      </c>
      <c r="Q120" s="13">
        <v>0.30599999999999999</v>
      </c>
    </row>
    <row r="121" spans="1:17" x14ac:dyDescent="0.2">
      <c r="A121" s="12">
        <v>45776</v>
      </c>
      <c r="B121" s="13">
        <v>0.39900000000000002</v>
      </c>
      <c r="C121" s="13">
        <v>1.228</v>
      </c>
      <c r="D121" s="13">
        <f>4502*35.31/1000</f>
        <v>158.96562000000003</v>
      </c>
      <c r="E121" s="13">
        <v>0.371</v>
      </c>
      <c r="F121" s="13">
        <v>11.15</v>
      </c>
      <c r="G121" s="13">
        <v>10.54</v>
      </c>
      <c r="H121" s="13">
        <v>6.31</v>
      </c>
      <c r="I121" s="13">
        <v>40</v>
      </c>
      <c r="J121" s="13">
        <v>10.97</v>
      </c>
      <c r="K121" s="13">
        <v>2.6</v>
      </c>
      <c r="L121" s="13">
        <v>0.01</v>
      </c>
      <c r="M121" s="13">
        <v>4.9550000000000001</v>
      </c>
      <c r="N121" s="13">
        <v>3.5579999999999998</v>
      </c>
      <c r="O121" s="13">
        <f>377*35.3147/1000</f>
        <v>13.3136419</v>
      </c>
      <c r="P121" s="13">
        <v>0</v>
      </c>
      <c r="Q121" s="13">
        <v>0.29699999999999999</v>
      </c>
    </row>
    <row r="122" spans="1:17" x14ac:dyDescent="0.2">
      <c r="A122" s="12">
        <v>45777</v>
      </c>
      <c r="B122" s="13">
        <v>0.23699999999999999</v>
      </c>
      <c r="C122" s="13">
        <v>0.68600000000000005</v>
      </c>
      <c r="D122" s="13">
        <f>5243*35.31/1000</f>
        <v>185.13033000000001</v>
      </c>
      <c r="E122" s="13">
        <v>0.13600000000000001</v>
      </c>
      <c r="F122" s="13">
        <v>11.29</v>
      </c>
      <c r="G122" s="13">
        <v>10.050000000000001</v>
      </c>
      <c r="H122" s="13">
        <v>6.58</v>
      </c>
      <c r="I122" s="13">
        <v>41</v>
      </c>
      <c r="J122" s="13">
        <v>10.97</v>
      </c>
      <c r="K122" s="13">
        <v>2.4</v>
      </c>
      <c r="L122" s="13">
        <v>0.01</v>
      </c>
      <c r="M122" s="13">
        <v>4.9580000000000002</v>
      </c>
      <c r="N122" s="13">
        <v>2.1859999999999999</v>
      </c>
      <c r="O122" s="13">
        <f>354*35.3147/1000</f>
        <v>12.5014038</v>
      </c>
      <c r="P122" s="13">
        <v>6.6000000000000003E-2</v>
      </c>
      <c r="Q122" s="13">
        <v>0.29199999999999998</v>
      </c>
    </row>
    <row r="123" spans="1:17" x14ac:dyDescent="0.2">
      <c r="A123" s="12">
        <v>45778</v>
      </c>
      <c r="B123" s="13">
        <v>7.5999999999999998E-2</v>
      </c>
      <c r="C123" s="13">
        <v>0.25600000000000001</v>
      </c>
      <c r="D123" s="13">
        <v>187.80339762227803</v>
      </c>
      <c r="E123" s="13">
        <v>0.219</v>
      </c>
      <c r="F123" s="13">
        <v>11.19</v>
      </c>
      <c r="G123" s="13">
        <v>9.4600000000000009</v>
      </c>
      <c r="H123" s="13">
        <v>6.95</v>
      </c>
      <c r="I123" s="13">
        <v>26</v>
      </c>
      <c r="J123" s="13">
        <v>9.99</v>
      </c>
      <c r="K123" s="13">
        <v>2.6</v>
      </c>
      <c r="L123" s="13">
        <v>0.01</v>
      </c>
      <c r="M123" s="13">
        <v>4.9539999999999997</v>
      </c>
      <c r="N123" s="13">
        <v>1.7969999999999999</v>
      </c>
      <c r="O123" s="13">
        <v>12.5014038</v>
      </c>
      <c r="P123" s="13">
        <v>0.20499999999999999</v>
      </c>
      <c r="Q123" s="13">
        <v>0.49399999999999999</v>
      </c>
    </row>
    <row r="124" spans="1:17" x14ac:dyDescent="0.2">
      <c r="A124" s="12">
        <v>45779</v>
      </c>
      <c r="B124" s="13">
        <v>0.26800000000000002</v>
      </c>
      <c r="C124" s="13">
        <v>0.80600000000000005</v>
      </c>
      <c r="D124" s="13">
        <v>189.392557624723</v>
      </c>
      <c r="E124" s="13">
        <v>0.23699999999999999</v>
      </c>
      <c r="F124" s="13">
        <v>9.67</v>
      </c>
      <c r="G124" s="13">
        <v>9.1199999999999992</v>
      </c>
      <c r="H124" s="13">
        <v>6.97</v>
      </c>
      <c r="I124" s="13">
        <v>17</v>
      </c>
      <c r="J124" s="13">
        <v>9.7100000000000009</v>
      </c>
      <c r="K124" s="13">
        <v>2.6</v>
      </c>
      <c r="L124" s="13">
        <v>0.01</v>
      </c>
      <c r="M124" s="13">
        <v>4.9550000000000001</v>
      </c>
      <c r="N124" s="13">
        <v>1.899</v>
      </c>
      <c r="O124" s="13">
        <v>12.5014038</v>
      </c>
      <c r="P124" s="13">
        <v>0.34899999999999998</v>
      </c>
      <c r="Q124" s="13">
        <v>0.33600000000000002</v>
      </c>
    </row>
    <row r="125" spans="1:17" x14ac:dyDescent="0.2">
      <c r="A125" s="12">
        <v>45780</v>
      </c>
      <c r="B125" s="13">
        <v>0.70399999999999996</v>
      </c>
      <c r="C125" s="13">
        <v>1.9730000000000001</v>
      </c>
      <c r="D125" s="13">
        <v>189.03941095751298</v>
      </c>
      <c r="E125" s="13">
        <v>0.32300000000000001</v>
      </c>
      <c r="F125" s="13">
        <v>9.73</v>
      </c>
      <c r="G125" s="13">
        <v>8.75</v>
      </c>
      <c r="H125" s="13">
        <v>7.13</v>
      </c>
      <c r="I125" s="13">
        <v>49</v>
      </c>
      <c r="J125" s="13">
        <v>9.52</v>
      </c>
      <c r="K125" s="13">
        <v>2.9</v>
      </c>
      <c r="L125" s="13">
        <v>0.01</v>
      </c>
      <c r="M125" s="13">
        <v>4.9550000000000001</v>
      </c>
      <c r="N125" s="13">
        <v>2.597</v>
      </c>
      <c r="O125" s="13">
        <v>14.408397600000001</v>
      </c>
      <c r="P125" s="13">
        <v>0.33800000000000002</v>
      </c>
      <c r="Q125" s="13">
        <v>0.42899999999999999</v>
      </c>
    </row>
    <row r="126" spans="1:17" x14ac:dyDescent="0.2">
      <c r="A126" s="12">
        <v>45781</v>
      </c>
      <c r="B126" s="13">
        <v>0.34499999999999997</v>
      </c>
      <c r="C126" s="13">
        <v>1.1100000000000001</v>
      </c>
      <c r="D126" s="13">
        <v>175.86704027058002</v>
      </c>
      <c r="E126" s="13">
        <v>0.13</v>
      </c>
      <c r="F126" s="13">
        <v>11.89</v>
      </c>
      <c r="G126" s="13">
        <v>8.26</v>
      </c>
      <c r="H126" s="13">
        <v>7.14</v>
      </c>
      <c r="I126" s="13">
        <v>47</v>
      </c>
      <c r="J126" s="13">
        <v>9.51</v>
      </c>
      <c r="K126" s="13">
        <v>2.9</v>
      </c>
      <c r="L126" s="13">
        <v>0.01</v>
      </c>
      <c r="M126" s="13">
        <v>4.9530000000000003</v>
      </c>
      <c r="N126" s="13">
        <v>3.0960000000000001</v>
      </c>
      <c r="O126" s="13">
        <v>14.0199359</v>
      </c>
      <c r="P126" s="13">
        <v>0.33600000000000002</v>
      </c>
      <c r="Q126" s="13">
        <v>0.45200000000000001</v>
      </c>
    </row>
    <row r="127" spans="1:17" x14ac:dyDescent="0.2">
      <c r="A127" s="12">
        <v>45782</v>
      </c>
      <c r="B127" s="13">
        <v>0.29699999999999999</v>
      </c>
      <c r="C127" s="13">
        <v>0.96199999999999997</v>
      </c>
      <c r="D127" s="13">
        <v>185.01353895131899</v>
      </c>
      <c r="E127" s="13">
        <v>0.40600000000000003</v>
      </c>
      <c r="F127" s="13">
        <v>9.85</v>
      </c>
      <c r="G127" s="13">
        <v>8.0399999999999991</v>
      </c>
      <c r="H127" s="13">
        <v>7.08</v>
      </c>
      <c r="I127" s="13">
        <v>44</v>
      </c>
      <c r="J127" s="13">
        <v>9.5</v>
      </c>
      <c r="K127" s="13">
        <v>3.1</v>
      </c>
      <c r="L127" s="13">
        <v>0.01</v>
      </c>
      <c r="M127" s="13">
        <v>4.9539999999999997</v>
      </c>
      <c r="N127" s="13">
        <v>3.552</v>
      </c>
      <c r="O127" s="13">
        <v>14.761544600000001</v>
      </c>
      <c r="P127" s="13">
        <v>0.33200000000000002</v>
      </c>
      <c r="Q127" s="13">
        <v>0.45200000000000001</v>
      </c>
    </row>
    <row r="128" spans="1:17" x14ac:dyDescent="0.2">
      <c r="A128" s="12">
        <v>45783</v>
      </c>
      <c r="B128" s="13">
        <v>0.32200000000000001</v>
      </c>
      <c r="C128" s="13">
        <v>1.0269999999999999</v>
      </c>
      <c r="D128" s="13">
        <v>187.83871228899901</v>
      </c>
      <c r="E128" s="13">
        <v>0.435</v>
      </c>
      <c r="F128" s="13">
        <v>9.77</v>
      </c>
      <c r="G128" s="13">
        <v>11.93</v>
      </c>
      <c r="H128" s="13">
        <v>7.32</v>
      </c>
      <c r="I128" s="13">
        <v>44</v>
      </c>
      <c r="J128" s="13">
        <v>9.5</v>
      </c>
      <c r="K128" s="13">
        <v>3.11</v>
      </c>
      <c r="L128" s="13">
        <v>0.01</v>
      </c>
      <c r="M128" s="13">
        <v>4.9509999999999996</v>
      </c>
      <c r="N128" s="13">
        <v>3.625</v>
      </c>
      <c r="O128" s="13">
        <v>16.315391399999999</v>
      </c>
      <c r="P128" s="13">
        <v>0.31900000000000001</v>
      </c>
      <c r="Q128" s="13">
        <v>0.438</v>
      </c>
    </row>
    <row r="129" spans="1:17" x14ac:dyDescent="0.2">
      <c r="A129" s="12">
        <v>45784</v>
      </c>
      <c r="B129" s="13">
        <v>0.29499999999999998</v>
      </c>
      <c r="C129" s="13">
        <v>0.89400000000000002</v>
      </c>
      <c r="D129" s="13">
        <v>185.29605628508702</v>
      </c>
      <c r="E129" s="13">
        <v>0.41499999999999998</v>
      </c>
      <c r="F129" s="13">
        <v>9.25</v>
      </c>
      <c r="G129" s="13">
        <v>12.57</v>
      </c>
      <c r="H129" s="13">
        <v>7.5</v>
      </c>
      <c r="I129" s="13">
        <v>43</v>
      </c>
      <c r="J129" s="13">
        <v>9.5</v>
      </c>
      <c r="K129" s="13">
        <v>3.56</v>
      </c>
      <c r="L129" s="13">
        <v>0.01</v>
      </c>
      <c r="M129" s="13">
        <v>4.9550000000000001</v>
      </c>
      <c r="N129" s="13">
        <v>3.665</v>
      </c>
      <c r="O129" s="13">
        <v>16.456650199999999</v>
      </c>
      <c r="P129" s="13">
        <v>0</v>
      </c>
      <c r="Q129" s="13">
        <v>0.29299999999999998</v>
      </c>
    </row>
    <row r="130" spans="1:17" x14ac:dyDescent="0.2">
      <c r="A130" s="12">
        <v>45785</v>
      </c>
      <c r="B130" s="13">
        <v>0.373</v>
      </c>
      <c r="C130" s="13">
        <v>1.1859999999999999</v>
      </c>
      <c r="D130" s="13">
        <v>189.251298957839</v>
      </c>
      <c r="E130" s="13">
        <v>0.127</v>
      </c>
      <c r="F130" s="13">
        <v>9.25</v>
      </c>
      <c r="G130" s="13">
        <v>12.17</v>
      </c>
      <c r="H130" s="13">
        <v>7.46</v>
      </c>
      <c r="I130" s="13">
        <v>45</v>
      </c>
      <c r="J130" s="13">
        <v>9.1349999999999998</v>
      </c>
      <c r="K130" s="13">
        <v>3.6930000000000001</v>
      </c>
      <c r="L130" s="13">
        <v>0.01</v>
      </c>
      <c r="M130" s="13">
        <v>4.9530000000000003</v>
      </c>
      <c r="N130" s="13">
        <v>3.6930000000000001</v>
      </c>
      <c r="O130" s="13">
        <v>15.679726800000001</v>
      </c>
      <c r="P130" s="13">
        <v>0</v>
      </c>
      <c r="Q130" s="13">
        <v>0.29599999999999999</v>
      </c>
    </row>
    <row r="131" spans="1:17" x14ac:dyDescent="0.2">
      <c r="A131" s="12">
        <v>45786</v>
      </c>
      <c r="B131" s="13">
        <v>0.33</v>
      </c>
      <c r="C131" s="13">
        <v>1.0669999999999999</v>
      </c>
      <c r="D131" s="13">
        <v>187.87402695572001</v>
      </c>
      <c r="E131" s="13">
        <v>0.41199999999999998</v>
      </c>
      <c r="F131" s="13">
        <v>11.83</v>
      </c>
      <c r="G131" s="13">
        <v>11.74</v>
      </c>
      <c r="H131" s="13">
        <v>7.4</v>
      </c>
      <c r="I131" s="13">
        <v>43</v>
      </c>
      <c r="J131" s="13">
        <v>8.5299999999999994</v>
      </c>
      <c r="K131" s="13">
        <v>4.18</v>
      </c>
      <c r="L131" s="13">
        <v>0.01</v>
      </c>
      <c r="M131" s="13">
        <v>4.952</v>
      </c>
      <c r="N131" s="13">
        <v>3.6059999999999999</v>
      </c>
      <c r="O131" s="13">
        <v>15.2912651</v>
      </c>
      <c r="P131" s="13">
        <v>0</v>
      </c>
      <c r="Q131" s="13">
        <v>0.29499999999999998</v>
      </c>
    </row>
    <row r="132" spans="1:17" x14ac:dyDescent="0.2">
      <c r="A132" s="12">
        <v>45787</v>
      </c>
      <c r="B132" s="13">
        <v>0.32700000000000001</v>
      </c>
      <c r="C132" s="13">
        <v>1.0820000000000001</v>
      </c>
      <c r="D132" s="13">
        <v>186.49675495360103</v>
      </c>
      <c r="E132" s="13">
        <v>0.129</v>
      </c>
      <c r="F132" s="13">
        <v>11.45</v>
      </c>
      <c r="G132" s="13">
        <v>11.3</v>
      </c>
      <c r="H132" s="13">
        <v>7.48</v>
      </c>
      <c r="I132" s="13">
        <v>44</v>
      </c>
      <c r="J132" s="13">
        <v>8.5</v>
      </c>
      <c r="K132" s="13">
        <v>4.45</v>
      </c>
      <c r="L132" s="13">
        <v>0.01</v>
      </c>
      <c r="M132" s="13">
        <v>4.9509999999999996</v>
      </c>
      <c r="N132" s="13">
        <v>3.5659999999999998</v>
      </c>
      <c r="O132" s="13">
        <v>14.867488700000001</v>
      </c>
      <c r="P132" s="13">
        <v>0</v>
      </c>
      <c r="Q132" s="13">
        <v>0.29499999999999998</v>
      </c>
    </row>
    <row r="133" spans="1:17" x14ac:dyDescent="0.2">
      <c r="A133" s="12">
        <v>45788</v>
      </c>
      <c r="B133" s="13">
        <v>0.32400000000000001</v>
      </c>
      <c r="C133" s="13">
        <v>0.97399999999999998</v>
      </c>
      <c r="D133" s="13">
        <v>187.62682428867299</v>
      </c>
      <c r="E133" s="13">
        <v>0.36099999999999999</v>
      </c>
      <c r="F133" s="13">
        <v>10.23</v>
      </c>
      <c r="G133" s="13">
        <v>11.04</v>
      </c>
      <c r="H133" s="13">
        <v>7.47</v>
      </c>
      <c r="I133" s="13">
        <v>43</v>
      </c>
      <c r="J133" s="13">
        <v>8.64</v>
      </c>
      <c r="K133" s="13">
        <v>4.41</v>
      </c>
      <c r="L133" s="13">
        <v>0.01</v>
      </c>
      <c r="M133" s="13">
        <v>4.9539999999999997</v>
      </c>
      <c r="N133" s="13">
        <v>3.5249999999999999</v>
      </c>
      <c r="O133" s="13">
        <v>14.9028034</v>
      </c>
      <c r="P133" s="13">
        <v>0</v>
      </c>
      <c r="Q133" s="13">
        <v>0.29499999999999998</v>
      </c>
    </row>
    <row r="134" spans="1:17" x14ac:dyDescent="0.2">
      <c r="A134" s="12">
        <v>45789</v>
      </c>
      <c r="B134" s="13">
        <v>0.24</v>
      </c>
      <c r="C134" s="13">
        <v>0.77200000000000002</v>
      </c>
      <c r="D134" s="13">
        <v>194.40724029910501</v>
      </c>
      <c r="E134" s="13">
        <v>0.127</v>
      </c>
      <c r="F134" s="13">
        <v>10.199999999999999</v>
      </c>
      <c r="G134" s="13">
        <v>10.7</v>
      </c>
      <c r="H134" s="13">
        <v>7.73</v>
      </c>
      <c r="I134" s="13">
        <v>44</v>
      </c>
      <c r="J134" s="13">
        <v>8.5</v>
      </c>
      <c r="K134" s="13">
        <v>4.47</v>
      </c>
      <c r="L134" s="13">
        <v>0.01</v>
      </c>
      <c r="M134" s="13">
        <v>4.9550000000000001</v>
      </c>
      <c r="N134" s="13">
        <v>3.51</v>
      </c>
      <c r="O134" s="13">
        <v>15.008747500000002</v>
      </c>
      <c r="P134" s="13">
        <v>0</v>
      </c>
      <c r="Q134" s="13">
        <v>0.29399999999999998</v>
      </c>
    </row>
    <row r="135" spans="1:17" x14ac:dyDescent="0.2">
      <c r="A135" s="12">
        <v>45790</v>
      </c>
      <c r="B135" s="13">
        <v>0.27</v>
      </c>
      <c r="C135" s="13">
        <v>0.85599999999999998</v>
      </c>
      <c r="D135" s="13">
        <v>196.17297363515502</v>
      </c>
      <c r="E135" s="13">
        <v>0.433</v>
      </c>
      <c r="F135" s="13">
        <v>10.220000000000001</v>
      </c>
      <c r="G135" s="13">
        <v>10</v>
      </c>
      <c r="H135" s="13">
        <v>7.57</v>
      </c>
      <c r="I135" s="13">
        <v>46</v>
      </c>
      <c r="J135" s="13">
        <v>6.14</v>
      </c>
      <c r="K135" s="13">
        <v>5</v>
      </c>
      <c r="L135" s="13">
        <v>0.01</v>
      </c>
      <c r="M135" s="13">
        <v>4.9569999999999999</v>
      </c>
      <c r="N135" s="13">
        <v>3.5579999999999998</v>
      </c>
      <c r="O135" s="13">
        <v>14.055250600000001</v>
      </c>
      <c r="P135" s="13">
        <v>0</v>
      </c>
      <c r="Q135" s="13">
        <v>0.29399999999999998</v>
      </c>
    </row>
    <row r="136" spans="1:17" x14ac:dyDescent="0.2">
      <c r="A136" s="12">
        <v>45791</v>
      </c>
      <c r="B136" s="13">
        <v>0.26400000000000001</v>
      </c>
      <c r="C136" s="13">
        <v>0.82799999999999996</v>
      </c>
      <c r="D136" s="13">
        <v>184.23661628345701</v>
      </c>
      <c r="E136" s="13">
        <v>0.435</v>
      </c>
      <c r="F136" s="13">
        <v>10.220000000000001</v>
      </c>
      <c r="G136" s="13">
        <v>9.5399999999999991</v>
      </c>
      <c r="H136" s="13">
        <v>7.68</v>
      </c>
      <c r="I136" s="13">
        <v>47</v>
      </c>
      <c r="J136" s="13">
        <v>6.9</v>
      </c>
      <c r="K136" s="13">
        <v>4.7</v>
      </c>
      <c r="L136" s="13">
        <v>0.01</v>
      </c>
      <c r="M136" s="13">
        <v>4.952</v>
      </c>
      <c r="N136" s="13">
        <v>3.5630000000000002</v>
      </c>
      <c r="O136" s="13">
        <v>14.6556005</v>
      </c>
      <c r="P136" s="13">
        <v>0</v>
      </c>
      <c r="Q136" s="13">
        <v>0.29399999999999998</v>
      </c>
    </row>
    <row r="137" spans="1:17" x14ac:dyDescent="0.2">
      <c r="A137" s="12">
        <v>45792</v>
      </c>
      <c r="B137" s="13">
        <v>0.28799999999999998</v>
      </c>
      <c r="C137" s="13">
        <v>0.93700000000000006</v>
      </c>
      <c r="D137" s="13">
        <v>191.08766162733102</v>
      </c>
      <c r="E137" s="13">
        <v>0.432</v>
      </c>
      <c r="F137" s="13">
        <v>12.41</v>
      </c>
      <c r="G137" s="13">
        <v>9.08</v>
      </c>
      <c r="H137" s="13">
        <v>7.57</v>
      </c>
      <c r="I137" s="13">
        <v>47</v>
      </c>
      <c r="J137" s="13">
        <v>8.19</v>
      </c>
      <c r="K137" s="13">
        <v>4.9000000000000004</v>
      </c>
      <c r="L137" s="13">
        <v>0.01</v>
      </c>
      <c r="M137" s="13">
        <v>4.9550000000000001</v>
      </c>
      <c r="N137" s="13">
        <v>3.55</v>
      </c>
      <c r="O137" s="13">
        <v>14.938118100000002</v>
      </c>
      <c r="P137" s="13">
        <v>0</v>
      </c>
      <c r="Q137" s="13">
        <v>0.29399999999999998</v>
      </c>
    </row>
    <row r="138" spans="1:17" x14ac:dyDescent="0.2">
      <c r="A138" s="12">
        <v>45793</v>
      </c>
      <c r="B138" s="13">
        <v>0.28799999999999998</v>
      </c>
      <c r="C138" s="13">
        <v>0.93899999999999995</v>
      </c>
      <c r="D138" s="13">
        <v>195.18416296696699</v>
      </c>
      <c r="E138" s="13">
        <v>0.126</v>
      </c>
      <c r="F138" s="13">
        <v>10.57</v>
      </c>
      <c r="G138" s="13">
        <v>8.85</v>
      </c>
      <c r="H138" s="13">
        <v>7.55</v>
      </c>
      <c r="I138" s="13">
        <v>44</v>
      </c>
      <c r="J138" s="13">
        <v>8.3000000000000007</v>
      </c>
      <c r="K138" s="13">
        <v>4.8</v>
      </c>
      <c r="L138" s="13">
        <v>0.01</v>
      </c>
      <c r="M138" s="13">
        <v>4.952</v>
      </c>
      <c r="N138" s="13">
        <v>3.7749999999999999</v>
      </c>
      <c r="O138" s="13">
        <v>14.231824100000001</v>
      </c>
      <c r="P138" s="13">
        <v>0</v>
      </c>
      <c r="Q138" s="13">
        <v>0.29399999999999998</v>
      </c>
    </row>
    <row r="139" spans="1:17" x14ac:dyDescent="0.2">
      <c r="A139" s="12">
        <v>45794</v>
      </c>
      <c r="B139" s="13">
        <v>0.40799999999999997</v>
      </c>
      <c r="C139" s="13">
        <v>1.08</v>
      </c>
      <c r="D139" s="13">
        <v>196.31423230203902</v>
      </c>
      <c r="E139" s="13">
        <v>0.373</v>
      </c>
      <c r="F139" s="13">
        <v>10.74</v>
      </c>
      <c r="G139" s="13">
        <v>8.68</v>
      </c>
      <c r="H139" s="13">
        <v>7.4</v>
      </c>
      <c r="I139" s="13">
        <v>46</v>
      </c>
      <c r="J139" s="13">
        <v>8.1</v>
      </c>
      <c r="K139" s="13">
        <v>5.8</v>
      </c>
      <c r="L139" s="13">
        <v>0.01</v>
      </c>
      <c r="M139" s="13">
        <v>4.9530000000000003</v>
      </c>
      <c r="N139" s="13">
        <v>3.4980000000000002</v>
      </c>
      <c r="O139" s="13">
        <v>14.584971100000001</v>
      </c>
      <c r="P139" s="13">
        <v>0</v>
      </c>
      <c r="Q139" s="13">
        <v>0.27800000000000002</v>
      </c>
    </row>
    <row r="140" spans="1:17" x14ac:dyDescent="0.2">
      <c r="A140" s="12">
        <v>45795</v>
      </c>
      <c r="B140" s="13">
        <v>0.26200000000000001</v>
      </c>
      <c r="C140" s="13">
        <v>0</v>
      </c>
      <c r="D140" s="13">
        <v>195.501994967456</v>
      </c>
      <c r="E140" s="13">
        <v>0.38200000000000001</v>
      </c>
      <c r="F140" s="13">
        <v>10.48</v>
      </c>
      <c r="G140" s="13">
        <v>8.51</v>
      </c>
      <c r="H140" s="13">
        <v>7.37</v>
      </c>
      <c r="I140" s="13">
        <v>44</v>
      </c>
      <c r="J140" s="13">
        <v>8.1</v>
      </c>
      <c r="K140" s="13">
        <v>5.8</v>
      </c>
      <c r="L140" s="13">
        <v>0.01</v>
      </c>
      <c r="M140" s="13">
        <v>4.9550000000000001</v>
      </c>
      <c r="N140" s="13">
        <v>2.8839999999999999</v>
      </c>
      <c r="O140" s="13">
        <v>13.8433624</v>
      </c>
      <c r="P140" s="13">
        <v>0</v>
      </c>
      <c r="Q140" s="13">
        <v>0.2853</v>
      </c>
    </row>
    <row r="141" spans="1:17" x14ac:dyDescent="0.2">
      <c r="A141" s="12">
        <v>45796</v>
      </c>
      <c r="B141" s="13">
        <v>0.27400000000000002</v>
      </c>
      <c r="C141" s="13">
        <v>0.90500000000000003</v>
      </c>
      <c r="D141" s="13">
        <v>193.94814963173201</v>
      </c>
      <c r="E141" s="13">
        <v>0.35099999999999998</v>
      </c>
      <c r="F141" s="13">
        <v>9.9717000000000002</v>
      </c>
      <c r="G141" s="13">
        <v>4.46</v>
      </c>
      <c r="H141" s="13">
        <v>7.39</v>
      </c>
      <c r="I141" s="13">
        <v>44.954999999999998</v>
      </c>
      <c r="J141" s="13">
        <v>8.1</v>
      </c>
      <c r="K141" s="13">
        <v>5.8</v>
      </c>
      <c r="L141" s="13">
        <v>0.01</v>
      </c>
      <c r="M141" s="13">
        <v>4.9550000000000001</v>
      </c>
      <c r="N141" s="13">
        <v>2.5150000000000001</v>
      </c>
      <c r="O141" s="13">
        <v>13.8433624</v>
      </c>
      <c r="P141" s="13">
        <v>0</v>
      </c>
      <c r="Q141" s="13">
        <v>0.28499999999999998</v>
      </c>
    </row>
    <row r="142" spans="1:17" x14ac:dyDescent="0.2">
      <c r="A142" s="12">
        <v>45797</v>
      </c>
      <c r="B142" s="13">
        <v>0.14099999999999999</v>
      </c>
      <c r="C142" s="13">
        <v>0.47199999999999998</v>
      </c>
      <c r="D142" s="13">
        <v>195.961085634829</v>
      </c>
      <c r="E142" s="13">
        <v>0.126</v>
      </c>
      <c r="F142" s="13">
        <v>11.3979</v>
      </c>
      <c r="G142" s="13">
        <v>1.83</v>
      </c>
      <c r="H142" s="13">
        <v>7.41</v>
      </c>
      <c r="I142" s="13">
        <v>44.567</v>
      </c>
      <c r="J142" s="13">
        <v>8.1</v>
      </c>
      <c r="K142" s="13">
        <v>5.8</v>
      </c>
      <c r="L142" s="13">
        <v>0.01</v>
      </c>
      <c r="M142" s="13">
        <v>4.9550000000000001</v>
      </c>
      <c r="N142" s="13">
        <v>3.395</v>
      </c>
      <c r="O142" s="13">
        <v>14.690915200000001</v>
      </c>
      <c r="P142" s="13">
        <v>0</v>
      </c>
      <c r="Q142" s="13">
        <v>0.29299999999999998</v>
      </c>
    </row>
    <row r="143" spans="1:17" x14ac:dyDescent="0.2">
      <c r="A143" s="12">
        <v>45798</v>
      </c>
      <c r="B143" s="13">
        <v>0.17699999999999999</v>
      </c>
      <c r="C143" s="13">
        <v>0.58899999999999997</v>
      </c>
      <c r="D143" s="13">
        <v>195.961085634829</v>
      </c>
      <c r="E143" s="13">
        <v>0.42499999999999999</v>
      </c>
      <c r="F143" s="13">
        <v>7.2571000000000003</v>
      </c>
      <c r="G143" s="13">
        <v>1.99</v>
      </c>
      <c r="H143" s="13">
        <v>7.3</v>
      </c>
      <c r="I143" s="13">
        <v>43</v>
      </c>
      <c r="J143" s="13">
        <v>7.8</v>
      </c>
      <c r="K143" s="13">
        <v>5.79</v>
      </c>
      <c r="L143" s="13">
        <v>0.01</v>
      </c>
      <c r="M143" s="13">
        <v>4.95</v>
      </c>
      <c r="N143" s="13">
        <v>3.1640000000000001</v>
      </c>
      <c r="O143" s="13">
        <v>16.244762000000001</v>
      </c>
      <c r="P143" s="13">
        <v>6.0000000000000001E-3</v>
      </c>
      <c r="Q143" s="13">
        <v>0.28399999999999997</v>
      </c>
    </row>
    <row r="144" spans="1:17" x14ac:dyDescent="0.2">
      <c r="A144" s="12">
        <v>45799</v>
      </c>
      <c r="B144" s="13">
        <v>0.28999999999999998</v>
      </c>
      <c r="C144" s="13">
        <v>0.96399999999999997</v>
      </c>
      <c r="D144" s="13">
        <v>135.92615220912901</v>
      </c>
      <c r="E144" s="13">
        <v>0.441</v>
      </c>
      <c r="F144" s="13">
        <v>3.4996999999999998</v>
      </c>
      <c r="G144" s="13">
        <v>2.37</v>
      </c>
      <c r="H144" s="13">
        <v>7.79</v>
      </c>
      <c r="I144" s="13">
        <v>43</v>
      </c>
      <c r="J144" s="13">
        <v>7.8</v>
      </c>
      <c r="K144" s="13">
        <v>5.79</v>
      </c>
      <c r="L144" s="13">
        <v>0.01</v>
      </c>
      <c r="M144" s="13">
        <v>4.9539999999999997</v>
      </c>
      <c r="N144" s="13">
        <v>1.85</v>
      </c>
      <c r="O144" s="13">
        <v>15.9975591</v>
      </c>
      <c r="P144" s="13">
        <v>0.373</v>
      </c>
      <c r="Q144" s="13">
        <v>0.30099999999999999</v>
      </c>
    </row>
    <row r="145" spans="1:17" x14ac:dyDescent="0.2">
      <c r="A145" s="12">
        <v>45800</v>
      </c>
      <c r="B145" s="13">
        <v>0.20899999999999999</v>
      </c>
      <c r="C145" s="13">
        <v>0.69699999999999995</v>
      </c>
      <c r="D145" s="13">
        <v>195.360736300572</v>
      </c>
      <c r="E145" s="13">
        <v>0.40699999999999997</v>
      </c>
      <c r="F145" s="13">
        <v>3.5918000000000001</v>
      </c>
      <c r="G145" s="13">
        <v>1.79</v>
      </c>
      <c r="H145" s="13">
        <v>8.31</v>
      </c>
      <c r="I145" s="13">
        <v>31.5</v>
      </c>
      <c r="J145" s="13">
        <v>7.94</v>
      </c>
      <c r="K145" s="13">
        <v>5.09</v>
      </c>
      <c r="L145" s="13">
        <v>0.01</v>
      </c>
      <c r="M145" s="13">
        <v>4.95</v>
      </c>
      <c r="N145" s="13">
        <v>2.1</v>
      </c>
      <c r="O145" s="13">
        <v>14.33</v>
      </c>
      <c r="P145" s="13">
        <v>0.54100000000000004</v>
      </c>
      <c r="Q145" s="13">
        <v>0.41299999999999998</v>
      </c>
    </row>
    <row r="146" spans="1:17" x14ac:dyDescent="0.2">
      <c r="A146" s="12">
        <v>45801</v>
      </c>
      <c r="B146" s="13">
        <v>0.251</v>
      </c>
      <c r="C146" s="13">
        <v>0.83599999999999997</v>
      </c>
      <c r="D146" s="13">
        <v>192.25304562912402</v>
      </c>
      <c r="E146" s="13">
        <v>0.126</v>
      </c>
      <c r="F146" s="13">
        <v>8.4168000000000003</v>
      </c>
      <c r="G146" s="13">
        <v>1.08</v>
      </c>
      <c r="H146" s="13">
        <v>3.69</v>
      </c>
      <c r="I146" s="13">
        <v>9.9</v>
      </c>
      <c r="J146" s="13">
        <v>8.09</v>
      </c>
      <c r="K146" s="13">
        <v>2.72</v>
      </c>
      <c r="L146" s="13">
        <v>0.01</v>
      </c>
      <c r="M146" s="13">
        <v>4.95</v>
      </c>
      <c r="N146" s="13">
        <v>1.794</v>
      </c>
      <c r="O146" s="13">
        <v>13.85</v>
      </c>
      <c r="P146" s="13">
        <v>0.53800000000000003</v>
      </c>
      <c r="Q146" s="13">
        <v>0.45</v>
      </c>
    </row>
    <row r="147" spans="1:17" x14ac:dyDescent="0.2">
      <c r="A147" s="12">
        <v>45802</v>
      </c>
      <c r="B147" s="13">
        <v>0.26400000000000001</v>
      </c>
      <c r="C147" s="13">
        <v>0.86299999999999999</v>
      </c>
      <c r="D147" s="13">
        <v>190.48731229307401</v>
      </c>
      <c r="E147" s="13">
        <v>0.34899999999999998</v>
      </c>
      <c r="F147" s="13">
        <v>9.9421999999999997</v>
      </c>
      <c r="G147" s="13">
        <v>2.52</v>
      </c>
      <c r="H147" s="13">
        <v>8.0299999999999994</v>
      </c>
      <c r="I147" s="13">
        <v>9.6</v>
      </c>
      <c r="J147" s="13">
        <v>5.83</v>
      </c>
      <c r="K147" s="13">
        <v>5.35</v>
      </c>
      <c r="L147" s="13">
        <v>0.01</v>
      </c>
      <c r="M147" s="13">
        <v>4.95</v>
      </c>
      <c r="N147" s="13">
        <v>1.804</v>
      </c>
      <c r="O147" s="13">
        <v>14.64</v>
      </c>
      <c r="P147" s="13">
        <v>0.56699999999999995</v>
      </c>
      <c r="Q147" s="13">
        <v>0.45400000000000001</v>
      </c>
    </row>
    <row r="148" spans="1:17" x14ac:dyDescent="0.2">
      <c r="A148" s="12">
        <v>45803</v>
      </c>
      <c r="B148" s="13">
        <v>0.26</v>
      </c>
      <c r="C148" s="13">
        <v>0.84099999999999997</v>
      </c>
      <c r="D148" s="13">
        <v>195.60793896761899</v>
      </c>
      <c r="E148" s="13">
        <v>0.35499999999999998</v>
      </c>
      <c r="F148" s="13">
        <v>16.206399999999999</v>
      </c>
      <c r="G148" s="13">
        <v>2.44</v>
      </c>
      <c r="H148" s="13">
        <v>8.19</v>
      </c>
      <c r="I148" s="13">
        <v>9.9700000000000006</v>
      </c>
      <c r="J148" s="13">
        <v>7.2</v>
      </c>
      <c r="K148" s="13">
        <v>5.1100000000000003</v>
      </c>
      <c r="L148" s="13">
        <v>0.01</v>
      </c>
      <c r="M148" s="13">
        <v>4.9539999999999997</v>
      </c>
      <c r="N148" s="13">
        <v>1.8169999999999999</v>
      </c>
      <c r="O148" s="13">
        <v>13.96</v>
      </c>
      <c r="P148" s="13">
        <v>0.59</v>
      </c>
      <c r="Q148" s="13">
        <v>0.46100000000000002</v>
      </c>
    </row>
    <row r="149" spans="1:17" x14ac:dyDescent="0.2">
      <c r="A149" s="12">
        <v>45804</v>
      </c>
      <c r="B149" s="13">
        <v>0.39</v>
      </c>
      <c r="C149" s="13">
        <v>1.26</v>
      </c>
      <c r="D149" s="13">
        <v>199.06877630627702</v>
      </c>
      <c r="E149" s="13">
        <v>0.35499999999999998</v>
      </c>
      <c r="F149" s="13">
        <v>17.056899999999999</v>
      </c>
      <c r="G149" s="13">
        <v>2.31</v>
      </c>
      <c r="H149" s="13">
        <v>8.19</v>
      </c>
      <c r="I149" s="13">
        <v>9.9700000000000006</v>
      </c>
      <c r="J149" s="13">
        <v>7.69</v>
      </c>
      <c r="K149" s="13">
        <v>5.1100000000000003</v>
      </c>
      <c r="L149" s="13">
        <v>0.01</v>
      </c>
      <c r="M149" s="13">
        <v>4.9539999999999997</v>
      </c>
      <c r="N149" s="13">
        <v>1.8360000000000001</v>
      </c>
      <c r="O149" s="13">
        <v>13.96</v>
      </c>
      <c r="P149" s="13">
        <v>0.41799999999999998</v>
      </c>
      <c r="Q149" s="13">
        <v>0.442</v>
      </c>
    </row>
    <row r="150" spans="1:17" x14ac:dyDescent="0.2">
      <c r="A150" s="12">
        <v>45805</v>
      </c>
      <c r="B150" s="13">
        <v>0.36099999999999999</v>
      </c>
      <c r="C150" s="13">
        <v>1.1719999999999999</v>
      </c>
      <c r="D150" s="13">
        <v>199.95164297430199</v>
      </c>
      <c r="E150" s="13">
        <v>0.35499999999999998</v>
      </c>
      <c r="F150" s="13">
        <v>16.03</v>
      </c>
      <c r="G150" s="13">
        <v>2.21</v>
      </c>
      <c r="H150" s="13">
        <v>7.45</v>
      </c>
      <c r="I150" s="13">
        <v>10</v>
      </c>
      <c r="J150" s="13">
        <v>7.69</v>
      </c>
      <c r="K150" s="13">
        <v>5.7</v>
      </c>
      <c r="L150" s="13">
        <v>0.01</v>
      </c>
      <c r="M150" s="13">
        <v>4.9550000000000001</v>
      </c>
      <c r="N150" s="13">
        <v>1.8340000000000001</v>
      </c>
      <c r="O150" s="13">
        <v>13.243012500000001</v>
      </c>
      <c r="P150" s="13">
        <v>0.375</v>
      </c>
      <c r="Q150" s="13">
        <v>0.45</v>
      </c>
    </row>
    <row r="151" spans="1:17" x14ac:dyDescent="0.2">
      <c r="A151" s="12">
        <v>45806</v>
      </c>
      <c r="B151" s="13">
        <v>0.35299999999999998</v>
      </c>
      <c r="C151" s="13">
        <v>1.159</v>
      </c>
      <c r="D151" s="13">
        <v>195.360736300572</v>
      </c>
      <c r="E151" s="13">
        <v>0.32</v>
      </c>
      <c r="F151" s="13">
        <v>13.94</v>
      </c>
      <c r="G151" s="13">
        <v>2.39</v>
      </c>
      <c r="H151" s="13">
        <v>8.02</v>
      </c>
      <c r="I151" s="13">
        <v>10</v>
      </c>
      <c r="J151" s="13">
        <v>7.69</v>
      </c>
      <c r="K151" s="13">
        <v>5.9</v>
      </c>
      <c r="L151" s="13">
        <v>0.01</v>
      </c>
      <c r="M151" s="13">
        <v>4.9569999999999999</v>
      </c>
      <c r="N151" s="13">
        <v>1.8280000000000001</v>
      </c>
      <c r="O151" s="13">
        <v>3.9199317000000002</v>
      </c>
      <c r="P151" s="13">
        <v>0.41299999999999998</v>
      </c>
      <c r="Q151" s="13">
        <v>0.45800000000000002</v>
      </c>
    </row>
    <row r="152" spans="1:17" x14ac:dyDescent="0.2">
      <c r="A152" s="12">
        <v>45807</v>
      </c>
      <c r="B152" s="13">
        <v>0.34549999999999997</v>
      </c>
      <c r="C152" s="13">
        <v>1.115</v>
      </c>
      <c r="D152" s="13">
        <v>190.34605362618998</v>
      </c>
      <c r="E152" s="13">
        <v>0.33700000000000002</v>
      </c>
      <c r="F152" s="13">
        <v>13.94</v>
      </c>
      <c r="G152" s="13">
        <v>2.39</v>
      </c>
      <c r="H152" s="13">
        <v>8.02</v>
      </c>
      <c r="I152" s="13">
        <v>10</v>
      </c>
      <c r="J152" s="13">
        <v>7.69</v>
      </c>
      <c r="K152" s="13">
        <v>5.9</v>
      </c>
      <c r="L152" s="13">
        <v>0.01</v>
      </c>
      <c r="M152" s="13">
        <v>4.9569999999999999</v>
      </c>
      <c r="N152" s="13">
        <v>1.8</v>
      </c>
      <c r="O152" s="13">
        <v>9.9587453999999997</v>
      </c>
      <c r="P152" s="13">
        <v>0.45</v>
      </c>
      <c r="Q152" s="13">
        <v>0.45800000000000002</v>
      </c>
    </row>
    <row r="153" spans="1:17" x14ac:dyDescent="0.2">
      <c r="A153" s="12">
        <v>45808</v>
      </c>
      <c r="B153" s="13">
        <v>0.21</v>
      </c>
      <c r="C153" s="13">
        <v>0.7</v>
      </c>
      <c r="D153" s="13">
        <v>177.59745893990902</v>
      </c>
      <c r="E153" s="13">
        <v>0.34799999999999998</v>
      </c>
      <c r="F153" s="13">
        <v>13.94</v>
      </c>
      <c r="G153" s="13">
        <v>2.3199999999999998</v>
      </c>
      <c r="H153" s="13">
        <v>7.93</v>
      </c>
      <c r="I153" s="13">
        <v>10</v>
      </c>
      <c r="J153" s="13">
        <v>7.69</v>
      </c>
      <c r="K153" s="13">
        <v>5.9</v>
      </c>
      <c r="L153" s="13">
        <v>0.01</v>
      </c>
      <c r="M153" s="13">
        <v>4.9569999999999999</v>
      </c>
      <c r="N153" s="13">
        <v>1.86</v>
      </c>
      <c r="O153" s="13">
        <v>11.653851000000001</v>
      </c>
      <c r="P153" s="13">
        <v>0.442</v>
      </c>
      <c r="Q153" s="13">
        <v>0.45800000000000002</v>
      </c>
    </row>
    <row r="154" spans="1:17" x14ac:dyDescent="0.2">
      <c r="A154" s="12">
        <v>45809</v>
      </c>
      <c r="B154" s="13">
        <v>0.17399999999999999</v>
      </c>
      <c r="C154" s="13">
        <v>0.57899999999999996</v>
      </c>
      <c r="D154" s="13">
        <f>5498 *35.314666721/10^3</f>
        <v>194.16003763205799</v>
      </c>
      <c r="E154" s="13">
        <v>0.34300000000000003</v>
      </c>
      <c r="F154" s="13">
        <v>12</v>
      </c>
      <c r="G154" s="13">
        <v>2.3199999999999998</v>
      </c>
      <c r="H154" s="13">
        <v>7.93</v>
      </c>
      <c r="I154" s="13">
        <v>10</v>
      </c>
      <c r="J154" s="13">
        <v>8.33</v>
      </c>
      <c r="K154" s="13">
        <v>5.98</v>
      </c>
      <c r="L154" s="13">
        <v>0.01</v>
      </c>
      <c r="M154" s="13">
        <v>4.9569999999999999</v>
      </c>
      <c r="N154" s="13">
        <v>1.802</v>
      </c>
      <c r="O154" s="13">
        <f>313*35.3147/1000</f>
        <v>11.053501100000002</v>
      </c>
      <c r="P154" s="13">
        <v>0.442</v>
      </c>
      <c r="Q154" s="13">
        <v>0.45800000000000002</v>
      </c>
    </row>
    <row r="155" spans="1:17" x14ac:dyDescent="0.2">
      <c r="A155" s="12">
        <v>45810</v>
      </c>
      <c r="B155" s="13">
        <v>0.69799999999999995</v>
      </c>
      <c r="C155" s="13">
        <v>2.1110000000000002</v>
      </c>
      <c r="D155" s="13">
        <f>5438 *35.314666721/10^3</f>
        <v>192.041157628798</v>
      </c>
      <c r="E155" s="13">
        <v>0.34300000000000003</v>
      </c>
      <c r="F155" s="13">
        <v>10.81</v>
      </c>
      <c r="G155" s="13">
        <v>2.27</v>
      </c>
      <c r="H155" s="13">
        <v>8.11</v>
      </c>
      <c r="I155" s="13">
        <v>10</v>
      </c>
      <c r="J155" s="13">
        <v>6.6</v>
      </c>
      <c r="K155" s="13">
        <v>6.05</v>
      </c>
      <c r="L155" s="13">
        <v>0.01</v>
      </c>
      <c r="M155" s="13">
        <v>4.9550000000000001</v>
      </c>
      <c r="N155" s="13">
        <v>2.2949999999999999</v>
      </c>
      <c r="O155" s="13">
        <f>348*35.3147/1000</f>
        <v>12.289515600000001</v>
      </c>
      <c r="P155" s="13">
        <v>0.502</v>
      </c>
      <c r="Q155" s="13">
        <v>0.46800000000000003</v>
      </c>
    </row>
    <row r="156" spans="1:17" x14ac:dyDescent="0.2">
      <c r="A156" s="12">
        <v>45811</v>
      </c>
      <c r="B156" s="13">
        <v>0.46100000000000002</v>
      </c>
      <c r="C156" s="13">
        <v>1.4530000000000001</v>
      </c>
      <c r="D156" s="13">
        <f>5210 *35.314666721/10^3</f>
        <v>183.98941361641002</v>
      </c>
      <c r="E156" s="13">
        <v>0.29199999999999998</v>
      </c>
      <c r="F156" s="13">
        <v>9.94</v>
      </c>
      <c r="G156" s="13">
        <v>2.2000000000000002</v>
      </c>
      <c r="H156" s="13">
        <v>8.0500000000000007</v>
      </c>
      <c r="I156" s="13">
        <v>10</v>
      </c>
      <c r="J156" s="13">
        <v>0.4</v>
      </c>
      <c r="K156" s="13">
        <v>6.12</v>
      </c>
      <c r="L156" s="13">
        <v>0.01</v>
      </c>
      <c r="M156" s="13">
        <v>4.95</v>
      </c>
      <c r="N156" s="13">
        <v>2.2959999999999998</v>
      </c>
      <c r="O156" s="13">
        <f>358*35.3147/1000</f>
        <v>12.642662600000001</v>
      </c>
      <c r="P156" s="13">
        <v>0.377</v>
      </c>
      <c r="Q156" s="13">
        <v>0.374</v>
      </c>
    </row>
    <row r="157" spans="1:17" x14ac:dyDescent="0.2">
      <c r="A157" s="12">
        <v>45812</v>
      </c>
      <c r="B157" s="13">
        <v>0.13200000000000001</v>
      </c>
      <c r="C157" s="13">
        <v>0.439</v>
      </c>
      <c r="D157" s="13">
        <f>5380 *35.314666721/10^3</f>
        <v>189.99290695898003</v>
      </c>
      <c r="E157" s="13">
        <v>0.79</v>
      </c>
      <c r="F157" s="13">
        <v>6.79</v>
      </c>
      <c r="G157" s="13">
        <v>2.11</v>
      </c>
      <c r="H157" s="13">
        <v>8.0299999999999994</v>
      </c>
      <c r="I157" s="13">
        <v>10</v>
      </c>
      <c r="J157" s="13">
        <v>0</v>
      </c>
      <c r="K157" s="13">
        <v>6.27</v>
      </c>
      <c r="L157" s="13">
        <v>0.01</v>
      </c>
      <c r="M157" s="13">
        <v>4.9550000000000001</v>
      </c>
      <c r="N157" s="13">
        <v>1.798</v>
      </c>
      <c r="O157" s="13">
        <f>387*35.3147/1000</f>
        <v>13.666788900000002</v>
      </c>
      <c r="P157" s="13">
        <v>0.56999999999999995</v>
      </c>
      <c r="Q157" s="13">
        <v>0.40400000000000003</v>
      </c>
    </row>
    <row r="158" spans="1:17" x14ac:dyDescent="0.2">
      <c r="A158" s="12">
        <v>45813</v>
      </c>
      <c r="B158" s="13">
        <v>0.29599999999999999</v>
      </c>
      <c r="C158" s="13">
        <v>0.68700000000000006</v>
      </c>
      <c r="D158" s="13">
        <f>5345 *35.314666721/10^3</f>
        <v>188.75689362374501</v>
      </c>
      <c r="E158" s="13">
        <v>0.77600000000000002</v>
      </c>
      <c r="F158" s="13">
        <v>5.26</v>
      </c>
      <c r="G158" s="13">
        <v>2.0699999999999998</v>
      </c>
      <c r="H158" s="13">
        <v>8</v>
      </c>
      <c r="I158" s="13">
        <v>10</v>
      </c>
      <c r="J158" s="13">
        <v>0</v>
      </c>
      <c r="K158" s="13">
        <v>6.27</v>
      </c>
      <c r="L158" s="13">
        <v>0.01</v>
      </c>
      <c r="M158" s="13">
        <v>4.9550000000000001</v>
      </c>
      <c r="N158" s="13">
        <v>1.7949999999999999</v>
      </c>
      <c r="O158" s="13">
        <f>410*35.3147/1000</f>
        <v>14.479027</v>
      </c>
      <c r="P158" s="13">
        <v>0.59599999999999997</v>
      </c>
      <c r="Q158" s="13">
        <v>0.46400000000000002</v>
      </c>
    </row>
    <row r="159" spans="1:17" x14ac:dyDescent="0.2">
      <c r="A159" s="12">
        <v>45814</v>
      </c>
      <c r="B159" s="13">
        <v>0.318</v>
      </c>
      <c r="C159" s="13">
        <v>1.054</v>
      </c>
      <c r="D159" s="13">
        <f>5274 *35.314666721/10^3</f>
        <v>186.24955228655401</v>
      </c>
      <c r="E159" s="13">
        <v>0.63200000000000001</v>
      </c>
      <c r="F159" s="13">
        <v>6.48</v>
      </c>
      <c r="G159" s="13">
        <v>2.12</v>
      </c>
      <c r="H159" s="13">
        <v>7.78</v>
      </c>
      <c r="I159" s="13">
        <v>10</v>
      </c>
      <c r="J159" s="13">
        <v>0</v>
      </c>
      <c r="K159" s="13">
        <v>6.33</v>
      </c>
      <c r="L159" s="13">
        <v>0.01</v>
      </c>
      <c r="M159" s="13">
        <v>4.9550000000000001</v>
      </c>
      <c r="N159" s="13">
        <v>1.8140000000000001</v>
      </c>
      <c r="O159" s="13">
        <f>407*35.3147/1000</f>
        <v>14.373082900000002</v>
      </c>
      <c r="P159" s="13">
        <v>0.59499999999999997</v>
      </c>
      <c r="Q159" s="13">
        <v>0.46400000000000002</v>
      </c>
    </row>
    <row r="160" spans="1:17" x14ac:dyDescent="0.2">
      <c r="A160" s="12">
        <v>45815</v>
      </c>
      <c r="B160" s="13">
        <v>0.38700000000000001</v>
      </c>
      <c r="C160" s="13">
        <v>1.224</v>
      </c>
      <c r="D160" s="13">
        <f>5246 *35.314666721/10^3</f>
        <v>185.26074161836601</v>
      </c>
      <c r="E160" s="13">
        <v>0.501</v>
      </c>
      <c r="F160" s="13">
        <v>5.76</v>
      </c>
      <c r="G160" s="13">
        <v>2.02</v>
      </c>
      <c r="H160" s="13">
        <v>7.55</v>
      </c>
      <c r="I160" s="13">
        <v>10</v>
      </c>
      <c r="J160" s="13">
        <v>0</v>
      </c>
      <c r="K160" s="13">
        <v>6.37</v>
      </c>
      <c r="L160" s="13">
        <v>0.01</v>
      </c>
      <c r="M160" s="13">
        <v>4.9539999999999997</v>
      </c>
      <c r="N160" s="13">
        <v>1.9490000000000001</v>
      </c>
      <c r="O160" s="13">
        <f>386*35.3147/1000</f>
        <v>13.631474200000001</v>
      </c>
      <c r="P160" s="13">
        <v>6.03</v>
      </c>
      <c r="Q160" s="13">
        <v>0.47099999999999997</v>
      </c>
    </row>
    <row r="161" spans="1:17" x14ac:dyDescent="0.2">
      <c r="A161" s="12">
        <v>45816</v>
      </c>
      <c r="B161" s="13">
        <v>0.29899999999999999</v>
      </c>
      <c r="C161" s="13">
        <v>1.3</v>
      </c>
      <c r="D161" s="13">
        <f>5297 *35.314666721/10^3</f>
        <v>187.061789621137</v>
      </c>
      <c r="E161" s="13">
        <v>0.498</v>
      </c>
      <c r="F161" s="13">
        <v>5.66</v>
      </c>
      <c r="G161" s="13">
        <v>2.2400000000000002</v>
      </c>
      <c r="H161" s="13">
        <v>7.65</v>
      </c>
      <c r="I161" s="13">
        <v>10</v>
      </c>
      <c r="J161" s="13">
        <v>0</v>
      </c>
      <c r="K161" s="13">
        <v>6.51</v>
      </c>
      <c r="L161" s="13">
        <v>0.01</v>
      </c>
      <c r="M161" s="13">
        <v>4.9550000000000001</v>
      </c>
      <c r="N161" s="13">
        <v>2.08</v>
      </c>
      <c r="O161" s="13">
        <f>370*35.3147/1000</f>
        <v>13.066439000000001</v>
      </c>
      <c r="P161" s="13">
        <v>0.58799999999999997</v>
      </c>
      <c r="Q161" s="13">
        <v>0.47199999999999998</v>
      </c>
    </row>
    <row r="162" spans="1:17" x14ac:dyDescent="0.2">
      <c r="A162" s="12">
        <v>45817</v>
      </c>
      <c r="B162" s="13">
        <v>0.39700000000000002</v>
      </c>
      <c r="C162" s="13">
        <v>1.2</v>
      </c>
      <c r="D162" s="13">
        <f>5082 *35.314666721/10^3</f>
        <v>179.46913627612201</v>
      </c>
      <c r="E162" s="13">
        <v>0.45400000000000001</v>
      </c>
      <c r="F162" s="13">
        <v>5.66</v>
      </c>
      <c r="G162" s="13">
        <v>2.0699999999999998</v>
      </c>
      <c r="H162" s="13">
        <v>7.74</v>
      </c>
      <c r="I162" s="13">
        <v>30</v>
      </c>
      <c r="J162" s="13">
        <v>0</v>
      </c>
      <c r="K162" s="13">
        <v>6.92</v>
      </c>
      <c r="L162" s="13">
        <v>0.01</v>
      </c>
      <c r="M162" s="13">
        <v>4.9580000000000002</v>
      </c>
      <c r="N162" s="13">
        <v>2.0859999999999999</v>
      </c>
      <c r="O162" s="13">
        <f>384*35.3147/1000</f>
        <v>13.5608448</v>
      </c>
      <c r="P162" s="13">
        <v>0.56699999999999995</v>
      </c>
      <c r="Q162" s="13">
        <v>0.47199999999999998</v>
      </c>
    </row>
    <row r="163" spans="1:17" x14ac:dyDescent="0.2">
      <c r="A163" s="12">
        <v>45818</v>
      </c>
      <c r="B163" s="13">
        <v>0.14699999999999999</v>
      </c>
      <c r="C163" s="13">
        <v>0.48599999999999999</v>
      </c>
      <c r="D163" s="13">
        <f>5250 *35.314666721/10^3</f>
        <v>185.40200028525001</v>
      </c>
      <c r="E163" s="13">
        <v>0.495</v>
      </c>
      <c r="F163" s="13">
        <v>3.84</v>
      </c>
      <c r="G163" s="13">
        <v>2.19</v>
      </c>
      <c r="H163" s="13">
        <v>8.2200000000000006</v>
      </c>
      <c r="I163" s="13">
        <v>41</v>
      </c>
      <c r="J163" s="13">
        <v>0</v>
      </c>
      <c r="K163" s="13">
        <v>6.5</v>
      </c>
      <c r="L163" s="13">
        <v>0.01</v>
      </c>
      <c r="M163" s="13">
        <v>4.9580000000000002</v>
      </c>
      <c r="N163" s="13">
        <v>2.0859999999999999</v>
      </c>
      <c r="O163" s="13">
        <f>379*35.3147/1000</f>
        <v>13.3842713</v>
      </c>
      <c r="P163" s="13">
        <v>0.36899999999999999</v>
      </c>
      <c r="Q163" s="13">
        <v>0.3</v>
      </c>
    </row>
    <row r="164" spans="1:17" x14ac:dyDescent="0.2">
      <c r="A164" s="12">
        <v>45819</v>
      </c>
      <c r="B164" s="13">
        <v>0.14000000000000001</v>
      </c>
      <c r="C164" s="13">
        <v>0.46600000000000003</v>
      </c>
      <c r="D164" s="13">
        <f>5215 *35.314666721/10^3</f>
        <v>184.165986950015</v>
      </c>
      <c r="E164" s="13">
        <v>0.40600000000000003</v>
      </c>
      <c r="F164" s="13">
        <v>3.84</v>
      </c>
      <c r="G164" s="13">
        <v>2.1800000000000002</v>
      </c>
      <c r="H164" s="13">
        <v>8.4700000000000006</v>
      </c>
      <c r="I164" s="13">
        <v>42</v>
      </c>
      <c r="J164" s="13">
        <v>0</v>
      </c>
      <c r="K164" s="13">
        <v>6.7</v>
      </c>
      <c r="L164" s="13">
        <v>0.01</v>
      </c>
      <c r="M164" s="13">
        <v>4.9580000000000002</v>
      </c>
      <c r="N164" s="13">
        <v>3.4039999999999999</v>
      </c>
      <c r="O164" s="13">
        <f>411*35.3147/1000</f>
        <v>14.514341700000001</v>
      </c>
      <c r="P164" s="13">
        <v>0.43</v>
      </c>
      <c r="Q164" s="13">
        <v>0.438</v>
      </c>
    </row>
    <row r="165" spans="1:17" x14ac:dyDescent="0.2">
      <c r="A165" s="12">
        <v>45820</v>
      </c>
      <c r="B165" s="13">
        <v>0.22</v>
      </c>
      <c r="C165" s="13">
        <v>0.73399999999999999</v>
      </c>
      <c r="D165" s="13">
        <f>4807 *35.314666721/10^3</f>
        <v>169.75760292784702</v>
      </c>
      <c r="E165" s="13">
        <v>0.437</v>
      </c>
      <c r="F165" s="13">
        <v>4.1100000000000003</v>
      </c>
      <c r="G165" s="13">
        <v>2.1800000000000002</v>
      </c>
      <c r="H165" s="13">
        <v>8.73</v>
      </c>
      <c r="I165" s="13">
        <v>45</v>
      </c>
      <c r="J165" s="13">
        <v>0</v>
      </c>
      <c r="K165" s="13">
        <v>6.6</v>
      </c>
      <c r="L165" s="13">
        <v>0.01</v>
      </c>
      <c r="M165" s="13">
        <v>4.9580000000000002</v>
      </c>
      <c r="N165" s="13">
        <v>1.8120000000000001</v>
      </c>
      <c r="O165" s="13">
        <f>392*35.3147/1000</f>
        <v>13.8433624</v>
      </c>
      <c r="P165" s="13">
        <v>0.41899999999999998</v>
      </c>
      <c r="Q165" s="13">
        <v>0.442</v>
      </c>
    </row>
    <row r="166" spans="1:17" x14ac:dyDescent="0.2">
      <c r="A166" s="12">
        <v>45821</v>
      </c>
      <c r="B166" s="13">
        <v>0.313</v>
      </c>
      <c r="C166" s="13">
        <v>0.86899999999999999</v>
      </c>
      <c r="D166" s="13">
        <f>4462 *35.314666721/10^3</f>
        <v>157.57404290910202</v>
      </c>
      <c r="E166" s="13">
        <v>0.40799999999999997</v>
      </c>
      <c r="F166" s="13">
        <v>4.1100000000000003</v>
      </c>
      <c r="G166" s="13">
        <v>2.13</v>
      </c>
      <c r="H166" s="13">
        <v>8.17</v>
      </c>
      <c r="I166" s="13">
        <v>20</v>
      </c>
      <c r="J166" s="13">
        <v>0</v>
      </c>
      <c r="K166" s="13">
        <v>6.8</v>
      </c>
      <c r="L166" s="13">
        <v>0.01</v>
      </c>
      <c r="M166" s="13">
        <v>4.9539999999999997</v>
      </c>
      <c r="N166" s="13">
        <v>1.9770000000000001</v>
      </c>
      <c r="O166" s="13">
        <f>372*35.3147/1000</f>
        <v>13.1370684</v>
      </c>
      <c r="P166" s="13">
        <v>0.41899999999999998</v>
      </c>
      <c r="Q166" s="13">
        <v>0.41599999999999998</v>
      </c>
    </row>
    <row r="167" spans="1:17" x14ac:dyDescent="0.2">
      <c r="A167" s="12">
        <v>45822</v>
      </c>
      <c r="B167" s="13">
        <v>0.59299999999999997</v>
      </c>
      <c r="C167" s="13">
        <v>1.5069999999999999</v>
      </c>
      <c r="D167" s="13">
        <f>4483 *35.314666721/10^3</f>
        <v>158.31565091024302</v>
      </c>
      <c r="E167" s="13">
        <v>0.24299999999999999</v>
      </c>
      <c r="F167" s="13">
        <v>5.16</v>
      </c>
      <c r="G167" s="13">
        <v>2.1</v>
      </c>
      <c r="H167" s="13">
        <v>7.92</v>
      </c>
      <c r="I167" s="13">
        <v>16</v>
      </c>
      <c r="J167" s="13">
        <v>0</v>
      </c>
      <c r="K167" s="13">
        <v>6.6</v>
      </c>
      <c r="L167" s="13">
        <v>0.01</v>
      </c>
      <c r="M167" s="13">
        <v>4.9550000000000001</v>
      </c>
      <c r="N167" s="13">
        <v>2.4390000000000001</v>
      </c>
      <c r="O167" s="13">
        <f>331*35.3147/1000</f>
        <v>11.689165700000002</v>
      </c>
      <c r="P167" s="13">
        <v>0.28100000000000003</v>
      </c>
      <c r="Q167" s="13">
        <v>0.28299999999999997</v>
      </c>
    </row>
    <row r="168" spans="1:17" x14ac:dyDescent="0.2">
      <c r="A168" s="12">
        <v>45823</v>
      </c>
      <c r="B168" s="13">
        <v>0.19500000000000001</v>
      </c>
      <c r="C168" s="13">
        <v>0.64700000000000002</v>
      </c>
      <c r="D168" s="13">
        <f>3085 *35.314666721/10^3</f>
        <v>108.945746834285</v>
      </c>
      <c r="E168" s="13">
        <v>0.432</v>
      </c>
      <c r="F168" s="13">
        <v>5.47</v>
      </c>
      <c r="G168" s="13">
        <v>2.23</v>
      </c>
      <c r="H168" s="13">
        <v>8.15</v>
      </c>
      <c r="I168" s="13">
        <v>42</v>
      </c>
      <c r="J168" s="13">
        <v>0</v>
      </c>
      <c r="K168" s="13">
        <v>6.7</v>
      </c>
      <c r="L168" s="13">
        <v>0.01</v>
      </c>
      <c r="M168" s="13">
        <v>4.952</v>
      </c>
      <c r="N168" s="13">
        <v>1.992</v>
      </c>
      <c r="O168" s="13">
        <f>348*35.3147/1000</f>
        <v>12.289515600000001</v>
      </c>
      <c r="P168" s="13">
        <v>0.45200000000000001</v>
      </c>
      <c r="Q168" s="13">
        <v>0.432</v>
      </c>
    </row>
    <row r="169" spans="1:17" x14ac:dyDescent="0.2">
      <c r="A169" s="12">
        <v>45824</v>
      </c>
      <c r="B169" s="13">
        <v>0.16</v>
      </c>
      <c r="C169" s="13">
        <v>0.439</v>
      </c>
      <c r="D169" s="13">
        <f>4843 *35.314666721/10^3</f>
        <v>171.02893092980301</v>
      </c>
      <c r="E169" s="13">
        <v>0.436</v>
      </c>
      <c r="F169" s="13">
        <v>6.1</v>
      </c>
      <c r="G169" s="13">
        <v>2.27</v>
      </c>
      <c r="H169" s="13">
        <v>8.58</v>
      </c>
      <c r="I169" s="13">
        <v>41</v>
      </c>
      <c r="J169" s="13">
        <v>0</v>
      </c>
      <c r="K169" s="13">
        <v>6.7</v>
      </c>
      <c r="L169" s="13">
        <v>0.01</v>
      </c>
      <c r="M169" s="13">
        <v>4.9539999999999997</v>
      </c>
      <c r="N169" s="13">
        <v>2.08</v>
      </c>
      <c r="O169" s="13">
        <f>325*35.3147/1000</f>
        <v>11.4772775</v>
      </c>
      <c r="P169" s="13">
        <v>0.44900000000000001</v>
      </c>
      <c r="Q169" s="13">
        <v>0.45500000000000002</v>
      </c>
    </row>
    <row r="170" spans="1:17" x14ac:dyDescent="0.2">
      <c r="A170" s="12">
        <v>45825</v>
      </c>
      <c r="B170" s="13">
        <v>0.36899999999999999</v>
      </c>
      <c r="C170" s="13">
        <v>1.1399999999999999</v>
      </c>
      <c r="D170" s="13">
        <f>5230 *35.314666721/10^3</f>
        <v>184.69570695083002</v>
      </c>
      <c r="E170" s="13">
        <v>0.436</v>
      </c>
      <c r="F170" s="13">
        <v>4.8099999999999996</v>
      </c>
      <c r="G170" s="13">
        <v>2.16</v>
      </c>
      <c r="H170" s="13">
        <v>8.3699999999999992</v>
      </c>
      <c r="I170" s="13">
        <v>40</v>
      </c>
      <c r="J170" s="13">
        <v>0</v>
      </c>
      <c r="K170" s="13">
        <v>6.5</v>
      </c>
      <c r="L170" s="13">
        <v>0.01</v>
      </c>
      <c r="M170" s="13">
        <v>4.9560000000000004</v>
      </c>
      <c r="N170" s="13">
        <v>2.0630000000000002</v>
      </c>
      <c r="O170" s="13">
        <f>409*35.3147/1000</f>
        <v>14.443712300000001</v>
      </c>
      <c r="P170" s="13">
        <v>0.32700000000000001</v>
      </c>
      <c r="Q170" s="13">
        <v>0.46300000000000002</v>
      </c>
    </row>
    <row r="171" spans="1:17" x14ac:dyDescent="0.2">
      <c r="A171" s="12">
        <v>45826</v>
      </c>
      <c r="B171" s="13">
        <v>0.20399999999999999</v>
      </c>
      <c r="C171" s="13">
        <v>0.68</v>
      </c>
      <c r="D171" s="13">
        <f>4232 *35.314666721/10^3</f>
        <v>149.45166956327202</v>
      </c>
      <c r="E171" s="13">
        <v>0.439</v>
      </c>
      <c r="F171" s="13">
        <v>4.68</v>
      </c>
      <c r="G171" s="13">
        <v>2.09</v>
      </c>
      <c r="H171" s="13">
        <v>8.51</v>
      </c>
      <c r="I171" s="13">
        <v>21</v>
      </c>
      <c r="J171" s="13">
        <v>0</v>
      </c>
      <c r="K171" s="13">
        <v>6.7</v>
      </c>
      <c r="L171" s="13">
        <v>0.01</v>
      </c>
      <c r="M171" s="13">
        <v>4.9539999999999997</v>
      </c>
      <c r="N171" s="13">
        <v>1.9970000000000001</v>
      </c>
      <c r="O171" s="13">
        <f>397*35.3147/1000</f>
        <v>14.0199359</v>
      </c>
      <c r="P171" s="13">
        <v>0.32700000000000001</v>
      </c>
      <c r="Q171" s="13">
        <v>0.46100000000000002</v>
      </c>
    </row>
    <row r="172" spans="1:17" x14ac:dyDescent="0.2">
      <c r="A172" s="12">
        <v>45827</v>
      </c>
      <c r="B172" s="13">
        <v>0.29899999999999999</v>
      </c>
      <c r="C172" s="13">
        <v>0.98499999999999999</v>
      </c>
      <c r="D172" s="13">
        <f>2825 *35.314666721/10^3</f>
        <v>99.763933486824996</v>
      </c>
      <c r="E172" s="13">
        <v>0.40799999999999997</v>
      </c>
      <c r="F172" s="13">
        <v>4.9400000000000004</v>
      </c>
      <c r="G172" s="13">
        <v>2.16</v>
      </c>
      <c r="H172" s="13">
        <v>8.48</v>
      </c>
      <c r="I172" s="13">
        <v>20</v>
      </c>
      <c r="J172" s="13">
        <v>0</v>
      </c>
      <c r="K172" s="13">
        <v>7</v>
      </c>
      <c r="L172" s="13">
        <v>0.01</v>
      </c>
      <c r="M172" s="13">
        <v>4.9580000000000002</v>
      </c>
      <c r="N172" s="13">
        <v>2</v>
      </c>
      <c r="O172" s="13">
        <f>430*35.3147/1000</f>
        <v>15.185321000000002</v>
      </c>
      <c r="P172" s="13">
        <v>0.53</v>
      </c>
      <c r="Q172" s="13">
        <v>0.46200000000000002</v>
      </c>
    </row>
    <row r="173" spans="1:17" x14ac:dyDescent="0.2">
      <c r="A173" s="12">
        <v>45828</v>
      </c>
      <c r="B173" s="13">
        <v>0.42599999999999999</v>
      </c>
      <c r="C173" s="13">
        <v>1.1020000000000001</v>
      </c>
      <c r="D173" s="13">
        <f>2915 *35.314666721/10^3</f>
        <v>102.94225349171501</v>
      </c>
      <c r="E173" s="13">
        <v>0.44</v>
      </c>
      <c r="F173" s="13">
        <v>4.9400000000000004</v>
      </c>
      <c r="G173" s="13">
        <v>2.1</v>
      </c>
      <c r="H173" s="13">
        <v>8.49</v>
      </c>
      <c r="I173" s="13">
        <v>17</v>
      </c>
      <c r="J173" s="13">
        <v>0.3</v>
      </c>
      <c r="K173" s="13">
        <v>7</v>
      </c>
      <c r="L173" s="13">
        <v>0.01</v>
      </c>
      <c r="M173" s="13">
        <v>4.952</v>
      </c>
      <c r="N173" s="13">
        <v>2.16</v>
      </c>
      <c r="O173" s="13">
        <f>423*35.3147/1000</f>
        <v>14.938118100000002</v>
      </c>
      <c r="P173" s="13">
        <v>0.36699999999999999</v>
      </c>
      <c r="Q173" s="13">
        <v>0.46200000000000002</v>
      </c>
    </row>
    <row r="174" spans="1:17" x14ac:dyDescent="0.2">
      <c r="A174" s="12">
        <v>45829</v>
      </c>
      <c r="B174" s="13">
        <v>5.2999999999999999E-2</v>
      </c>
      <c r="C174" s="13">
        <v>0.17899999999999999</v>
      </c>
      <c r="D174" s="13">
        <f>3755 *35.314666721/10^3</f>
        <v>132.60657353735499</v>
      </c>
      <c r="E174" s="13">
        <v>0.47</v>
      </c>
      <c r="F174" s="13">
        <v>12</v>
      </c>
      <c r="G174" s="13">
        <v>2.15</v>
      </c>
      <c r="H174" s="13">
        <v>8.42</v>
      </c>
      <c r="I174" s="13">
        <v>10</v>
      </c>
      <c r="J174" s="13">
        <v>0.6</v>
      </c>
      <c r="K174" s="13">
        <v>7</v>
      </c>
      <c r="L174" s="13">
        <v>0.01</v>
      </c>
      <c r="M174" s="13">
        <v>4.9550000000000001</v>
      </c>
      <c r="N174" s="13">
        <v>2.0059999999999998</v>
      </c>
      <c r="O174" s="13">
        <f>423*35.3147/1000</f>
        <v>14.938118100000002</v>
      </c>
      <c r="P174" s="13">
        <v>0.44</v>
      </c>
      <c r="Q174" s="13">
        <v>0.46200000000000002</v>
      </c>
    </row>
    <row r="175" spans="1:17" x14ac:dyDescent="0.2">
      <c r="A175" s="12">
        <v>45830</v>
      </c>
      <c r="B175" s="13">
        <v>0</v>
      </c>
      <c r="C175" s="13">
        <v>0</v>
      </c>
      <c r="D175" s="13">
        <f>4442 *35.314666721/10^3</f>
        <v>156.86774957468199</v>
      </c>
      <c r="E175" s="13">
        <v>0.378</v>
      </c>
      <c r="F175" s="13">
        <v>15.24</v>
      </c>
      <c r="G175" s="13">
        <v>2.02</v>
      </c>
      <c r="H175" s="13">
        <v>8.25</v>
      </c>
      <c r="I175" s="13">
        <v>10</v>
      </c>
      <c r="J175" s="13">
        <v>2.5</v>
      </c>
      <c r="K175" s="13">
        <v>6.6</v>
      </c>
      <c r="L175" s="13">
        <v>0.01</v>
      </c>
      <c r="M175" s="13">
        <v>4.83</v>
      </c>
      <c r="N175" s="13">
        <v>1.679</v>
      </c>
      <c r="O175" s="13">
        <f>423*35.3147/1000</f>
        <v>14.938118100000002</v>
      </c>
      <c r="P175" s="13">
        <v>0.437</v>
      </c>
      <c r="Q175" s="13">
        <v>0.46</v>
      </c>
    </row>
    <row r="176" spans="1:17" x14ac:dyDescent="0.2">
      <c r="A176" s="12">
        <v>45831</v>
      </c>
      <c r="B176" s="13">
        <v>0.124</v>
      </c>
      <c r="C176" s="13">
        <v>0.41499999999999998</v>
      </c>
      <c r="D176" s="13">
        <f>4530 *35.314666721/10^3</f>
        <v>159.97544024613001</v>
      </c>
      <c r="E176" s="13">
        <v>0.441</v>
      </c>
      <c r="F176" s="13">
        <v>15.24</v>
      </c>
      <c r="G176" s="13">
        <v>2.08</v>
      </c>
      <c r="H176" s="13">
        <v>8.35</v>
      </c>
      <c r="I176" s="13">
        <v>10</v>
      </c>
      <c r="J176" s="13">
        <v>8.31</v>
      </c>
      <c r="K176" s="13">
        <v>6.2</v>
      </c>
      <c r="L176" s="13">
        <v>0.01</v>
      </c>
      <c r="M176" s="13">
        <v>2.9729999999999999</v>
      </c>
      <c r="N176" s="13">
        <v>1.996</v>
      </c>
      <c r="O176" s="13">
        <f>427*35.3147/1000</f>
        <v>15.079376900000002</v>
      </c>
      <c r="P176" s="13">
        <v>0.40500000000000003</v>
      </c>
      <c r="Q176" s="13">
        <v>0.45800000000000002</v>
      </c>
    </row>
    <row r="177" spans="1:17" x14ac:dyDescent="0.2">
      <c r="A177" s="12">
        <v>45832</v>
      </c>
      <c r="B177" s="13">
        <v>0.32200000000000001</v>
      </c>
      <c r="C177" s="13">
        <v>1.0409999999999999</v>
      </c>
      <c r="D177" s="13">
        <f>4339 *35.314666721/10^3</f>
        <v>153.23033890241899</v>
      </c>
      <c r="E177" s="13">
        <v>0.34100000000000003</v>
      </c>
      <c r="F177" s="13">
        <v>17.28</v>
      </c>
      <c r="G177" s="13">
        <v>2.08</v>
      </c>
      <c r="H177" s="13">
        <v>8.35</v>
      </c>
      <c r="I177" s="13">
        <v>10</v>
      </c>
      <c r="J177" s="13">
        <v>8.5</v>
      </c>
      <c r="K177" s="13">
        <v>6.5</v>
      </c>
      <c r="L177" s="13">
        <v>0.01</v>
      </c>
      <c r="M177" s="13">
        <v>4.0640000000000001</v>
      </c>
      <c r="N177" s="13">
        <v>2.0219999999999998</v>
      </c>
      <c r="O177" s="13">
        <f>415*35.3147/1000</f>
        <v>14.6556005</v>
      </c>
      <c r="P177" s="13">
        <v>0.41499999999999998</v>
      </c>
      <c r="Q177" s="13">
        <v>0.45800000000000002</v>
      </c>
    </row>
    <row r="178" spans="1:17" x14ac:dyDescent="0.2">
      <c r="A178" s="12">
        <v>45833</v>
      </c>
      <c r="B178" s="13">
        <v>0.35899999999999999</v>
      </c>
      <c r="C178" s="13">
        <v>1.0509999999999999</v>
      </c>
      <c r="D178" s="13">
        <f>4298 *35.314666721/10^3</f>
        <v>151.78243756685802</v>
      </c>
      <c r="E178" s="13">
        <v>0.42699999999999999</v>
      </c>
      <c r="F178" s="13">
        <v>15.49</v>
      </c>
      <c r="G178" s="13">
        <v>2.08</v>
      </c>
      <c r="H178" s="13">
        <v>8.35</v>
      </c>
      <c r="I178" s="13">
        <v>10</v>
      </c>
      <c r="J178" s="13">
        <v>8.26</v>
      </c>
      <c r="K178" s="13">
        <v>6.7</v>
      </c>
      <c r="L178" s="13">
        <v>0.01</v>
      </c>
      <c r="M178" s="13">
        <v>3.0979999999999999</v>
      </c>
      <c r="N178" s="13">
        <v>2.1339999999999999</v>
      </c>
      <c r="O178" s="13">
        <f>415*35.3147/1000</f>
        <v>14.6556005</v>
      </c>
      <c r="P178" s="13">
        <v>0.35299999999999998</v>
      </c>
      <c r="Q178" s="13">
        <v>0.46</v>
      </c>
    </row>
    <row r="179" spans="1:17" x14ac:dyDescent="0.2">
      <c r="A179" s="12">
        <v>45834</v>
      </c>
      <c r="B179" s="13">
        <v>0.46800000000000003</v>
      </c>
      <c r="C179" s="13">
        <v>1.302</v>
      </c>
      <c r="D179" s="13">
        <f>4331 *35.314666721/10^3</f>
        <v>152.94782156865102</v>
      </c>
      <c r="E179" s="13">
        <v>0.26600000000000001</v>
      </c>
      <c r="F179" s="13">
        <v>16.95</v>
      </c>
      <c r="G179" s="13">
        <v>13.47</v>
      </c>
      <c r="H179" s="13">
        <v>8.57</v>
      </c>
      <c r="I179" s="13">
        <v>10</v>
      </c>
      <c r="J179" s="13">
        <v>8.11</v>
      </c>
      <c r="K179" s="13">
        <v>6.4</v>
      </c>
      <c r="L179" s="13">
        <v>0.01</v>
      </c>
      <c r="M179" s="13">
        <v>2.1</v>
      </c>
      <c r="N179" s="13">
        <v>2.246</v>
      </c>
      <c r="O179" s="13">
        <f>444*35.3147/1000</f>
        <v>15.679726800000001</v>
      </c>
      <c r="P179" s="13">
        <v>0.35299999999999998</v>
      </c>
      <c r="Q179" s="13">
        <v>0.46100000000000002</v>
      </c>
    </row>
    <row r="180" spans="1:17" x14ac:dyDescent="0.2">
      <c r="A180" s="12">
        <v>45835</v>
      </c>
      <c r="B180" s="13">
        <v>1.1559999999999999</v>
      </c>
      <c r="C180" s="13">
        <v>0.72</v>
      </c>
      <c r="D180" s="13">
        <f>5301 *35.314666721/10^3</f>
        <v>187.20304828802099</v>
      </c>
      <c r="E180" s="13">
        <v>0.34799999999999998</v>
      </c>
      <c r="F180" s="13">
        <v>9.9600000000000009</v>
      </c>
      <c r="G180" s="13">
        <v>14.03</v>
      </c>
      <c r="H180" s="13">
        <v>8.57</v>
      </c>
      <c r="I180" s="13">
        <v>10</v>
      </c>
      <c r="J180" s="13">
        <v>8.1999999999999993</v>
      </c>
      <c r="K180" s="13">
        <v>6.6</v>
      </c>
      <c r="L180" s="13">
        <v>0.01</v>
      </c>
      <c r="M180" s="13">
        <v>2.08</v>
      </c>
      <c r="N180" s="13">
        <v>2.137</v>
      </c>
      <c r="O180" s="13">
        <f>437*35.3147/1000</f>
        <v>15.4325239</v>
      </c>
      <c r="P180" s="13">
        <v>0.39200000000000002</v>
      </c>
      <c r="Q180" s="13">
        <v>0.46700000000000003</v>
      </c>
    </row>
    <row r="181" spans="1:17" x14ac:dyDescent="0.2">
      <c r="A181" s="12">
        <v>45836</v>
      </c>
      <c r="B181" s="13">
        <v>0.67200000000000004</v>
      </c>
      <c r="C181" s="13">
        <v>0.52800000000000002</v>
      </c>
      <c r="D181" s="13">
        <f>5324 *35.314666721/10^3</f>
        <v>188.01528562260401</v>
      </c>
      <c r="E181" s="13">
        <v>0.26900000000000002</v>
      </c>
      <c r="F181" s="13">
        <v>11.5</v>
      </c>
      <c r="G181" s="13">
        <v>13.99</v>
      </c>
      <c r="H181" s="13">
        <v>8.57</v>
      </c>
      <c r="I181" s="13">
        <v>10</v>
      </c>
      <c r="J181" s="13">
        <v>8.15</v>
      </c>
      <c r="K181" s="13">
        <v>6.2</v>
      </c>
      <c r="L181" s="13">
        <v>0.01</v>
      </c>
      <c r="M181" s="13">
        <v>2.024</v>
      </c>
      <c r="N181" s="13">
        <v>2.198</v>
      </c>
      <c r="O181" s="13">
        <f>408*35.3147/1000</f>
        <v>14.408397600000001</v>
      </c>
      <c r="P181" s="13">
        <v>0.39</v>
      </c>
      <c r="Q181" s="13">
        <v>0.43</v>
      </c>
    </row>
    <row r="182" spans="1:17" x14ac:dyDescent="0.2">
      <c r="A182" s="12">
        <v>45837</v>
      </c>
      <c r="B182" s="13">
        <v>0.43</v>
      </c>
      <c r="C182" s="13">
        <v>0.59399999999999997</v>
      </c>
      <c r="D182" s="13">
        <f>4882 *35.314666721/10^3</f>
        <v>172.40620293192202</v>
      </c>
      <c r="E182" s="13">
        <v>0.13400000000000001</v>
      </c>
      <c r="F182" s="13">
        <v>12.56</v>
      </c>
      <c r="G182" s="13">
        <v>13.89</v>
      </c>
      <c r="H182" s="13">
        <v>7.76</v>
      </c>
      <c r="I182" s="13">
        <v>10</v>
      </c>
      <c r="J182" s="13">
        <v>8.25</v>
      </c>
      <c r="K182" s="13">
        <v>6.5</v>
      </c>
      <c r="L182" s="13">
        <v>0.01</v>
      </c>
      <c r="M182" s="13">
        <v>1.304</v>
      </c>
      <c r="N182" s="13">
        <v>1.9810000000000001</v>
      </c>
      <c r="O182" s="13">
        <f>397*35.3147/1000</f>
        <v>14.0199359</v>
      </c>
      <c r="P182" s="13">
        <v>0.437</v>
      </c>
      <c r="Q182" s="13">
        <v>0.46700000000000003</v>
      </c>
    </row>
    <row r="183" spans="1:17" x14ac:dyDescent="0.2">
      <c r="A183" s="12">
        <v>45838</v>
      </c>
      <c r="B183" s="13">
        <v>0.32500000000000001</v>
      </c>
      <c r="C183" s="13">
        <v>0.24399999999999999</v>
      </c>
      <c r="D183" s="13">
        <f>5243 *35.314666721/10^3</f>
        <v>185.15479761820302</v>
      </c>
      <c r="E183" s="13">
        <v>0.4052</v>
      </c>
      <c r="F183" s="13">
        <v>10.86</v>
      </c>
      <c r="G183" s="13">
        <v>13.51</v>
      </c>
      <c r="H183" s="13">
        <v>8.16</v>
      </c>
      <c r="I183" s="13">
        <v>10</v>
      </c>
      <c r="J183" s="13">
        <v>8.25</v>
      </c>
      <c r="K183" s="13">
        <v>6.5</v>
      </c>
      <c r="L183" s="13">
        <v>0.01</v>
      </c>
      <c r="M183" s="13">
        <v>0.90180000000000005</v>
      </c>
      <c r="N183" s="13">
        <v>1.794</v>
      </c>
      <c r="O183" s="13">
        <f>397*35.3147/1000</f>
        <v>14.0199359</v>
      </c>
      <c r="P183" s="13">
        <v>0.42799999999999999</v>
      </c>
      <c r="Q183" s="13">
        <v>0.46600000000000003</v>
      </c>
    </row>
    <row r="184" spans="1:17" x14ac:dyDescent="0.2">
      <c r="A184" s="12">
        <v>45839</v>
      </c>
      <c r="B184" s="13">
        <v>1.2E-2</v>
      </c>
      <c r="C184" s="13">
        <v>0.60599999999999998</v>
      </c>
      <c r="D184" s="13">
        <f>5236 *35.314666721/10^3</f>
        <v>184.907594951156</v>
      </c>
      <c r="E184" s="13">
        <v>0.46100000000000002</v>
      </c>
      <c r="F184" s="13">
        <v>4.6399999999999997</v>
      </c>
      <c r="G184" s="13">
        <v>13.43</v>
      </c>
      <c r="H184" s="13">
        <v>8.34</v>
      </c>
      <c r="I184" s="13">
        <v>10</v>
      </c>
      <c r="J184" s="13">
        <v>7.95</v>
      </c>
      <c r="K184" s="13">
        <v>6.5</v>
      </c>
      <c r="L184" s="13">
        <v>0.01</v>
      </c>
      <c r="M184" s="13">
        <v>0.93799999999999994</v>
      </c>
      <c r="N184" s="13">
        <v>2.194</v>
      </c>
      <c r="O184" s="13">
        <f>397*35.3147/1000</f>
        <v>14.0199359</v>
      </c>
      <c r="P184" s="13">
        <v>0.44900000000000001</v>
      </c>
      <c r="Q184" s="13">
        <v>0.46800000000000003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2025-08-22T03:16:28Z</dcterms:created>
  <dcterms:modified xsi:type="dcterms:W3CDTF">2025-08-22T03:20:57Z</dcterms:modified>
</cp:coreProperties>
</file>