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fessionalization data\"/>
    </mc:Choice>
  </mc:AlternateContent>
  <xr:revisionPtr revIDLastSave="0" documentId="13_ncr:1_{4678E3EA-42C8-4785-AD6F-4E90F55F8364}" xr6:coauthVersionLast="47" xr6:coauthVersionMax="47" xr10:uidLastSave="{00000000-0000-0000-0000-000000000000}"/>
  <bookViews>
    <workbookView xWindow="-120" yWindow="-120" windowWidth="29040" windowHeight="15720" activeTab="1" xr2:uid="{DD4C2FC6-FEAF-4F8B-AFFD-EE63FB6DAB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51" i="2" l="1"/>
  <c r="BG51" i="2"/>
  <c r="BI51" i="2" s="1"/>
  <c r="BD51" i="2"/>
  <c r="BH51" i="2" s="1"/>
  <c r="BJ50" i="2"/>
  <c r="BG50" i="2"/>
  <c r="BI50" i="2" s="1"/>
  <c r="BD50" i="2"/>
  <c r="BH50" i="2" s="1"/>
  <c r="BJ49" i="2"/>
  <c r="BG49" i="2"/>
  <c r="BI49" i="2" s="1"/>
  <c r="BD49" i="2"/>
  <c r="BH49" i="2" s="1"/>
  <c r="BJ48" i="2"/>
  <c r="BG48" i="2"/>
  <c r="BI48" i="2" s="1"/>
  <c r="BD48" i="2"/>
  <c r="BH48" i="2" s="1"/>
  <c r="BJ47" i="2"/>
  <c r="BG47" i="2"/>
  <c r="BI47" i="2" s="1"/>
  <c r="BD47" i="2"/>
  <c r="BH47" i="2" s="1"/>
  <c r="BJ46" i="2"/>
  <c r="BG46" i="2"/>
  <c r="BI46" i="2" s="1"/>
  <c r="BD46" i="2"/>
  <c r="BH46" i="2" s="1"/>
  <c r="BJ45" i="2"/>
  <c r="BG45" i="2"/>
  <c r="BI45" i="2" s="1"/>
  <c r="BD45" i="2"/>
  <c r="BH45" i="2" s="1"/>
  <c r="BJ44" i="2"/>
  <c r="BG44" i="2"/>
  <c r="BI44" i="2" s="1"/>
  <c r="BD44" i="2"/>
  <c r="BH44" i="2" s="1"/>
  <c r="BJ43" i="2"/>
  <c r="BG43" i="2"/>
  <c r="BI43" i="2" s="1"/>
  <c r="BD43" i="2"/>
  <c r="BH43" i="2" s="1"/>
  <c r="BJ42" i="2"/>
  <c r="BG42" i="2"/>
  <c r="BI42" i="2" s="1"/>
  <c r="BD42" i="2"/>
  <c r="BH42" i="2" s="1"/>
  <c r="BJ41" i="2"/>
  <c r="BG41" i="2"/>
  <c r="BI41" i="2" s="1"/>
  <c r="BD41" i="2"/>
  <c r="BH41" i="2" s="1"/>
  <c r="BJ40" i="2"/>
  <c r="BG40" i="2"/>
  <c r="BI40" i="2" s="1"/>
  <c r="BD40" i="2"/>
  <c r="BH40" i="2" s="1"/>
  <c r="BJ39" i="2"/>
  <c r="BG39" i="2"/>
  <c r="BI39" i="2" s="1"/>
  <c r="BD39" i="2"/>
  <c r="BH39" i="2" s="1"/>
  <c r="BJ38" i="2"/>
  <c r="BG38" i="2"/>
  <c r="BI38" i="2" s="1"/>
  <c r="BD38" i="2"/>
  <c r="BH38" i="2" s="1"/>
  <c r="BJ37" i="2"/>
  <c r="BG37" i="2"/>
  <c r="BI37" i="2" s="1"/>
  <c r="BD37" i="2"/>
  <c r="BH37" i="2" s="1"/>
  <c r="BJ36" i="2"/>
  <c r="BG36" i="2"/>
  <c r="BI36" i="2" s="1"/>
  <c r="BD36" i="2"/>
  <c r="BH36" i="2" s="1"/>
  <c r="BJ35" i="2"/>
  <c r="BG35" i="2"/>
  <c r="BI35" i="2" s="1"/>
  <c r="BD35" i="2"/>
  <c r="BH35" i="2" s="1"/>
  <c r="BJ34" i="2"/>
  <c r="BG34" i="2"/>
  <c r="BI34" i="2" s="1"/>
  <c r="BD34" i="2"/>
  <c r="BH34" i="2" s="1"/>
  <c r="BJ33" i="2"/>
  <c r="BG33" i="2"/>
  <c r="BI33" i="2" s="1"/>
  <c r="BD33" i="2"/>
  <c r="BH33" i="2" s="1"/>
  <c r="BJ32" i="2"/>
  <c r="BG32" i="2"/>
  <c r="BI32" i="2" s="1"/>
  <c r="BD32" i="2"/>
  <c r="BH32" i="2" s="1"/>
  <c r="BJ31" i="2"/>
  <c r="BG31" i="2"/>
  <c r="BI31" i="2" s="1"/>
  <c r="BD31" i="2"/>
  <c r="BH31" i="2" s="1"/>
  <c r="BJ30" i="2"/>
  <c r="BG30" i="2"/>
  <c r="BI30" i="2" s="1"/>
  <c r="BD30" i="2"/>
  <c r="BH30" i="2" s="1"/>
  <c r="BJ29" i="2"/>
  <c r="BG29" i="2"/>
  <c r="BI29" i="2" s="1"/>
  <c r="BD29" i="2"/>
  <c r="BH29" i="2" s="1"/>
  <c r="BJ28" i="2"/>
  <c r="BG28" i="2"/>
  <c r="BI28" i="2" s="1"/>
  <c r="BD28" i="2"/>
  <c r="BH28" i="2" s="1"/>
  <c r="BJ27" i="2"/>
  <c r="BG27" i="2"/>
  <c r="BI27" i="2" s="1"/>
  <c r="BD27" i="2"/>
  <c r="BH27" i="2" s="1"/>
  <c r="BJ26" i="2"/>
  <c r="BG26" i="2"/>
  <c r="BI26" i="2" s="1"/>
  <c r="BD26" i="2"/>
  <c r="BH26" i="2" s="1"/>
  <c r="BJ25" i="2"/>
  <c r="BG25" i="2"/>
  <c r="BI25" i="2" s="1"/>
  <c r="BD25" i="2"/>
  <c r="BH25" i="2" s="1"/>
  <c r="BJ24" i="2"/>
  <c r="BG24" i="2"/>
  <c r="BI24" i="2" s="1"/>
  <c r="BD24" i="2"/>
  <c r="BH24" i="2" s="1"/>
  <c r="BJ23" i="2"/>
  <c r="BG23" i="2"/>
  <c r="BI23" i="2" s="1"/>
  <c r="BD23" i="2"/>
  <c r="BH23" i="2" s="1"/>
  <c r="BJ22" i="2"/>
  <c r="BG22" i="2"/>
  <c r="BI22" i="2" s="1"/>
  <c r="BD22" i="2"/>
  <c r="BH22" i="2" s="1"/>
  <c r="BJ21" i="2"/>
  <c r="BG21" i="2"/>
  <c r="BI21" i="2" s="1"/>
  <c r="BD21" i="2"/>
  <c r="BH21" i="2" s="1"/>
  <c r="BJ20" i="2"/>
  <c r="BG20" i="2"/>
  <c r="BI20" i="2" s="1"/>
  <c r="BD20" i="2"/>
  <c r="BH20" i="2" s="1"/>
  <c r="BJ19" i="2"/>
  <c r="BG19" i="2"/>
  <c r="BI19" i="2" s="1"/>
  <c r="BD19" i="2"/>
  <c r="BH19" i="2" s="1"/>
  <c r="BJ18" i="2"/>
  <c r="BG18" i="2"/>
  <c r="BI18" i="2" s="1"/>
  <c r="BD18" i="2"/>
  <c r="BH18" i="2" s="1"/>
  <c r="BJ17" i="2"/>
  <c r="BG17" i="2"/>
  <c r="BI17" i="2" s="1"/>
  <c r="BD17" i="2"/>
  <c r="BH17" i="2" s="1"/>
  <c r="BJ16" i="2"/>
  <c r="BG16" i="2"/>
  <c r="BI16" i="2" s="1"/>
  <c r="BD16" i="2"/>
  <c r="BH16" i="2" s="1"/>
  <c r="BJ15" i="2"/>
  <c r="BG15" i="2"/>
  <c r="BI15" i="2" s="1"/>
  <c r="BD15" i="2"/>
  <c r="BH15" i="2" s="1"/>
  <c r="BJ14" i="2"/>
  <c r="BG14" i="2"/>
  <c r="BI14" i="2" s="1"/>
  <c r="BD14" i="2"/>
  <c r="BH14" i="2" s="1"/>
  <c r="BJ13" i="2"/>
  <c r="BG13" i="2"/>
  <c r="BI13" i="2" s="1"/>
  <c r="BD13" i="2"/>
  <c r="BH13" i="2" s="1"/>
  <c r="BJ12" i="2"/>
  <c r="BG12" i="2"/>
  <c r="BI12" i="2" s="1"/>
  <c r="BD12" i="2"/>
  <c r="BH12" i="2" s="1"/>
  <c r="BJ11" i="2"/>
  <c r="BG11" i="2"/>
  <c r="BI11" i="2" s="1"/>
  <c r="BD11" i="2"/>
  <c r="BH11" i="2" s="1"/>
  <c r="BJ10" i="2"/>
  <c r="BG10" i="2"/>
  <c r="BI10" i="2" s="1"/>
  <c r="BD10" i="2"/>
  <c r="BH10" i="2" s="1"/>
  <c r="BJ9" i="2"/>
  <c r="BG9" i="2"/>
  <c r="BI9" i="2" s="1"/>
  <c r="BD9" i="2"/>
  <c r="BH9" i="2" s="1"/>
  <c r="BJ8" i="2"/>
  <c r="BG8" i="2"/>
  <c r="BI8" i="2" s="1"/>
  <c r="BD8" i="2"/>
  <c r="BH8" i="2" s="1"/>
  <c r="BJ7" i="2"/>
  <c r="BG7" i="2"/>
  <c r="BI7" i="2" s="1"/>
  <c r="BD7" i="2"/>
  <c r="BH7" i="2" s="1"/>
  <c r="BJ6" i="2"/>
  <c r="BG6" i="2"/>
  <c r="BI6" i="2" s="1"/>
  <c r="BD6" i="2"/>
  <c r="BH6" i="2" s="1"/>
  <c r="BJ5" i="2"/>
  <c r="BG5" i="2"/>
  <c r="BI5" i="2" s="1"/>
  <c r="BD5" i="2"/>
  <c r="BH5" i="2" s="1"/>
  <c r="BJ4" i="2"/>
  <c r="BG4" i="2"/>
  <c r="BI4" i="2" s="1"/>
  <c r="BD4" i="2"/>
  <c r="BH4" i="2" s="1"/>
  <c r="BJ3" i="2"/>
  <c r="BG3" i="2"/>
  <c r="BI3" i="2" s="1"/>
  <c r="BD3" i="2"/>
  <c r="BH3" i="2" s="1"/>
  <c r="BJ2" i="2"/>
  <c r="BG2" i="2"/>
  <c r="BI2" i="2" s="1"/>
  <c r="BD2" i="2"/>
  <c r="BH2" i="2" s="1"/>
  <c r="BI53" i="2" l="1"/>
  <c r="BJ53" i="2"/>
  <c r="BH53" i="2"/>
  <c r="AU51" i="2" l="1"/>
  <c r="AS51" i="2"/>
  <c r="AW51" i="2" s="1"/>
  <c r="AP51" i="2"/>
  <c r="AQ51" i="2" s="1"/>
  <c r="AV51" i="2" s="1"/>
  <c r="AU50" i="2"/>
  <c r="AS50" i="2"/>
  <c r="AW50" i="2" s="1"/>
  <c r="AP50" i="2"/>
  <c r="AQ50" i="2" s="1"/>
  <c r="AV50" i="2" s="1"/>
  <c r="AU49" i="2"/>
  <c r="AS49" i="2"/>
  <c r="AW49" i="2" s="1"/>
  <c r="AP49" i="2"/>
  <c r="AQ49" i="2" s="1"/>
  <c r="AV49" i="2" s="1"/>
  <c r="AU48" i="2"/>
  <c r="AS48" i="2"/>
  <c r="AW48" i="2" s="1"/>
  <c r="AP48" i="2"/>
  <c r="AQ48" i="2" s="1"/>
  <c r="AV48" i="2" s="1"/>
  <c r="AU47" i="2"/>
  <c r="AS47" i="2"/>
  <c r="AW47" i="2" s="1"/>
  <c r="AP47" i="2"/>
  <c r="AQ47" i="2" s="1"/>
  <c r="AV47" i="2" s="1"/>
  <c r="AU46" i="2"/>
  <c r="AS46" i="2"/>
  <c r="AW46" i="2" s="1"/>
  <c r="AP46" i="2"/>
  <c r="AQ46" i="2" s="1"/>
  <c r="AV46" i="2" s="1"/>
  <c r="AU45" i="2"/>
  <c r="AS45" i="2"/>
  <c r="AW45" i="2" s="1"/>
  <c r="AP45" i="2"/>
  <c r="AQ45" i="2" s="1"/>
  <c r="AV45" i="2" s="1"/>
  <c r="AU44" i="2"/>
  <c r="AS44" i="2"/>
  <c r="AW44" i="2" s="1"/>
  <c r="AP44" i="2"/>
  <c r="AQ44" i="2" s="1"/>
  <c r="AV44" i="2" s="1"/>
  <c r="AU43" i="2"/>
  <c r="AS43" i="2"/>
  <c r="AW43" i="2" s="1"/>
  <c r="AQ43" i="2"/>
  <c r="AV43" i="2" s="1"/>
  <c r="AU42" i="2"/>
  <c r="AS42" i="2"/>
  <c r="AW42" i="2" s="1"/>
  <c r="AP42" i="2"/>
  <c r="AQ42" i="2" s="1"/>
  <c r="AV42" i="2" s="1"/>
  <c r="AU41" i="2"/>
  <c r="AS41" i="2"/>
  <c r="AW41" i="2" s="1"/>
  <c r="AP41" i="2"/>
  <c r="AQ41" i="2" s="1"/>
  <c r="AV41" i="2" s="1"/>
  <c r="AU40" i="2"/>
  <c r="AS40" i="2"/>
  <c r="AW40" i="2" s="1"/>
  <c r="AP40" i="2"/>
  <c r="AQ40" i="2" s="1"/>
  <c r="AV40" i="2" s="1"/>
  <c r="AU39" i="2"/>
  <c r="AS39" i="2"/>
  <c r="AW39" i="2" s="1"/>
  <c r="AP39" i="2"/>
  <c r="AQ39" i="2" s="1"/>
  <c r="AV39" i="2" s="1"/>
  <c r="AU38" i="2"/>
  <c r="AS38" i="2"/>
  <c r="AW38" i="2" s="1"/>
  <c r="AP38" i="2"/>
  <c r="AQ38" i="2" s="1"/>
  <c r="AV38" i="2" s="1"/>
  <c r="AU37" i="2"/>
  <c r="AS37" i="2"/>
  <c r="AW37" i="2" s="1"/>
  <c r="AP37" i="2"/>
  <c r="AQ37" i="2" s="1"/>
  <c r="AV37" i="2" s="1"/>
  <c r="AU36" i="2"/>
  <c r="AS36" i="2"/>
  <c r="AW36" i="2" s="1"/>
  <c r="AP36" i="2"/>
  <c r="AQ36" i="2" s="1"/>
  <c r="AV36" i="2" s="1"/>
  <c r="AU35" i="2"/>
  <c r="AS35" i="2"/>
  <c r="AW35" i="2" s="1"/>
  <c r="AP35" i="2"/>
  <c r="AQ35" i="2" s="1"/>
  <c r="AV35" i="2" s="1"/>
  <c r="AU34" i="2"/>
  <c r="AS34" i="2"/>
  <c r="AW34" i="2" s="1"/>
  <c r="AP34" i="2"/>
  <c r="AQ34" i="2" s="1"/>
  <c r="AV34" i="2" s="1"/>
  <c r="AU33" i="2"/>
  <c r="AS33" i="2"/>
  <c r="AW33" i="2" s="1"/>
  <c r="AP33" i="2"/>
  <c r="AQ33" i="2" s="1"/>
  <c r="AV33" i="2" s="1"/>
  <c r="AU32" i="2"/>
  <c r="AS32" i="2"/>
  <c r="AW32" i="2" s="1"/>
  <c r="AP32" i="2"/>
  <c r="AQ32" i="2" s="1"/>
  <c r="AV32" i="2" s="1"/>
  <c r="AU31" i="2"/>
  <c r="AS31" i="2"/>
  <c r="AW31" i="2" s="1"/>
  <c r="AP31" i="2"/>
  <c r="AQ31" i="2" s="1"/>
  <c r="AV31" i="2" s="1"/>
  <c r="AU30" i="2"/>
  <c r="AS30" i="2"/>
  <c r="AW30" i="2" s="1"/>
  <c r="AP30" i="2"/>
  <c r="AQ30" i="2" s="1"/>
  <c r="AV30" i="2" s="1"/>
  <c r="AU29" i="2"/>
  <c r="AS29" i="2"/>
  <c r="AW29" i="2" s="1"/>
  <c r="AP29" i="2"/>
  <c r="AQ29" i="2" s="1"/>
  <c r="AV29" i="2" s="1"/>
  <c r="AU28" i="2"/>
  <c r="AS28" i="2"/>
  <c r="AW28" i="2" s="1"/>
  <c r="AP28" i="2"/>
  <c r="AQ28" i="2" s="1"/>
  <c r="AV28" i="2" s="1"/>
  <c r="AU27" i="2"/>
  <c r="AS27" i="2"/>
  <c r="AW27" i="2" s="1"/>
  <c r="AP27" i="2"/>
  <c r="AQ27" i="2" s="1"/>
  <c r="AV27" i="2" s="1"/>
  <c r="AU26" i="2"/>
  <c r="AS26" i="2"/>
  <c r="AW26" i="2" s="1"/>
  <c r="AP26" i="2"/>
  <c r="AQ26" i="2" s="1"/>
  <c r="AV26" i="2" s="1"/>
  <c r="AU25" i="2"/>
  <c r="AS25" i="2"/>
  <c r="AW25" i="2" s="1"/>
  <c r="AP25" i="2"/>
  <c r="AQ25" i="2" s="1"/>
  <c r="AV25" i="2" s="1"/>
  <c r="AU24" i="2"/>
  <c r="AS24" i="2"/>
  <c r="AW24" i="2" s="1"/>
  <c r="AP24" i="2"/>
  <c r="AQ24" i="2" s="1"/>
  <c r="AV24" i="2" s="1"/>
  <c r="AU23" i="2"/>
  <c r="AS23" i="2"/>
  <c r="AW23" i="2" s="1"/>
  <c r="AP23" i="2"/>
  <c r="AQ23" i="2" s="1"/>
  <c r="AV23" i="2" s="1"/>
  <c r="AU22" i="2"/>
  <c r="AS22" i="2"/>
  <c r="AW22" i="2" s="1"/>
  <c r="AP22" i="2"/>
  <c r="AQ22" i="2" s="1"/>
  <c r="AV22" i="2" s="1"/>
  <c r="AU21" i="2"/>
  <c r="AS21" i="2"/>
  <c r="AW21" i="2" s="1"/>
  <c r="AP21" i="2"/>
  <c r="AQ21" i="2" s="1"/>
  <c r="AV21" i="2" s="1"/>
  <c r="AU20" i="2"/>
  <c r="AS20" i="2"/>
  <c r="AW20" i="2" s="1"/>
  <c r="AP20" i="2"/>
  <c r="AQ20" i="2" s="1"/>
  <c r="AV20" i="2" s="1"/>
  <c r="AU19" i="2"/>
  <c r="AS19" i="2"/>
  <c r="AW19" i="2" s="1"/>
  <c r="AP19" i="2"/>
  <c r="AQ19" i="2" s="1"/>
  <c r="AV19" i="2" s="1"/>
  <c r="AU18" i="2"/>
  <c r="AS18" i="2"/>
  <c r="AW18" i="2" s="1"/>
  <c r="AP18" i="2"/>
  <c r="AQ18" i="2" s="1"/>
  <c r="AV18" i="2" s="1"/>
  <c r="AU17" i="2"/>
  <c r="AS17" i="2"/>
  <c r="AW17" i="2" s="1"/>
  <c r="AP17" i="2"/>
  <c r="AQ17" i="2" s="1"/>
  <c r="AV17" i="2" s="1"/>
  <c r="AU16" i="2"/>
  <c r="AS16" i="2"/>
  <c r="AW16" i="2" s="1"/>
  <c r="AP16" i="2"/>
  <c r="AQ16" i="2" s="1"/>
  <c r="AV16" i="2" s="1"/>
  <c r="AU15" i="2"/>
  <c r="AS15" i="2"/>
  <c r="AW15" i="2" s="1"/>
  <c r="AP15" i="2"/>
  <c r="AQ15" i="2" s="1"/>
  <c r="AV15" i="2" s="1"/>
  <c r="AU14" i="2"/>
  <c r="AS14" i="2"/>
  <c r="AW14" i="2" s="1"/>
  <c r="AP14" i="2"/>
  <c r="AQ14" i="2" s="1"/>
  <c r="AV14" i="2" s="1"/>
  <c r="AU13" i="2"/>
  <c r="AS13" i="2"/>
  <c r="AW13" i="2" s="1"/>
  <c r="AP13" i="2"/>
  <c r="AQ13" i="2" s="1"/>
  <c r="AV13" i="2" s="1"/>
  <c r="AU12" i="2"/>
  <c r="AS12" i="2"/>
  <c r="AW12" i="2" s="1"/>
  <c r="AP12" i="2"/>
  <c r="AQ12" i="2" s="1"/>
  <c r="AV12" i="2" s="1"/>
  <c r="AU11" i="2"/>
  <c r="AS11" i="2"/>
  <c r="AW11" i="2" s="1"/>
  <c r="AP11" i="2"/>
  <c r="AQ11" i="2" s="1"/>
  <c r="AV11" i="2" s="1"/>
  <c r="AU10" i="2"/>
  <c r="AS10" i="2"/>
  <c r="AW10" i="2" s="1"/>
  <c r="AP10" i="2"/>
  <c r="AQ10" i="2" s="1"/>
  <c r="AV10" i="2" s="1"/>
  <c r="AU9" i="2"/>
  <c r="AS9" i="2"/>
  <c r="AW9" i="2" s="1"/>
  <c r="AP9" i="2"/>
  <c r="AQ9" i="2" s="1"/>
  <c r="AV9" i="2" s="1"/>
  <c r="AU8" i="2"/>
  <c r="AS8" i="2"/>
  <c r="AW8" i="2" s="1"/>
  <c r="AP8" i="2"/>
  <c r="AQ8" i="2" s="1"/>
  <c r="AV8" i="2" s="1"/>
  <c r="AU7" i="2"/>
  <c r="AS7" i="2"/>
  <c r="AW7" i="2" s="1"/>
  <c r="AP7" i="2"/>
  <c r="AQ7" i="2" s="1"/>
  <c r="AV7" i="2" s="1"/>
  <c r="AU6" i="2"/>
  <c r="AS6" i="2"/>
  <c r="AW6" i="2" s="1"/>
  <c r="AP6" i="2"/>
  <c r="AQ6" i="2" s="1"/>
  <c r="AV6" i="2" s="1"/>
  <c r="AU5" i="2"/>
  <c r="AS5" i="2"/>
  <c r="AW5" i="2" s="1"/>
  <c r="AP5" i="2"/>
  <c r="AQ5" i="2" s="1"/>
  <c r="AV5" i="2" s="1"/>
  <c r="AU4" i="2"/>
  <c r="AS4" i="2"/>
  <c r="AW4" i="2" s="1"/>
  <c r="AP4" i="2"/>
  <c r="AQ4" i="2" s="1"/>
  <c r="AV4" i="2" s="1"/>
  <c r="AU3" i="2"/>
  <c r="AS3" i="2"/>
  <c r="AW3" i="2" s="1"/>
  <c r="AP3" i="2"/>
  <c r="AQ3" i="2" s="1"/>
  <c r="AV3" i="2" s="1"/>
  <c r="AU2" i="2"/>
  <c r="AS2" i="2"/>
  <c r="AW2" i="2" s="1"/>
  <c r="AW53" i="2" s="1"/>
  <c r="AP2" i="2"/>
  <c r="AQ2" i="2" s="1"/>
  <c r="AV2" i="2" s="1"/>
  <c r="AU53" i="2" l="1"/>
  <c r="AV53" i="2"/>
  <c r="AJ51" i="2"/>
  <c r="AK51" i="2" s="1"/>
  <c r="AI51" i="2"/>
  <c r="AH51" i="2"/>
  <c r="AJ50" i="2"/>
  <c r="AK50" i="2" s="1"/>
  <c r="AI50" i="2"/>
  <c r="AH50" i="2"/>
  <c r="AJ49" i="2"/>
  <c r="AK49" i="2" s="1"/>
  <c r="AI49" i="2"/>
  <c r="AH49" i="2"/>
  <c r="AJ48" i="2"/>
  <c r="AK48" i="2" s="1"/>
  <c r="AI48" i="2"/>
  <c r="AH48" i="2"/>
  <c r="AJ47" i="2"/>
  <c r="AK47" i="2" s="1"/>
  <c r="AI47" i="2"/>
  <c r="AH47" i="2"/>
  <c r="AJ46" i="2"/>
  <c r="AK46" i="2" s="1"/>
  <c r="AI46" i="2"/>
  <c r="AH46" i="2"/>
  <c r="AJ45" i="2"/>
  <c r="AK45" i="2" s="1"/>
  <c r="AI45" i="2"/>
  <c r="AH45" i="2"/>
  <c r="AJ44" i="2"/>
  <c r="AK44" i="2" s="1"/>
  <c r="AI44" i="2"/>
  <c r="AH44" i="2"/>
  <c r="AJ43" i="2"/>
  <c r="AK43" i="2" s="1"/>
  <c r="AI43" i="2"/>
  <c r="AH43" i="2"/>
  <c r="AJ42" i="2"/>
  <c r="AK42" i="2" s="1"/>
  <c r="AI42" i="2"/>
  <c r="AH42" i="2"/>
  <c r="AJ41" i="2"/>
  <c r="AK41" i="2" s="1"/>
  <c r="AI41" i="2"/>
  <c r="AH41" i="2"/>
  <c r="AJ40" i="2"/>
  <c r="AK40" i="2" s="1"/>
  <c r="AI40" i="2"/>
  <c r="AH40" i="2"/>
  <c r="AJ39" i="2"/>
  <c r="AK39" i="2" s="1"/>
  <c r="AI39" i="2"/>
  <c r="AH39" i="2"/>
  <c r="AJ38" i="2"/>
  <c r="AK38" i="2" s="1"/>
  <c r="AI38" i="2"/>
  <c r="AH38" i="2"/>
  <c r="AJ37" i="2"/>
  <c r="AK37" i="2" s="1"/>
  <c r="AI37" i="2"/>
  <c r="AH37" i="2"/>
  <c r="AJ36" i="2"/>
  <c r="AK36" i="2" s="1"/>
  <c r="AI36" i="2"/>
  <c r="AH36" i="2"/>
  <c r="AJ35" i="2"/>
  <c r="AK35" i="2" s="1"/>
  <c r="AI35" i="2"/>
  <c r="AH35" i="2"/>
  <c r="AJ34" i="2"/>
  <c r="AK34" i="2" s="1"/>
  <c r="AI34" i="2"/>
  <c r="AH34" i="2"/>
  <c r="AJ33" i="2"/>
  <c r="AK33" i="2" s="1"/>
  <c r="AI33" i="2"/>
  <c r="AH33" i="2"/>
  <c r="AJ32" i="2"/>
  <c r="AK32" i="2" s="1"/>
  <c r="AI32" i="2"/>
  <c r="AH32" i="2"/>
  <c r="AJ31" i="2"/>
  <c r="AK31" i="2" s="1"/>
  <c r="AI31" i="2"/>
  <c r="AH31" i="2"/>
  <c r="AJ30" i="2"/>
  <c r="AK30" i="2" s="1"/>
  <c r="AI30" i="2"/>
  <c r="AH30" i="2"/>
  <c r="AJ29" i="2"/>
  <c r="AK29" i="2" s="1"/>
  <c r="AI29" i="2"/>
  <c r="AH29" i="2"/>
  <c r="AJ28" i="2"/>
  <c r="AK28" i="2" s="1"/>
  <c r="AI28" i="2"/>
  <c r="AH28" i="2"/>
  <c r="AJ27" i="2"/>
  <c r="AK27" i="2" s="1"/>
  <c r="AI27" i="2"/>
  <c r="AH27" i="2"/>
  <c r="AJ26" i="2"/>
  <c r="AK26" i="2" s="1"/>
  <c r="AI26" i="2"/>
  <c r="AH26" i="2"/>
  <c r="AJ25" i="2"/>
  <c r="AK25" i="2" s="1"/>
  <c r="AI25" i="2"/>
  <c r="AH25" i="2"/>
  <c r="AJ24" i="2"/>
  <c r="AK24" i="2" s="1"/>
  <c r="AI24" i="2"/>
  <c r="AH24" i="2"/>
  <c r="AJ23" i="2"/>
  <c r="AK23" i="2" s="1"/>
  <c r="AI23" i="2"/>
  <c r="AH23" i="2"/>
  <c r="AJ22" i="2"/>
  <c r="AK22" i="2" s="1"/>
  <c r="AI22" i="2"/>
  <c r="AH22" i="2"/>
  <c r="AJ21" i="2"/>
  <c r="AK21" i="2" s="1"/>
  <c r="AI21" i="2"/>
  <c r="AH21" i="2"/>
  <c r="AJ20" i="2"/>
  <c r="AK20" i="2" s="1"/>
  <c r="AI20" i="2"/>
  <c r="AH20" i="2"/>
  <c r="AJ19" i="2"/>
  <c r="AK19" i="2" s="1"/>
  <c r="AI19" i="2"/>
  <c r="AH19" i="2"/>
  <c r="AJ18" i="2"/>
  <c r="AK18" i="2" s="1"/>
  <c r="AI18" i="2"/>
  <c r="AH18" i="2"/>
  <c r="AJ17" i="2"/>
  <c r="AK17" i="2" s="1"/>
  <c r="AI17" i="2"/>
  <c r="AH17" i="2"/>
  <c r="AJ16" i="2"/>
  <c r="AK16" i="2" s="1"/>
  <c r="AI16" i="2"/>
  <c r="AH16" i="2"/>
  <c r="AJ15" i="2"/>
  <c r="AK15" i="2" s="1"/>
  <c r="AI15" i="2"/>
  <c r="AH15" i="2"/>
  <c r="AJ14" i="2"/>
  <c r="AK14" i="2" s="1"/>
  <c r="AI14" i="2"/>
  <c r="AH14" i="2"/>
  <c r="AJ13" i="2"/>
  <c r="AK13" i="2" s="1"/>
  <c r="AI13" i="2"/>
  <c r="AH13" i="2"/>
  <c r="AJ12" i="2"/>
  <c r="AK12" i="2" s="1"/>
  <c r="AI12" i="2"/>
  <c r="AH12" i="2"/>
  <c r="AJ11" i="2"/>
  <c r="AK11" i="2" s="1"/>
  <c r="AI11" i="2"/>
  <c r="AH11" i="2"/>
  <c r="AJ10" i="2"/>
  <c r="AK10" i="2" s="1"/>
  <c r="AI10" i="2"/>
  <c r="AH10" i="2"/>
  <c r="AJ9" i="2"/>
  <c r="AK9" i="2" s="1"/>
  <c r="AI9" i="2"/>
  <c r="AH9" i="2"/>
  <c r="AJ8" i="2"/>
  <c r="AK8" i="2" s="1"/>
  <c r="AI8" i="2"/>
  <c r="AH8" i="2"/>
  <c r="AJ7" i="2"/>
  <c r="AK7" i="2" s="1"/>
  <c r="AI7" i="2"/>
  <c r="AH7" i="2"/>
  <c r="AJ6" i="2"/>
  <c r="AK6" i="2" s="1"/>
  <c r="AI6" i="2"/>
  <c r="AH6" i="2"/>
  <c r="AJ5" i="2"/>
  <c r="AK5" i="2" s="1"/>
  <c r="AI5" i="2"/>
  <c r="AH5" i="2"/>
  <c r="AJ4" i="2"/>
  <c r="AK4" i="2" s="1"/>
  <c r="AI4" i="2"/>
  <c r="AH4" i="2"/>
  <c r="AJ3" i="2"/>
  <c r="AK3" i="2" s="1"/>
  <c r="AI3" i="2"/>
  <c r="AH3" i="2"/>
  <c r="AJ2" i="2"/>
  <c r="AK2" i="2" s="1"/>
  <c r="AI2" i="2"/>
  <c r="AI53" i="2" s="1"/>
  <c r="AH2" i="2"/>
  <c r="AH53" i="2" s="1"/>
  <c r="AA51" i="2"/>
  <c r="Y51" i="2"/>
  <c r="X51" i="2"/>
  <c r="Z51" i="2" s="1"/>
  <c r="AA50" i="2"/>
  <c r="Y50" i="2"/>
  <c r="X50" i="2"/>
  <c r="Z50" i="2" s="1"/>
  <c r="AA49" i="2"/>
  <c r="Y49" i="2"/>
  <c r="X49" i="2"/>
  <c r="Z49" i="2" s="1"/>
  <c r="AA48" i="2"/>
  <c r="Y48" i="2"/>
  <c r="X48" i="2"/>
  <c r="Z48" i="2" s="1"/>
  <c r="AA47" i="2"/>
  <c r="Y47" i="2"/>
  <c r="X47" i="2"/>
  <c r="Z47" i="2" s="1"/>
  <c r="AA46" i="2"/>
  <c r="Y46" i="2"/>
  <c r="X46" i="2"/>
  <c r="Z46" i="2" s="1"/>
  <c r="AA45" i="2"/>
  <c r="Y45" i="2"/>
  <c r="X45" i="2"/>
  <c r="Z45" i="2" s="1"/>
  <c r="AA44" i="2"/>
  <c r="Y44" i="2"/>
  <c r="X44" i="2"/>
  <c r="Z44" i="2" s="1"/>
  <c r="AA43" i="2"/>
  <c r="Y43" i="2"/>
  <c r="X43" i="2"/>
  <c r="Z43" i="2" s="1"/>
  <c r="AA42" i="2"/>
  <c r="Y42" i="2"/>
  <c r="X42" i="2"/>
  <c r="Z42" i="2" s="1"/>
  <c r="AA41" i="2"/>
  <c r="Y41" i="2"/>
  <c r="X41" i="2"/>
  <c r="Z41" i="2" s="1"/>
  <c r="AA40" i="2"/>
  <c r="Y40" i="2"/>
  <c r="X40" i="2"/>
  <c r="Z40" i="2" s="1"/>
  <c r="AA39" i="2"/>
  <c r="Y39" i="2"/>
  <c r="X39" i="2"/>
  <c r="Z39" i="2" s="1"/>
  <c r="AA38" i="2"/>
  <c r="Y38" i="2"/>
  <c r="X38" i="2"/>
  <c r="Z38" i="2" s="1"/>
  <c r="AA37" i="2"/>
  <c r="Y37" i="2"/>
  <c r="X37" i="2"/>
  <c r="Z37" i="2" s="1"/>
  <c r="AA36" i="2"/>
  <c r="Y36" i="2"/>
  <c r="X36" i="2"/>
  <c r="Z36" i="2" s="1"/>
  <c r="AA35" i="2"/>
  <c r="Y35" i="2"/>
  <c r="X35" i="2"/>
  <c r="Z35" i="2" s="1"/>
  <c r="AA34" i="2"/>
  <c r="Y34" i="2"/>
  <c r="X34" i="2"/>
  <c r="Z34" i="2" s="1"/>
  <c r="AA33" i="2"/>
  <c r="Y33" i="2"/>
  <c r="X33" i="2"/>
  <c r="Z33" i="2" s="1"/>
  <c r="AA32" i="2"/>
  <c r="Y32" i="2"/>
  <c r="X32" i="2"/>
  <c r="Z32" i="2" s="1"/>
  <c r="AA31" i="2"/>
  <c r="Y31" i="2"/>
  <c r="X31" i="2"/>
  <c r="Z31" i="2" s="1"/>
  <c r="AA30" i="2"/>
  <c r="Y30" i="2"/>
  <c r="X30" i="2"/>
  <c r="Z30" i="2" s="1"/>
  <c r="AA29" i="2"/>
  <c r="Y29" i="2"/>
  <c r="X29" i="2"/>
  <c r="Z29" i="2" s="1"/>
  <c r="AA28" i="2"/>
  <c r="Y28" i="2"/>
  <c r="X28" i="2"/>
  <c r="Z28" i="2" s="1"/>
  <c r="AA27" i="2"/>
  <c r="Y27" i="2"/>
  <c r="X27" i="2"/>
  <c r="Z27" i="2" s="1"/>
  <c r="AA26" i="2"/>
  <c r="Y26" i="2"/>
  <c r="X26" i="2"/>
  <c r="Z26" i="2" s="1"/>
  <c r="AA25" i="2"/>
  <c r="Y25" i="2"/>
  <c r="X25" i="2"/>
  <c r="Z25" i="2" s="1"/>
  <c r="AA24" i="2"/>
  <c r="Y24" i="2"/>
  <c r="X24" i="2"/>
  <c r="Z24" i="2" s="1"/>
  <c r="AA23" i="2"/>
  <c r="Y23" i="2"/>
  <c r="X23" i="2"/>
  <c r="Z23" i="2" s="1"/>
  <c r="AA22" i="2"/>
  <c r="Y22" i="2"/>
  <c r="X22" i="2"/>
  <c r="Z22" i="2" s="1"/>
  <c r="AA21" i="2"/>
  <c r="Y21" i="2"/>
  <c r="X21" i="2"/>
  <c r="Z21" i="2" s="1"/>
  <c r="AA20" i="2"/>
  <c r="Y20" i="2"/>
  <c r="X20" i="2"/>
  <c r="Z20" i="2" s="1"/>
  <c r="AA19" i="2"/>
  <c r="Y19" i="2"/>
  <c r="X19" i="2"/>
  <c r="Z19" i="2" s="1"/>
  <c r="AA18" i="2"/>
  <c r="Y18" i="2"/>
  <c r="X18" i="2"/>
  <c r="Z18" i="2" s="1"/>
  <c r="AA17" i="2"/>
  <c r="Y17" i="2"/>
  <c r="X17" i="2"/>
  <c r="Z17" i="2" s="1"/>
  <c r="AA16" i="2"/>
  <c r="Y16" i="2"/>
  <c r="X16" i="2"/>
  <c r="Z16" i="2" s="1"/>
  <c r="AA15" i="2"/>
  <c r="Y15" i="2"/>
  <c r="X15" i="2"/>
  <c r="Z15" i="2" s="1"/>
  <c r="AA14" i="2"/>
  <c r="Y14" i="2"/>
  <c r="X14" i="2"/>
  <c r="Z14" i="2" s="1"/>
  <c r="AA13" i="2"/>
  <c r="Y13" i="2"/>
  <c r="X13" i="2"/>
  <c r="Z13" i="2" s="1"/>
  <c r="AA12" i="2"/>
  <c r="Y12" i="2"/>
  <c r="X12" i="2"/>
  <c r="Z12" i="2" s="1"/>
  <c r="AA11" i="2"/>
  <c r="Y11" i="2"/>
  <c r="X11" i="2"/>
  <c r="Z11" i="2" s="1"/>
  <c r="AA10" i="2"/>
  <c r="Y10" i="2"/>
  <c r="X10" i="2"/>
  <c r="Z10" i="2" s="1"/>
  <c r="AA9" i="2"/>
  <c r="Y9" i="2"/>
  <c r="X9" i="2"/>
  <c r="Z9" i="2" s="1"/>
  <c r="AA8" i="2"/>
  <c r="Y8" i="2"/>
  <c r="X8" i="2"/>
  <c r="Z8" i="2" s="1"/>
  <c r="AA7" i="2"/>
  <c r="Y7" i="2"/>
  <c r="X7" i="2"/>
  <c r="Z7" i="2" s="1"/>
  <c r="AA6" i="2"/>
  <c r="Y6" i="2"/>
  <c r="X6" i="2"/>
  <c r="Z6" i="2" s="1"/>
  <c r="AA5" i="2"/>
  <c r="Y5" i="2"/>
  <c r="X5" i="2"/>
  <c r="Z5" i="2" s="1"/>
  <c r="AA4" i="2"/>
  <c r="Y4" i="2"/>
  <c r="X4" i="2"/>
  <c r="Z4" i="2" s="1"/>
  <c r="AA3" i="2"/>
  <c r="Y3" i="2"/>
  <c r="X3" i="2"/>
  <c r="Z3" i="2" s="1"/>
  <c r="AA2" i="2"/>
  <c r="AA53" i="2" s="1"/>
  <c r="Y2" i="2"/>
  <c r="X2" i="2"/>
  <c r="Z2" i="2" s="1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O53" i="2" s="1"/>
  <c r="H51" i="2"/>
  <c r="G51" i="2"/>
  <c r="F51" i="2"/>
  <c r="I51" i="2" s="1"/>
  <c r="H50" i="2"/>
  <c r="G50" i="2"/>
  <c r="F50" i="2"/>
  <c r="I50" i="2" s="1"/>
  <c r="H49" i="2"/>
  <c r="G49" i="2"/>
  <c r="F49" i="2"/>
  <c r="I49" i="2" s="1"/>
  <c r="H48" i="2"/>
  <c r="G48" i="2"/>
  <c r="F48" i="2"/>
  <c r="I48" i="2" s="1"/>
  <c r="H47" i="2"/>
  <c r="G47" i="2"/>
  <c r="F47" i="2"/>
  <c r="I47" i="2" s="1"/>
  <c r="H46" i="2"/>
  <c r="G46" i="2"/>
  <c r="F46" i="2"/>
  <c r="I46" i="2" s="1"/>
  <c r="H45" i="2"/>
  <c r="G45" i="2"/>
  <c r="F45" i="2"/>
  <c r="I45" i="2" s="1"/>
  <c r="H44" i="2"/>
  <c r="G44" i="2"/>
  <c r="F44" i="2"/>
  <c r="I44" i="2" s="1"/>
  <c r="H43" i="2"/>
  <c r="G43" i="2"/>
  <c r="F43" i="2"/>
  <c r="I43" i="2" s="1"/>
  <c r="H42" i="2"/>
  <c r="G42" i="2"/>
  <c r="F42" i="2"/>
  <c r="I42" i="2" s="1"/>
  <c r="H41" i="2"/>
  <c r="G41" i="2"/>
  <c r="F41" i="2"/>
  <c r="I41" i="2" s="1"/>
  <c r="H40" i="2"/>
  <c r="G40" i="2"/>
  <c r="F40" i="2"/>
  <c r="I40" i="2" s="1"/>
  <c r="H39" i="2"/>
  <c r="G39" i="2"/>
  <c r="F39" i="2"/>
  <c r="I39" i="2" s="1"/>
  <c r="H38" i="2"/>
  <c r="G38" i="2"/>
  <c r="F38" i="2"/>
  <c r="I38" i="2" s="1"/>
  <c r="H37" i="2"/>
  <c r="G37" i="2"/>
  <c r="F37" i="2"/>
  <c r="I37" i="2" s="1"/>
  <c r="H36" i="2"/>
  <c r="G36" i="2"/>
  <c r="F36" i="2"/>
  <c r="I36" i="2" s="1"/>
  <c r="H35" i="2"/>
  <c r="G35" i="2"/>
  <c r="F35" i="2"/>
  <c r="I35" i="2" s="1"/>
  <c r="H34" i="2"/>
  <c r="G34" i="2"/>
  <c r="F34" i="2"/>
  <c r="I34" i="2" s="1"/>
  <c r="H33" i="2"/>
  <c r="G33" i="2"/>
  <c r="F33" i="2"/>
  <c r="I33" i="2" s="1"/>
  <c r="H32" i="2"/>
  <c r="G32" i="2"/>
  <c r="F32" i="2"/>
  <c r="I32" i="2" s="1"/>
  <c r="H31" i="2"/>
  <c r="G31" i="2"/>
  <c r="F31" i="2"/>
  <c r="I31" i="2" s="1"/>
  <c r="H30" i="2"/>
  <c r="G30" i="2"/>
  <c r="F30" i="2"/>
  <c r="I30" i="2" s="1"/>
  <c r="H29" i="2"/>
  <c r="G29" i="2"/>
  <c r="F29" i="2"/>
  <c r="I29" i="2" s="1"/>
  <c r="H28" i="2"/>
  <c r="G28" i="2"/>
  <c r="F28" i="2"/>
  <c r="I28" i="2" s="1"/>
  <c r="H27" i="2"/>
  <c r="G27" i="2"/>
  <c r="F27" i="2"/>
  <c r="I27" i="2" s="1"/>
  <c r="H26" i="2"/>
  <c r="G26" i="2"/>
  <c r="F26" i="2"/>
  <c r="I26" i="2" s="1"/>
  <c r="H25" i="2"/>
  <c r="G25" i="2"/>
  <c r="F25" i="2"/>
  <c r="I25" i="2" s="1"/>
  <c r="H24" i="2"/>
  <c r="G24" i="2"/>
  <c r="F24" i="2"/>
  <c r="I24" i="2" s="1"/>
  <c r="H23" i="2"/>
  <c r="G23" i="2"/>
  <c r="F23" i="2"/>
  <c r="I23" i="2" s="1"/>
  <c r="H22" i="2"/>
  <c r="G22" i="2"/>
  <c r="F22" i="2"/>
  <c r="I22" i="2" s="1"/>
  <c r="H21" i="2"/>
  <c r="G21" i="2"/>
  <c r="F21" i="2"/>
  <c r="I21" i="2" s="1"/>
  <c r="H20" i="2"/>
  <c r="G20" i="2"/>
  <c r="F20" i="2"/>
  <c r="I20" i="2" s="1"/>
  <c r="H19" i="2"/>
  <c r="G19" i="2"/>
  <c r="F19" i="2"/>
  <c r="I19" i="2" s="1"/>
  <c r="H18" i="2"/>
  <c r="G18" i="2"/>
  <c r="F18" i="2"/>
  <c r="I18" i="2" s="1"/>
  <c r="H17" i="2"/>
  <c r="G17" i="2"/>
  <c r="F17" i="2"/>
  <c r="I17" i="2" s="1"/>
  <c r="H16" i="2"/>
  <c r="G16" i="2"/>
  <c r="F16" i="2"/>
  <c r="I16" i="2" s="1"/>
  <c r="H15" i="2"/>
  <c r="G15" i="2"/>
  <c r="F15" i="2"/>
  <c r="I15" i="2" s="1"/>
  <c r="H14" i="2"/>
  <c r="G14" i="2"/>
  <c r="F14" i="2"/>
  <c r="I14" i="2" s="1"/>
  <c r="H13" i="2"/>
  <c r="G13" i="2"/>
  <c r="F13" i="2"/>
  <c r="I13" i="2" s="1"/>
  <c r="H12" i="2"/>
  <c r="G12" i="2"/>
  <c r="F12" i="2"/>
  <c r="I12" i="2" s="1"/>
  <c r="H11" i="2"/>
  <c r="G11" i="2"/>
  <c r="F11" i="2"/>
  <c r="I11" i="2" s="1"/>
  <c r="H10" i="2"/>
  <c r="G10" i="2"/>
  <c r="F10" i="2"/>
  <c r="I10" i="2" s="1"/>
  <c r="H9" i="2"/>
  <c r="G9" i="2"/>
  <c r="F9" i="2"/>
  <c r="I9" i="2" s="1"/>
  <c r="H8" i="2"/>
  <c r="G8" i="2"/>
  <c r="F8" i="2"/>
  <c r="I8" i="2" s="1"/>
  <c r="H7" i="2"/>
  <c r="G7" i="2"/>
  <c r="F7" i="2"/>
  <c r="I7" i="2" s="1"/>
  <c r="H6" i="2"/>
  <c r="G6" i="2"/>
  <c r="F6" i="2"/>
  <c r="I6" i="2" s="1"/>
  <c r="H5" i="2"/>
  <c r="G5" i="2"/>
  <c r="F5" i="2"/>
  <c r="I5" i="2" s="1"/>
  <c r="H4" i="2"/>
  <c r="G4" i="2"/>
  <c r="F4" i="2"/>
  <c r="I4" i="2" s="1"/>
  <c r="H3" i="2"/>
  <c r="G3" i="2"/>
  <c r="F3" i="2"/>
  <c r="I3" i="2" s="1"/>
  <c r="H2" i="2"/>
  <c r="G2" i="2"/>
  <c r="F2" i="2"/>
  <c r="I2" i="2" s="1"/>
  <c r="R51" i="1"/>
  <c r="P51" i="1"/>
  <c r="Q56" i="1" s="1"/>
  <c r="O54" i="1"/>
  <c r="M54" i="1"/>
  <c r="L54" i="1"/>
  <c r="O53" i="1"/>
  <c r="M53" i="1"/>
  <c r="L53" i="1"/>
  <c r="Q54" i="1"/>
  <c r="Q53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X54" i="1"/>
  <c r="X53" i="1"/>
  <c r="W54" i="1"/>
  <c r="W53" i="1"/>
  <c r="V54" i="1"/>
  <c r="V53" i="1"/>
  <c r="U54" i="1"/>
  <c r="U53" i="1"/>
  <c r="T54" i="1"/>
  <c r="T53" i="1"/>
  <c r="S54" i="1"/>
  <c r="S53" i="1"/>
  <c r="H53" i="2" l="1"/>
  <c r="P53" i="2"/>
  <c r="I53" i="2"/>
  <c r="Q53" i="2"/>
  <c r="Z53" i="2"/>
  <c r="AK53" i="2"/>
  <c r="G53" i="2"/>
  <c r="Y53" i="2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1" i="1" l="1"/>
  <c r="O51" i="1" s="1"/>
  <c r="K50" i="1"/>
  <c r="O50" i="1" s="1"/>
  <c r="R50" i="1" s="1"/>
  <c r="K49" i="1"/>
  <c r="O49" i="1" s="1"/>
  <c r="R49" i="1" s="1"/>
  <c r="K48" i="1"/>
  <c r="O48" i="1" s="1"/>
  <c r="R48" i="1" s="1"/>
  <c r="K47" i="1"/>
  <c r="O47" i="1" s="1"/>
  <c r="R47" i="1" s="1"/>
  <c r="K46" i="1"/>
  <c r="O46" i="1" s="1"/>
  <c r="R46" i="1" s="1"/>
  <c r="K45" i="1"/>
  <c r="O45" i="1" s="1"/>
  <c r="R45" i="1" s="1"/>
  <c r="K44" i="1"/>
  <c r="O44" i="1" s="1"/>
  <c r="R44" i="1" s="1"/>
  <c r="K43" i="1"/>
  <c r="O43" i="1" s="1"/>
  <c r="K42" i="1"/>
  <c r="O42" i="1" s="1"/>
  <c r="R42" i="1" s="1"/>
  <c r="K41" i="1"/>
  <c r="O41" i="1" s="1"/>
  <c r="R41" i="1" s="1"/>
  <c r="K40" i="1"/>
  <c r="O40" i="1" s="1"/>
  <c r="R40" i="1" s="1"/>
  <c r="K39" i="1"/>
  <c r="O39" i="1" s="1"/>
  <c r="R39" i="1" s="1"/>
  <c r="K38" i="1"/>
  <c r="O38" i="1" s="1"/>
  <c r="R38" i="1" s="1"/>
  <c r="K37" i="1"/>
  <c r="O37" i="1" s="1"/>
  <c r="R37" i="1" s="1"/>
  <c r="K36" i="1"/>
  <c r="O36" i="1" s="1"/>
  <c r="R36" i="1" s="1"/>
  <c r="K35" i="1"/>
  <c r="O35" i="1" s="1"/>
  <c r="R35" i="1" s="1"/>
  <c r="K34" i="1"/>
  <c r="O34" i="1" s="1"/>
  <c r="R34" i="1" s="1"/>
  <c r="K33" i="1"/>
  <c r="O33" i="1" s="1"/>
  <c r="R33" i="1" s="1"/>
  <c r="K32" i="1"/>
  <c r="O32" i="1" s="1"/>
  <c r="R32" i="1" s="1"/>
  <c r="K31" i="1"/>
  <c r="O31" i="1" s="1"/>
  <c r="R31" i="1" s="1"/>
  <c r="K30" i="1"/>
  <c r="O30" i="1" s="1"/>
  <c r="R30" i="1" s="1"/>
  <c r="K29" i="1"/>
  <c r="O29" i="1" s="1"/>
  <c r="R29" i="1" s="1"/>
  <c r="K28" i="1"/>
  <c r="O28" i="1" s="1"/>
  <c r="R28" i="1" s="1"/>
  <c r="K27" i="1"/>
  <c r="O27" i="1" s="1"/>
  <c r="R27" i="1" s="1"/>
  <c r="K26" i="1"/>
  <c r="O26" i="1" s="1"/>
  <c r="R26" i="1" s="1"/>
  <c r="K25" i="1"/>
  <c r="O25" i="1" s="1"/>
  <c r="R25" i="1" s="1"/>
  <c r="K24" i="1"/>
  <c r="O24" i="1" s="1"/>
  <c r="R24" i="1" s="1"/>
  <c r="K23" i="1"/>
  <c r="O23" i="1" s="1"/>
  <c r="R23" i="1" s="1"/>
  <c r="K22" i="1"/>
  <c r="O22" i="1" s="1"/>
  <c r="R22" i="1" s="1"/>
  <c r="K21" i="1"/>
  <c r="O21" i="1" s="1"/>
  <c r="R21" i="1" s="1"/>
  <c r="K20" i="1"/>
  <c r="O20" i="1" s="1"/>
  <c r="R20" i="1" s="1"/>
  <c r="K19" i="1"/>
  <c r="O19" i="1" s="1"/>
  <c r="R19" i="1" s="1"/>
  <c r="K18" i="1"/>
  <c r="O18" i="1" s="1"/>
  <c r="R18" i="1" s="1"/>
  <c r="K17" i="1"/>
  <c r="O17" i="1" s="1"/>
  <c r="R17" i="1" s="1"/>
  <c r="K16" i="1"/>
  <c r="O16" i="1" s="1"/>
  <c r="R16" i="1" s="1"/>
  <c r="K15" i="1"/>
  <c r="O15" i="1" s="1"/>
  <c r="R15" i="1" s="1"/>
  <c r="K14" i="1"/>
  <c r="O14" i="1" s="1"/>
  <c r="R14" i="1" s="1"/>
  <c r="K13" i="1"/>
  <c r="O13" i="1" s="1"/>
  <c r="R13" i="1" s="1"/>
  <c r="K12" i="1"/>
  <c r="O12" i="1" s="1"/>
  <c r="R12" i="1" s="1"/>
  <c r="K11" i="1"/>
  <c r="O11" i="1" s="1"/>
  <c r="R11" i="1" s="1"/>
  <c r="K10" i="1"/>
  <c r="O10" i="1" s="1"/>
  <c r="R10" i="1" s="1"/>
  <c r="K9" i="1"/>
  <c r="O9" i="1" s="1"/>
  <c r="R9" i="1" s="1"/>
  <c r="K8" i="1"/>
  <c r="O8" i="1" s="1"/>
  <c r="R8" i="1" s="1"/>
  <c r="K7" i="1"/>
  <c r="O7" i="1" s="1"/>
  <c r="R7" i="1" s="1"/>
  <c r="K6" i="1"/>
  <c r="O6" i="1" s="1"/>
  <c r="R6" i="1" s="1"/>
  <c r="K5" i="1"/>
  <c r="O5" i="1" s="1"/>
  <c r="R5" i="1" s="1"/>
  <c r="K4" i="1"/>
  <c r="O4" i="1" s="1"/>
  <c r="R4" i="1" s="1"/>
  <c r="K3" i="1"/>
  <c r="O3" i="1" s="1"/>
  <c r="R3" i="1" s="1"/>
  <c r="K2" i="1"/>
  <c r="O2" i="1" s="1"/>
  <c r="R2" i="1" s="1"/>
  <c r="G51" i="1"/>
  <c r="M51" i="1" s="1"/>
  <c r="G50" i="1"/>
  <c r="M50" i="1" s="1"/>
  <c r="G49" i="1"/>
  <c r="M49" i="1" s="1"/>
  <c r="G48" i="1"/>
  <c r="M48" i="1" s="1"/>
  <c r="G47" i="1"/>
  <c r="M47" i="1" s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M40" i="1" s="1"/>
  <c r="G39" i="1"/>
  <c r="M39" i="1" s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M32" i="1" s="1"/>
  <c r="G31" i="1"/>
  <c r="M31" i="1" s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M24" i="1" s="1"/>
  <c r="G23" i="1"/>
  <c r="M23" i="1" s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M16" i="1" s="1"/>
  <c r="G15" i="1"/>
  <c r="M15" i="1" s="1"/>
  <c r="G14" i="1"/>
  <c r="M14" i="1" s="1"/>
  <c r="G13" i="1"/>
  <c r="M13" i="1" s="1"/>
  <c r="G12" i="1"/>
  <c r="M12" i="1" s="1"/>
  <c r="G11" i="1"/>
  <c r="M11" i="1" s="1"/>
  <c r="G10" i="1"/>
  <c r="M10" i="1" s="1"/>
  <c r="G9" i="1"/>
  <c r="M9" i="1" s="1"/>
  <c r="G8" i="1"/>
  <c r="M8" i="1" s="1"/>
  <c r="G7" i="1"/>
  <c r="M7" i="1" s="1"/>
  <c r="G6" i="1"/>
  <c r="M6" i="1" s="1"/>
  <c r="G5" i="1"/>
  <c r="M5" i="1" s="1"/>
  <c r="G4" i="1"/>
  <c r="M4" i="1" s="1"/>
  <c r="G3" i="1"/>
  <c r="M3" i="1" s="1"/>
  <c r="G2" i="1"/>
  <c r="M2" i="1" s="1"/>
  <c r="P27" i="1" l="1"/>
  <c r="P4" i="1"/>
  <c r="P8" i="1"/>
  <c r="P12" i="1"/>
  <c r="P16" i="1"/>
  <c r="P20" i="1"/>
  <c r="P24" i="1"/>
  <c r="P28" i="1"/>
  <c r="P32" i="1"/>
  <c r="P36" i="1"/>
  <c r="P40" i="1"/>
  <c r="P44" i="1"/>
  <c r="P48" i="1"/>
  <c r="P5" i="1"/>
  <c r="P9" i="1"/>
  <c r="P13" i="1"/>
  <c r="P17" i="1"/>
  <c r="P21" i="1"/>
  <c r="P25" i="1"/>
  <c r="P29" i="1"/>
  <c r="P33" i="1"/>
  <c r="P37" i="1"/>
  <c r="P41" i="1"/>
  <c r="P45" i="1"/>
  <c r="P49" i="1"/>
  <c r="P43" i="1"/>
  <c r="R43" i="1"/>
  <c r="R54" i="1" s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35" i="1"/>
  <c r="P3" i="1"/>
  <c r="P7" i="1"/>
  <c r="P11" i="1"/>
  <c r="P15" i="1"/>
  <c r="P19" i="1"/>
  <c r="P23" i="1"/>
  <c r="P31" i="1"/>
  <c r="P39" i="1"/>
  <c r="P47" i="1"/>
  <c r="R53" i="1" l="1"/>
  <c r="X56" i="1"/>
  <c r="P54" i="1"/>
  <c r="U56" i="1"/>
  <c r="P53" i="1"/>
  <c r="S56" i="1"/>
  <c r="T56" i="1"/>
  <c r="V56" i="1"/>
  <c r="W56" i="1"/>
  <c r="R56" i="1"/>
</calcChain>
</file>

<file path=xl/sharedStrings.xml><?xml version="1.0" encoding="utf-8"?>
<sst xmlns="http://schemas.openxmlformats.org/spreadsheetml/2006/main" count="445" uniqueCount="186">
  <si>
    <t>2021 salary</t>
  </si>
  <si>
    <t>2019 days in session (5/7th correction for calendar day states)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</si>
  <si>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</si>
  <si>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</si>
  <si>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</si>
  <si>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</si>
  <si>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</si>
  <si>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</si>
  <si>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</si>
  <si>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</si>
  <si>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</si>
  <si>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</si>
  <si>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</si>
  <si>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</si>
  <si>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</si>
  <si>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</si>
  <si>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</si>
  <si>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</si>
  <si>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</si>
  <si>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</si>
  <si>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</si>
  <si>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</si>
  <si>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</si>
  <si>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</si>
  <si>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</si>
  <si>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</si>
  <si>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</si>
  <si>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</si>
  <si>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</si>
  <si>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</si>
  <si>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</si>
  <si>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</si>
  <si>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</si>
  <si>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</si>
  <si>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</si>
  <si>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</si>
  <si>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</si>
  <si>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</si>
  <si>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</si>
  <si>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</si>
  <si>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</si>
  <si>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</si>
  <si>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</si>
  <si>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</si>
  <si>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</si>
  <si>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</si>
  <si>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</si>
  <si>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</si>
  <si>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</si>
  <si>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</si>
  <si>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</si>
  <si>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</si>
  <si>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2020 days</t>
  </si>
  <si>
    <t>Pay/Cong</t>
  </si>
  <si>
    <t>Days/Cong</t>
  </si>
  <si>
    <t>Staff/Cong</t>
  </si>
  <si>
    <t>Prof 2021</t>
  </si>
  <si>
    <t>Prof Pay Staff</t>
  </si>
  <si>
    <t>Prof 1979</t>
  </si>
  <si>
    <t>Correlations</t>
  </si>
  <si>
    <t>Mean</t>
  </si>
  <si>
    <t>Median</t>
  </si>
  <si>
    <t>Prof 1986</t>
  </si>
  <si>
    <t>Prof 1996</t>
  </si>
  <si>
    <t>Prof 2003</t>
  </si>
  <si>
    <t>Prof 2009</t>
  </si>
  <si>
    <t>Prof 2015</t>
  </si>
  <si>
    <t>2017 days</t>
  </si>
  <si>
    <t>2018 days</t>
  </si>
  <si>
    <t>Mean days 2017-2020</t>
  </si>
  <si>
    <t>Prof 2021 days adjusted</t>
  </si>
  <si>
    <t xml:space="preserve">2021 staff in session </t>
  </si>
  <si>
    <t>Mean days 2019-2020</t>
  </si>
  <si>
    <t>Staff Per legislator</t>
  </si>
  <si>
    <t>Days adjust/Cong</t>
  </si>
  <si>
    <t>Total number of state legislators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</si>
  <si>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</si>
  <si>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</si>
  <si>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</si>
  <si>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</si>
  <si>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</si>
  <si>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</si>
  <si>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</si>
  <si>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</si>
  <si>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</si>
  <si>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</si>
  <si>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</si>
  <si>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</si>
  <si>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</si>
  <si>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</si>
  <si>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</si>
  <si>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</si>
  <si>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</si>
  <si>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</si>
  <si>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</si>
  <si>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</si>
  <si>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</si>
  <si>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</si>
  <si>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</si>
  <si>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</si>
  <si>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</si>
  <si>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</si>
  <si>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</si>
  <si>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</si>
  <si>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</si>
  <si>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</si>
  <si>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</si>
  <si>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</si>
  <si>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</si>
  <si>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</si>
  <si>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</si>
  <si>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</si>
  <si>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</si>
  <si>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</si>
  <si>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</si>
  <si>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</si>
  <si>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</si>
  <si>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</si>
  <si>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</si>
  <si>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</si>
  <si>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</si>
  <si>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</si>
  <si>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</si>
  <si>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</si>
  <si>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</si>
  <si>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</si>
  <si>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Median </t>
  </si>
  <si>
    <t>1979 staff/leg</t>
  </si>
  <si>
    <t>ha</t>
  </si>
  <si>
    <t>1979 state</t>
  </si>
  <si>
    <t>1979 pay</t>
  </si>
  <si>
    <t>1979 staff</t>
  </si>
  <si>
    <t>1977-1978 days</t>
  </si>
  <si>
    <t>1986 state</t>
  </si>
  <si>
    <t>1986 pay</t>
  </si>
  <si>
    <t>1985-1986 days</t>
  </si>
  <si>
    <t>1996 state</t>
  </si>
  <si>
    <t>1996 pay</t>
  </si>
  <si>
    <t>1996 days</t>
  </si>
  <si>
    <t>1996 staff</t>
  </si>
  <si>
    <t>1996 total number of legislators</t>
  </si>
  <si>
    <t>1996 staff/leg</t>
  </si>
  <si>
    <t>2003 state</t>
  </si>
  <si>
    <t>2003 pay</t>
  </si>
  <si>
    <t>2001-2002 days</t>
  </si>
  <si>
    <t>2003 staff</t>
  </si>
  <si>
    <t>2003 total legislators</t>
  </si>
  <si>
    <t>2003 staff/leg</t>
  </si>
  <si>
    <t>2008 days</t>
  </si>
  <si>
    <t>2007 days</t>
  </si>
  <si>
    <t xml:space="preserve">2007-2008 total days </t>
  </si>
  <si>
    <t>1979 days/Cong</t>
  </si>
  <si>
    <t>1979 pay/Cong</t>
  </si>
  <si>
    <t>1979 staff/Cong</t>
  </si>
  <si>
    <t>1986 pay/Cong</t>
  </si>
  <si>
    <t>1986 staff/Cong</t>
  </si>
  <si>
    <t>1986 days/Cong</t>
  </si>
  <si>
    <t>1996 pay/Cong</t>
  </si>
  <si>
    <t>1996 staff/Cong</t>
  </si>
  <si>
    <t>1996 day/Cong</t>
  </si>
  <si>
    <t>2003 pay/Cong</t>
  </si>
  <si>
    <t>2003 days/Cong</t>
  </si>
  <si>
    <t>2003 staff/Cong</t>
  </si>
  <si>
    <t>2009 pay</t>
  </si>
  <si>
    <t>2009 pay/Cong</t>
  </si>
  <si>
    <t>2009 days/Cong</t>
  </si>
  <si>
    <t>2009 staff/Cong</t>
  </si>
  <si>
    <t>2009 state</t>
  </si>
  <si>
    <t>2007-2008 mean days</t>
  </si>
  <si>
    <t>2009 staff per legislator</t>
  </si>
  <si>
    <t>2015 state</t>
  </si>
  <si>
    <t>2016 pay</t>
  </si>
  <si>
    <t>2014 days in session</t>
  </si>
  <si>
    <t>2013 days in session</t>
  </si>
  <si>
    <t>2012 days in session</t>
  </si>
  <si>
    <t>2013-2014 mean days</t>
  </si>
  <si>
    <t>2015 staff</t>
  </si>
  <si>
    <t>2015 total number of legislators</t>
  </si>
  <si>
    <t>2015 staff per legislator</t>
  </si>
  <si>
    <t>2015 days/Cong</t>
  </si>
  <si>
    <t>2015 staff/Cong</t>
  </si>
  <si>
    <t>2015 pay/Cong</t>
  </si>
  <si>
    <t>2021 state</t>
  </si>
  <si>
    <t>1988 staff per legislator</t>
  </si>
  <si>
    <t>Blank</t>
  </si>
  <si>
    <t>2009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</si>
</sst>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4400-9EE1-4001-88B2-A5301AFAC1E3}">
  <dimension ref="A1:X59"/>
  <sheetViews>
    <sheetView topLeftCell="E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42578125" customWidth="1"/>
    <col min="2" max="4" width="11.140625" customWidth="1"/>
    <col min="9" max="9" width="15.140625" customWidth="1"/>
    <col min="10" max="10" width="16.85546875" customWidth="1"/>
    <col min="11" max="11" width="17.140625" customWidth="1"/>
  </cols>
  <sheetData>
    <row r="1" spans="1:24" x14ac:dyDescent="0.25">
      <c r="A1" t="s">
        <v>182</v>
      </c>
      <c r="B1" t="s">
        <v>0</v>
      </c>
      <c r="C1" t="s">
        <v>67</v>
      </c>
      <c r="D1" t="s">
        <v>68</v>
      </c>
      <c r="E1" t="s">
        <v>1</v>
      </c>
      <c r="F1" t="s">
        <v>52</v>
      </c>
      <c r="G1" t="s">
        <v>72</v>
      </c>
      <c r="H1" t="s">
        <v>69</v>
      </c>
      <c r="I1" t="s">
        <v>75</v>
      </c>
      <c r="J1" t="s">
        <v>71</v>
      </c>
      <c r="K1" t="s">
        <v>73</v>
      </c>
      <c r="L1" t="s">
        <v>53</v>
      </c>
      <c r="M1" t="s">
        <v>54</v>
      </c>
      <c r="N1" t="s">
        <v>74</v>
      </c>
      <c r="O1" t="s">
        <v>55</v>
      </c>
      <c r="P1" t="s">
        <v>56</v>
      </c>
      <c r="Q1" t="s">
        <v>70</v>
      </c>
      <c r="R1" t="s">
        <v>57</v>
      </c>
      <c r="S1" t="s">
        <v>58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</row>
    <row r="2" spans="1:24" x14ac:dyDescent="0.25">
      <c r="A2" t="s">
        <v>2</v>
      </c>
      <c r="B2" s="1">
        <v>51734</v>
      </c>
      <c r="C2" s="1">
        <v>30</v>
      </c>
      <c r="D2" s="1">
        <v>30</v>
      </c>
      <c r="E2">
        <v>28</v>
      </c>
      <c r="F2">
        <v>30</v>
      </c>
      <c r="G2">
        <f>(E2+F2)/2</f>
        <v>29</v>
      </c>
      <c r="H2">
        <f>(C2+D2+E2+F2)/4</f>
        <v>29.5</v>
      </c>
      <c r="I2">
        <v>140</v>
      </c>
      <c r="J2">
        <v>438</v>
      </c>
      <c r="K2" s="2">
        <f>(J2/I2)</f>
        <v>3.1285714285714286</v>
      </c>
      <c r="L2" s="3">
        <f>B2/174000</f>
        <v>0.29732183908045978</v>
      </c>
      <c r="M2" s="3">
        <f>G2/178</f>
        <v>0.16292134831460675</v>
      </c>
      <c r="N2" s="3">
        <f>H2/178</f>
        <v>0.16573033707865167</v>
      </c>
      <c r="O2" s="3">
        <f>K2/32.8</f>
        <v>9.5383275261324049E-2</v>
      </c>
      <c r="P2" s="3">
        <f>(L2+M2+O2)/3</f>
        <v>0.18520882088546353</v>
      </c>
      <c r="Q2" s="3">
        <f>(L2+N2+O2)/3</f>
        <v>0.18614515047347849</v>
      </c>
      <c r="R2" s="3">
        <f>(L2+O2)/2</f>
        <v>0.19635255717089192</v>
      </c>
      <c r="S2" s="3">
        <v>8.5000000000000006E-2</v>
      </c>
      <c r="T2" s="3">
        <v>0.158</v>
      </c>
      <c r="U2" s="4">
        <v>6.7000000000000004E-2</v>
      </c>
      <c r="V2" s="3">
        <v>0.13100000000000001</v>
      </c>
      <c r="W2" s="4">
        <v>7.8E-2</v>
      </c>
      <c r="X2" s="3">
        <v>0.17499999999999999</v>
      </c>
    </row>
    <row r="3" spans="1:24" x14ac:dyDescent="0.25">
      <c r="A3" t="s">
        <v>3</v>
      </c>
      <c r="B3" s="1">
        <v>50400</v>
      </c>
      <c r="C3" s="1">
        <v>86</v>
      </c>
      <c r="D3" s="1">
        <v>64</v>
      </c>
      <c r="E3">
        <v>86</v>
      </c>
      <c r="F3">
        <v>64</v>
      </c>
      <c r="G3">
        <f t="shared" ref="G3:G51" si="0">(E3+F3)/2</f>
        <v>75</v>
      </c>
      <c r="H3">
        <f t="shared" ref="H3:H51" si="1">(C3+D3+E3+F3)/4</f>
        <v>75</v>
      </c>
      <c r="I3">
        <v>60</v>
      </c>
      <c r="J3">
        <v>462</v>
      </c>
      <c r="K3" s="2">
        <f t="shared" ref="K3:K51" si="2">(J3/I3)</f>
        <v>7.7</v>
      </c>
      <c r="L3" s="3">
        <f t="shared" ref="L3:L51" si="3">B3/174000</f>
        <v>0.28965517241379313</v>
      </c>
      <c r="M3" s="3">
        <f t="shared" ref="M3:M51" si="4">G3/178</f>
        <v>0.42134831460674155</v>
      </c>
      <c r="N3" s="3">
        <f t="shared" ref="N3:N51" si="5">H3/178</f>
        <v>0.42134831460674155</v>
      </c>
      <c r="O3" s="3">
        <f t="shared" ref="O3:O51" si="6">K3/32.8</f>
        <v>0.23475609756097562</v>
      </c>
      <c r="P3" s="3">
        <f t="shared" ref="P3:P51" si="7">(L3+M3+O3)/3</f>
        <v>0.31525319486050341</v>
      </c>
      <c r="Q3" s="3">
        <f t="shared" ref="Q3:Q51" si="8">(L3+N3+O3)/3</f>
        <v>0.31525319486050341</v>
      </c>
      <c r="R3" s="3">
        <f t="shared" ref="R3:R51" si="9">(L3+O3)/2</f>
        <v>0.26220563498738436</v>
      </c>
      <c r="S3" s="3">
        <v>0.32</v>
      </c>
      <c r="T3" s="3">
        <v>0.311</v>
      </c>
      <c r="U3" s="4">
        <v>0.23200000000000001</v>
      </c>
      <c r="V3" s="3">
        <v>0.22700000000000001</v>
      </c>
      <c r="W3" s="4">
        <v>0.217</v>
      </c>
      <c r="X3" s="3">
        <v>0.31900000000000001</v>
      </c>
    </row>
    <row r="4" spans="1:24" x14ac:dyDescent="0.25">
      <c r="A4" t="s">
        <v>4</v>
      </c>
      <c r="B4" s="1">
        <v>24000</v>
      </c>
      <c r="C4" s="1">
        <v>122</v>
      </c>
      <c r="D4" s="1">
        <v>83</v>
      </c>
      <c r="E4">
        <v>96</v>
      </c>
      <c r="F4">
        <v>96</v>
      </c>
      <c r="G4">
        <f t="shared" si="0"/>
        <v>96</v>
      </c>
      <c r="H4">
        <f t="shared" si="1"/>
        <v>99.25</v>
      </c>
      <c r="I4">
        <v>90</v>
      </c>
      <c r="J4">
        <v>707</v>
      </c>
      <c r="K4" s="2">
        <f t="shared" si="2"/>
        <v>7.8555555555555552</v>
      </c>
      <c r="L4" s="3">
        <f t="shared" si="3"/>
        <v>0.13793103448275862</v>
      </c>
      <c r="M4" s="3">
        <f t="shared" si="4"/>
        <v>0.5393258426966292</v>
      </c>
      <c r="N4" s="3">
        <f t="shared" si="5"/>
        <v>0.55758426966292129</v>
      </c>
      <c r="O4" s="3">
        <f t="shared" si="6"/>
        <v>0.23949864498644988</v>
      </c>
      <c r="P4" s="3">
        <f t="shared" si="7"/>
        <v>0.30558517405527924</v>
      </c>
      <c r="Q4" s="3">
        <f t="shared" si="8"/>
        <v>0.31167131637737661</v>
      </c>
      <c r="R4" s="3">
        <f t="shared" si="9"/>
        <v>0.18871483973460423</v>
      </c>
      <c r="S4" s="3">
        <v>0.26900000000000002</v>
      </c>
      <c r="T4" s="3">
        <v>0.25</v>
      </c>
      <c r="U4" s="4">
        <v>0.185</v>
      </c>
      <c r="V4" s="3">
        <v>0.23200000000000001</v>
      </c>
      <c r="W4" s="4">
        <v>0.27100000000000002</v>
      </c>
      <c r="X4" s="3">
        <v>0.30599999999999999</v>
      </c>
    </row>
    <row r="5" spans="1:24" x14ac:dyDescent="0.25">
      <c r="A5" t="s">
        <v>5</v>
      </c>
      <c r="B5" s="1">
        <v>42428</v>
      </c>
      <c r="C5" s="1">
        <v>123</v>
      </c>
      <c r="D5" s="1">
        <v>21</v>
      </c>
      <c r="E5">
        <v>62</v>
      </c>
      <c r="F5">
        <v>21</v>
      </c>
      <c r="G5">
        <f t="shared" si="0"/>
        <v>41.5</v>
      </c>
      <c r="H5">
        <f t="shared" si="1"/>
        <v>56.75</v>
      </c>
      <c r="I5">
        <v>135</v>
      </c>
      <c r="J5">
        <v>500</v>
      </c>
      <c r="K5" s="2">
        <f t="shared" si="2"/>
        <v>3.7037037037037037</v>
      </c>
      <c r="L5" s="3">
        <f t="shared" si="3"/>
        <v>0.24383908045977012</v>
      </c>
      <c r="M5" s="3">
        <f t="shared" si="4"/>
        <v>0.23314606741573032</v>
      </c>
      <c r="N5" s="3">
        <f t="shared" si="5"/>
        <v>0.3188202247191011</v>
      </c>
      <c r="O5" s="3">
        <f t="shared" si="6"/>
        <v>0.11291779584462512</v>
      </c>
      <c r="P5" s="3">
        <f t="shared" si="7"/>
        <v>0.19663431457337519</v>
      </c>
      <c r="Q5" s="3">
        <f t="shared" si="8"/>
        <v>0.2251923670078321</v>
      </c>
      <c r="R5" s="3">
        <f t="shared" si="9"/>
        <v>0.17837843815219762</v>
      </c>
      <c r="S5" s="3">
        <v>0.115</v>
      </c>
      <c r="T5" s="3">
        <v>0.105</v>
      </c>
      <c r="U5" s="4">
        <v>0.104</v>
      </c>
      <c r="V5" s="3">
        <v>0.106</v>
      </c>
      <c r="W5" s="4">
        <v>0.11</v>
      </c>
      <c r="X5" s="3">
        <v>0.29799999999999999</v>
      </c>
    </row>
    <row r="6" spans="1:24" x14ac:dyDescent="0.25">
      <c r="A6" t="s">
        <v>6</v>
      </c>
      <c r="B6" s="1">
        <v>114877</v>
      </c>
      <c r="C6" s="1">
        <v>127</v>
      </c>
      <c r="D6" s="1">
        <v>171</v>
      </c>
      <c r="E6">
        <v>127</v>
      </c>
      <c r="F6">
        <v>170</v>
      </c>
      <c r="G6">
        <f t="shared" si="0"/>
        <v>148.5</v>
      </c>
      <c r="H6">
        <f t="shared" si="1"/>
        <v>148.75</v>
      </c>
      <c r="I6">
        <v>120</v>
      </c>
      <c r="J6">
        <v>2764</v>
      </c>
      <c r="K6" s="2">
        <f t="shared" si="2"/>
        <v>23.033333333333335</v>
      </c>
      <c r="L6" s="3">
        <f t="shared" si="3"/>
        <v>0.6602126436781609</v>
      </c>
      <c r="M6" s="3">
        <f t="shared" si="4"/>
        <v>0.8342696629213483</v>
      </c>
      <c r="N6" s="3">
        <f t="shared" si="5"/>
        <v>0.8356741573033708</v>
      </c>
      <c r="O6" s="3">
        <f t="shared" si="6"/>
        <v>0.70223577235772372</v>
      </c>
      <c r="P6" s="3">
        <f t="shared" si="7"/>
        <v>0.73223935965241094</v>
      </c>
      <c r="Q6" s="3">
        <f t="shared" si="8"/>
        <v>0.73270752444641862</v>
      </c>
      <c r="R6" s="3">
        <f t="shared" si="9"/>
        <v>0.68122420801794226</v>
      </c>
      <c r="S6" s="3">
        <v>0.52600000000000002</v>
      </c>
      <c r="T6" s="3">
        <v>0.625</v>
      </c>
      <c r="U6" s="4">
        <v>0.56999999999999995</v>
      </c>
      <c r="V6" s="3">
        <v>0.626</v>
      </c>
      <c r="W6" s="4">
        <v>0.58099999999999996</v>
      </c>
      <c r="X6" s="3">
        <v>0.63</v>
      </c>
    </row>
    <row r="7" spans="1:24" x14ac:dyDescent="0.25">
      <c r="A7" t="s">
        <v>7</v>
      </c>
      <c r="B7" s="1">
        <v>40242</v>
      </c>
      <c r="C7" s="1">
        <v>106</v>
      </c>
      <c r="D7" s="1">
        <v>86</v>
      </c>
      <c r="E7">
        <v>86</v>
      </c>
      <c r="F7">
        <v>86</v>
      </c>
      <c r="G7">
        <f t="shared" si="0"/>
        <v>86</v>
      </c>
      <c r="H7">
        <f t="shared" si="1"/>
        <v>91</v>
      </c>
      <c r="I7">
        <v>100</v>
      </c>
      <c r="J7">
        <v>308</v>
      </c>
      <c r="K7" s="2">
        <f t="shared" si="2"/>
        <v>3.08</v>
      </c>
      <c r="L7" s="3">
        <f t="shared" si="3"/>
        <v>0.23127586206896553</v>
      </c>
      <c r="M7" s="3">
        <f t="shared" si="4"/>
        <v>0.48314606741573035</v>
      </c>
      <c r="N7" s="3">
        <f t="shared" si="5"/>
        <v>0.5112359550561798</v>
      </c>
      <c r="O7" s="3">
        <f t="shared" si="6"/>
        <v>9.3902439024390258E-2</v>
      </c>
      <c r="P7" s="3">
        <f t="shared" si="7"/>
        <v>0.26944145616969534</v>
      </c>
      <c r="Q7" s="3">
        <f t="shared" si="8"/>
        <v>0.27880475204984517</v>
      </c>
      <c r="R7" s="3">
        <f t="shared" si="9"/>
        <v>0.16258915054667789</v>
      </c>
      <c r="S7" s="3">
        <v>0.28399999999999997</v>
      </c>
      <c r="T7" s="3">
        <v>0.3</v>
      </c>
      <c r="U7" s="4">
        <v>0.17199999999999999</v>
      </c>
      <c r="V7" s="3">
        <v>0.20200000000000001</v>
      </c>
      <c r="W7" s="4">
        <v>0.19900000000000001</v>
      </c>
      <c r="X7" s="3">
        <v>0.27100000000000002</v>
      </c>
    </row>
    <row r="8" spans="1:24" x14ac:dyDescent="0.25">
      <c r="A8" t="s">
        <v>8</v>
      </c>
      <c r="B8" s="1">
        <v>28000</v>
      </c>
      <c r="C8" s="1">
        <v>111</v>
      </c>
      <c r="D8" s="1">
        <v>46</v>
      </c>
      <c r="E8">
        <v>106</v>
      </c>
      <c r="F8">
        <v>57</v>
      </c>
      <c r="G8">
        <f t="shared" si="0"/>
        <v>81.5</v>
      </c>
      <c r="H8">
        <f t="shared" si="1"/>
        <v>80</v>
      </c>
      <c r="I8">
        <v>187</v>
      </c>
      <c r="J8">
        <v>497</v>
      </c>
      <c r="K8" s="2">
        <f t="shared" si="2"/>
        <v>2.6577540106951871</v>
      </c>
      <c r="L8" s="3">
        <f t="shared" si="3"/>
        <v>0.16091954022988506</v>
      </c>
      <c r="M8" s="3">
        <f t="shared" si="4"/>
        <v>0.45786516853932585</v>
      </c>
      <c r="N8" s="3">
        <f t="shared" si="5"/>
        <v>0.449438202247191</v>
      </c>
      <c r="O8" s="3">
        <f t="shared" si="6"/>
        <v>8.1029085691926447E-2</v>
      </c>
      <c r="P8" s="3">
        <f t="shared" si="7"/>
        <v>0.2332712648203791</v>
      </c>
      <c r="Q8" s="3">
        <f t="shared" si="8"/>
        <v>0.23046227605633418</v>
      </c>
      <c r="R8" s="3">
        <f t="shared" si="9"/>
        <v>0.12097431296090574</v>
      </c>
      <c r="S8" s="3">
        <v>0.2</v>
      </c>
      <c r="T8" s="3">
        <v>0.23300000000000001</v>
      </c>
      <c r="U8" s="4">
        <v>0.17799999999999999</v>
      </c>
      <c r="V8" s="3">
        <v>0.19</v>
      </c>
      <c r="W8" s="4">
        <v>0.19600000000000001</v>
      </c>
      <c r="X8" s="3">
        <v>0.26700000000000002</v>
      </c>
    </row>
    <row r="9" spans="1:24" x14ac:dyDescent="0.25">
      <c r="A9" t="s">
        <v>9</v>
      </c>
      <c r="B9" s="1">
        <v>47291</v>
      </c>
      <c r="C9" s="1">
        <v>46</v>
      </c>
      <c r="D9" s="1">
        <v>123</v>
      </c>
      <c r="E9">
        <v>33</v>
      </c>
      <c r="F9">
        <v>120</v>
      </c>
      <c r="G9">
        <f t="shared" si="0"/>
        <v>76.5</v>
      </c>
      <c r="H9">
        <f t="shared" si="1"/>
        <v>80.5</v>
      </c>
      <c r="I9">
        <v>62</v>
      </c>
      <c r="J9">
        <v>128</v>
      </c>
      <c r="K9" s="2">
        <f t="shared" si="2"/>
        <v>2.064516129032258</v>
      </c>
      <c r="L9" s="3">
        <f t="shared" si="3"/>
        <v>0.27178735632183909</v>
      </c>
      <c r="M9" s="3">
        <f t="shared" si="4"/>
        <v>0.4297752808988764</v>
      </c>
      <c r="N9" s="3">
        <f t="shared" si="5"/>
        <v>0.45224719101123595</v>
      </c>
      <c r="O9" s="3">
        <f t="shared" si="6"/>
        <v>6.2942564909520063E-2</v>
      </c>
      <c r="P9" s="3">
        <f t="shared" si="7"/>
        <v>0.25483506737674522</v>
      </c>
      <c r="Q9" s="3">
        <f t="shared" si="8"/>
        <v>0.26232570408086503</v>
      </c>
      <c r="R9" s="3">
        <f t="shared" si="9"/>
        <v>0.16736496061567957</v>
      </c>
      <c r="S9" s="3">
        <v>0.17899999999999999</v>
      </c>
      <c r="T9" s="3">
        <v>0.192</v>
      </c>
      <c r="U9" s="4">
        <v>0.151</v>
      </c>
      <c r="V9" s="3">
        <v>0.14799999999999999</v>
      </c>
      <c r="W9" s="4">
        <v>0.159</v>
      </c>
      <c r="X9" s="3">
        <v>0.21</v>
      </c>
    </row>
    <row r="10" spans="1:24" x14ac:dyDescent="0.25">
      <c r="A10" t="s">
        <v>10</v>
      </c>
      <c r="B10" s="1">
        <v>29697</v>
      </c>
      <c r="C10" s="1">
        <v>45</v>
      </c>
      <c r="D10" s="1">
        <v>43</v>
      </c>
      <c r="E10">
        <v>43</v>
      </c>
      <c r="F10">
        <v>43</v>
      </c>
      <c r="G10">
        <f t="shared" si="0"/>
        <v>43</v>
      </c>
      <c r="H10">
        <f t="shared" si="1"/>
        <v>43.5</v>
      </c>
      <c r="I10">
        <v>160</v>
      </c>
      <c r="J10">
        <v>1551</v>
      </c>
      <c r="K10" s="2">
        <f t="shared" si="2"/>
        <v>9.6937499999999996</v>
      </c>
      <c r="L10" s="3">
        <f t="shared" si="3"/>
        <v>0.17067241379310344</v>
      </c>
      <c r="M10" s="3">
        <f t="shared" si="4"/>
        <v>0.24157303370786518</v>
      </c>
      <c r="N10" s="3">
        <f t="shared" si="5"/>
        <v>0.2443820224719101</v>
      </c>
      <c r="O10" s="3">
        <f t="shared" si="6"/>
        <v>0.29554115853658536</v>
      </c>
      <c r="P10" s="3">
        <f t="shared" si="7"/>
        <v>0.23592886867918464</v>
      </c>
      <c r="Q10" s="3">
        <f t="shared" si="8"/>
        <v>0.23686519826719965</v>
      </c>
      <c r="R10" s="3">
        <f t="shared" si="9"/>
        <v>0.2331067861648444</v>
      </c>
      <c r="S10" s="3">
        <v>0.224</v>
      </c>
      <c r="T10" s="3">
        <v>0.255</v>
      </c>
      <c r="U10" s="4">
        <v>0.249</v>
      </c>
      <c r="V10" s="3">
        <v>0.223</v>
      </c>
      <c r="W10" s="4">
        <v>0.21</v>
      </c>
      <c r="X10" s="3">
        <v>0.25</v>
      </c>
    </row>
    <row r="11" spans="1:24" x14ac:dyDescent="0.25">
      <c r="A11" t="s">
        <v>11</v>
      </c>
      <c r="B11" s="1">
        <v>15608</v>
      </c>
      <c r="C11" s="1">
        <v>40</v>
      </c>
      <c r="D11" s="1">
        <v>57</v>
      </c>
      <c r="E11">
        <v>40</v>
      </c>
      <c r="F11">
        <v>40</v>
      </c>
      <c r="G11">
        <f t="shared" si="0"/>
        <v>40</v>
      </c>
      <c r="H11">
        <f t="shared" si="1"/>
        <v>44.25</v>
      </c>
      <c r="I11">
        <v>236</v>
      </c>
      <c r="J11">
        <v>367</v>
      </c>
      <c r="K11" s="2">
        <f t="shared" si="2"/>
        <v>1.5550847457627119</v>
      </c>
      <c r="L11" s="3">
        <f t="shared" si="3"/>
        <v>8.9701149425287355E-2</v>
      </c>
      <c r="M11" s="3">
        <f t="shared" si="4"/>
        <v>0.2247191011235955</v>
      </c>
      <c r="N11" s="3">
        <f t="shared" si="5"/>
        <v>0.24859550561797752</v>
      </c>
      <c r="O11" s="3">
        <f t="shared" si="6"/>
        <v>4.7411120297643661E-2</v>
      </c>
      <c r="P11" s="3">
        <f t="shared" si="7"/>
        <v>0.12061045694884216</v>
      </c>
      <c r="Q11" s="3">
        <f t="shared" si="8"/>
        <v>0.12856925844696951</v>
      </c>
      <c r="R11" s="3">
        <f t="shared" si="9"/>
        <v>6.8556134861465501E-2</v>
      </c>
      <c r="S11" s="3">
        <v>0.14199999999999999</v>
      </c>
      <c r="T11" s="3">
        <v>0.13300000000000001</v>
      </c>
      <c r="U11" s="4">
        <v>0.107</v>
      </c>
      <c r="V11" s="3">
        <v>0.11600000000000001</v>
      </c>
      <c r="W11" s="4">
        <v>0.11600000000000001</v>
      </c>
      <c r="X11" s="3">
        <v>0.16800000000000001</v>
      </c>
    </row>
    <row r="12" spans="1:24" x14ac:dyDescent="0.25">
      <c r="A12" t="s">
        <v>12</v>
      </c>
      <c r="B12" s="1">
        <v>62604</v>
      </c>
      <c r="C12" s="1">
        <v>60</v>
      </c>
      <c r="D12" s="1">
        <v>60</v>
      </c>
      <c r="E12">
        <v>60</v>
      </c>
      <c r="F12">
        <v>60</v>
      </c>
      <c r="G12">
        <f t="shared" si="0"/>
        <v>60</v>
      </c>
      <c r="H12">
        <f t="shared" si="1"/>
        <v>60</v>
      </c>
      <c r="I12">
        <v>76</v>
      </c>
      <c r="J12">
        <v>507</v>
      </c>
      <c r="K12" s="2">
        <f t="shared" si="2"/>
        <v>6.6710526315789478</v>
      </c>
      <c r="L12" s="3">
        <f t="shared" si="3"/>
        <v>0.35979310344827586</v>
      </c>
      <c r="M12" s="3">
        <f t="shared" si="4"/>
        <v>0.33707865168539325</v>
      </c>
      <c r="N12" s="3">
        <f t="shared" si="5"/>
        <v>0.33707865168539325</v>
      </c>
      <c r="O12" s="3">
        <f t="shared" si="6"/>
        <v>0.20338575096277281</v>
      </c>
      <c r="P12" s="3">
        <f t="shared" si="7"/>
        <v>0.30008583536548067</v>
      </c>
      <c r="Q12" s="3">
        <f t="shared" si="8"/>
        <v>0.30008583536548067</v>
      </c>
      <c r="R12" s="3">
        <f t="shared" si="9"/>
        <v>0.28158942720552432</v>
      </c>
      <c r="S12" s="3">
        <v>0.246</v>
      </c>
      <c r="T12" s="3">
        <v>0.27600000000000002</v>
      </c>
      <c r="U12" s="4">
        <v>0.252</v>
      </c>
      <c r="V12" s="3">
        <v>0.22500000000000001</v>
      </c>
      <c r="W12" s="4">
        <v>0.26200000000000001</v>
      </c>
      <c r="X12" s="3">
        <v>0.32100000000000001</v>
      </c>
    </row>
    <row r="13" spans="1:24" x14ac:dyDescent="0.25">
      <c r="A13" t="s">
        <v>13</v>
      </c>
      <c r="B13" s="1">
        <v>18691</v>
      </c>
      <c r="C13" s="1">
        <v>57</v>
      </c>
      <c r="D13" s="1">
        <v>57</v>
      </c>
      <c r="E13">
        <v>68</v>
      </c>
      <c r="F13">
        <v>53</v>
      </c>
      <c r="G13">
        <f t="shared" si="0"/>
        <v>60.5</v>
      </c>
      <c r="H13">
        <f t="shared" si="1"/>
        <v>58.75</v>
      </c>
      <c r="I13">
        <v>105</v>
      </c>
      <c r="J13">
        <v>213</v>
      </c>
      <c r="K13" s="2">
        <f t="shared" si="2"/>
        <v>2.0285714285714285</v>
      </c>
      <c r="L13" s="3">
        <f t="shared" si="3"/>
        <v>0.10741954022988506</v>
      </c>
      <c r="M13" s="3">
        <f t="shared" si="4"/>
        <v>0.3398876404494382</v>
      </c>
      <c r="N13" s="3">
        <f t="shared" si="5"/>
        <v>0.3300561797752809</v>
      </c>
      <c r="O13" s="3">
        <f t="shared" si="6"/>
        <v>6.1846689895470389E-2</v>
      </c>
      <c r="P13" s="3">
        <f t="shared" si="7"/>
        <v>0.16971795685826455</v>
      </c>
      <c r="Q13" s="3">
        <f t="shared" si="8"/>
        <v>0.16644080330021213</v>
      </c>
      <c r="R13" s="3">
        <f t="shared" si="9"/>
        <v>8.4633115062677733E-2</v>
      </c>
      <c r="S13" s="3">
        <v>0.17899999999999999</v>
      </c>
      <c r="T13" s="3">
        <v>0.125</v>
      </c>
      <c r="U13" s="4">
        <v>0.11</v>
      </c>
      <c r="V13" s="3">
        <v>0.13800000000000001</v>
      </c>
      <c r="W13" s="4">
        <v>0.12</v>
      </c>
      <c r="X13" s="3">
        <v>0.16800000000000001</v>
      </c>
    </row>
    <row r="14" spans="1:24" x14ac:dyDescent="0.25">
      <c r="A14" t="s">
        <v>14</v>
      </c>
      <c r="B14" s="1">
        <v>69464</v>
      </c>
      <c r="C14" s="1">
        <v>91</v>
      </c>
      <c r="D14" s="1">
        <v>102</v>
      </c>
      <c r="E14">
        <v>51</v>
      </c>
      <c r="F14">
        <v>97</v>
      </c>
      <c r="G14">
        <f t="shared" si="0"/>
        <v>74</v>
      </c>
      <c r="H14">
        <f t="shared" si="1"/>
        <v>85.25</v>
      </c>
      <c r="I14">
        <v>177</v>
      </c>
      <c r="J14">
        <v>1031</v>
      </c>
      <c r="K14" s="2">
        <f t="shared" si="2"/>
        <v>5.8248587570621471</v>
      </c>
      <c r="L14" s="3">
        <f t="shared" si="3"/>
        <v>0.3992183908045977</v>
      </c>
      <c r="M14" s="3">
        <f t="shared" si="4"/>
        <v>0.4157303370786517</v>
      </c>
      <c r="N14" s="3">
        <f t="shared" si="5"/>
        <v>0.4789325842696629</v>
      </c>
      <c r="O14" s="3">
        <f t="shared" si="6"/>
        <v>0.17758715722750451</v>
      </c>
      <c r="P14" s="3">
        <f t="shared" si="7"/>
        <v>0.33084529503691801</v>
      </c>
      <c r="Q14" s="3">
        <f t="shared" si="8"/>
        <v>0.35191271076725505</v>
      </c>
      <c r="R14" s="3">
        <f t="shared" si="9"/>
        <v>0.28840277401605108</v>
      </c>
      <c r="S14" s="3">
        <v>0.34399999999999997</v>
      </c>
      <c r="T14" s="3">
        <v>0.30199999999999999</v>
      </c>
      <c r="U14" s="4">
        <v>0.23599999999999999</v>
      </c>
      <c r="V14" s="3">
        <v>0.26100000000000001</v>
      </c>
      <c r="W14" s="4">
        <v>0.28100000000000003</v>
      </c>
      <c r="X14" s="3">
        <v>0.28299999999999997</v>
      </c>
    </row>
    <row r="15" spans="1:24" x14ac:dyDescent="0.25">
      <c r="A15" t="s">
        <v>15</v>
      </c>
      <c r="B15" s="1">
        <v>28103</v>
      </c>
      <c r="C15" s="1">
        <v>76</v>
      </c>
      <c r="D15" s="1">
        <v>30</v>
      </c>
      <c r="E15">
        <v>44</v>
      </c>
      <c r="F15">
        <v>46</v>
      </c>
      <c r="G15">
        <f t="shared" si="0"/>
        <v>45</v>
      </c>
      <c r="H15">
        <f t="shared" si="1"/>
        <v>49</v>
      </c>
      <c r="I15">
        <v>150</v>
      </c>
      <c r="J15">
        <v>308</v>
      </c>
      <c r="K15" s="2">
        <f t="shared" si="2"/>
        <v>2.0533333333333332</v>
      </c>
      <c r="L15" s="3">
        <f t="shared" si="3"/>
        <v>0.16151149425287356</v>
      </c>
      <c r="M15" s="3">
        <f t="shared" si="4"/>
        <v>0.25280898876404495</v>
      </c>
      <c r="N15" s="3">
        <f t="shared" si="5"/>
        <v>0.2752808988764045</v>
      </c>
      <c r="O15" s="3">
        <f t="shared" si="6"/>
        <v>6.2601626016260167E-2</v>
      </c>
      <c r="P15" s="3">
        <f t="shared" si="7"/>
        <v>0.15897403634439289</v>
      </c>
      <c r="Q15" s="3">
        <f t="shared" si="8"/>
        <v>0.16646467304851276</v>
      </c>
      <c r="R15" s="3">
        <f t="shared" si="9"/>
        <v>0.11205656013456686</v>
      </c>
      <c r="S15" s="3">
        <v>0.14299999999999999</v>
      </c>
      <c r="T15" s="3">
        <v>0.13900000000000001</v>
      </c>
      <c r="U15" s="4">
        <v>0.106</v>
      </c>
      <c r="V15" s="3">
        <v>0.10199999999999999</v>
      </c>
      <c r="W15" s="4">
        <v>0.17399999999999999</v>
      </c>
      <c r="X15" s="3">
        <v>0.20300000000000001</v>
      </c>
    </row>
    <row r="16" spans="1:24" x14ac:dyDescent="0.25">
      <c r="A16" t="s">
        <v>16</v>
      </c>
      <c r="B16" s="1">
        <v>25000</v>
      </c>
      <c r="C16" s="1">
        <v>78</v>
      </c>
      <c r="D16" s="1">
        <v>84</v>
      </c>
      <c r="E16">
        <v>74</v>
      </c>
      <c r="F16">
        <v>71</v>
      </c>
      <c r="G16">
        <f t="shared" si="0"/>
        <v>72.5</v>
      </c>
      <c r="H16">
        <f t="shared" si="1"/>
        <v>76.75</v>
      </c>
      <c r="I16">
        <v>150</v>
      </c>
      <c r="J16">
        <v>371</v>
      </c>
      <c r="K16" s="2">
        <f t="shared" si="2"/>
        <v>2.4733333333333332</v>
      </c>
      <c r="L16" s="3">
        <f t="shared" si="3"/>
        <v>0.14367816091954022</v>
      </c>
      <c r="M16" s="3">
        <f t="shared" si="4"/>
        <v>0.40730337078651685</v>
      </c>
      <c r="N16" s="3">
        <f t="shared" si="5"/>
        <v>0.4311797752808989</v>
      </c>
      <c r="O16" s="3">
        <f t="shared" si="6"/>
        <v>7.5406504065040653E-2</v>
      </c>
      <c r="P16" s="3">
        <f t="shared" si="7"/>
        <v>0.20879601192369926</v>
      </c>
      <c r="Q16" s="3">
        <f t="shared" si="8"/>
        <v>0.21675481342182659</v>
      </c>
      <c r="R16" s="3">
        <f t="shared" si="9"/>
        <v>0.10954233249229044</v>
      </c>
      <c r="S16" s="3">
        <v>0.26600000000000001</v>
      </c>
      <c r="T16" s="3">
        <v>0.22500000000000001</v>
      </c>
      <c r="U16" s="4">
        <v>0.16400000000000001</v>
      </c>
      <c r="V16" s="3">
        <v>0.17</v>
      </c>
      <c r="W16" s="4">
        <v>0.16700000000000001</v>
      </c>
      <c r="X16" s="3">
        <v>0.253</v>
      </c>
    </row>
    <row r="17" spans="1:24" x14ac:dyDescent="0.25">
      <c r="A17" t="s">
        <v>17</v>
      </c>
      <c r="B17">
        <v>6162</v>
      </c>
      <c r="C17" s="1">
        <v>81</v>
      </c>
      <c r="D17" s="1">
        <v>65</v>
      </c>
      <c r="E17">
        <v>56</v>
      </c>
      <c r="F17">
        <v>60</v>
      </c>
      <c r="G17">
        <f t="shared" si="0"/>
        <v>58</v>
      </c>
      <c r="H17">
        <f t="shared" si="1"/>
        <v>65.5</v>
      </c>
      <c r="I17">
        <v>165</v>
      </c>
      <c r="J17">
        <v>329</v>
      </c>
      <c r="K17" s="2">
        <f t="shared" si="2"/>
        <v>1.9939393939393939</v>
      </c>
      <c r="L17" s="3">
        <f t="shared" si="3"/>
        <v>3.5413793103448277E-2</v>
      </c>
      <c r="M17" s="3">
        <f t="shared" si="4"/>
        <v>0.3258426966292135</v>
      </c>
      <c r="N17" s="3">
        <f t="shared" si="5"/>
        <v>0.36797752808988765</v>
      </c>
      <c r="O17" s="3">
        <f t="shared" si="6"/>
        <v>6.0790835181079091E-2</v>
      </c>
      <c r="P17" s="3">
        <f t="shared" si="7"/>
        <v>0.14068244163791363</v>
      </c>
      <c r="Q17" s="3">
        <f t="shared" si="8"/>
        <v>0.15472738545813833</v>
      </c>
      <c r="R17" s="3">
        <f t="shared" si="9"/>
        <v>4.810231414226368E-2</v>
      </c>
      <c r="S17" s="3">
        <v>0.16900000000000001</v>
      </c>
      <c r="T17" s="3">
        <v>0.152</v>
      </c>
      <c r="U17" s="4">
        <v>6.7000000000000004E-2</v>
      </c>
      <c r="V17" s="3">
        <v>0.125</v>
      </c>
      <c r="W17" s="4">
        <v>0.14000000000000001</v>
      </c>
      <c r="X17" s="3">
        <v>0.17499999999999999</v>
      </c>
    </row>
    <row r="18" spans="1:24" x14ac:dyDescent="0.25">
      <c r="A18" t="s">
        <v>18</v>
      </c>
      <c r="B18" s="1">
        <v>8460</v>
      </c>
      <c r="C18" s="1">
        <v>30</v>
      </c>
      <c r="D18" s="1">
        <v>60</v>
      </c>
      <c r="E18">
        <v>30</v>
      </c>
      <c r="F18">
        <v>60</v>
      </c>
      <c r="G18">
        <f t="shared" si="0"/>
        <v>45</v>
      </c>
      <c r="H18">
        <f t="shared" si="1"/>
        <v>45</v>
      </c>
      <c r="I18">
        <v>138</v>
      </c>
      <c r="J18">
        <v>491</v>
      </c>
      <c r="K18" s="2">
        <f t="shared" si="2"/>
        <v>3.5579710144927534</v>
      </c>
      <c r="L18" s="3">
        <f t="shared" si="3"/>
        <v>4.8620689655172411E-2</v>
      </c>
      <c r="M18" s="3">
        <f t="shared" si="4"/>
        <v>0.25280898876404495</v>
      </c>
      <c r="N18" s="3">
        <f t="shared" si="5"/>
        <v>0.25280898876404495</v>
      </c>
      <c r="O18" s="3">
        <f t="shared" si="6"/>
        <v>0.10847472605160835</v>
      </c>
      <c r="P18" s="3">
        <f t="shared" si="7"/>
        <v>0.13663480149027524</v>
      </c>
      <c r="Q18" s="3">
        <f t="shared" si="8"/>
        <v>0.13663480149027524</v>
      </c>
      <c r="R18" s="3">
        <f t="shared" si="9"/>
        <v>7.8547707853390381E-2</v>
      </c>
      <c r="S18" s="3">
        <v>7.8E-2</v>
      </c>
      <c r="T18" s="3">
        <v>0.10100000000000001</v>
      </c>
      <c r="U18" s="4">
        <v>8.6999999999999994E-2</v>
      </c>
      <c r="V18" s="3">
        <v>0.14799999999999999</v>
      </c>
      <c r="W18" s="4">
        <v>0.13700000000000001</v>
      </c>
      <c r="X18" s="3">
        <v>0.161</v>
      </c>
    </row>
    <row r="19" spans="1:24" x14ac:dyDescent="0.25">
      <c r="A19" t="s">
        <v>19</v>
      </c>
      <c r="B19" s="1">
        <v>16800</v>
      </c>
      <c r="C19" s="1">
        <v>45</v>
      </c>
      <c r="D19" s="1">
        <v>60</v>
      </c>
      <c r="E19">
        <v>32</v>
      </c>
      <c r="F19">
        <v>60</v>
      </c>
      <c r="G19">
        <f t="shared" si="0"/>
        <v>46</v>
      </c>
      <c r="H19">
        <f t="shared" si="1"/>
        <v>49.25</v>
      </c>
      <c r="I19">
        <v>144</v>
      </c>
      <c r="J19">
        <v>810</v>
      </c>
      <c r="K19" s="2">
        <f t="shared" si="2"/>
        <v>5.625</v>
      </c>
      <c r="L19" s="3">
        <f t="shared" si="3"/>
        <v>9.6551724137931033E-2</v>
      </c>
      <c r="M19" s="3">
        <f t="shared" si="4"/>
        <v>0.25842696629213485</v>
      </c>
      <c r="N19" s="3">
        <f t="shared" si="5"/>
        <v>0.27668539325842695</v>
      </c>
      <c r="O19" s="3">
        <f t="shared" si="6"/>
        <v>0.1714939024390244</v>
      </c>
      <c r="P19" s="3">
        <f t="shared" si="7"/>
        <v>0.17549086428969676</v>
      </c>
      <c r="Q19" s="3">
        <f t="shared" si="8"/>
        <v>0.18157700661179413</v>
      </c>
      <c r="R19" s="3">
        <f t="shared" si="9"/>
        <v>0.1340228132884777</v>
      </c>
      <c r="S19" s="3">
        <v>0.15</v>
      </c>
      <c r="T19" s="3">
        <v>0.185</v>
      </c>
      <c r="U19" s="4">
        <v>0.14399999999999999</v>
      </c>
      <c r="V19" s="3">
        <v>0.129</v>
      </c>
      <c r="W19" s="4">
        <v>0.16300000000000001</v>
      </c>
      <c r="X19" s="3">
        <v>0.188</v>
      </c>
    </row>
    <row r="20" spans="1:24" x14ac:dyDescent="0.25">
      <c r="A20" t="s">
        <v>20</v>
      </c>
      <c r="B20" s="1">
        <v>13170</v>
      </c>
      <c r="C20" s="1">
        <v>149</v>
      </c>
      <c r="D20" s="1">
        <v>119</v>
      </c>
      <c r="E20">
        <v>59</v>
      </c>
      <c r="F20">
        <v>49</v>
      </c>
      <c r="G20">
        <f t="shared" si="0"/>
        <v>54</v>
      </c>
      <c r="H20">
        <f t="shared" si="1"/>
        <v>94</v>
      </c>
      <c r="I20">
        <v>186</v>
      </c>
      <c r="J20">
        <v>204</v>
      </c>
      <c r="K20" s="2">
        <f t="shared" si="2"/>
        <v>1.096774193548387</v>
      </c>
      <c r="L20" s="3">
        <f t="shared" si="3"/>
        <v>7.56896551724138E-2</v>
      </c>
      <c r="M20" s="3">
        <f t="shared" si="4"/>
        <v>0.30337078651685395</v>
      </c>
      <c r="N20" s="3">
        <f t="shared" si="5"/>
        <v>0.5280898876404494</v>
      </c>
      <c r="O20" s="3">
        <f t="shared" si="6"/>
        <v>3.3438237608182535E-2</v>
      </c>
      <c r="P20" s="3">
        <f t="shared" si="7"/>
        <v>0.13749955976581676</v>
      </c>
      <c r="Q20" s="3">
        <f t="shared" si="8"/>
        <v>0.21240592680701523</v>
      </c>
      <c r="R20" s="3">
        <f t="shared" si="9"/>
        <v>5.4563946390298171E-2</v>
      </c>
      <c r="S20" s="3">
        <v>0.18</v>
      </c>
      <c r="T20" s="3">
        <v>0.14699999999999999</v>
      </c>
      <c r="U20" s="4">
        <v>9.8000000000000004E-2</v>
      </c>
      <c r="V20" s="3">
        <v>8.8999999999999996E-2</v>
      </c>
      <c r="W20" s="4">
        <v>8.7999999999999995E-2</v>
      </c>
      <c r="X20" s="3">
        <v>0.16</v>
      </c>
    </row>
    <row r="21" spans="1:24" x14ac:dyDescent="0.25">
      <c r="A21" t="s">
        <v>21</v>
      </c>
      <c r="B21" s="1">
        <v>50330</v>
      </c>
      <c r="C21" s="1">
        <v>61</v>
      </c>
      <c r="D21" s="1">
        <v>64</v>
      </c>
      <c r="E21">
        <v>64</v>
      </c>
      <c r="F21">
        <v>64</v>
      </c>
      <c r="G21">
        <f t="shared" si="0"/>
        <v>64</v>
      </c>
      <c r="H21">
        <f t="shared" si="1"/>
        <v>63.25</v>
      </c>
      <c r="I21">
        <v>188</v>
      </c>
      <c r="J21">
        <v>865</v>
      </c>
      <c r="K21" s="2">
        <f t="shared" si="2"/>
        <v>4.6010638297872344</v>
      </c>
      <c r="L21" s="3">
        <f t="shared" si="3"/>
        <v>0.28925287356321838</v>
      </c>
      <c r="M21" s="3">
        <f t="shared" si="4"/>
        <v>0.3595505617977528</v>
      </c>
      <c r="N21" s="3">
        <f t="shared" si="5"/>
        <v>0.3553370786516854</v>
      </c>
      <c r="O21" s="3">
        <f t="shared" si="6"/>
        <v>0.14027633627400107</v>
      </c>
      <c r="P21" s="3">
        <f t="shared" si="7"/>
        <v>0.26302659054499072</v>
      </c>
      <c r="Q21" s="3">
        <f t="shared" si="8"/>
        <v>0.26162209616296828</v>
      </c>
      <c r="R21" s="3">
        <f t="shared" si="9"/>
        <v>0.21476460491860971</v>
      </c>
      <c r="S21" s="3">
        <v>0.252</v>
      </c>
      <c r="T21" s="3">
        <v>0.20399999999999999</v>
      </c>
      <c r="U21" s="4">
        <v>0.189</v>
      </c>
      <c r="V21" s="3">
        <v>0.19400000000000001</v>
      </c>
      <c r="W21" s="4">
        <v>0.189</v>
      </c>
      <c r="X21" s="3">
        <v>0.26500000000000001</v>
      </c>
    </row>
    <row r="22" spans="1:24" x14ac:dyDescent="0.25">
      <c r="A22" t="s">
        <v>22</v>
      </c>
      <c r="B22" s="1">
        <v>70536</v>
      </c>
      <c r="C22" s="1">
        <v>258</v>
      </c>
      <c r="D22" s="1">
        <v>258</v>
      </c>
      <c r="E22">
        <v>259</v>
      </c>
      <c r="F22">
        <v>259</v>
      </c>
      <c r="G22">
        <f t="shared" si="0"/>
        <v>259</v>
      </c>
      <c r="H22">
        <f t="shared" si="1"/>
        <v>258.5</v>
      </c>
      <c r="I22">
        <v>200</v>
      </c>
      <c r="J22">
        <v>791</v>
      </c>
      <c r="K22" s="2">
        <f t="shared" si="2"/>
        <v>3.9550000000000001</v>
      </c>
      <c r="L22" s="3">
        <f t="shared" si="3"/>
        <v>0.4053793103448276</v>
      </c>
      <c r="M22" s="3">
        <f t="shared" si="4"/>
        <v>1.4550561797752808</v>
      </c>
      <c r="N22" s="3">
        <f t="shared" si="5"/>
        <v>1.452247191011236</v>
      </c>
      <c r="O22" s="3">
        <f t="shared" si="6"/>
        <v>0.12057926829268294</v>
      </c>
      <c r="P22" s="3">
        <f t="shared" si="7"/>
        <v>0.66033825280426373</v>
      </c>
      <c r="Q22" s="3">
        <f t="shared" si="8"/>
        <v>0.6594019232162488</v>
      </c>
      <c r="R22" s="3">
        <f t="shared" si="9"/>
        <v>0.26297928931875525</v>
      </c>
      <c r="S22" s="3">
        <v>0.38600000000000001</v>
      </c>
      <c r="T22" s="3">
        <v>0.61399999999999999</v>
      </c>
      <c r="U22" s="4">
        <v>0.33200000000000002</v>
      </c>
      <c r="V22" s="3">
        <v>0.38500000000000001</v>
      </c>
      <c r="W22" s="4">
        <v>0.28000000000000003</v>
      </c>
      <c r="X22" s="3">
        <v>0.441</v>
      </c>
    </row>
    <row r="23" spans="1:24" x14ac:dyDescent="0.25">
      <c r="A23" t="s">
        <v>23</v>
      </c>
      <c r="B23" s="1">
        <v>71685</v>
      </c>
      <c r="C23" s="1">
        <v>103</v>
      </c>
      <c r="D23" s="1">
        <v>253</v>
      </c>
      <c r="E23">
        <v>246</v>
      </c>
      <c r="F23">
        <v>250</v>
      </c>
      <c r="G23">
        <f t="shared" si="0"/>
        <v>248</v>
      </c>
      <c r="H23">
        <f t="shared" si="1"/>
        <v>213</v>
      </c>
      <c r="I23">
        <v>148</v>
      </c>
      <c r="J23">
        <v>810</v>
      </c>
      <c r="K23" s="2">
        <f t="shared" si="2"/>
        <v>5.4729729729729728</v>
      </c>
      <c r="L23" s="3">
        <f t="shared" si="3"/>
        <v>0.41198275862068967</v>
      </c>
      <c r="M23" s="3">
        <f t="shared" si="4"/>
        <v>1.3932584269662922</v>
      </c>
      <c r="N23" s="3">
        <f t="shared" si="5"/>
        <v>1.196629213483146</v>
      </c>
      <c r="O23" s="3">
        <f t="shared" si="6"/>
        <v>0.16685893210283456</v>
      </c>
      <c r="P23" s="3">
        <f t="shared" si="7"/>
        <v>0.65736670589660551</v>
      </c>
      <c r="Q23" s="3">
        <f t="shared" si="8"/>
        <v>0.59182363473555677</v>
      </c>
      <c r="R23" s="3">
        <f t="shared" si="9"/>
        <v>0.2894208453617621</v>
      </c>
      <c r="S23" s="3">
        <v>0.46300000000000002</v>
      </c>
      <c r="T23" s="3">
        <v>0.65300000000000002</v>
      </c>
      <c r="U23" s="4">
        <v>0.51600000000000001</v>
      </c>
      <c r="V23" s="3">
        <v>0.34200000000000003</v>
      </c>
      <c r="W23" s="4">
        <v>0.46100000000000002</v>
      </c>
      <c r="X23" s="3">
        <v>0.71799999999999997</v>
      </c>
    </row>
    <row r="24" spans="1:24" x14ac:dyDescent="0.25">
      <c r="A24" t="s">
        <v>24</v>
      </c>
      <c r="B24" s="1">
        <v>46500</v>
      </c>
      <c r="C24" s="1">
        <v>100</v>
      </c>
      <c r="D24" s="1">
        <v>64</v>
      </c>
      <c r="E24">
        <v>94</v>
      </c>
      <c r="F24">
        <v>69</v>
      </c>
      <c r="G24">
        <f t="shared" si="0"/>
        <v>81.5</v>
      </c>
      <c r="H24">
        <f t="shared" si="1"/>
        <v>81.75</v>
      </c>
      <c r="I24">
        <v>201</v>
      </c>
      <c r="J24">
        <v>667</v>
      </c>
      <c r="K24" s="2">
        <f t="shared" si="2"/>
        <v>3.3184079601990049</v>
      </c>
      <c r="L24" s="3">
        <f t="shared" si="3"/>
        <v>0.26724137931034481</v>
      </c>
      <c r="M24" s="3">
        <f t="shared" si="4"/>
        <v>0.45786516853932585</v>
      </c>
      <c r="N24" s="3">
        <f t="shared" si="5"/>
        <v>0.4592696629213483</v>
      </c>
      <c r="O24" s="3">
        <f t="shared" si="6"/>
        <v>0.10117097439631113</v>
      </c>
      <c r="P24" s="3">
        <f t="shared" si="7"/>
        <v>0.27542584074866061</v>
      </c>
      <c r="Q24" s="3">
        <f t="shared" si="8"/>
        <v>0.27589400554266813</v>
      </c>
      <c r="R24" s="3">
        <f t="shared" si="9"/>
        <v>0.18420617685332796</v>
      </c>
      <c r="S24" s="3">
        <v>0.21099999999999999</v>
      </c>
      <c r="T24" s="3">
        <v>0.19900000000000001</v>
      </c>
      <c r="U24" s="4">
        <v>0.17899999999999999</v>
      </c>
      <c r="V24" s="3">
        <v>0.16900000000000001</v>
      </c>
      <c r="W24" s="4">
        <v>0.16200000000000001</v>
      </c>
      <c r="X24" s="3">
        <v>0.185</v>
      </c>
    </row>
    <row r="25" spans="1:24" x14ac:dyDescent="0.25">
      <c r="A25" t="s">
        <v>25</v>
      </c>
      <c r="B25" s="1">
        <v>23500</v>
      </c>
      <c r="C25" s="1">
        <v>64</v>
      </c>
      <c r="D25" s="1">
        <v>64</v>
      </c>
      <c r="E25">
        <v>57</v>
      </c>
      <c r="F25">
        <v>64</v>
      </c>
      <c r="G25">
        <f t="shared" si="0"/>
        <v>60.5</v>
      </c>
      <c r="H25">
        <f t="shared" si="1"/>
        <v>62.25</v>
      </c>
      <c r="I25">
        <v>174</v>
      </c>
      <c r="J25">
        <v>145</v>
      </c>
      <c r="K25" s="2">
        <f t="shared" si="2"/>
        <v>0.83333333333333337</v>
      </c>
      <c r="L25" s="3">
        <f t="shared" si="3"/>
        <v>0.13505747126436782</v>
      </c>
      <c r="M25" s="3">
        <f t="shared" si="4"/>
        <v>0.3398876404494382</v>
      </c>
      <c r="N25" s="3">
        <f t="shared" si="5"/>
        <v>0.3497191011235955</v>
      </c>
      <c r="O25" s="3">
        <f t="shared" si="6"/>
        <v>2.5406504065040653E-2</v>
      </c>
      <c r="P25" s="3">
        <f t="shared" si="7"/>
        <v>0.16678387192628222</v>
      </c>
      <c r="Q25" s="3">
        <f t="shared" si="8"/>
        <v>0.17006102548433466</v>
      </c>
      <c r="R25" s="3">
        <f t="shared" si="9"/>
        <v>8.0231987664704241E-2</v>
      </c>
      <c r="S25" s="3">
        <v>0.185</v>
      </c>
      <c r="T25" s="3">
        <v>0.16</v>
      </c>
      <c r="U25" s="4">
        <v>0.127</v>
      </c>
      <c r="V25" s="3">
        <v>0.107</v>
      </c>
      <c r="W25" s="4">
        <v>0.115</v>
      </c>
      <c r="X25" s="3">
        <v>0.16400000000000001</v>
      </c>
    </row>
    <row r="26" spans="1:24" x14ac:dyDescent="0.25">
      <c r="A26" t="s">
        <v>26</v>
      </c>
      <c r="B26" s="1">
        <v>35915</v>
      </c>
      <c r="C26" s="1">
        <v>91</v>
      </c>
      <c r="D26" s="1">
        <v>96</v>
      </c>
      <c r="E26">
        <v>101</v>
      </c>
      <c r="F26">
        <v>91</v>
      </c>
      <c r="G26">
        <f t="shared" si="0"/>
        <v>96</v>
      </c>
      <c r="H26">
        <f t="shared" si="1"/>
        <v>94.75</v>
      </c>
      <c r="I26">
        <v>197</v>
      </c>
      <c r="J26">
        <v>445</v>
      </c>
      <c r="K26" s="2">
        <f t="shared" si="2"/>
        <v>2.2588832487309647</v>
      </c>
      <c r="L26" s="3">
        <f t="shared" si="3"/>
        <v>0.20640804597701148</v>
      </c>
      <c r="M26" s="3">
        <f t="shared" si="4"/>
        <v>0.5393258426966292</v>
      </c>
      <c r="N26" s="3">
        <f t="shared" si="5"/>
        <v>0.53230337078651691</v>
      </c>
      <c r="O26" s="3">
        <f t="shared" si="6"/>
        <v>6.8868391729602588E-2</v>
      </c>
      <c r="P26" s="3">
        <f t="shared" si="7"/>
        <v>0.27153409346774776</v>
      </c>
      <c r="Q26" s="3">
        <f t="shared" si="8"/>
        <v>0.26919326949771033</v>
      </c>
      <c r="R26" s="3">
        <f t="shared" si="9"/>
        <v>0.13763821885330704</v>
      </c>
      <c r="S26" s="3">
        <v>0.26600000000000001</v>
      </c>
      <c r="T26" s="3">
        <v>0.28699999999999998</v>
      </c>
      <c r="U26" s="4">
        <v>0.19800000000000001</v>
      </c>
      <c r="V26" s="3">
        <v>0.17399999999999999</v>
      </c>
      <c r="W26" s="4">
        <v>0.19400000000000001</v>
      </c>
      <c r="X26" s="3">
        <v>0.309</v>
      </c>
    </row>
    <row r="27" spans="1:24" x14ac:dyDescent="0.25">
      <c r="A27" t="s">
        <v>27</v>
      </c>
      <c r="B27" s="1">
        <v>3513.48</v>
      </c>
      <c r="C27" s="1">
        <v>88</v>
      </c>
      <c r="D27" s="1">
        <v>0</v>
      </c>
      <c r="E27">
        <v>76</v>
      </c>
      <c r="F27">
        <v>0</v>
      </c>
      <c r="G27">
        <f t="shared" si="0"/>
        <v>38</v>
      </c>
      <c r="H27">
        <f t="shared" si="1"/>
        <v>41</v>
      </c>
      <c r="I27">
        <v>150</v>
      </c>
      <c r="J27">
        <v>290</v>
      </c>
      <c r="K27" s="2">
        <f t="shared" si="2"/>
        <v>1.9333333333333333</v>
      </c>
      <c r="L27" s="3">
        <f t="shared" si="3"/>
        <v>2.0192413793103447E-2</v>
      </c>
      <c r="M27" s="3">
        <f t="shared" si="4"/>
        <v>0.21348314606741572</v>
      </c>
      <c r="N27" s="3">
        <f t="shared" si="5"/>
        <v>0.2303370786516854</v>
      </c>
      <c r="O27" s="3">
        <f t="shared" si="6"/>
        <v>5.8943089430894317E-2</v>
      </c>
      <c r="P27" s="3">
        <f t="shared" si="7"/>
        <v>9.7539549763804481E-2</v>
      </c>
      <c r="Q27" s="3">
        <f t="shared" si="8"/>
        <v>0.10315752729189438</v>
      </c>
      <c r="R27" s="3">
        <f t="shared" si="9"/>
        <v>3.956775161199888E-2</v>
      </c>
      <c r="S27" s="3">
        <v>0.114</v>
      </c>
      <c r="T27" s="3">
        <v>0.11</v>
      </c>
      <c r="U27" s="4">
        <v>7.2999999999999995E-2</v>
      </c>
      <c r="V27" s="3">
        <v>7.5999999999999998E-2</v>
      </c>
      <c r="W27" s="4">
        <v>7.9000000000000001E-2</v>
      </c>
      <c r="X27" s="3">
        <v>0.11600000000000001</v>
      </c>
    </row>
    <row r="28" spans="1:24" x14ac:dyDescent="0.25">
      <c r="A28" t="s">
        <v>28</v>
      </c>
      <c r="B28" s="1">
        <v>12000</v>
      </c>
      <c r="C28" s="1">
        <v>99</v>
      </c>
      <c r="D28" s="1">
        <v>75</v>
      </c>
      <c r="E28">
        <v>90</v>
      </c>
      <c r="F28">
        <v>60</v>
      </c>
      <c r="G28">
        <f t="shared" si="0"/>
        <v>75</v>
      </c>
      <c r="H28">
        <f t="shared" si="1"/>
        <v>81</v>
      </c>
      <c r="I28">
        <v>49</v>
      </c>
      <c r="J28">
        <v>238</v>
      </c>
      <c r="K28" s="2">
        <f t="shared" si="2"/>
        <v>4.8571428571428568</v>
      </c>
      <c r="L28" s="3">
        <f t="shared" si="3"/>
        <v>6.8965517241379309E-2</v>
      </c>
      <c r="M28" s="3">
        <f t="shared" si="4"/>
        <v>0.42134831460674155</v>
      </c>
      <c r="N28" s="3">
        <f t="shared" si="5"/>
        <v>0.4550561797752809</v>
      </c>
      <c r="O28" s="3">
        <f t="shared" si="6"/>
        <v>0.1480836236933798</v>
      </c>
      <c r="P28" s="3">
        <f t="shared" si="7"/>
        <v>0.21279915184716688</v>
      </c>
      <c r="Q28" s="3">
        <f t="shared" si="8"/>
        <v>0.22403510690334669</v>
      </c>
      <c r="R28" s="3">
        <f t="shared" si="9"/>
        <v>0.10852457046737955</v>
      </c>
      <c r="S28" s="3">
        <v>0.216</v>
      </c>
      <c r="T28" s="3">
        <v>0.186</v>
      </c>
      <c r="U28" s="4">
        <v>0.17199999999999999</v>
      </c>
      <c r="V28" s="3">
        <v>0.16200000000000001</v>
      </c>
      <c r="W28" s="4">
        <v>0.16600000000000001</v>
      </c>
      <c r="X28" s="3">
        <v>0.23</v>
      </c>
    </row>
    <row r="29" spans="1:24" x14ac:dyDescent="0.25">
      <c r="A29" t="s">
        <v>29</v>
      </c>
      <c r="B29" s="1">
        <v>4941</v>
      </c>
      <c r="C29" s="1">
        <v>99</v>
      </c>
      <c r="D29" s="1">
        <v>0</v>
      </c>
      <c r="E29">
        <v>85</v>
      </c>
      <c r="F29">
        <v>0</v>
      </c>
      <c r="G29">
        <f t="shared" si="0"/>
        <v>42.5</v>
      </c>
      <c r="H29">
        <f t="shared" si="1"/>
        <v>46</v>
      </c>
      <c r="I29">
        <v>63</v>
      </c>
      <c r="J29">
        <v>529</v>
      </c>
      <c r="K29" s="2">
        <f t="shared" si="2"/>
        <v>8.3968253968253972</v>
      </c>
      <c r="L29" s="3">
        <f t="shared" si="3"/>
        <v>2.8396551724137933E-2</v>
      </c>
      <c r="M29" s="3">
        <f t="shared" si="4"/>
        <v>0.23876404494382023</v>
      </c>
      <c r="N29" s="3">
        <f t="shared" si="5"/>
        <v>0.25842696629213485</v>
      </c>
      <c r="O29" s="3">
        <f t="shared" si="6"/>
        <v>0.25600077429345725</v>
      </c>
      <c r="P29" s="3">
        <f t="shared" si="7"/>
        <v>0.17438712365380513</v>
      </c>
      <c r="Q29" s="3">
        <f t="shared" si="8"/>
        <v>0.18094143076990998</v>
      </c>
      <c r="R29" s="3">
        <f t="shared" si="9"/>
        <v>0.14219866300879758</v>
      </c>
      <c r="S29" s="3">
        <v>0.13</v>
      </c>
      <c r="T29" s="3">
        <v>0.14599999999999999</v>
      </c>
      <c r="U29" s="4">
        <v>0.161</v>
      </c>
      <c r="V29" s="3">
        <v>0.13800000000000001</v>
      </c>
      <c r="W29" s="4">
        <v>0.159</v>
      </c>
      <c r="X29" s="3">
        <v>0.20200000000000001</v>
      </c>
    </row>
    <row r="30" spans="1:24" x14ac:dyDescent="0.25">
      <c r="A30" t="s">
        <v>30</v>
      </c>
      <c r="B30" s="1">
        <v>100</v>
      </c>
      <c r="C30" s="1">
        <v>121</v>
      </c>
      <c r="D30" s="1">
        <v>127</v>
      </c>
      <c r="E30">
        <v>17</v>
      </c>
      <c r="F30">
        <v>45</v>
      </c>
      <c r="G30">
        <f t="shared" si="0"/>
        <v>31</v>
      </c>
      <c r="H30">
        <f t="shared" si="1"/>
        <v>77.5</v>
      </c>
      <c r="I30">
        <v>424</v>
      </c>
      <c r="J30">
        <v>148</v>
      </c>
      <c r="K30" s="2">
        <f t="shared" si="2"/>
        <v>0.34905660377358488</v>
      </c>
      <c r="L30" s="3">
        <f t="shared" si="3"/>
        <v>5.7471264367816091E-4</v>
      </c>
      <c r="M30" s="3">
        <f t="shared" si="4"/>
        <v>0.17415730337078653</v>
      </c>
      <c r="N30" s="3">
        <f t="shared" si="5"/>
        <v>0.4353932584269663</v>
      </c>
      <c r="O30" s="3">
        <f t="shared" si="6"/>
        <v>1.0641969627243442E-2</v>
      </c>
      <c r="P30" s="3">
        <f t="shared" si="7"/>
        <v>6.1791328547236048E-2</v>
      </c>
      <c r="Q30" s="3">
        <f t="shared" si="8"/>
        <v>0.14886998023262929</v>
      </c>
      <c r="R30" s="3">
        <f t="shared" si="9"/>
        <v>5.6083411354608016E-3</v>
      </c>
      <c r="S30" s="3">
        <v>6.2E-2</v>
      </c>
      <c r="T30" s="3">
        <v>4.2000000000000003E-2</v>
      </c>
      <c r="U30" s="4">
        <v>3.4000000000000002E-2</v>
      </c>
      <c r="V30" s="3">
        <v>2.7E-2</v>
      </c>
      <c r="W30" s="4">
        <v>3.1E-2</v>
      </c>
      <c r="X30" s="3">
        <v>4.8000000000000001E-2</v>
      </c>
    </row>
    <row r="31" spans="1:24" x14ac:dyDescent="0.25">
      <c r="A31" t="s">
        <v>31</v>
      </c>
      <c r="B31" s="1">
        <v>49000</v>
      </c>
      <c r="C31" s="1">
        <v>260</v>
      </c>
      <c r="D31" s="1">
        <v>260</v>
      </c>
      <c r="E31">
        <v>262</v>
      </c>
      <c r="F31">
        <v>262</v>
      </c>
      <c r="G31">
        <f t="shared" si="0"/>
        <v>262</v>
      </c>
      <c r="H31">
        <f t="shared" si="1"/>
        <v>261</v>
      </c>
      <c r="I31">
        <v>120</v>
      </c>
      <c r="J31">
        <v>626</v>
      </c>
      <c r="K31" s="2">
        <f t="shared" si="2"/>
        <v>5.2166666666666668</v>
      </c>
      <c r="L31" s="3">
        <f t="shared" si="3"/>
        <v>0.28160919540229884</v>
      </c>
      <c r="M31" s="3">
        <f t="shared" si="4"/>
        <v>1.4719101123595506</v>
      </c>
      <c r="N31" s="3">
        <f t="shared" si="5"/>
        <v>1.4662921348314606</v>
      </c>
      <c r="O31" s="3">
        <f t="shared" si="6"/>
        <v>0.15904471544715448</v>
      </c>
      <c r="P31" s="3">
        <f t="shared" si="7"/>
        <v>0.63752134106966796</v>
      </c>
      <c r="Q31" s="3">
        <f t="shared" si="8"/>
        <v>0.63564868189363788</v>
      </c>
      <c r="R31" s="3">
        <f t="shared" si="9"/>
        <v>0.22032695542472666</v>
      </c>
      <c r="S31" s="3">
        <v>0.17499999999999999</v>
      </c>
      <c r="T31" s="3">
        <v>0.255</v>
      </c>
      <c r="U31" s="4">
        <v>0.32</v>
      </c>
      <c r="V31" s="3">
        <v>0.24399999999999999</v>
      </c>
      <c r="W31" s="4">
        <v>0.221</v>
      </c>
      <c r="X31" s="3">
        <v>0.49</v>
      </c>
    </row>
    <row r="32" spans="1:24" x14ac:dyDescent="0.25">
      <c r="A32" t="s">
        <v>32</v>
      </c>
      <c r="B32" s="1">
        <v>6144</v>
      </c>
      <c r="C32" s="1">
        <v>43</v>
      </c>
      <c r="D32" s="1">
        <v>21</v>
      </c>
      <c r="E32">
        <v>43</v>
      </c>
      <c r="F32">
        <v>21</v>
      </c>
      <c r="G32">
        <f t="shared" si="0"/>
        <v>32</v>
      </c>
      <c r="H32">
        <f t="shared" si="1"/>
        <v>32</v>
      </c>
      <c r="I32">
        <v>112</v>
      </c>
      <c r="J32">
        <v>558</v>
      </c>
      <c r="K32" s="2">
        <f t="shared" si="2"/>
        <v>4.9821428571428568</v>
      </c>
      <c r="L32" s="3">
        <f t="shared" si="3"/>
        <v>3.5310344827586208E-2</v>
      </c>
      <c r="M32" s="3">
        <f t="shared" si="4"/>
        <v>0.1797752808988764</v>
      </c>
      <c r="N32" s="3">
        <f t="shared" si="5"/>
        <v>0.1797752808988764</v>
      </c>
      <c r="O32" s="3">
        <f t="shared" si="6"/>
        <v>0.1518945993031359</v>
      </c>
      <c r="P32" s="3">
        <f t="shared" si="7"/>
        <v>0.12232674167653283</v>
      </c>
      <c r="Q32" s="3">
        <f t="shared" si="8"/>
        <v>0.12232674167653283</v>
      </c>
      <c r="R32" s="3">
        <f t="shared" si="9"/>
        <v>9.3602472065361056E-2</v>
      </c>
      <c r="S32" s="3">
        <v>9.1999999999999998E-2</v>
      </c>
      <c r="T32" s="3">
        <v>9.8000000000000004E-2</v>
      </c>
      <c r="U32" s="4">
        <v>9.2999999999999999E-2</v>
      </c>
      <c r="V32" s="3">
        <v>0.109</v>
      </c>
      <c r="W32" s="4">
        <v>0.11</v>
      </c>
      <c r="X32" s="3">
        <v>0.14000000000000001</v>
      </c>
    </row>
    <row r="33" spans="1:24" x14ac:dyDescent="0.25">
      <c r="A33" t="s">
        <v>35</v>
      </c>
      <c r="B33" s="1">
        <v>110000</v>
      </c>
      <c r="C33" s="1">
        <v>261</v>
      </c>
      <c r="D33" s="1">
        <v>261</v>
      </c>
      <c r="E33">
        <v>116</v>
      </c>
      <c r="F33">
        <v>256</v>
      </c>
      <c r="G33">
        <f t="shared" si="0"/>
        <v>186</v>
      </c>
      <c r="H33">
        <f t="shared" si="1"/>
        <v>223.5</v>
      </c>
      <c r="I33">
        <v>213</v>
      </c>
      <c r="J33">
        <v>2938</v>
      </c>
      <c r="K33" s="2">
        <f t="shared" si="2"/>
        <v>13.793427230046948</v>
      </c>
      <c r="L33" s="3">
        <f t="shared" si="3"/>
        <v>0.63218390804597702</v>
      </c>
      <c r="M33" s="3">
        <f t="shared" si="4"/>
        <v>1.0449438202247192</v>
      </c>
      <c r="N33" s="3">
        <f t="shared" si="5"/>
        <v>1.2556179775280898</v>
      </c>
      <c r="O33" s="3">
        <f t="shared" si="6"/>
        <v>0.42053131798923626</v>
      </c>
      <c r="P33" s="3">
        <f t="shared" si="7"/>
        <v>0.6992196820866442</v>
      </c>
      <c r="Q33" s="3">
        <f t="shared" si="8"/>
        <v>0.7694444011877678</v>
      </c>
      <c r="R33" s="3">
        <f t="shared" si="9"/>
        <v>0.52635761301760664</v>
      </c>
      <c r="S33" s="3">
        <v>0.40699999999999997</v>
      </c>
      <c r="T33" s="3">
        <v>0.65900000000000003</v>
      </c>
      <c r="U33" s="4">
        <v>0.51500000000000001</v>
      </c>
      <c r="V33" s="3">
        <v>0.48</v>
      </c>
      <c r="W33" s="4">
        <v>0.60599999999999998</v>
      </c>
      <c r="X33" s="3">
        <v>0.84</v>
      </c>
    </row>
    <row r="34" spans="1:24" x14ac:dyDescent="0.25">
      <c r="A34" t="s">
        <v>33</v>
      </c>
      <c r="B34" s="1">
        <v>13951</v>
      </c>
      <c r="C34" s="1">
        <v>93</v>
      </c>
      <c r="D34" s="1">
        <v>125</v>
      </c>
      <c r="E34">
        <v>123</v>
      </c>
      <c r="F34">
        <v>91</v>
      </c>
      <c r="G34">
        <f t="shared" si="0"/>
        <v>107</v>
      </c>
      <c r="H34">
        <f t="shared" si="1"/>
        <v>108</v>
      </c>
      <c r="I34">
        <v>170</v>
      </c>
      <c r="J34">
        <v>614</v>
      </c>
      <c r="K34" s="2">
        <f t="shared" si="2"/>
        <v>3.611764705882353</v>
      </c>
      <c r="L34" s="3">
        <f t="shared" si="3"/>
        <v>8.0178160919540234E-2</v>
      </c>
      <c r="M34" s="3">
        <f t="shared" si="4"/>
        <v>0.601123595505618</v>
      </c>
      <c r="N34" s="3">
        <f t="shared" si="5"/>
        <v>0.6067415730337079</v>
      </c>
      <c r="O34" s="3">
        <f t="shared" si="6"/>
        <v>0.11011477761836443</v>
      </c>
      <c r="P34" s="3">
        <f t="shared" si="7"/>
        <v>0.26380551134784086</v>
      </c>
      <c r="Q34" s="3">
        <f t="shared" si="8"/>
        <v>0.26567817052387083</v>
      </c>
      <c r="R34" s="3">
        <f t="shared" si="9"/>
        <v>9.514646926895233E-2</v>
      </c>
      <c r="S34" s="3">
        <v>0.19</v>
      </c>
      <c r="T34" s="3">
        <v>0.20300000000000001</v>
      </c>
      <c r="U34" s="4">
        <v>0.14899999999999999</v>
      </c>
      <c r="V34" s="3">
        <v>0.19800000000000001</v>
      </c>
      <c r="W34" s="4">
        <v>0.18</v>
      </c>
      <c r="X34" s="3">
        <v>0.254</v>
      </c>
    </row>
    <row r="35" spans="1:24" x14ac:dyDescent="0.25">
      <c r="A35" t="s">
        <v>34</v>
      </c>
      <c r="B35" s="1">
        <v>6252</v>
      </c>
      <c r="C35" s="1">
        <v>77</v>
      </c>
      <c r="D35" s="1">
        <v>0</v>
      </c>
      <c r="E35">
        <v>76</v>
      </c>
      <c r="F35">
        <v>0</v>
      </c>
      <c r="G35">
        <f t="shared" si="0"/>
        <v>38</v>
      </c>
      <c r="H35">
        <f t="shared" si="1"/>
        <v>38.25</v>
      </c>
      <c r="I35">
        <v>141</v>
      </c>
      <c r="J35">
        <v>117</v>
      </c>
      <c r="K35" s="2">
        <f t="shared" si="2"/>
        <v>0.82978723404255317</v>
      </c>
      <c r="L35" s="3">
        <f t="shared" si="3"/>
        <v>3.5931034482758618E-2</v>
      </c>
      <c r="M35" s="3">
        <f t="shared" si="4"/>
        <v>0.21348314606741572</v>
      </c>
      <c r="N35" s="3">
        <f t="shared" si="5"/>
        <v>0.2148876404494382</v>
      </c>
      <c r="O35" s="3">
        <f t="shared" si="6"/>
        <v>2.5298391281785161E-2</v>
      </c>
      <c r="P35" s="3">
        <f t="shared" si="7"/>
        <v>9.1570857277319839E-2</v>
      </c>
      <c r="Q35" s="3">
        <f t="shared" si="8"/>
        <v>9.2039022071327345E-2</v>
      </c>
      <c r="R35" s="3">
        <f t="shared" si="9"/>
        <v>3.061471288227189E-2</v>
      </c>
      <c r="S35" s="3">
        <v>7.6999999999999999E-2</v>
      </c>
      <c r="T35" s="3">
        <v>7.4999999999999997E-2</v>
      </c>
      <c r="U35" s="4">
        <v>5.8000000000000003E-2</v>
      </c>
      <c r="V35" s="3">
        <v>5.0999999999999997E-2</v>
      </c>
      <c r="W35" s="4">
        <v>4.9000000000000002E-2</v>
      </c>
      <c r="X35" s="3">
        <v>0.112</v>
      </c>
    </row>
    <row r="36" spans="1:24" x14ac:dyDescent="0.25">
      <c r="A36" t="s">
        <v>36</v>
      </c>
      <c r="B36" s="1">
        <v>67492</v>
      </c>
      <c r="C36" s="1">
        <v>260</v>
      </c>
      <c r="D36" s="1">
        <v>260</v>
      </c>
      <c r="E36">
        <v>254</v>
      </c>
      <c r="F36">
        <v>257</v>
      </c>
      <c r="G36">
        <f t="shared" si="0"/>
        <v>255.5</v>
      </c>
      <c r="H36">
        <f t="shared" si="1"/>
        <v>257.75</v>
      </c>
      <c r="I36">
        <v>132</v>
      </c>
      <c r="J36">
        <v>436</v>
      </c>
      <c r="K36" s="2">
        <f t="shared" si="2"/>
        <v>3.3030303030303032</v>
      </c>
      <c r="L36" s="3">
        <f t="shared" si="3"/>
        <v>0.38788505747126439</v>
      </c>
      <c r="M36" s="3">
        <f t="shared" si="4"/>
        <v>1.4353932584269662</v>
      </c>
      <c r="N36" s="3">
        <f t="shared" si="5"/>
        <v>1.4480337078651686</v>
      </c>
      <c r="O36" s="3">
        <f t="shared" si="6"/>
        <v>0.10070214338507023</v>
      </c>
      <c r="P36" s="3">
        <f t="shared" si="7"/>
        <v>0.64132681976110029</v>
      </c>
      <c r="Q36" s="3">
        <f t="shared" si="8"/>
        <v>0.6455403029071678</v>
      </c>
      <c r="R36" s="3">
        <f t="shared" si="9"/>
        <v>0.24429360042816731</v>
      </c>
      <c r="S36" s="3">
        <v>0.35499999999999998</v>
      </c>
      <c r="T36" s="3">
        <v>0.32900000000000001</v>
      </c>
      <c r="U36" s="4">
        <v>0.315</v>
      </c>
      <c r="V36" s="3">
        <v>0.30399999999999999</v>
      </c>
      <c r="W36" s="4">
        <v>0.38</v>
      </c>
      <c r="X36" s="3">
        <v>0.35699999999999998</v>
      </c>
    </row>
    <row r="37" spans="1:24" x14ac:dyDescent="0.25">
      <c r="A37" t="s">
        <v>37</v>
      </c>
      <c r="B37" s="1">
        <v>47500</v>
      </c>
      <c r="C37" s="1">
        <v>78</v>
      </c>
      <c r="D37" s="1">
        <v>61</v>
      </c>
      <c r="E37">
        <v>77</v>
      </c>
      <c r="F37">
        <v>83</v>
      </c>
      <c r="G37">
        <f t="shared" si="0"/>
        <v>80</v>
      </c>
      <c r="H37">
        <f t="shared" si="1"/>
        <v>74.75</v>
      </c>
      <c r="I37">
        <v>149</v>
      </c>
      <c r="J37">
        <v>229</v>
      </c>
      <c r="K37" s="2">
        <f t="shared" si="2"/>
        <v>1.5369127516778522</v>
      </c>
      <c r="L37" s="3">
        <f t="shared" si="3"/>
        <v>0.27298850574712646</v>
      </c>
      <c r="M37" s="3">
        <f t="shared" si="4"/>
        <v>0.449438202247191</v>
      </c>
      <c r="N37" s="3">
        <f t="shared" si="5"/>
        <v>0.4199438202247191</v>
      </c>
      <c r="O37" s="3">
        <f t="shared" si="6"/>
        <v>4.68570960877394E-2</v>
      </c>
      <c r="P37" s="3">
        <f t="shared" si="7"/>
        <v>0.25642793469401892</v>
      </c>
      <c r="Q37" s="3">
        <f t="shared" si="8"/>
        <v>0.24659647401986165</v>
      </c>
      <c r="R37" s="3">
        <f t="shared" si="9"/>
        <v>0.15992280091743294</v>
      </c>
      <c r="S37" s="3">
        <v>0.249</v>
      </c>
      <c r="T37" s="3">
        <v>0.25</v>
      </c>
      <c r="U37" s="4">
        <v>0.188</v>
      </c>
      <c r="V37" s="3">
        <v>0.187</v>
      </c>
      <c r="W37" s="4">
        <v>0.18099999999999999</v>
      </c>
      <c r="X37" s="3">
        <v>0.23</v>
      </c>
    </row>
    <row r="38" spans="1:24" x14ac:dyDescent="0.25">
      <c r="A38" t="s">
        <v>38</v>
      </c>
      <c r="B38" s="1">
        <v>32839</v>
      </c>
      <c r="C38" s="1">
        <v>111</v>
      </c>
      <c r="D38" s="1">
        <v>19</v>
      </c>
      <c r="E38">
        <v>114</v>
      </c>
      <c r="F38">
        <v>25</v>
      </c>
      <c r="G38">
        <f t="shared" si="0"/>
        <v>69.5</v>
      </c>
      <c r="H38">
        <f t="shared" si="1"/>
        <v>67.25</v>
      </c>
      <c r="I38">
        <v>90</v>
      </c>
      <c r="J38">
        <v>554</v>
      </c>
      <c r="K38" s="2">
        <f t="shared" si="2"/>
        <v>6.1555555555555559</v>
      </c>
      <c r="L38" s="3">
        <f t="shared" si="3"/>
        <v>0.18872988505747126</v>
      </c>
      <c r="M38" s="3">
        <f t="shared" si="4"/>
        <v>0.3904494382022472</v>
      </c>
      <c r="N38" s="3">
        <f t="shared" si="5"/>
        <v>0.37780898876404495</v>
      </c>
      <c r="O38" s="3">
        <f t="shared" si="6"/>
        <v>0.18766937669376696</v>
      </c>
      <c r="P38" s="3">
        <f t="shared" si="7"/>
        <v>0.25561623331782846</v>
      </c>
      <c r="Q38" s="3">
        <f t="shared" si="8"/>
        <v>0.25140275017176106</v>
      </c>
      <c r="R38" s="3">
        <f t="shared" si="9"/>
        <v>0.18819963087561911</v>
      </c>
      <c r="S38" s="3">
        <v>0.23300000000000001</v>
      </c>
      <c r="T38" s="3">
        <v>0.183</v>
      </c>
      <c r="U38" s="4">
        <v>0.153</v>
      </c>
      <c r="V38" s="3">
        <v>0.159</v>
      </c>
      <c r="W38" s="4">
        <v>0.17199999999999999</v>
      </c>
      <c r="X38" s="3">
        <v>0.23899999999999999</v>
      </c>
    </row>
    <row r="39" spans="1:24" x14ac:dyDescent="0.25">
      <c r="A39" t="s">
        <v>39</v>
      </c>
      <c r="B39" s="1">
        <v>90335</v>
      </c>
      <c r="C39" s="1">
        <v>178</v>
      </c>
      <c r="D39" s="1">
        <v>237</v>
      </c>
      <c r="E39">
        <v>251</v>
      </c>
      <c r="F39">
        <v>234</v>
      </c>
      <c r="G39">
        <f t="shared" si="0"/>
        <v>242.5</v>
      </c>
      <c r="H39">
        <f t="shared" si="1"/>
        <v>225</v>
      </c>
      <c r="I39">
        <v>253</v>
      </c>
      <c r="J39">
        <v>2324</v>
      </c>
      <c r="K39" s="2">
        <f t="shared" si="2"/>
        <v>9.1857707509881426</v>
      </c>
      <c r="L39" s="3">
        <f t="shared" si="3"/>
        <v>0.51916666666666667</v>
      </c>
      <c r="M39" s="3">
        <f t="shared" si="4"/>
        <v>1.3623595505617978</v>
      </c>
      <c r="N39" s="3">
        <f t="shared" si="5"/>
        <v>1.2640449438202248</v>
      </c>
      <c r="O39" s="3">
        <f t="shared" si="6"/>
        <v>0.28005398631061412</v>
      </c>
      <c r="P39" s="3">
        <f t="shared" si="7"/>
        <v>0.72052673451302629</v>
      </c>
      <c r="Q39" s="3">
        <f t="shared" si="8"/>
        <v>0.68775519893250181</v>
      </c>
      <c r="R39" s="3">
        <f t="shared" si="9"/>
        <v>0.39961032648864037</v>
      </c>
      <c r="S39" s="3">
        <v>0.34499999999999997</v>
      </c>
      <c r="T39" s="3">
        <v>0.33600000000000002</v>
      </c>
      <c r="U39" s="4">
        <v>0.28299999999999997</v>
      </c>
      <c r="V39" s="3">
        <v>0.33900000000000002</v>
      </c>
      <c r="W39" s="4">
        <v>0.47899999999999998</v>
      </c>
      <c r="X39" s="3">
        <v>0.60199999999999998</v>
      </c>
    </row>
    <row r="40" spans="1:24" x14ac:dyDescent="0.25">
      <c r="A40" t="s">
        <v>40</v>
      </c>
      <c r="B40" s="1">
        <v>16636</v>
      </c>
      <c r="C40" s="1">
        <v>120</v>
      </c>
      <c r="D40" s="1">
        <v>124</v>
      </c>
      <c r="E40">
        <v>129</v>
      </c>
      <c r="F40">
        <v>169</v>
      </c>
      <c r="G40">
        <f t="shared" si="0"/>
        <v>149</v>
      </c>
      <c r="H40">
        <f t="shared" si="1"/>
        <v>135.5</v>
      </c>
      <c r="I40">
        <v>113</v>
      </c>
      <c r="J40">
        <v>294</v>
      </c>
      <c r="K40" s="2">
        <f t="shared" si="2"/>
        <v>2.6017699115044248</v>
      </c>
      <c r="L40" s="3">
        <f t="shared" si="3"/>
        <v>9.5609195402298855E-2</v>
      </c>
      <c r="M40" s="3">
        <f t="shared" si="4"/>
        <v>0.8370786516853933</v>
      </c>
      <c r="N40" s="3">
        <f t="shared" si="5"/>
        <v>0.7612359550561798</v>
      </c>
      <c r="O40" s="3">
        <f t="shared" si="6"/>
        <v>7.9322253399525158E-2</v>
      </c>
      <c r="P40" s="3">
        <f t="shared" si="7"/>
        <v>0.33733670016240574</v>
      </c>
      <c r="Q40" s="3">
        <f t="shared" si="8"/>
        <v>0.31205580128600124</v>
      </c>
      <c r="R40" s="3">
        <f t="shared" si="9"/>
        <v>8.7465724400912007E-2</v>
      </c>
      <c r="S40" s="3">
        <v>0.14199999999999999</v>
      </c>
      <c r="T40" s="3">
        <v>0.14799999999999999</v>
      </c>
      <c r="U40" s="4">
        <v>0.113</v>
      </c>
      <c r="V40" s="3">
        <v>0.13300000000000001</v>
      </c>
      <c r="W40" s="4">
        <v>0.13400000000000001</v>
      </c>
      <c r="X40" s="3">
        <v>0.25800000000000001</v>
      </c>
    </row>
    <row r="41" spans="1:24" x14ac:dyDescent="0.25">
      <c r="A41" t="s">
        <v>41</v>
      </c>
      <c r="B41" s="1">
        <v>10400</v>
      </c>
      <c r="C41" s="1">
        <v>86</v>
      </c>
      <c r="D41" s="1">
        <v>86</v>
      </c>
      <c r="E41">
        <v>86</v>
      </c>
      <c r="F41">
        <v>213</v>
      </c>
      <c r="G41">
        <f t="shared" si="0"/>
        <v>149.5</v>
      </c>
      <c r="H41">
        <f t="shared" si="1"/>
        <v>117.75</v>
      </c>
      <c r="I41">
        <v>170</v>
      </c>
      <c r="J41">
        <v>275</v>
      </c>
      <c r="K41" s="2">
        <f t="shared" si="2"/>
        <v>1.6176470588235294</v>
      </c>
      <c r="L41" s="3">
        <f t="shared" si="3"/>
        <v>5.9770114942528735E-2</v>
      </c>
      <c r="M41" s="3">
        <f t="shared" si="4"/>
        <v>0.8398876404494382</v>
      </c>
      <c r="N41" s="3">
        <f t="shared" si="5"/>
        <v>0.6615168539325843</v>
      </c>
      <c r="O41" s="3">
        <f t="shared" si="6"/>
        <v>4.9318507890961268E-2</v>
      </c>
      <c r="P41" s="3">
        <f t="shared" si="7"/>
        <v>0.31632542109430939</v>
      </c>
      <c r="Q41" s="3">
        <f t="shared" si="8"/>
        <v>0.25686849225535807</v>
      </c>
      <c r="R41" s="3">
        <f t="shared" si="9"/>
        <v>5.4544311416744998E-2</v>
      </c>
      <c r="S41" s="3">
        <v>0.28100000000000003</v>
      </c>
      <c r="T41" s="3">
        <v>0.21199999999999999</v>
      </c>
      <c r="U41" s="4">
        <v>0.13500000000000001</v>
      </c>
      <c r="V41" s="3">
        <v>0.124</v>
      </c>
      <c r="W41" s="4">
        <v>0.161</v>
      </c>
      <c r="X41" s="3">
        <v>0.24</v>
      </c>
    </row>
    <row r="42" spans="1:24" x14ac:dyDescent="0.25">
      <c r="A42" t="s">
        <v>42</v>
      </c>
      <c r="B42" s="1">
        <v>12851</v>
      </c>
      <c r="C42" s="1">
        <v>38</v>
      </c>
      <c r="D42" s="1">
        <v>40</v>
      </c>
      <c r="E42">
        <v>40</v>
      </c>
      <c r="F42">
        <v>40</v>
      </c>
      <c r="G42">
        <f t="shared" si="0"/>
        <v>40</v>
      </c>
      <c r="H42">
        <f t="shared" si="1"/>
        <v>39.5</v>
      </c>
      <c r="I42">
        <v>105</v>
      </c>
      <c r="J42">
        <v>59</v>
      </c>
      <c r="K42" s="2">
        <f t="shared" si="2"/>
        <v>0.56190476190476191</v>
      </c>
      <c r="L42" s="3">
        <f t="shared" si="3"/>
        <v>7.385632183908046E-2</v>
      </c>
      <c r="M42" s="3">
        <f t="shared" si="4"/>
        <v>0.2247191011235955</v>
      </c>
      <c r="N42" s="3">
        <f t="shared" si="5"/>
        <v>0.22191011235955055</v>
      </c>
      <c r="O42" s="3">
        <f t="shared" si="6"/>
        <v>1.713124274099884E-2</v>
      </c>
      <c r="P42" s="3">
        <f t="shared" si="7"/>
        <v>0.10523555523455828</v>
      </c>
      <c r="Q42" s="3">
        <f t="shared" si="8"/>
        <v>0.1042992256465433</v>
      </c>
      <c r="R42" s="3">
        <f t="shared" si="9"/>
        <v>4.5493782290039649E-2</v>
      </c>
      <c r="S42" s="3">
        <v>0.104</v>
      </c>
      <c r="T42" s="3">
        <v>8.3000000000000004E-2</v>
      </c>
      <c r="U42" s="4">
        <v>6.5000000000000002E-2</v>
      </c>
      <c r="V42" s="3">
        <v>6.4000000000000001E-2</v>
      </c>
      <c r="W42" s="4">
        <v>6.8000000000000005E-2</v>
      </c>
      <c r="X42" s="3">
        <v>0.10299999999999999</v>
      </c>
    </row>
    <row r="43" spans="1:24" x14ac:dyDescent="0.25">
      <c r="A43" t="s">
        <v>43</v>
      </c>
      <c r="B43" s="1">
        <v>24316</v>
      </c>
      <c r="C43" s="1">
        <v>38</v>
      </c>
      <c r="D43" s="1">
        <v>77</v>
      </c>
      <c r="E43">
        <v>45</v>
      </c>
      <c r="F43">
        <v>45</v>
      </c>
      <c r="G43">
        <f t="shared" si="0"/>
        <v>45</v>
      </c>
      <c r="H43">
        <f t="shared" si="1"/>
        <v>51.25</v>
      </c>
      <c r="I43">
        <v>132</v>
      </c>
      <c r="J43">
        <v>382</v>
      </c>
      <c r="K43" s="2">
        <f t="shared" si="2"/>
        <v>2.893939393939394</v>
      </c>
      <c r="L43" s="3">
        <f t="shared" si="3"/>
        <v>0.13974712643678161</v>
      </c>
      <c r="M43" s="3">
        <f t="shared" si="4"/>
        <v>0.25280898876404495</v>
      </c>
      <c r="N43" s="3">
        <f t="shared" si="5"/>
        <v>0.28792134831460675</v>
      </c>
      <c r="O43" s="3">
        <f t="shared" si="6"/>
        <v>8.8229859571322997E-2</v>
      </c>
      <c r="P43" s="3">
        <f t="shared" si="7"/>
        <v>0.16026199159071652</v>
      </c>
      <c r="Q43" s="3">
        <f t="shared" si="8"/>
        <v>0.17196611144090379</v>
      </c>
      <c r="R43" s="3">
        <f t="shared" si="9"/>
        <v>0.11398849300405231</v>
      </c>
      <c r="S43" s="3">
        <v>0.14899999999999999</v>
      </c>
      <c r="T43" s="3">
        <v>0.13500000000000001</v>
      </c>
      <c r="U43" s="4">
        <v>0.11700000000000001</v>
      </c>
      <c r="V43" s="3">
        <v>0.11600000000000001</v>
      </c>
      <c r="W43" s="4">
        <v>0.11799999999999999</v>
      </c>
      <c r="X43" s="3">
        <v>0.14399999999999999</v>
      </c>
    </row>
    <row r="44" spans="1:24" x14ac:dyDescent="0.25">
      <c r="A44" t="s">
        <v>44</v>
      </c>
      <c r="B44" s="1">
        <v>7200</v>
      </c>
      <c r="C44" s="1">
        <v>100</v>
      </c>
      <c r="D44" s="1">
        <v>0</v>
      </c>
      <c r="E44">
        <v>100</v>
      </c>
      <c r="F44">
        <v>0</v>
      </c>
      <c r="G44">
        <f t="shared" si="0"/>
        <v>50</v>
      </c>
      <c r="H44">
        <f t="shared" si="1"/>
        <v>50</v>
      </c>
      <c r="I44">
        <v>181</v>
      </c>
      <c r="J44">
        <v>1918</v>
      </c>
      <c r="K44" s="2">
        <f t="shared" si="2"/>
        <v>10.596685082872929</v>
      </c>
      <c r="L44" s="3">
        <f t="shared" si="3"/>
        <v>4.1379310344827586E-2</v>
      </c>
      <c r="M44" s="3">
        <f t="shared" si="4"/>
        <v>0.2808988764044944</v>
      </c>
      <c r="N44" s="3">
        <f t="shared" si="5"/>
        <v>0.2808988764044944</v>
      </c>
      <c r="O44" s="3">
        <f t="shared" si="6"/>
        <v>0.32306966716076008</v>
      </c>
      <c r="P44" s="3">
        <f t="shared" si="7"/>
        <v>0.2151159513033607</v>
      </c>
      <c r="Q44" s="3">
        <f t="shared" si="8"/>
        <v>0.2151159513033607</v>
      </c>
      <c r="R44" s="3">
        <f t="shared" si="9"/>
        <v>0.18222448875279385</v>
      </c>
      <c r="S44" s="3">
        <v>0.191</v>
      </c>
      <c r="T44" s="3">
        <v>0.21</v>
      </c>
      <c r="U44" s="4">
        <v>0.215</v>
      </c>
      <c r="V44" s="3">
        <v>0.19900000000000001</v>
      </c>
      <c r="W44" s="4">
        <v>0.21</v>
      </c>
      <c r="X44" s="3">
        <v>0.252</v>
      </c>
    </row>
    <row r="45" spans="1:24" x14ac:dyDescent="0.25">
      <c r="A45" t="s">
        <v>45</v>
      </c>
      <c r="B45" s="1">
        <v>9120</v>
      </c>
      <c r="C45" s="1">
        <v>32</v>
      </c>
      <c r="D45" s="1">
        <v>32</v>
      </c>
      <c r="E45">
        <v>32</v>
      </c>
      <c r="F45">
        <v>32</v>
      </c>
      <c r="G45">
        <f t="shared" si="0"/>
        <v>32</v>
      </c>
      <c r="H45">
        <f t="shared" si="1"/>
        <v>32</v>
      </c>
      <c r="I45">
        <v>104</v>
      </c>
      <c r="J45">
        <v>239</v>
      </c>
      <c r="K45" s="2">
        <f t="shared" si="2"/>
        <v>2.2980769230769229</v>
      </c>
      <c r="L45" s="3">
        <f t="shared" si="3"/>
        <v>5.2413793103448278E-2</v>
      </c>
      <c r="M45" s="3">
        <f t="shared" si="4"/>
        <v>0.1797752808988764</v>
      </c>
      <c r="N45" s="3">
        <f t="shared" si="5"/>
        <v>0.1797752808988764</v>
      </c>
      <c r="O45" s="3">
        <f t="shared" si="6"/>
        <v>7.0063320825515946E-2</v>
      </c>
      <c r="P45" s="3">
        <f t="shared" si="7"/>
        <v>0.10075079827594687</v>
      </c>
      <c r="Q45" s="3">
        <f t="shared" si="8"/>
        <v>0.10075079827594687</v>
      </c>
      <c r="R45" s="3">
        <f t="shared" si="9"/>
        <v>6.1238556964482112E-2</v>
      </c>
      <c r="S45" s="3">
        <v>8.2000000000000003E-2</v>
      </c>
      <c r="T45" s="3">
        <v>8.2000000000000003E-2</v>
      </c>
      <c r="U45" s="4">
        <v>6.7000000000000004E-2</v>
      </c>
      <c r="V45" s="3">
        <v>6.5000000000000002E-2</v>
      </c>
      <c r="W45" s="4">
        <v>7.1999999999999995E-2</v>
      </c>
      <c r="X45" s="3">
        <v>0.111</v>
      </c>
    </row>
    <row r="46" spans="1:24" x14ac:dyDescent="0.25">
      <c r="A46" t="s">
        <v>46</v>
      </c>
      <c r="B46" s="1">
        <v>20802</v>
      </c>
      <c r="C46" s="1">
        <v>96</v>
      </c>
      <c r="D46" s="1">
        <v>93</v>
      </c>
      <c r="E46">
        <v>80</v>
      </c>
      <c r="F46">
        <v>187</v>
      </c>
      <c r="G46">
        <f t="shared" si="0"/>
        <v>133.5</v>
      </c>
      <c r="H46">
        <f t="shared" si="1"/>
        <v>114</v>
      </c>
      <c r="I46">
        <v>180</v>
      </c>
      <c r="J46">
        <v>111</v>
      </c>
      <c r="K46" s="2">
        <f t="shared" si="2"/>
        <v>0.6166666666666667</v>
      </c>
      <c r="L46" s="3">
        <f t="shared" si="3"/>
        <v>0.11955172413793104</v>
      </c>
      <c r="M46" s="3">
        <f t="shared" si="4"/>
        <v>0.75</v>
      </c>
      <c r="N46" s="3">
        <f t="shared" si="5"/>
        <v>0.6404494382022472</v>
      </c>
      <c r="O46" s="3">
        <f t="shared" si="6"/>
        <v>1.8800813008130083E-2</v>
      </c>
      <c r="P46" s="3">
        <f t="shared" si="7"/>
        <v>0.29611751238202039</v>
      </c>
      <c r="Q46" s="3">
        <f t="shared" si="8"/>
        <v>0.25960065844943608</v>
      </c>
      <c r="R46" s="3">
        <f t="shared" si="9"/>
        <v>6.9176268573030567E-2</v>
      </c>
      <c r="S46" s="3">
        <v>0.13</v>
      </c>
      <c r="T46" s="3">
        <v>0.14499999999999999</v>
      </c>
      <c r="U46" s="4">
        <v>0.11700000000000001</v>
      </c>
      <c r="V46" s="3">
        <v>0.14399999999999999</v>
      </c>
      <c r="W46" s="4">
        <v>0.11</v>
      </c>
      <c r="X46" s="3">
        <v>0.18099999999999999</v>
      </c>
    </row>
    <row r="47" spans="1:24" x14ac:dyDescent="0.25">
      <c r="A47" t="s">
        <v>47</v>
      </c>
      <c r="B47" s="1">
        <v>17820</v>
      </c>
      <c r="C47" s="1">
        <v>32</v>
      </c>
      <c r="D47" s="1">
        <v>43</v>
      </c>
      <c r="E47">
        <v>32</v>
      </c>
      <c r="F47">
        <v>43</v>
      </c>
      <c r="G47">
        <f t="shared" si="0"/>
        <v>37.5</v>
      </c>
      <c r="H47">
        <f t="shared" si="1"/>
        <v>37.5</v>
      </c>
      <c r="I47">
        <v>140</v>
      </c>
      <c r="J47">
        <v>616</v>
      </c>
      <c r="K47" s="2">
        <f t="shared" si="2"/>
        <v>4.4000000000000004</v>
      </c>
      <c r="L47" s="3">
        <f t="shared" si="3"/>
        <v>0.10241379310344828</v>
      </c>
      <c r="M47" s="3">
        <f t="shared" si="4"/>
        <v>0.21067415730337077</v>
      </c>
      <c r="N47" s="3">
        <f t="shared" si="5"/>
        <v>0.21067415730337077</v>
      </c>
      <c r="O47" s="3">
        <f t="shared" si="6"/>
        <v>0.13414634146341467</v>
      </c>
      <c r="P47" s="3">
        <f t="shared" si="7"/>
        <v>0.1490780972900779</v>
      </c>
      <c r="Q47" s="3">
        <f t="shared" si="8"/>
        <v>0.1490780972900779</v>
      </c>
      <c r="R47" s="3">
        <f t="shared" si="9"/>
        <v>0.11828006728343148</v>
      </c>
      <c r="S47" s="3">
        <v>0.16400000000000001</v>
      </c>
      <c r="T47" s="3">
        <v>0.13300000000000001</v>
      </c>
      <c r="U47" s="4">
        <v>0.15</v>
      </c>
      <c r="V47" s="3">
        <v>0.13100000000000001</v>
      </c>
      <c r="W47" s="4">
        <v>0.13800000000000001</v>
      </c>
      <c r="X47" s="3">
        <v>0.17399999999999999</v>
      </c>
    </row>
    <row r="48" spans="1:24" x14ac:dyDescent="0.25">
      <c r="A48" t="s">
        <v>48</v>
      </c>
      <c r="B48" s="1">
        <v>56881</v>
      </c>
      <c r="C48" s="1">
        <v>86</v>
      </c>
      <c r="D48" s="1">
        <v>42</v>
      </c>
      <c r="E48">
        <v>75</v>
      </c>
      <c r="F48">
        <v>43</v>
      </c>
      <c r="G48">
        <f t="shared" si="0"/>
        <v>59</v>
      </c>
      <c r="H48">
        <f t="shared" si="1"/>
        <v>61.5</v>
      </c>
      <c r="I48">
        <v>147</v>
      </c>
      <c r="J48">
        <v>817</v>
      </c>
      <c r="K48" s="2">
        <f t="shared" si="2"/>
        <v>5.5578231292517009</v>
      </c>
      <c r="L48" s="3">
        <f t="shared" si="3"/>
        <v>0.3269022988505747</v>
      </c>
      <c r="M48" s="3">
        <f t="shared" si="4"/>
        <v>0.33146067415730335</v>
      </c>
      <c r="N48" s="3">
        <f t="shared" si="5"/>
        <v>0.3455056179775281</v>
      </c>
      <c r="O48" s="3">
        <f t="shared" si="6"/>
        <v>0.16944582711133235</v>
      </c>
      <c r="P48" s="3">
        <f t="shared" si="7"/>
        <v>0.27593626670640348</v>
      </c>
      <c r="Q48" s="3">
        <f t="shared" si="8"/>
        <v>0.28061791464647839</v>
      </c>
      <c r="R48" s="3">
        <f t="shared" si="9"/>
        <v>0.24817406298095351</v>
      </c>
      <c r="S48" s="3">
        <v>0.21199999999999999</v>
      </c>
      <c r="T48" s="3">
        <v>0.23</v>
      </c>
      <c r="U48" s="4">
        <v>0.19800000000000001</v>
      </c>
      <c r="V48" s="3">
        <v>0.19700000000000001</v>
      </c>
      <c r="W48" s="4">
        <v>0.21199999999999999</v>
      </c>
      <c r="X48" s="3">
        <v>0.26900000000000002</v>
      </c>
    </row>
    <row r="49" spans="1:24" x14ac:dyDescent="0.25">
      <c r="A49" t="s">
        <v>49</v>
      </c>
      <c r="B49" s="1">
        <v>20000</v>
      </c>
      <c r="C49" s="1">
        <v>43</v>
      </c>
      <c r="D49" s="1">
        <v>43</v>
      </c>
      <c r="E49">
        <v>43</v>
      </c>
      <c r="F49">
        <v>43</v>
      </c>
      <c r="G49">
        <f t="shared" si="0"/>
        <v>43</v>
      </c>
      <c r="H49">
        <f t="shared" si="1"/>
        <v>43</v>
      </c>
      <c r="I49">
        <v>134</v>
      </c>
      <c r="J49">
        <v>342</v>
      </c>
      <c r="K49" s="2">
        <f t="shared" si="2"/>
        <v>2.5522388059701493</v>
      </c>
      <c r="L49" s="3">
        <f t="shared" si="3"/>
        <v>0.11494252873563218</v>
      </c>
      <c r="M49" s="3">
        <f t="shared" si="4"/>
        <v>0.24157303370786518</v>
      </c>
      <c r="N49" s="3">
        <f t="shared" si="5"/>
        <v>0.24157303370786518</v>
      </c>
      <c r="O49" s="3">
        <f t="shared" si="6"/>
        <v>7.7812158718602115E-2</v>
      </c>
      <c r="P49" s="3">
        <f t="shared" si="7"/>
        <v>0.14477590705403318</v>
      </c>
      <c r="Q49" s="3">
        <f t="shared" si="8"/>
        <v>0.14477590705403318</v>
      </c>
      <c r="R49" s="3">
        <f t="shared" si="9"/>
        <v>9.6377343727117148E-2</v>
      </c>
      <c r="S49" s="3">
        <v>0.15</v>
      </c>
      <c r="T49" s="3">
        <v>0.125</v>
      </c>
      <c r="U49" s="4">
        <v>0.11600000000000001</v>
      </c>
      <c r="V49" s="3">
        <v>0.125</v>
      </c>
      <c r="W49" s="4">
        <v>0.121</v>
      </c>
      <c r="X49" s="3">
        <v>0.185</v>
      </c>
    </row>
    <row r="50" spans="1:24" x14ac:dyDescent="0.25">
      <c r="A50" t="s">
        <v>50</v>
      </c>
      <c r="B50" s="1">
        <v>55141</v>
      </c>
      <c r="C50" s="1">
        <v>65</v>
      </c>
      <c r="D50" s="1">
        <v>46</v>
      </c>
      <c r="E50">
        <v>55</v>
      </c>
      <c r="F50">
        <v>260</v>
      </c>
      <c r="G50">
        <f t="shared" si="0"/>
        <v>157.5</v>
      </c>
      <c r="H50">
        <f t="shared" si="1"/>
        <v>106.5</v>
      </c>
      <c r="I50">
        <v>132</v>
      </c>
      <c r="J50">
        <v>592</v>
      </c>
      <c r="K50" s="2">
        <f t="shared" si="2"/>
        <v>4.4848484848484844</v>
      </c>
      <c r="L50" s="3">
        <f t="shared" si="3"/>
        <v>0.31690229885057469</v>
      </c>
      <c r="M50" s="3">
        <f t="shared" si="4"/>
        <v>0.8848314606741573</v>
      </c>
      <c r="N50" s="3">
        <f t="shared" si="5"/>
        <v>0.598314606741573</v>
      </c>
      <c r="O50" s="3">
        <f t="shared" si="6"/>
        <v>0.13673318551367331</v>
      </c>
      <c r="P50" s="3">
        <f t="shared" si="7"/>
        <v>0.44615564834613508</v>
      </c>
      <c r="Q50" s="3">
        <f t="shared" si="8"/>
        <v>0.35065003036860704</v>
      </c>
      <c r="R50" s="3">
        <f t="shared" si="9"/>
        <v>0.226817742182124</v>
      </c>
      <c r="S50" s="3">
        <v>0.249</v>
      </c>
      <c r="T50" s="3">
        <v>0.27</v>
      </c>
      <c r="U50" s="4">
        <v>0.45900000000000002</v>
      </c>
      <c r="V50" s="3">
        <v>0.439</v>
      </c>
      <c r="W50" s="4">
        <v>0.24199999999999999</v>
      </c>
      <c r="X50" s="3">
        <v>0.26</v>
      </c>
    </row>
    <row r="51" spans="1:24" x14ac:dyDescent="0.25">
      <c r="A51" t="s">
        <v>51</v>
      </c>
      <c r="B51" s="1">
        <v>4200</v>
      </c>
      <c r="C51" s="1">
        <v>37</v>
      </c>
      <c r="D51" s="1">
        <v>22</v>
      </c>
      <c r="E51">
        <v>36</v>
      </c>
      <c r="F51">
        <v>20</v>
      </c>
      <c r="G51">
        <f t="shared" si="0"/>
        <v>28</v>
      </c>
      <c r="H51">
        <f t="shared" si="1"/>
        <v>28.75</v>
      </c>
      <c r="I51">
        <v>90</v>
      </c>
      <c r="J51">
        <v>94</v>
      </c>
      <c r="K51" s="2">
        <f t="shared" si="2"/>
        <v>1.0444444444444445</v>
      </c>
      <c r="L51" s="3">
        <f t="shared" si="3"/>
        <v>2.4137931034482758E-2</v>
      </c>
      <c r="M51" s="3">
        <f t="shared" si="4"/>
        <v>0.15730337078651685</v>
      </c>
      <c r="N51" s="3">
        <f t="shared" si="5"/>
        <v>0.16151685393258428</v>
      </c>
      <c r="O51" s="3">
        <f t="shared" si="6"/>
        <v>3.1842818428184289E-2</v>
      </c>
      <c r="P51" s="3">
        <f t="shared" si="7"/>
        <v>7.1094706749727968E-2</v>
      </c>
      <c r="Q51" s="3">
        <f t="shared" si="8"/>
        <v>7.2499201131750443E-2</v>
      </c>
      <c r="R51" s="3">
        <f t="shared" si="9"/>
        <v>2.7990374731333523E-2</v>
      </c>
      <c r="S51" s="3">
        <v>7.4999999999999997E-2</v>
      </c>
      <c r="T51" s="3">
        <v>5.6000000000000001E-2</v>
      </c>
      <c r="U51" s="4">
        <v>5.7000000000000002E-2</v>
      </c>
      <c r="V51" s="3">
        <v>5.3999999999999999E-2</v>
      </c>
      <c r="W51" s="4">
        <v>6.0999999999999999E-2</v>
      </c>
      <c r="X51" s="3">
        <v>8.1000000000000003E-2</v>
      </c>
    </row>
    <row r="52" spans="1:24" x14ac:dyDescent="0.25">
      <c r="B52" s="1"/>
      <c r="C52" s="1"/>
      <c r="D52" s="1"/>
      <c r="K52" s="2"/>
      <c r="L52" s="3"/>
      <c r="M52" s="3"/>
      <c r="N52" s="3"/>
      <c r="O52" s="3"/>
      <c r="P52" s="3"/>
      <c r="Q52" s="3"/>
      <c r="R52" s="3"/>
      <c r="S52" s="3"/>
    </row>
    <row r="53" spans="1:24" x14ac:dyDescent="0.25">
      <c r="A53" t="s">
        <v>60</v>
      </c>
      <c r="L53" s="3">
        <f>AVERAGE(L2:L51)</f>
        <v>0.19432545747126437</v>
      </c>
      <c r="M53" s="3">
        <f>AVERAGE(M2:M51)</f>
        <v>0.49707865168539328</v>
      </c>
      <c r="O53" s="3">
        <f>AVERAGE(O2:O51)</f>
        <v>0.13391111295545682</v>
      </c>
      <c r="P53" s="3">
        <f t="shared" ref="P53:X53" si="10">AVERAGE(P2:P51)</f>
        <v>0.27510507403737144</v>
      </c>
      <c r="Q53" s="3">
        <f>AVERAGE(Q2:Q51)</f>
        <v>0.27629421261415049</v>
      </c>
      <c r="R53" s="3">
        <f t="shared" si="10"/>
        <v>0.16411828521336058</v>
      </c>
      <c r="S53" s="3">
        <f t="shared" si="10"/>
        <v>0.20871999999999999</v>
      </c>
      <c r="T53" s="3">
        <f t="shared" si="10"/>
        <v>0.22063999999999998</v>
      </c>
      <c r="U53" s="3">
        <f t="shared" si="10"/>
        <v>0.18286000000000005</v>
      </c>
      <c r="V53" s="3">
        <f t="shared" si="10"/>
        <v>0.18447999999999998</v>
      </c>
      <c r="W53" s="3">
        <f t="shared" si="10"/>
        <v>0.19060000000000002</v>
      </c>
      <c r="X53" s="3">
        <f t="shared" si="10"/>
        <v>0.26012000000000002</v>
      </c>
    </row>
    <row r="54" spans="1:24" x14ac:dyDescent="0.25">
      <c r="A54" t="s">
        <v>61</v>
      </c>
      <c r="L54" s="3">
        <f>MEDIAN(L2:L51)</f>
        <v>0.14171264367816092</v>
      </c>
      <c r="M54" s="3">
        <f>MEDIAN(M2:M51)</f>
        <v>0.3497191011235955</v>
      </c>
      <c r="O54" s="3">
        <f>MEDIAN(O2:O51)</f>
        <v>0.10093655889069068</v>
      </c>
      <c r="P54" s="3">
        <f t="shared" ref="P54:X54" si="11">MEDIAN(P2:P51)</f>
        <v>0.23460006674978187</v>
      </c>
      <c r="Q54" s="3">
        <f>MEDIAN(Q2:Q51)</f>
        <v>0.23366373716176692</v>
      </c>
      <c r="R54" s="3">
        <f t="shared" si="11"/>
        <v>0.13583051607089236</v>
      </c>
      <c r="S54" s="3">
        <f t="shared" si="11"/>
        <v>0.1875</v>
      </c>
      <c r="T54" s="3">
        <f t="shared" si="11"/>
        <v>0.189</v>
      </c>
      <c r="U54" s="3">
        <f t="shared" si="11"/>
        <v>0.152</v>
      </c>
      <c r="V54" s="3">
        <f t="shared" si="11"/>
        <v>0.1535</v>
      </c>
      <c r="W54" s="3">
        <f t="shared" si="11"/>
        <v>0.16450000000000001</v>
      </c>
      <c r="X54" s="3">
        <f t="shared" si="11"/>
        <v>0.23449999999999999</v>
      </c>
    </row>
    <row r="56" spans="1:24" x14ac:dyDescent="0.25">
      <c r="A56" t="s">
        <v>59</v>
      </c>
      <c r="Q56" s="3">
        <f>CORREL(P2:P51,Q2:Q51)</f>
        <v>0.98773155407246138</v>
      </c>
      <c r="R56" s="3">
        <f>CORREL(P2:P51,R2:R51)</f>
        <v>0.81228867477084288</v>
      </c>
      <c r="S56" s="3">
        <f>CORREL(P2:P51,S2:S51)</f>
        <v>0.8299929833658769</v>
      </c>
      <c r="T56" s="3">
        <f>CORREL(P2:P51,T2:T51)</f>
        <v>0.87003076944159552</v>
      </c>
      <c r="U56" s="3">
        <f>CORREL(P2:P51,U2:U51)</f>
        <v>0.88067002735318645</v>
      </c>
      <c r="V56" s="3">
        <f>CORREL(P2:P51,V2:V51)</f>
        <v>0.88141870734848515</v>
      </c>
      <c r="W56" s="3">
        <f>CORREL(P2:P51,W2:W51)</f>
        <v>0.88976730523383896</v>
      </c>
      <c r="X56" s="3">
        <f>CORREL(P2:P51,X2:X51)</f>
        <v>0.90862712884804009</v>
      </c>
    </row>
    <row r="59" spans="1:24" x14ac:dyDescent="0.25">
      <c r="R5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4C4D-AFB8-40C8-9DBB-763F5164DD87}">
  <dimension ref="A1:BJ53"/>
  <sheetViews>
    <sheetView tabSelected="1" topLeftCell="AF1" workbookViewId="0">
      <pane ySplit="1" topLeftCell="A2" activePane="bottomLeft" state="frozen"/>
      <selection pane="bottomLeft" activeCell="AR2" sqref="AR2"/>
    </sheetView>
  </sheetViews>
  <sheetFormatPr defaultRowHeight="15" x14ac:dyDescent="0.25"/>
  <sheetData>
    <row r="1" spans="1:62" ht="15.75" x14ac:dyDescent="0.25">
      <c r="A1" t="s">
        <v>129</v>
      </c>
      <c r="B1" t="s">
        <v>132</v>
      </c>
      <c r="C1" t="s">
        <v>130</v>
      </c>
      <c r="D1" t="s">
        <v>131</v>
      </c>
      <c r="E1" s="9" t="s">
        <v>75</v>
      </c>
      <c r="F1" t="s">
        <v>127</v>
      </c>
      <c r="G1" t="s">
        <v>151</v>
      </c>
      <c r="H1" t="s">
        <v>152</v>
      </c>
      <c r="I1" t="s">
        <v>153</v>
      </c>
      <c r="J1" t="s">
        <v>184</v>
      </c>
      <c r="K1" t="s">
        <v>133</v>
      </c>
      <c r="L1" t="s">
        <v>134</v>
      </c>
      <c r="M1" t="s">
        <v>135</v>
      </c>
      <c r="N1" t="s">
        <v>183</v>
      </c>
      <c r="O1" t="s">
        <v>154</v>
      </c>
      <c r="P1" t="s">
        <v>156</v>
      </c>
      <c r="Q1" t="s">
        <v>155</v>
      </c>
      <c r="R1" t="s">
        <v>184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140</v>
      </c>
      <c r="X1" s="10" t="s">
        <v>141</v>
      </c>
      <c r="Y1" s="10" t="s">
        <v>157</v>
      </c>
      <c r="Z1" s="10" t="s">
        <v>158</v>
      </c>
      <c r="AA1" s="10" t="s">
        <v>159</v>
      </c>
      <c r="AB1" s="10" t="s">
        <v>184</v>
      </c>
      <c r="AC1" s="5" t="s">
        <v>142</v>
      </c>
      <c r="AD1" s="5" t="s">
        <v>143</v>
      </c>
      <c r="AE1" s="10" t="s">
        <v>144</v>
      </c>
      <c r="AF1" s="5" t="s">
        <v>145</v>
      </c>
      <c r="AG1" s="5" t="s">
        <v>146</v>
      </c>
      <c r="AH1" s="10" t="s">
        <v>160</v>
      </c>
      <c r="AI1" s="10" t="s">
        <v>161</v>
      </c>
      <c r="AJ1" s="10" t="s">
        <v>147</v>
      </c>
      <c r="AK1" s="10" t="s">
        <v>162</v>
      </c>
      <c r="AL1" s="10" t="s">
        <v>184</v>
      </c>
      <c r="AM1" t="s">
        <v>167</v>
      </c>
      <c r="AN1" t="s">
        <v>148</v>
      </c>
      <c r="AO1" t="s">
        <v>149</v>
      </c>
      <c r="AP1" t="s">
        <v>150</v>
      </c>
      <c r="AQ1" t="s">
        <v>168</v>
      </c>
      <c r="AR1" t="s">
        <v>185</v>
      </c>
      <c r="AS1" t="s">
        <v>169</v>
      </c>
      <c r="AT1" t="s">
        <v>163</v>
      </c>
      <c r="AU1" t="s">
        <v>164</v>
      </c>
      <c r="AV1" t="s">
        <v>165</v>
      </c>
      <c r="AW1" t="s">
        <v>166</v>
      </c>
      <c r="AX1" t="s">
        <v>184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</row>
    <row r="2" spans="1:62" x14ac:dyDescent="0.25">
      <c r="A2" t="s">
        <v>76</v>
      </c>
      <c r="B2">
        <v>30</v>
      </c>
      <c r="C2">
        <v>300</v>
      </c>
      <c r="D2">
        <v>370</v>
      </c>
      <c r="E2">
        <v>140</v>
      </c>
      <c r="F2">
        <f>D2/E2</f>
        <v>2.6428571428571428</v>
      </c>
      <c r="G2">
        <f>B2/165</f>
        <v>0.18181818181818182</v>
      </c>
      <c r="H2">
        <f>C2/60663</f>
        <v>4.9453538400672566E-3</v>
      </c>
      <c r="I2">
        <f>F2/39</f>
        <v>6.7765567765567761E-2</v>
      </c>
      <c r="K2" t="s">
        <v>3</v>
      </c>
      <c r="L2">
        <v>22140</v>
      </c>
      <c r="M2">
        <v>86</v>
      </c>
      <c r="N2">
        <v>8.5299999999999994</v>
      </c>
      <c r="O2">
        <f t="shared" ref="O2:O33" si="0">SUM(L2/89500)</f>
        <v>0.24737430167597765</v>
      </c>
      <c r="P2">
        <f t="shared" ref="P2:P33" si="1">SUM(M2/200)</f>
        <v>0.43</v>
      </c>
      <c r="Q2">
        <f t="shared" ref="Q2:Q33" si="2">SUM(N2/33.55)</f>
        <v>0.25424739195231</v>
      </c>
      <c r="S2" s="5" t="s">
        <v>77</v>
      </c>
      <c r="T2" s="5">
        <v>24012</v>
      </c>
      <c r="U2" s="5">
        <v>86</v>
      </c>
      <c r="V2" s="5">
        <v>405</v>
      </c>
      <c r="W2" s="5">
        <v>60</v>
      </c>
      <c r="X2" s="5">
        <f t="shared" ref="X2:X33" si="3">SUM(V2/W2)</f>
        <v>6.75</v>
      </c>
      <c r="Y2" s="5">
        <f t="shared" ref="Y2:Y33" si="4">SUM(T2/133600)</f>
        <v>0.17973053892215568</v>
      </c>
      <c r="Z2" s="5">
        <f t="shared" ref="Z2:Z33" si="5">SUM(X2/32.5)</f>
        <v>0.2076923076923077</v>
      </c>
      <c r="AA2" s="5">
        <f t="shared" ref="AA2:AA33" si="6">SUM(U2/278)</f>
        <v>0.30935251798561153</v>
      </c>
      <c r="AC2" s="5" t="s">
        <v>77</v>
      </c>
      <c r="AD2" s="5">
        <v>24012</v>
      </c>
      <c r="AE2" s="5">
        <v>86</v>
      </c>
      <c r="AF2" s="5">
        <v>449</v>
      </c>
      <c r="AG2" s="5">
        <v>60</v>
      </c>
      <c r="AH2" s="5">
        <f>SUM(AD2/154700)</f>
        <v>0.15521654815772462</v>
      </c>
      <c r="AI2" s="5">
        <f t="shared" ref="AI2:AI33" si="7">AE2/287.5</f>
        <v>0.2991304347826087</v>
      </c>
      <c r="AJ2" s="5">
        <f t="shared" ref="AJ2:AJ33" si="8">AF2/AG2</f>
        <v>7.4833333333333334</v>
      </c>
      <c r="AK2" s="5">
        <f t="shared" ref="AK2:AK33" si="9">AJ2/33.2</f>
        <v>0.22540160642570278</v>
      </c>
      <c r="AM2" t="s">
        <v>3</v>
      </c>
      <c r="AN2">
        <v>64</v>
      </c>
      <c r="AO2">
        <v>86</v>
      </c>
      <c r="AP2">
        <f t="shared" ref="AP2:AP42" si="10">(AN2+AO2)</f>
        <v>150</v>
      </c>
      <c r="AQ2">
        <f t="shared" ref="AQ2:AQ33" si="11">(AP2/2)</f>
        <v>75</v>
      </c>
      <c r="AR2">
        <v>460</v>
      </c>
      <c r="AS2">
        <f>(AR2/60)</f>
        <v>7.666666666666667</v>
      </c>
      <c r="AT2">
        <v>24012</v>
      </c>
      <c r="AU2">
        <f t="shared" ref="AU2:AU33" si="12">(AT2/174000)</f>
        <v>0.13800000000000001</v>
      </c>
      <c r="AV2">
        <f t="shared" ref="AV2:AV33" si="13">(AQ2/269)</f>
        <v>0.27881040892193309</v>
      </c>
      <c r="AW2">
        <f t="shared" ref="AW2:AW33" si="14">(AS2/32.7)</f>
        <v>0.23445463812436287</v>
      </c>
      <c r="AY2" t="s">
        <v>76</v>
      </c>
      <c r="AZ2">
        <v>42830</v>
      </c>
      <c r="BA2">
        <v>30</v>
      </c>
      <c r="BB2">
        <v>30</v>
      </c>
      <c r="BD2">
        <f t="shared" ref="BD2:BD51" si="15">(BA2+BB2+BC2)/2</f>
        <v>30</v>
      </c>
      <c r="BE2">
        <v>408</v>
      </c>
      <c r="BF2">
        <v>140</v>
      </c>
      <c r="BG2" s="8">
        <f t="shared" ref="BG2:BG51" si="16">(BE2/BF2)</f>
        <v>2.9142857142857141</v>
      </c>
      <c r="BH2">
        <f t="shared" ref="BH2:BH51" si="17">(BD2/158)</f>
        <v>0.189873417721519</v>
      </c>
      <c r="BI2">
        <f t="shared" ref="BI2:BI51" si="18">(BG2/32.7)</f>
        <v>8.9121887287024887E-2</v>
      </c>
      <c r="BJ2">
        <f t="shared" ref="BJ2:BJ51" si="19">(AZ2/174000)</f>
        <v>0.24614942528735631</v>
      </c>
    </row>
    <row r="3" spans="1:62" x14ac:dyDescent="0.25">
      <c r="A3" t="s">
        <v>77</v>
      </c>
      <c r="B3">
        <v>107</v>
      </c>
      <c r="C3">
        <v>11750</v>
      </c>
      <c r="D3">
        <v>276</v>
      </c>
      <c r="E3">
        <v>60</v>
      </c>
      <c r="F3">
        <f t="shared" ref="F3:F51" si="20">D3/E3</f>
        <v>4.5999999999999996</v>
      </c>
      <c r="G3">
        <f t="shared" ref="G3:G51" si="21">B3/165</f>
        <v>0.64848484848484844</v>
      </c>
      <c r="H3">
        <f t="shared" ref="H3:H51" si="22">C3/60663</f>
        <v>0.19369302540263422</v>
      </c>
      <c r="I3">
        <f t="shared" ref="I3:I51" si="23">F3/39</f>
        <v>0.11794871794871795</v>
      </c>
      <c r="K3" t="s">
        <v>2</v>
      </c>
      <c r="L3">
        <v>1050</v>
      </c>
      <c r="M3">
        <v>75</v>
      </c>
      <c r="N3">
        <v>2.94</v>
      </c>
      <c r="O3">
        <f t="shared" si="0"/>
        <v>1.1731843575418994E-2</v>
      </c>
      <c r="P3">
        <f t="shared" si="1"/>
        <v>0.375</v>
      </c>
      <c r="Q3">
        <f t="shared" si="2"/>
        <v>8.7630402384500747E-2</v>
      </c>
      <c r="S3" s="5" t="s">
        <v>76</v>
      </c>
      <c r="T3" s="5">
        <v>300</v>
      </c>
      <c r="U3" s="5">
        <v>30</v>
      </c>
      <c r="V3" s="5">
        <v>414</v>
      </c>
      <c r="W3" s="5">
        <v>140</v>
      </c>
      <c r="X3" s="5">
        <f t="shared" si="3"/>
        <v>2.9571428571428573</v>
      </c>
      <c r="Y3" s="5">
        <f t="shared" si="4"/>
        <v>2.2455089820359281E-3</v>
      </c>
      <c r="Z3" s="5">
        <f t="shared" si="5"/>
        <v>9.0989010989010993E-2</v>
      </c>
      <c r="AA3" s="5">
        <f t="shared" si="6"/>
        <v>0.1079136690647482</v>
      </c>
      <c r="AC3" s="5" t="s">
        <v>76</v>
      </c>
      <c r="AD3" s="5">
        <v>300</v>
      </c>
      <c r="AE3" s="5">
        <v>30</v>
      </c>
      <c r="AF3" s="5">
        <v>496</v>
      </c>
      <c r="AG3" s="5">
        <v>140</v>
      </c>
      <c r="AH3" s="5">
        <f>SUM(AD3/154700)</f>
        <v>1.9392372333548805E-3</v>
      </c>
      <c r="AI3" s="5">
        <f t="shared" si="7"/>
        <v>0.10434782608695652</v>
      </c>
      <c r="AJ3" s="5">
        <f t="shared" si="8"/>
        <v>3.5428571428571427</v>
      </c>
      <c r="AK3" s="5">
        <f t="shared" si="9"/>
        <v>0.10671256454388983</v>
      </c>
      <c r="AM3" t="s">
        <v>2</v>
      </c>
      <c r="AN3">
        <v>30</v>
      </c>
      <c r="AO3">
        <v>30</v>
      </c>
      <c r="AP3">
        <f t="shared" si="10"/>
        <v>60</v>
      </c>
      <c r="AQ3">
        <f t="shared" si="11"/>
        <v>30</v>
      </c>
      <c r="AR3">
        <v>550</v>
      </c>
      <c r="AS3">
        <f>(AR3/140)</f>
        <v>3.9285714285714284</v>
      </c>
      <c r="AT3">
        <v>300</v>
      </c>
      <c r="AU3">
        <f t="shared" si="12"/>
        <v>1.7241379310344827E-3</v>
      </c>
      <c r="AV3">
        <f t="shared" si="13"/>
        <v>0.11152416356877323</v>
      </c>
      <c r="AW3">
        <f t="shared" si="14"/>
        <v>0.1201397990388816</v>
      </c>
      <c r="AY3" t="s">
        <v>77</v>
      </c>
      <c r="AZ3">
        <v>50400</v>
      </c>
      <c r="BB3">
        <v>64</v>
      </c>
      <c r="BC3">
        <v>64</v>
      </c>
      <c r="BD3">
        <f t="shared" si="15"/>
        <v>64</v>
      </c>
      <c r="BE3">
        <v>513</v>
      </c>
      <c r="BF3">
        <v>60</v>
      </c>
      <c r="BG3" s="8">
        <f t="shared" si="16"/>
        <v>8.5500000000000007</v>
      </c>
      <c r="BH3">
        <f t="shared" si="17"/>
        <v>0.4050632911392405</v>
      </c>
      <c r="BI3">
        <f t="shared" si="18"/>
        <v>0.26146788990825687</v>
      </c>
      <c r="BJ3">
        <f t="shared" si="19"/>
        <v>0.28965517241379313</v>
      </c>
    </row>
    <row r="4" spans="1:62" x14ac:dyDescent="0.25">
      <c r="A4" t="s">
        <v>78</v>
      </c>
      <c r="B4">
        <v>89</v>
      </c>
      <c r="C4">
        <v>6000</v>
      </c>
      <c r="D4">
        <v>590</v>
      </c>
      <c r="E4">
        <v>90</v>
      </c>
      <c r="F4">
        <f t="shared" si="20"/>
        <v>6.5555555555555554</v>
      </c>
      <c r="G4">
        <f t="shared" si="21"/>
        <v>0.53939393939393943</v>
      </c>
      <c r="H4">
        <f t="shared" si="22"/>
        <v>9.890707680134514E-2</v>
      </c>
      <c r="I4">
        <f t="shared" si="23"/>
        <v>0.16809116809116809</v>
      </c>
      <c r="K4" t="s">
        <v>5</v>
      </c>
      <c r="L4">
        <v>7500</v>
      </c>
      <c r="M4">
        <v>29</v>
      </c>
      <c r="N4">
        <v>2.87</v>
      </c>
      <c r="O4">
        <f t="shared" si="0"/>
        <v>8.3798882681564241E-2</v>
      </c>
      <c r="P4">
        <f t="shared" si="1"/>
        <v>0.14499999999999999</v>
      </c>
      <c r="Q4">
        <f t="shared" si="2"/>
        <v>8.5543964232488834E-2</v>
      </c>
      <c r="S4" s="5" t="s">
        <v>79</v>
      </c>
      <c r="T4" s="5">
        <v>12500</v>
      </c>
      <c r="U4" s="5">
        <v>32</v>
      </c>
      <c r="V4" s="5">
        <v>456</v>
      </c>
      <c r="W4" s="5">
        <v>135</v>
      </c>
      <c r="X4" s="5">
        <f t="shared" si="3"/>
        <v>3.3777777777777778</v>
      </c>
      <c r="Y4" s="5">
        <f t="shared" si="4"/>
        <v>9.3562874251497008E-2</v>
      </c>
      <c r="Z4" s="5">
        <f t="shared" si="5"/>
        <v>0.10393162393162393</v>
      </c>
      <c r="AA4" s="5">
        <f t="shared" si="6"/>
        <v>0.11510791366906475</v>
      </c>
      <c r="AC4" s="5" t="s">
        <v>79</v>
      </c>
      <c r="AD4" s="5">
        <v>13751</v>
      </c>
      <c r="AE4" s="5">
        <v>34</v>
      </c>
      <c r="AF4" s="5">
        <v>493</v>
      </c>
      <c r="AG4" s="5">
        <v>135</v>
      </c>
      <c r="AH4" s="5">
        <f>SUM(AD4/154700)</f>
        <v>8.8888170652876533E-2</v>
      </c>
      <c r="AI4" s="5">
        <f t="shared" si="7"/>
        <v>0.11826086956521739</v>
      </c>
      <c r="AJ4" s="5">
        <f t="shared" si="8"/>
        <v>3.6518518518518519</v>
      </c>
      <c r="AK4" s="5">
        <f t="shared" si="9"/>
        <v>0.10999553770638107</v>
      </c>
      <c r="AM4" t="s">
        <v>5</v>
      </c>
      <c r="AN4">
        <v>0</v>
      </c>
      <c r="AO4">
        <v>63</v>
      </c>
      <c r="AP4">
        <f t="shared" si="10"/>
        <v>63</v>
      </c>
      <c r="AQ4">
        <f t="shared" si="11"/>
        <v>31.5</v>
      </c>
      <c r="AR4">
        <v>546</v>
      </c>
      <c r="AS4">
        <f>(AR4/135)</f>
        <v>4.0444444444444443</v>
      </c>
      <c r="AT4">
        <v>15362</v>
      </c>
      <c r="AU4">
        <f t="shared" si="12"/>
        <v>8.8287356321839081E-2</v>
      </c>
      <c r="AV4">
        <f t="shared" si="13"/>
        <v>0.1171003717472119</v>
      </c>
      <c r="AW4">
        <f t="shared" si="14"/>
        <v>0.12368331634386678</v>
      </c>
      <c r="AY4" t="s">
        <v>79</v>
      </c>
      <c r="AZ4">
        <v>39400</v>
      </c>
      <c r="BA4">
        <v>72</v>
      </c>
      <c r="BB4">
        <v>101</v>
      </c>
      <c r="BD4">
        <f t="shared" si="15"/>
        <v>86.5</v>
      </c>
      <c r="BE4">
        <v>532</v>
      </c>
      <c r="BF4">
        <v>135</v>
      </c>
      <c r="BG4" s="8">
        <f t="shared" si="16"/>
        <v>3.9407407407407407</v>
      </c>
      <c r="BH4">
        <f t="shared" si="17"/>
        <v>0.54746835443037978</v>
      </c>
      <c r="BI4">
        <f t="shared" si="18"/>
        <v>0.12051194925812661</v>
      </c>
      <c r="BJ4">
        <f t="shared" si="19"/>
        <v>0.22643678160919539</v>
      </c>
    </row>
    <row r="5" spans="1:62" x14ac:dyDescent="0.25">
      <c r="A5" t="s">
        <v>79</v>
      </c>
      <c r="B5">
        <v>25</v>
      </c>
      <c r="C5">
        <v>7500</v>
      </c>
      <c r="D5">
        <v>370</v>
      </c>
      <c r="E5">
        <v>135</v>
      </c>
      <c r="F5">
        <f t="shared" si="20"/>
        <v>2.7407407407407409</v>
      </c>
      <c r="G5">
        <f t="shared" si="21"/>
        <v>0.15151515151515152</v>
      </c>
      <c r="H5">
        <f t="shared" si="22"/>
        <v>0.12363384600168142</v>
      </c>
      <c r="I5">
        <f t="shared" si="23"/>
        <v>7.027540360873695E-2</v>
      </c>
      <c r="K5" t="s">
        <v>4</v>
      </c>
      <c r="L5">
        <v>15000</v>
      </c>
      <c r="M5">
        <v>89</v>
      </c>
      <c r="N5">
        <v>4.58</v>
      </c>
      <c r="O5">
        <f t="shared" si="0"/>
        <v>0.16759776536312848</v>
      </c>
      <c r="P5">
        <f t="shared" si="1"/>
        <v>0.44500000000000001</v>
      </c>
      <c r="Q5">
        <f t="shared" si="2"/>
        <v>0.13651266766020867</v>
      </c>
      <c r="S5" s="5" t="s">
        <v>78</v>
      </c>
      <c r="T5" s="5">
        <v>15000</v>
      </c>
      <c r="U5" s="5">
        <v>69</v>
      </c>
      <c r="V5" s="5">
        <v>567</v>
      </c>
      <c r="W5" s="5">
        <v>90</v>
      </c>
      <c r="X5" s="5">
        <f t="shared" si="3"/>
        <v>6.3</v>
      </c>
      <c r="Y5" s="5">
        <f t="shared" si="4"/>
        <v>0.1122754491017964</v>
      </c>
      <c r="Z5" s="5">
        <f t="shared" si="5"/>
        <v>0.19384615384615383</v>
      </c>
      <c r="AA5" s="5">
        <f t="shared" si="6"/>
        <v>0.24820143884892087</v>
      </c>
      <c r="AC5" s="5" t="s">
        <v>78</v>
      </c>
      <c r="AD5" s="5">
        <v>24000</v>
      </c>
      <c r="AE5" s="5">
        <v>90</v>
      </c>
      <c r="AF5" s="5">
        <v>682</v>
      </c>
      <c r="AG5" s="5">
        <v>90</v>
      </c>
      <c r="AH5" s="5">
        <f>SUM(AD5/154700)</f>
        <v>0.15513897866839044</v>
      </c>
      <c r="AI5" s="5">
        <f t="shared" si="7"/>
        <v>0.31304347826086959</v>
      </c>
      <c r="AJ5" s="5">
        <f t="shared" si="8"/>
        <v>7.5777777777777775</v>
      </c>
      <c r="AK5" s="5">
        <f t="shared" si="9"/>
        <v>0.22824631860776437</v>
      </c>
      <c r="AM5" t="s">
        <v>4</v>
      </c>
      <c r="AN5">
        <v>118</v>
      </c>
      <c r="AO5">
        <v>117</v>
      </c>
      <c r="AP5">
        <f t="shared" si="10"/>
        <v>235</v>
      </c>
      <c r="AQ5">
        <f t="shared" si="11"/>
        <v>117.5</v>
      </c>
      <c r="AR5">
        <v>701</v>
      </c>
      <c r="AS5">
        <f>(AR5/90)</f>
        <v>7.7888888888888888</v>
      </c>
      <c r="AT5">
        <v>24000</v>
      </c>
      <c r="AU5">
        <f t="shared" si="12"/>
        <v>0.13793103448275862</v>
      </c>
      <c r="AV5">
        <f t="shared" si="13"/>
        <v>0.43680297397769519</v>
      </c>
      <c r="AW5">
        <f t="shared" si="14"/>
        <v>0.23819232076112806</v>
      </c>
      <c r="AY5" t="s">
        <v>78</v>
      </c>
      <c r="AZ5">
        <v>24000</v>
      </c>
      <c r="BA5">
        <v>71</v>
      </c>
      <c r="BB5">
        <v>109</v>
      </c>
      <c r="BD5">
        <f t="shared" si="15"/>
        <v>90</v>
      </c>
      <c r="BE5">
        <v>618</v>
      </c>
      <c r="BF5">
        <v>90</v>
      </c>
      <c r="BG5" s="8">
        <f t="shared" si="16"/>
        <v>6.8666666666666663</v>
      </c>
      <c r="BH5">
        <f t="shared" si="17"/>
        <v>0.569620253164557</v>
      </c>
      <c r="BI5">
        <f t="shared" si="18"/>
        <v>0.20998980632008152</v>
      </c>
      <c r="BJ5">
        <f t="shared" si="19"/>
        <v>0.13793103448275862</v>
      </c>
    </row>
    <row r="6" spans="1:62" x14ac:dyDescent="0.25">
      <c r="A6" t="s">
        <v>80</v>
      </c>
      <c r="B6">
        <v>129</v>
      </c>
      <c r="C6">
        <v>25555</v>
      </c>
      <c r="D6">
        <v>1760</v>
      </c>
      <c r="E6">
        <v>120</v>
      </c>
      <c r="F6">
        <f t="shared" si="20"/>
        <v>14.666666666666666</v>
      </c>
      <c r="G6">
        <f t="shared" si="21"/>
        <v>0.78181818181818186</v>
      </c>
      <c r="H6">
        <f t="shared" si="22"/>
        <v>0.42126172460972916</v>
      </c>
      <c r="I6">
        <f t="shared" si="23"/>
        <v>0.37606837606837606</v>
      </c>
      <c r="K6" t="s">
        <v>6</v>
      </c>
      <c r="L6">
        <v>37105</v>
      </c>
      <c r="M6">
        <v>144</v>
      </c>
      <c r="N6">
        <v>24.89</v>
      </c>
      <c r="O6">
        <f t="shared" si="0"/>
        <v>0.41458100558659217</v>
      </c>
      <c r="P6">
        <f t="shared" si="1"/>
        <v>0.72</v>
      </c>
      <c r="Q6">
        <f t="shared" si="2"/>
        <v>0.74187779433681078</v>
      </c>
      <c r="S6" s="5" t="s">
        <v>80</v>
      </c>
      <c r="T6" s="5">
        <v>72000</v>
      </c>
      <c r="U6" s="5">
        <v>140</v>
      </c>
      <c r="V6" s="5">
        <v>2610</v>
      </c>
      <c r="W6" s="5">
        <v>120</v>
      </c>
      <c r="X6" s="5">
        <f t="shared" si="3"/>
        <v>21.75</v>
      </c>
      <c r="Y6" s="5">
        <f t="shared" si="4"/>
        <v>0.53892215568862278</v>
      </c>
      <c r="Z6" s="5">
        <f t="shared" si="5"/>
        <v>0.66923076923076918</v>
      </c>
      <c r="AA6" s="5">
        <f t="shared" si="6"/>
        <v>0.50359712230215825</v>
      </c>
      <c r="AC6" s="5" t="s">
        <v>80</v>
      </c>
      <c r="AD6" s="5">
        <v>99000</v>
      </c>
      <c r="AE6" s="5">
        <v>186</v>
      </c>
      <c r="AF6" s="5">
        <v>2359</v>
      </c>
      <c r="AG6" s="5">
        <v>120</v>
      </c>
      <c r="AH6" s="5">
        <f t="shared" ref="AH6:AH51" si="24">AD6/154700</f>
        <v>0.63994828700711048</v>
      </c>
      <c r="AI6" s="5">
        <f t="shared" si="7"/>
        <v>0.64695652173913043</v>
      </c>
      <c r="AJ6" s="5">
        <f t="shared" si="8"/>
        <v>19.658333333333335</v>
      </c>
      <c r="AK6" s="5">
        <f t="shared" si="9"/>
        <v>0.59211847389558236</v>
      </c>
      <c r="AM6" t="s">
        <v>6</v>
      </c>
      <c r="AN6">
        <v>124</v>
      </c>
      <c r="AO6">
        <v>165</v>
      </c>
      <c r="AP6">
        <f t="shared" si="10"/>
        <v>289</v>
      </c>
      <c r="AQ6">
        <f t="shared" si="11"/>
        <v>144.5</v>
      </c>
      <c r="AR6">
        <v>2106</v>
      </c>
      <c r="AS6">
        <f>(AR6/120)</f>
        <v>17.55</v>
      </c>
      <c r="AT6">
        <v>116208</v>
      </c>
      <c r="AU6">
        <f t="shared" si="12"/>
        <v>0.66786206896551725</v>
      </c>
      <c r="AV6">
        <f t="shared" si="13"/>
        <v>0.53717472118959109</v>
      </c>
      <c r="AW6">
        <f t="shared" si="14"/>
        <v>0.53669724770642202</v>
      </c>
      <c r="AY6" t="s">
        <v>80</v>
      </c>
      <c r="AZ6">
        <v>100113</v>
      </c>
      <c r="BA6">
        <v>118</v>
      </c>
      <c r="BB6">
        <v>128</v>
      </c>
      <c r="BD6">
        <f t="shared" si="15"/>
        <v>123</v>
      </c>
      <c r="BE6">
        <v>2101</v>
      </c>
      <c r="BF6">
        <v>120</v>
      </c>
      <c r="BG6" s="8">
        <f t="shared" si="16"/>
        <v>17.508333333333333</v>
      </c>
      <c r="BH6">
        <f t="shared" si="17"/>
        <v>0.77848101265822789</v>
      </c>
      <c r="BI6">
        <f t="shared" si="18"/>
        <v>0.53542303771661559</v>
      </c>
      <c r="BJ6">
        <f t="shared" si="19"/>
        <v>0.57536206896551723</v>
      </c>
    </row>
    <row r="7" spans="1:62" x14ac:dyDescent="0.25">
      <c r="A7" t="s">
        <v>81</v>
      </c>
      <c r="B7">
        <v>96</v>
      </c>
      <c r="C7">
        <v>12000</v>
      </c>
      <c r="D7">
        <v>283</v>
      </c>
      <c r="E7">
        <v>100</v>
      </c>
      <c r="F7">
        <f t="shared" si="20"/>
        <v>2.83</v>
      </c>
      <c r="G7">
        <f t="shared" si="21"/>
        <v>0.58181818181818179</v>
      </c>
      <c r="H7">
        <f t="shared" si="22"/>
        <v>0.19781415360269028</v>
      </c>
      <c r="I7">
        <f t="shared" si="23"/>
        <v>7.2564102564102562E-2</v>
      </c>
      <c r="K7" t="s">
        <v>7</v>
      </c>
      <c r="L7">
        <v>17500</v>
      </c>
      <c r="M7">
        <v>127</v>
      </c>
      <c r="N7">
        <v>2.37</v>
      </c>
      <c r="O7">
        <f t="shared" si="0"/>
        <v>0.19553072625698323</v>
      </c>
      <c r="P7">
        <f t="shared" si="1"/>
        <v>0.63500000000000001</v>
      </c>
      <c r="Q7">
        <f t="shared" si="2"/>
        <v>7.0640834575260811E-2</v>
      </c>
      <c r="S7" s="5" t="s">
        <v>81</v>
      </c>
      <c r="T7" s="5">
        <v>17500</v>
      </c>
      <c r="U7" s="5">
        <v>85</v>
      </c>
      <c r="V7" s="5">
        <v>260</v>
      </c>
      <c r="W7" s="5">
        <v>100</v>
      </c>
      <c r="X7" s="5">
        <f t="shared" si="3"/>
        <v>2.6</v>
      </c>
      <c r="Y7" s="5">
        <f t="shared" si="4"/>
        <v>0.1309880239520958</v>
      </c>
      <c r="Z7" s="5">
        <f t="shared" si="5"/>
        <v>0.08</v>
      </c>
      <c r="AA7" s="5">
        <f t="shared" si="6"/>
        <v>0.30575539568345322</v>
      </c>
      <c r="AC7" s="5" t="s">
        <v>81</v>
      </c>
      <c r="AD7" s="5">
        <v>30000</v>
      </c>
      <c r="AE7" s="5">
        <v>85</v>
      </c>
      <c r="AF7" s="5">
        <v>385</v>
      </c>
      <c r="AG7" s="5">
        <v>100</v>
      </c>
      <c r="AH7" s="5">
        <f t="shared" si="24"/>
        <v>0.19392372333548805</v>
      </c>
      <c r="AI7" s="5">
        <f t="shared" si="7"/>
        <v>0.29565217391304349</v>
      </c>
      <c r="AJ7" s="5">
        <f t="shared" si="8"/>
        <v>3.85</v>
      </c>
      <c r="AK7" s="5">
        <f t="shared" si="9"/>
        <v>0.11596385542168675</v>
      </c>
      <c r="AM7" t="s">
        <v>7</v>
      </c>
      <c r="AN7">
        <v>85</v>
      </c>
      <c r="AO7">
        <v>86</v>
      </c>
      <c r="AP7">
        <f t="shared" si="10"/>
        <v>171</v>
      </c>
      <c r="AQ7">
        <f t="shared" si="11"/>
        <v>85.5</v>
      </c>
      <c r="AR7">
        <v>345</v>
      </c>
      <c r="AS7">
        <f>(AR7/100)</f>
        <v>3.45</v>
      </c>
      <c r="AT7">
        <v>30000</v>
      </c>
      <c r="AU7">
        <f t="shared" si="12"/>
        <v>0.17241379310344829</v>
      </c>
      <c r="AV7">
        <f t="shared" si="13"/>
        <v>0.31784386617100374</v>
      </c>
      <c r="AW7">
        <f t="shared" si="14"/>
        <v>0.10550458715596329</v>
      </c>
      <c r="AY7" t="s">
        <v>81</v>
      </c>
      <c r="AZ7">
        <v>30000</v>
      </c>
      <c r="BA7">
        <v>86</v>
      </c>
      <c r="BB7">
        <v>86</v>
      </c>
      <c r="BD7">
        <f t="shared" si="15"/>
        <v>86</v>
      </c>
      <c r="BE7">
        <v>316</v>
      </c>
      <c r="BF7">
        <v>100</v>
      </c>
      <c r="BG7" s="8">
        <f t="shared" si="16"/>
        <v>3.16</v>
      </c>
      <c r="BH7">
        <f t="shared" si="17"/>
        <v>0.54430379746835444</v>
      </c>
      <c r="BI7">
        <f t="shared" si="18"/>
        <v>9.6636085626911311E-2</v>
      </c>
      <c r="BJ7">
        <f t="shared" si="19"/>
        <v>0.17241379310344829</v>
      </c>
    </row>
    <row r="8" spans="1:62" x14ac:dyDescent="0.25">
      <c r="A8" t="s">
        <v>82</v>
      </c>
      <c r="B8">
        <v>69</v>
      </c>
      <c r="C8">
        <v>7500</v>
      </c>
      <c r="D8">
        <v>425</v>
      </c>
      <c r="E8">
        <v>187</v>
      </c>
      <c r="F8">
        <f t="shared" si="20"/>
        <v>2.2727272727272729</v>
      </c>
      <c r="G8">
        <f t="shared" si="21"/>
        <v>0.41818181818181815</v>
      </c>
      <c r="H8">
        <f t="shared" si="22"/>
        <v>0.12363384600168142</v>
      </c>
      <c r="I8">
        <f t="shared" si="23"/>
        <v>5.8275058275058279E-2</v>
      </c>
      <c r="K8" t="s">
        <v>8</v>
      </c>
      <c r="L8">
        <v>15200</v>
      </c>
      <c r="M8">
        <v>86</v>
      </c>
      <c r="N8">
        <v>3.29</v>
      </c>
      <c r="O8">
        <f t="shared" si="0"/>
        <v>0.16983240223463686</v>
      </c>
      <c r="P8">
        <f t="shared" si="1"/>
        <v>0.43</v>
      </c>
      <c r="Q8">
        <f t="shared" si="2"/>
        <v>9.8062593144560367E-2</v>
      </c>
      <c r="S8" s="5" t="s">
        <v>82</v>
      </c>
      <c r="T8" s="5">
        <v>16760</v>
      </c>
      <c r="U8" s="5">
        <v>85</v>
      </c>
      <c r="V8" s="5">
        <v>623</v>
      </c>
      <c r="W8" s="5">
        <v>187</v>
      </c>
      <c r="X8" s="5">
        <f t="shared" si="3"/>
        <v>3.3315508021390374</v>
      </c>
      <c r="Y8" s="5">
        <f t="shared" si="4"/>
        <v>0.1254491017964072</v>
      </c>
      <c r="Z8" s="5">
        <f t="shared" si="5"/>
        <v>0.10250925545043192</v>
      </c>
      <c r="AA8" s="5">
        <f t="shared" si="6"/>
        <v>0.30575539568345322</v>
      </c>
      <c r="AC8" s="5" t="s">
        <v>82</v>
      </c>
      <c r="AD8" s="5">
        <v>28000</v>
      </c>
      <c r="AE8" s="5">
        <v>87</v>
      </c>
      <c r="AF8" s="5">
        <v>539</v>
      </c>
      <c r="AG8" s="5">
        <v>187</v>
      </c>
      <c r="AH8" s="5">
        <f t="shared" si="24"/>
        <v>0.18099547511312217</v>
      </c>
      <c r="AI8" s="5">
        <f t="shared" si="7"/>
        <v>0.30260869565217391</v>
      </c>
      <c r="AJ8" s="5">
        <f t="shared" si="8"/>
        <v>2.8823529411764706</v>
      </c>
      <c r="AK8" s="5">
        <f t="shared" si="9"/>
        <v>8.6817859673990069E-2</v>
      </c>
      <c r="AM8" t="s">
        <v>8</v>
      </c>
      <c r="AN8">
        <v>67</v>
      </c>
      <c r="AO8">
        <v>108</v>
      </c>
      <c r="AP8">
        <f t="shared" si="10"/>
        <v>175</v>
      </c>
      <c r="AQ8">
        <f t="shared" si="11"/>
        <v>87.5</v>
      </c>
      <c r="AR8">
        <v>617</v>
      </c>
      <c r="AS8">
        <f>(AR8/187)</f>
        <v>3.2994652406417111</v>
      </c>
      <c r="AT8">
        <v>28000</v>
      </c>
      <c r="AU8">
        <f t="shared" si="12"/>
        <v>0.16091954022988506</v>
      </c>
      <c r="AV8">
        <f t="shared" si="13"/>
        <v>0.32527881040892193</v>
      </c>
      <c r="AW8">
        <f t="shared" si="14"/>
        <v>0.10090107769546516</v>
      </c>
      <c r="AY8" t="s">
        <v>82</v>
      </c>
      <c r="AZ8">
        <v>28000</v>
      </c>
      <c r="BA8">
        <v>66</v>
      </c>
      <c r="BB8">
        <v>106</v>
      </c>
      <c r="BD8">
        <f t="shared" si="15"/>
        <v>86</v>
      </c>
      <c r="BE8">
        <v>590</v>
      </c>
      <c r="BF8">
        <v>187</v>
      </c>
      <c r="BG8" s="8">
        <f t="shared" si="16"/>
        <v>3.1550802139037435</v>
      </c>
      <c r="BH8">
        <f t="shared" si="17"/>
        <v>0.54430379746835444</v>
      </c>
      <c r="BI8">
        <f t="shared" si="18"/>
        <v>9.6485633452713854E-2</v>
      </c>
      <c r="BJ8">
        <f t="shared" si="19"/>
        <v>0.16091954022988506</v>
      </c>
    </row>
    <row r="9" spans="1:62" x14ac:dyDescent="0.25">
      <c r="A9" t="s">
        <v>83</v>
      </c>
      <c r="B9">
        <v>55</v>
      </c>
      <c r="C9">
        <v>9630</v>
      </c>
      <c r="D9">
        <v>107</v>
      </c>
      <c r="E9">
        <v>62</v>
      </c>
      <c r="F9">
        <f t="shared" si="20"/>
        <v>1.7258064516129032</v>
      </c>
      <c r="G9">
        <f t="shared" si="21"/>
        <v>0.33333333333333331</v>
      </c>
      <c r="H9">
        <f t="shared" si="22"/>
        <v>0.15874585826615895</v>
      </c>
      <c r="I9">
        <f t="shared" si="23"/>
        <v>4.425144747725393E-2</v>
      </c>
      <c r="K9" t="s">
        <v>9</v>
      </c>
      <c r="L9">
        <v>21000</v>
      </c>
      <c r="M9">
        <v>53</v>
      </c>
      <c r="N9">
        <v>2.61</v>
      </c>
      <c r="O9">
        <f t="shared" si="0"/>
        <v>0.23463687150837989</v>
      </c>
      <c r="P9">
        <f t="shared" si="1"/>
        <v>0.26500000000000001</v>
      </c>
      <c r="Q9">
        <f t="shared" si="2"/>
        <v>7.7794336810730252E-2</v>
      </c>
      <c r="S9" s="5" t="s">
        <v>83</v>
      </c>
      <c r="T9" s="5">
        <v>26000</v>
      </c>
      <c r="U9" s="5">
        <v>49</v>
      </c>
      <c r="V9" s="5">
        <v>164</v>
      </c>
      <c r="W9" s="5">
        <v>62</v>
      </c>
      <c r="X9" s="5">
        <f t="shared" si="3"/>
        <v>2.6451612903225805</v>
      </c>
      <c r="Y9" s="5">
        <f t="shared" si="4"/>
        <v>0.19461077844311378</v>
      </c>
      <c r="Z9" s="5">
        <f t="shared" si="5"/>
        <v>8.1389578163771709E-2</v>
      </c>
      <c r="AA9" s="5">
        <f t="shared" si="6"/>
        <v>0.17625899280575538</v>
      </c>
      <c r="AC9" s="5" t="s">
        <v>83</v>
      </c>
      <c r="AD9" s="5">
        <v>34800</v>
      </c>
      <c r="AE9" s="5">
        <v>45</v>
      </c>
      <c r="AF9" s="5">
        <v>131</v>
      </c>
      <c r="AG9" s="5">
        <v>62</v>
      </c>
      <c r="AH9" s="5">
        <f t="shared" si="24"/>
        <v>0.22495151906916613</v>
      </c>
      <c r="AI9" s="5">
        <f t="shared" si="7"/>
        <v>0.15652173913043479</v>
      </c>
      <c r="AJ9" s="5">
        <f t="shared" si="8"/>
        <v>2.1129032258064515</v>
      </c>
      <c r="AK9" s="5">
        <f t="shared" si="9"/>
        <v>6.3641663427905157E-2</v>
      </c>
      <c r="AM9" t="s">
        <v>9</v>
      </c>
      <c r="AN9">
        <v>45</v>
      </c>
      <c r="AO9">
        <v>46</v>
      </c>
      <c r="AP9">
        <f t="shared" si="10"/>
        <v>91</v>
      </c>
      <c r="AQ9">
        <f t="shared" si="11"/>
        <v>45.5</v>
      </c>
      <c r="AR9">
        <v>125</v>
      </c>
      <c r="AS9">
        <f>(AR9/62)</f>
        <v>2.0161290322580645</v>
      </c>
      <c r="AT9">
        <v>42750</v>
      </c>
      <c r="AU9">
        <f t="shared" si="12"/>
        <v>0.24568965517241378</v>
      </c>
      <c r="AV9">
        <f t="shared" si="13"/>
        <v>0.16914498141263939</v>
      </c>
      <c r="AW9">
        <f t="shared" si="14"/>
        <v>6.1655322087402577E-2</v>
      </c>
      <c r="AY9" t="s">
        <v>83</v>
      </c>
      <c r="AZ9">
        <v>44541</v>
      </c>
      <c r="BA9">
        <v>40</v>
      </c>
      <c r="BB9">
        <v>54</v>
      </c>
      <c r="BD9">
        <f t="shared" si="15"/>
        <v>47</v>
      </c>
      <c r="BE9">
        <v>158</v>
      </c>
      <c r="BF9">
        <v>62</v>
      </c>
      <c r="BG9" s="8">
        <f t="shared" si="16"/>
        <v>2.5483870967741935</v>
      </c>
      <c r="BH9">
        <f t="shared" si="17"/>
        <v>0.29746835443037972</v>
      </c>
      <c r="BI9">
        <f t="shared" si="18"/>
        <v>7.7932327118476863E-2</v>
      </c>
      <c r="BJ9">
        <f t="shared" si="19"/>
        <v>0.25598275862068964</v>
      </c>
    </row>
    <row r="10" spans="1:62" x14ac:dyDescent="0.25">
      <c r="A10" t="s">
        <v>84</v>
      </c>
      <c r="B10">
        <v>43</v>
      </c>
      <c r="C10">
        <v>12000</v>
      </c>
      <c r="D10">
        <v>1335</v>
      </c>
      <c r="E10">
        <v>160</v>
      </c>
      <c r="F10">
        <f t="shared" si="20"/>
        <v>8.34375</v>
      </c>
      <c r="G10">
        <f t="shared" si="21"/>
        <v>0.26060606060606062</v>
      </c>
      <c r="H10">
        <f t="shared" si="22"/>
        <v>0.19781415360269028</v>
      </c>
      <c r="I10">
        <f t="shared" si="23"/>
        <v>0.21394230769230768</v>
      </c>
      <c r="K10" t="s">
        <v>10</v>
      </c>
      <c r="L10">
        <v>19848</v>
      </c>
      <c r="M10">
        <v>43</v>
      </c>
      <c r="N10">
        <v>11.01</v>
      </c>
      <c r="O10">
        <f t="shared" si="0"/>
        <v>0.22176536312849163</v>
      </c>
      <c r="P10">
        <f t="shared" si="1"/>
        <v>0.215</v>
      </c>
      <c r="Q10">
        <f t="shared" si="2"/>
        <v>0.328166915052161</v>
      </c>
      <c r="S10" s="5" t="s">
        <v>84</v>
      </c>
      <c r="T10" s="5">
        <v>23244</v>
      </c>
      <c r="U10" s="5">
        <v>43</v>
      </c>
      <c r="V10" s="5">
        <v>2173</v>
      </c>
      <c r="W10" s="5">
        <v>160</v>
      </c>
      <c r="X10" s="5">
        <f t="shared" si="3"/>
        <v>13.581250000000001</v>
      </c>
      <c r="Y10" s="5">
        <f t="shared" si="4"/>
        <v>0.17398203592814371</v>
      </c>
      <c r="Z10" s="5">
        <f t="shared" si="5"/>
        <v>0.41788461538461541</v>
      </c>
      <c r="AA10" s="5">
        <f t="shared" si="6"/>
        <v>0.15467625899280577</v>
      </c>
      <c r="AC10" s="5" t="s">
        <v>84</v>
      </c>
      <c r="AD10" s="5">
        <v>27900</v>
      </c>
      <c r="AE10" s="5">
        <v>43</v>
      </c>
      <c r="AF10" s="5">
        <v>1803</v>
      </c>
      <c r="AG10" s="5">
        <v>160</v>
      </c>
      <c r="AH10" s="5">
        <f t="shared" si="24"/>
        <v>0.18034906270200388</v>
      </c>
      <c r="AI10" s="5">
        <f t="shared" si="7"/>
        <v>0.14956521739130435</v>
      </c>
      <c r="AJ10" s="5">
        <f t="shared" si="8"/>
        <v>11.268750000000001</v>
      </c>
      <c r="AK10" s="5">
        <f t="shared" si="9"/>
        <v>0.33942018072289154</v>
      </c>
      <c r="AM10" t="s">
        <v>10</v>
      </c>
      <c r="AN10">
        <v>40</v>
      </c>
      <c r="AO10">
        <v>43</v>
      </c>
      <c r="AP10">
        <f t="shared" si="10"/>
        <v>83</v>
      </c>
      <c r="AQ10">
        <f t="shared" si="11"/>
        <v>41.5</v>
      </c>
      <c r="AR10">
        <v>1570</v>
      </c>
      <c r="AS10">
        <f>(AR10/160)</f>
        <v>9.8125</v>
      </c>
      <c r="AT10">
        <v>30336</v>
      </c>
      <c r="AU10">
        <f t="shared" si="12"/>
        <v>0.1743448275862069</v>
      </c>
      <c r="AV10">
        <f t="shared" si="13"/>
        <v>0.15427509293680297</v>
      </c>
      <c r="AW10">
        <f t="shared" si="14"/>
        <v>0.30007645259938837</v>
      </c>
      <c r="AY10" t="s">
        <v>84</v>
      </c>
      <c r="AZ10">
        <v>29697</v>
      </c>
      <c r="BA10">
        <v>43</v>
      </c>
      <c r="BB10">
        <v>43</v>
      </c>
      <c r="BD10">
        <f t="shared" si="15"/>
        <v>43</v>
      </c>
      <c r="BE10">
        <v>1613</v>
      </c>
      <c r="BF10">
        <v>160</v>
      </c>
      <c r="BG10" s="8">
        <f t="shared" si="16"/>
        <v>10.081250000000001</v>
      </c>
      <c r="BH10">
        <f t="shared" si="17"/>
        <v>0.27215189873417722</v>
      </c>
      <c r="BI10">
        <f t="shared" si="18"/>
        <v>0.30829510703363916</v>
      </c>
      <c r="BJ10">
        <f t="shared" si="19"/>
        <v>0.17067241379310344</v>
      </c>
    </row>
    <row r="11" spans="1:62" x14ac:dyDescent="0.25">
      <c r="A11" t="s">
        <v>85</v>
      </c>
      <c r="B11">
        <v>40</v>
      </c>
      <c r="C11">
        <v>7200</v>
      </c>
      <c r="D11">
        <v>600</v>
      </c>
      <c r="E11">
        <v>236</v>
      </c>
      <c r="F11">
        <f t="shared" si="20"/>
        <v>2.5423728813559321</v>
      </c>
      <c r="G11">
        <f t="shared" si="21"/>
        <v>0.24242424242424243</v>
      </c>
      <c r="H11">
        <f t="shared" si="22"/>
        <v>0.11868849216161416</v>
      </c>
      <c r="I11">
        <f t="shared" si="23"/>
        <v>6.51890482398957E-2</v>
      </c>
      <c r="K11" t="s">
        <v>11</v>
      </c>
      <c r="L11">
        <v>10125</v>
      </c>
      <c r="M11">
        <v>40</v>
      </c>
      <c r="N11">
        <v>2.91</v>
      </c>
      <c r="O11">
        <f t="shared" si="0"/>
        <v>0.11312849162011174</v>
      </c>
      <c r="P11">
        <f t="shared" si="1"/>
        <v>0.2</v>
      </c>
      <c r="Q11">
        <f t="shared" si="2"/>
        <v>8.6736214605067072E-2</v>
      </c>
      <c r="S11" s="5" t="s">
        <v>85</v>
      </c>
      <c r="T11" s="5">
        <v>10854</v>
      </c>
      <c r="U11" s="5">
        <v>40</v>
      </c>
      <c r="V11" s="5">
        <v>742</v>
      </c>
      <c r="W11" s="5">
        <v>236</v>
      </c>
      <c r="X11" s="5">
        <f t="shared" si="3"/>
        <v>3.1440677966101696</v>
      </c>
      <c r="Y11" s="5">
        <f t="shared" si="4"/>
        <v>8.1242514970059881E-2</v>
      </c>
      <c r="Z11" s="5">
        <f t="shared" si="5"/>
        <v>9.674054758800521E-2</v>
      </c>
      <c r="AA11" s="5">
        <f t="shared" si="6"/>
        <v>0.14388489208633093</v>
      </c>
      <c r="AC11" s="5" t="s">
        <v>85</v>
      </c>
      <c r="AD11" s="5">
        <v>16200</v>
      </c>
      <c r="AE11" s="5">
        <v>40</v>
      </c>
      <c r="AF11" s="5">
        <v>823</v>
      </c>
      <c r="AG11" s="5">
        <v>236</v>
      </c>
      <c r="AH11" s="5">
        <f t="shared" si="24"/>
        <v>0.10471881060116355</v>
      </c>
      <c r="AI11" s="5">
        <f t="shared" si="7"/>
        <v>0.1391304347826087</v>
      </c>
      <c r="AJ11" s="5">
        <f t="shared" si="8"/>
        <v>3.4872881355932202</v>
      </c>
      <c r="AK11" s="5">
        <f t="shared" si="9"/>
        <v>0.10503879926485601</v>
      </c>
      <c r="AM11" t="s">
        <v>11</v>
      </c>
      <c r="AN11">
        <v>40</v>
      </c>
      <c r="AO11">
        <v>40</v>
      </c>
      <c r="AP11">
        <f t="shared" si="10"/>
        <v>80</v>
      </c>
      <c r="AQ11">
        <f t="shared" si="11"/>
        <v>40</v>
      </c>
      <c r="AR11">
        <v>773</v>
      </c>
      <c r="AS11">
        <f>(AR11/236)</f>
        <v>3.2754237288135593</v>
      </c>
      <c r="AT11">
        <v>17342</v>
      </c>
      <c r="AU11">
        <f t="shared" si="12"/>
        <v>9.9666666666666667E-2</v>
      </c>
      <c r="AV11">
        <f t="shared" si="13"/>
        <v>0.14869888475836432</v>
      </c>
      <c r="AW11">
        <f t="shared" si="14"/>
        <v>0.10016586326646969</v>
      </c>
      <c r="AY11" t="s">
        <v>85</v>
      </c>
      <c r="AZ11">
        <v>17342</v>
      </c>
      <c r="BB11">
        <v>40</v>
      </c>
      <c r="BC11">
        <v>58</v>
      </c>
      <c r="BD11">
        <f t="shared" si="15"/>
        <v>49</v>
      </c>
      <c r="BE11">
        <v>735</v>
      </c>
      <c r="BF11">
        <v>236</v>
      </c>
      <c r="BG11" s="8">
        <f t="shared" si="16"/>
        <v>3.1144067796610169</v>
      </c>
      <c r="BH11">
        <f t="shared" si="17"/>
        <v>0.310126582278481</v>
      </c>
      <c r="BI11">
        <f t="shared" si="18"/>
        <v>9.5241797543150361E-2</v>
      </c>
      <c r="BJ11">
        <f t="shared" si="19"/>
        <v>9.9666666666666667E-2</v>
      </c>
    </row>
    <row r="12" spans="1:62" x14ac:dyDescent="0.25">
      <c r="A12" t="s">
        <v>86</v>
      </c>
      <c r="B12">
        <v>62</v>
      </c>
      <c r="C12">
        <v>12000</v>
      </c>
      <c r="D12">
        <v>485</v>
      </c>
      <c r="E12">
        <v>76</v>
      </c>
      <c r="F12">
        <f t="shared" si="20"/>
        <v>6.3815789473684212</v>
      </c>
      <c r="G12">
        <f t="shared" si="21"/>
        <v>0.37575757575757573</v>
      </c>
      <c r="H12">
        <f t="shared" si="22"/>
        <v>0.19781415360269028</v>
      </c>
      <c r="I12">
        <f t="shared" si="23"/>
        <v>0.16363022941970312</v>
      </c>
      <c r="K12" t="s">
        <v>12</v>
      </c>
      <c r="L12">
        <v>15600</v>
      </c>
      <c r="M12">
        <v>71</v>
      </c>
      <c r="N12">
        <v>10.029999999999999</v>
      </c>
      <c r="O12">
        <f t="shared" si="0"/>
        <v>0.17430167597765364</v>
      </c>
      <c r="P12">
        <f t="shared" si="1"/>
        <v>0.35499999999999998</v>
      </c>
      <c r="Q12">
        <f t="shared" si="2"/>
        <v>0.29895678092399403</v>
      </c>
      <c r="S12" s="5" t="s">
        <v>128</v>
      </c>
      <c r="T12" s="5">
        <v>32000</v>
      </c>
      <c r="U12" s="5">
        <v>60</v>
      </c>
      <c r="V12" s="5">
        <v>742</v>
      </c>
      <c r="W12" s="5">
        <v>76</v>
      </c>
      <c r="X12" s="5">
        <f t="shared" si="3"/>
        <v>9.7631578947368425</v>
      </c>
      <c r="Y12" s="5">
        <f t="shared" si="4"/>
        <v>0.23952095808383234</v>
      </c>
      <c r="Z12" s="5">
        <f t="shared" si="5"/>
        <v>0.30040485829959518</v>
      </c>
      <c r="AA12" s="5">
        <f t="shared" si="6"/>
        <v>0.21582733812949639</v>
      </c>
      <c r="AC12" s="5" t="s">
        <v>128</v>
      </c>
      <c r="AD12" s="5">
        <v>32000</v>
      </c>
      <c r="AE12" s="5">
        <v>60</v>
      </c>
      <c r="AF12" s="5">
        <v>652</v>
      </c>
      <c r="AG12" s="5">
        <v>76</v>
      </c>
      <c r="AH12" s="5">
        <f t="shared" si="24"/>
        <v>0.2068519715578539</v>
      </c>
      <c r="AI12" s="5">
        <f t="shared" si="7"/>
        <v>0.20869565217391303</v>
      </c>
      <c r="AJ12" s="5">
        <f t="shared" si="8"/>
        <v>8.5789473684210531</v>
      </c>
      <c r="AK12" s="5">
        <f t="shared" si="9"/>
        <v>0.25840202916930882</v>
      </c>
      <c r="AM12" t="s">
        <v>12</v>
      </c>
      <c r="AN12">
        <v>60</v>
      </c>
      <c r="AO12">
        <v>60</v>
      </c>
      <c r="AP12">
        <f t="shared" si="10"/>
        <v>120</v>
      </c>
      <c r="AQ12">
        <f t="shared" si="11"/>
        <v>60</v>
      </c>
      <c r="AR12">
        <v>707</v>
      </c>
      <c r="AS12">
        <f>(AR12/76)</f>
        <v>9.3026315789473681</v>
      </c>
      <c r="AT12">
        <v>48708</v>
      </c>
      <c r="AU12">
        <f t="shared" si="12"/>
        <v>0.27993103448275863</v>
      </c>
      <c r="AV12">
        <f t="shared" si="13"/>
        <v>0.22304832713754646</v>
      </c>
      <c r="AW12">
        <f t="shared" si="14"/>
        <v>0.28448414614517942</v>
      </c>
      <c r="AY12" t="s">
        <v>86</v>
      </c>
      <c r="AZ12">
        <v>60180</v>
      </c>
      <c r="BA12">
        <v>60</v>
      </c>
      <c r="BB12">
        <v>60</v>
      </c>
      <c r="BD12">
        <f t="shared" si="15"/>
        <v>60</v>
      </c>
      <c r="BE12">
        <v>591</v>
      </c>
      <c r="BF12">
        <v>76</v>
      </c>
      <c r="BG12" s="8">
        <f t="shared" si="16"/>
        <v>7.7763157894736841</v>
      </c>
      <c r="BH12">
        <f t="shared" si="17"/>
        <v>0.379746835443038</v>
      </c>
      <c r="BI12">
        <f t="shared" si="18"/>
        <v>0.23780782230806372</v>
      </c>
      <c r="BJ12">
        <f t="shared" si="19"/>
        <v>0.34586206896551724</v>
      </c>
    </row>
    <row r="13" spans="1:62" x14ac:dyDescent="0.25">
      <c r="A13" t="s">
        <v>87</v>
      </c>
      <c r="B13">
        <v>70</v>
      </c>
      <c r="C13">
        <v>4200</v>
      </c>
      <c r="D13">
        <v>175</v>
      </c>
      <c r="E13">
        <v>105</v>
      </c>
      <c r="F13">
        <f t="shared" si="20"/>
        <v>1.6666666666666667</v>
      </c>
      <c r="G13">
        <f t="shared" si="21"/>
        <v>0.42424242424242425</v>
      </c>
      <c r="H13">
        <f t="shared" si="22"/>
        <v>6.9234953760941589E-2</v>
      </c>
      <c r="I13">
        <f t="shared" si="23"/>
        <v>4.2735042735042736E-2</v>
      </c>
      <c r="K13" t="s">
        <v>16</v>
      </c>
      <c r="L13">
        <v>14600</v>
      </c>
      <c r="M13">
        <v>82</v>
      </c>
      <c r="N13">
        <v>3.41</v>
      </c>
      <c r="O13">
        <f t="shared" si="0"/>
        <v>0.16312849162011173</v>
      </c>
      <c r="P13">
        <f t="shared" si="1"/>
        <v>0.41</v>
      </c>
      <c r="Q13">
        <f t="shared" si="2"/>
        <v>0.10163934426229509</v>
      </c>
      <c r="S13" s="5" t="s">
        <v>90</v>
      </c>
      <c r="T13" s="5">
        <v>18800</v>
      </c>
      <c r="U13" s="5">
        <v>77</v>
      </c>
      <c r="V13" s="5">
        <v>366</v>
      </c>
      <c r="W13" s="5">
        <v>150</v>
      </c>
      <c r="X13" s="5">
        <f t="shared" si="3"/>
        <v>2.44</v>
      </c>
      <c r="Y13" s="5">
        <f t="shared" si="4"/>
        <v>0.1407185628742515</v>
      </c>
      <c r="Z13" s="5">
        <f t="shared" si="5"/>
        <v>7.5076923076923069E-2</v>
      </c>
      <c r="AA13" s="5">
        <f t="shared" si="6"/>
        <v>0.27697841726618705</v>
      </c>
      <c r="AC13" s="5" t="s">
        <v>90</v>
      </c>
      <c r="AD13" s="5">
        <v>20758</v>
      </c>
      <c r="AE13" s="5">
        <v>87</v>
      </c>
      <c r="AF13" s="5">
        <v>370</v>
      </c>
      <c r="AG13" s="5">
        <v>150</v>
      </c>
      <c r="AH13" s="5">
        <f t="shared" si="24"/>
        <v>0.13418228829993536</v>
      </c>
      <c r="AI13" s="5">
        <f t="shared" si="7"/>
        <v>0.30260869565217391</v>
      </c>
      <c r="AJ13" s="5">
        <f t="shared" si="8"/>
        <v>2.4666666666666668</v>
      </c>
      <c r="AK13" s="5">
        <f t="shared" si="9"/>
        <v>7.4297188755020074E-2</v>
      </c>
      <c r="AM13" t="s">
        <v>16</v>
      </c>
      <c r="AN13">
        <v>74</v>
      </c>
      <c r="AO13">
        <v>77</v>
      </c>
      <c r="AP13">
        <f t="shared" si="10"/>
        <v>151</v>
      </c>
      <c r="AQ13">
        <f t="shared" si="11"/>
        <v>75.5</v>
      </c>
      <c r="AR13">
        <v>370</v>
      </c>
      <c r="AS13">
        <f>(AR13/150)</f>
        <v>2.4666666666666668</v>
      </c>
      <c r="AT13">
        <v>25000</v>
      </c>
      <c r="AU13">
        <f t="shared" si="12"/>
        <v>0.14367816091954022</v>
      </c>
      <c r="AV13">
        <f t="shared" si="13"/>
        <v>0.28066914498141265</v>
      </c>
      <c r="AW13">
        <f t="shared" si="14"/>
        <v>7.5433231396534142E-2</v>
      </c>
      <c r="AY13" t="s">
        <v>90</v>
      </c>
      <c r="AZ13">
        <v>25000</v>
      </c>
      <c r="BA13">
        <v>79</v>
      </c>
      <c r="BB13">
        <v>93</v>
      </c>
      <c r="BD13">
        <f t="shared" si="15"/>
        <v>86</v>
      </c>
      <c r="BE13">
        <v>342</v>
      </c>
      <c r="BF13">
        <v>150</v>
      </c>
      <c r="BG13" s="8">
        <f t="shared" si="16"/>
        <v>2.2799999999999998</v>
      </c>
      <c r="BH13">
        <f t="shared" si="17"/>
        <v>0.54430379746835444</v>
      </c>
      <c r="BI13">
        <f t="shared" si="18"/>
        <v>6.9724770642201825E-2</v>
      </c>
      <c r="BJ13">
        <f t="shared" si="19"/>
        <v>0.14367816091954022</v>
      </c>
    </row>
    <row r="14" spans="1:62" x14ac:dyDescent="0.25">
      <c r="A14" t="s">
        <v>88</v>
      </c>
      <c r="B14">
        <v>82</v>
      </c>
      <c r="C14">
        <v>25000</v>
      </c>
      <c r="D14">
        <v>1119</v>
      </c>
      <c r="E14">
        <v>236</v>
      </c>
      <c r="F14">
        <f t="shared" si="20"/>
        <v>4.7415254237288131</v>
      </c>
      <c r="G14">
        <f t="shared" si="21"/>
        <v>0.49696969696969695</v>
      </c>
      <c r="H14">
        <f t="shared" si="22"/>
        <v>0.41211282000560473</v>
      </c>
      <c r="I14">
        <f t="shared" si="23"/>
        <v>0.12157757496740547</v>
      </c>
      <c r="K14" t="s">
        <v>13</v>
      </c>
      <c r="L14">
        <v>4200</v>
      </c>
      <c r="M14">
        <v>58</v>
      </c>
      <c r="N14">
        <v>1.29</v>
      </c>
      <c r="O14">
        <f t="shared" si="0"/>
        <v>4.6927374301675977E-2</v>
      </c>
      <c r="P14">
        <f t="shared" si="1"/>
        <v>0.28999999999999998</v>
      </c>
      <c r="Q14">
        <f t="shared" si="2"/>
        <v>3.8450074515648289E-2</v>
      </c>
      <c r="S14" s="5" t="s">
        <v>87</v>
      </c>
      <c r="T14" s="5">
        <v>12360</v>
      </c>
      <c r="U14" s="5">
        <v>53</v>
      </c>
      <c r="V14" s="5">
        <v>155</v>
      </c>
      <c r="W14" s="5">
        <v>105</v>
      </c>
      <c r="X14" s="5">
        <f t="shared" si="3"/>
        <v>1.4761904761904763</v>
      </c>
      <c r="Y14" s="5">
        <f t="shared" si="4"/>
        <v>9.2514970059880242E-2</v>
      </c>
      <c r="Z14" s="5">
        <f t="shared" si="5"/>
        <v>4.5421245421245426E-2</v>
      </c>
      <c r="AA14" s="5">
        <f t="shared" si="6"/>
        <v>0.1906474820143885</v>
      </c>
      <c r="AC14" s="5" t="s">
        <v>87</v>
      </c>
      <c r="AD14" s="5">
        <v>15646</v>
      </c>
      <c r="AE14" s="5">
        <v>75</v>
      </c>
      <c r="AF14" s="5">
        <v>183</v>
      </c>
      <c r="AG14" s="5">
        <v>105</v>
      </c>
      <c r="AH14" s="5">
        <f t="shared" si="24"/>
        <v>0.10113768584356819</v>
      </c>
      <c r="AI14" s="5">
        <f t="shared" si="7"/>
        <v>0.2608695652173913</v>
      </c>
      <c r="AJ14" s="5">
        <f t="shared" si="8"/>
        <v>1.7428571428571429</v>
      </c>
      <c r="AK14" s="5">
        <f t="shared" si="9"/>
        <v>5.2495697074010327E-2</v>
      </c>
      <c r="AM14" t="s">
        <v>13</v>
      </c>
      <c r="AN14">
        <v>62</v>
      </c>
      <c r="AO14">
        <v>59</v>
      </c>
      <c r="AP14">
        <f t="shared" si="10"/>
        <v>121</v>
      </c>
      <c r="AQ14">
        <f t="shared" si="11"/>
        <v>60.5</v>
      </c>
      <c r="AR14">
        <v>145</v>
      </c>
      <c r="AS14">
        <f>(AR14/105)</f>
        <v>1.3809523809523809</v>
      </c>
      <c r="AT14">
        <v>16116</v>
      </c>
      <c r="AU14">
        <f t="shared" si="12"/>
        <v>9.2620689655172408E-2</v>
      </c>
      <c r="AV14">
        <f t="shared" si="13"/>
        <v>0.22490706319702602</v>
      </c>
      <c r="AW14">
        <f t="shared" si="14"/>
        <v>4.2230959662152318E-2</v>
      </c>
      <c r="AY14" t="s">
        <v>87</v>
      </c>
      <c r="AZ14">
        <v>16684</v>
      </c>
      <c r="BA14">
        <v>53</v>
      </c>
      <c r="BB14">
        <v>63</v>
      </c>
      <c r="BD14">
        <f t="shared" si="15"/>
        <v>58</v>
      </c>
      <c r="BE14">
        <v>136</v>
      </c>
      <c r="BF14">
        <v>105</v>
      </c>
      <c r="BG14" s="8">
        <f t="shared" si="16"/>
        <v>1.2952380952380953</v>
      </c>
      <c r="BH14">
        <f t="shared" si="17"/>
        <v>0.36708860759493672</v>
      </c>
      <c r="BI14">
        <f t="shared" si="18"/>
        <v>3.9609727683122174E-2</v>
      </c>
      <c r="BJ14">
        <f t="shared" si="19"/>
        <v>9.5885057471264371E-2</v>
      </c>
    </row>
    <row r="15" spans="1:62" x14ac:dyDescent="0.25">
      <c r="A15" t="s">
        <v>89</v>
      </c>
      <c r="B15">
        <v>46</v>
      </c>
      <c r="C15">
        <v>6000</v>
      </c>
      <c r="D15">
        <v>308</v>
      </c>
      <c r="E15">
        <v>150</v>
      </c>
      <c r="F15">
        <f t="shared" si="20"/>
        <v>2.0533333333333332</v>
      </c>
      <c r="G15">
        <f t="shared" si="21"/>
        <v>0.27878787878787881</v>
      </c>
      <c r="H15">
        <f t="shared" si="22"/>
        <v>9.890707680134514E-2</v>
      </c>
      <c r="I15">
        <f t="shared" si="23"/>
        <v>5.2649572649572644E-2</v>
      </c>
      <c r="K15" t="s">
        <v>14</v>
      </c>
      <c r="L15">
        <v>35661</v>
      </c>
      <c r="M15">
        <v>60</v>
      </c>
      <c r="N15">
        <v>6.99</v>
      </c>
      <c r="O15">
        <f t="shared" si="0"/>
        <v>0.39844692737430165</v>
      </c>
      <c r="P15">
        <f t="shared" si="1"/>
        <v>0.3</v>
      </c>
      <c r="Q15">
        <f t="shared" si="2"/>
        <v>0.20834575260804772</v>
      </c>
      <c r="S15" s="5" t="s">
        <v>88</v>
      </c>
      <c r="T15" s="5">
        <v>42265</v>
      </c>
      <c r="U15" s="5">
        <v>58</v>
      </c>
      <c r="V15" s="5">
        <v>1057</v>
      </c>
      <c r="W15" s="5">
        <v>177</v>
      </c>
      <c r="X15" s="5">
        <f t="shared" si="3"/>
        <v>5.9717514124293789</v>
      </c>
      <c r="Y15" s="5">
        <f t="shared" si="4"/>
        <v>0.3163547904191617</v>
      </c>
      <c r="Z15" s="5">
        <f t="shared" si="5"/>
        <v>0.18374619730551936</v>
      </c>
      <c r="AA15" s="5">
        <f t="shared" si="6"/>
        <v>0.20863309352517986</v>
      </c>
      <c r="AC15" s="5" t="s">
        <v>88</v>
      </c>
      <c r="AD15" s="5">
        <v>55788</v>
      </c>
      <c r="AE15" s="5">
        <v>77</v>
      </c>
      <c r="AF15" s="5">
        <v>906</v>
      </c>
      <c r="AG15" s="5">
        <v>177</v>
      </c>
      <c r="AH15" s="5">
        <f t="shared" si="24"/>
        <v>0.36062055591467357</v>
      </c>
      <c r="AI15" s="5">
        <f t="shared" si="7"/>
        <v>0.26782608695652171</v>
      </c>
      <c r="AJ15" s="5">
        <f t="shared" si="8"/>
        <v>5.1186440677966099</v>
      </c>
      <c r="AK15" s="5">
        <f t="shared" si="9"/>
        <v>0.1541760261384521</v>
      </c>
      <c r="AM15" t="s">
        <v>14</v>
      </c>
      <c r="AN15">
        <v>62</v>
      </c>
      <c r="AO15">
        <v>87</v>
      </c>
      <c r="AP15">
        <f t="shared" si="10"/>
        <v>149</v>
      </c>
      <c r="AQ15">
        <f t="shared" si="11"/>
        <v>74.5</v>
      </c>
      <c r="AR15">
        <v>1091</v>
      </c>
      <c r="AS15">
        <f>(AR15/177)</f>
        <v>6.1638418079096047</v>
      </c>
      <c r="AT15">
        <v>67836</v>
      </c>
      <c r="AU15">
        <f t="shared" si="12"/>
        <v>0.38986206896551723</v>
      </c>
      <c r="AV15">
        <f t="shared" si="13"/>
        <v>0.27695167286245354</v>
      </c>
      <c r="AW15">
        <f t="shared" si="14"/>
        <v>0.1884966913733824</v>
      </c>
      <c r="AY15" t="s">
        <v>88</v>
      </c>
      <c r="AZ15">
        <v>67836</v>
      </c>
      <c r="BA15">
        <v>57</v>
      </c>
      <c r="BB15">
        <v>42</v>
      </c>
      <c r="BD15">
        <f t="shared" si="15"/>
        <v>49.5</v>
      </c>
      <c r="BE15">
        <v>851</v>
      </c>
      <c r="BF15">
        <v>177</v>
      </c>
      <c r="BG15" s="8">
        <f t="shared" si="16"/>
        <v>4.8079096045197742</v>
      </c>
      <c r="BH15">
        <f t="shared" si="17"/>
        <v>0.31329113924050633</v>
      </c>
      <c r="BI15">
        <f t="shared" si="18"/>
        <v>0.14703087475595639</v>
      </c>
      <c r="BJ15">
        <f t="shared" si="19"/>
        <v>0.38986206896551723</v>
      </c>
    </row>
    <row r="16" spans="1:62" x14ac:dyDescent="0.25">
      <c r="A16" t="s">
        <v>90</v>
      </c>
      <c r="B16">
        <v>88</v>
      </c>
      <c r="C16">
        <v>12000</v>
      </c>
      <c r="D16">
        <v>388</v>
      </c>
      <c r="E16">
        <v>150</v>
      </c>
      <c r="F16">
        <f t="shared" si="20"/>
        <v>2.5866666666666664</v>
      </c>
      <c r="G16">
        <f t="shared" si="21"/>
        <v>0.53333333333333333</v>
      </c>
      <c r="H16">
        <f t="shared" si="22"/>
        <v>0.19781415360269028</v>
      </c>
      <c r="I16">
        <f t="shared" si="23"/>
        <v>6.632478632478632E-2</v>
      </c>
      <c r="K16" t="s">
        <v>15</v>
      </c>
      <c r="L16">
        <v>11600</v>
      </c>
      <c r="M16">
        <v>45</v>
      </c>
      <c r="N16">
        <v>2.08</v>
      </c>
      <c r="O16">
        <f t="shared" si="0"/>
        <v>0.12960893854748604</v>
      </c>
      <c r="P16">
        <f t="shared" si="1"/>
        <v>0.22500000000000001</v>
      </c>
      <c r="Q16">
        <f t="shared" si="2"/>
        <v>6.1997019374068561E-2</v>
      </c>
      <c r="S16" s="5" t="s">
        <v>89</v>
      </c>
      <c r="T16" s="5">
        <v>11600</v>
      </c>
      <c r="U16" s="5">
        <v>46</v>
      </c>
      <c r="V16" s="5">
        <v>326</v>
      </c>
      <c r="W16" s="5">
        <v>150</v>
      </c>
      <c r="X16" s="5">
        <f t="shared" si="3"/>
        <v>2.1733333333333333</v>
      </c>
      <c r="Y16" s="5">
        <f t="shared" si="4"/>
        <v>8.6826347305389226E-2</v>
      </c>
      <c r="Z16" s="5">
        <f t="shared" si="5"/>
        <v>6.6871794871794871E-2</v>
      </c>
      <c r="AA16" s="5">
        <f t="shared" si="6"/>
        <v>0.16546762589928057</v>
      </c>
      <c r="AC16" s="5" t="s">
        <v>89</v>
      </c>
      <c r="AD16" s="5">
        <v>11600</v>
      </c>
      <c r="AE16" s="5">
        <v>44</v>
      </c>
      <c r="AF16" s="5">
        <v>383</v>
      </c>
      <c r="AG16" s="5">
        <v>150</v>
      </c>
      <c r="AH16" s="5">
        <f t="shared" si="24"/>
        <v>7.498383968972204E-2</v>
      </c>
      <c r="AI16" s="5">
        <f t="shared" si="7"/>
        <v>0.15304347826086956</v>
      </c>
      <c r="AJ16" s="5">
        <f t="shared" si="8"/>
        <v>2.5533333333333332</v>
      </c>
      <c r="AK16" s="5">
        <f t="shared" si="9"/>
        <v>7.6907630522088349E-2</v>
      </c>
      <c r="AM16" t="s">
        <v>15</v>
      </c>
      <c r="AN16">
        <v>66</v>
      </c>
      <c r="AO16">
        <v>103</v>
      </c>
      <c r="AP16">
        <f t="shared" si="10"/>
        <v>169</v>
      </c>
      <c r="AQ16">
        <f t="shared" si="11"/>
        <v>84.5</v>
      </c>
      <c r="AR16">
        <v>375</v>
      </c>
      <c r="AS16">
        <f>(AR16/150)</f>
        <v>2.5</v>
      </c>
      <c r="AT16">
        <v>22616</v>
      </c>
      <c r="AU16">
        <f t="shared" si="12"/>
        <v>0.12997701149425286</v>
      </c>
      <c r="AV16">
        <f t="shared" si="13"/>
        <v>0.31412639405204462</v>
      </c>
      <c r="AW16">
        <f t="shared" si="14"/>
        <v>7.64525993883792E-2</v>
      </c>
      <c r="AY16" t="s">
        <v>89</v>
      </c>
      <c r="AZ16">
        <v>24671</v>
      </c>
      <c r="BB16">
        <v>80</v>
      </c>
      <c r="BC16">
        <v>48</v>
      </c>
      <c r="BD16">
        <f t="shared" si="15"/>
        <v>64</v>
      </c>
      <c r="BE16">
        <v>305</v>
      </c>
      <c r="BF16">
        <v>150</v>
      </c>
      <c r="BG16" s="8">
        <f t="shared" si="16"/>
        <v>2.0333333333333332</v>
      </c>
      <c r="BH16">
        <f t="shared" si="17"/>
        <v>0.4050632911392405</v>
      </c>
      <c r="BI16">
        <f t="shared" si="18"/>
        <v>6.2181447502548413E-2</v>
      </c>
      <c r="BJ16">
        <f t="shared" si="19"/>
        <v>0.14178735632183909</v>
      </c>
    </row>
    <row r="17" spans="1:62" x14ac:dyDescent="0.25">
      <c r="A17" t="s">
        <v>91</v>
      </c>
      <c r="B17">
        <v>68</v>
      </c>
      <c r="C17">
        <v>2380</v>
      </c>
      <c r="D17">
        <v>366</v>
      </c>
      <c r="E17">
        <v>165</v>
      </c>
      <c r="F17">
        <f t="shared" si="20"/>
        <v>2.2181818181818183</v>
      </c>
      <c r="G17">
        <f t="shared" si="21"/>
        <v>0.41212121212121211</v>
      </c>
      <c r="H17">
        <f t="shared" si="22"/>
        <v>3.9233140464533571E-2</v>
      </c>
      <c r="I17">
        <f t="shared" si="23"/>
        <v>5.6876456876456878E-2</v>
      </c>
      <c r="K17" t="s">
        <v>17</v>
      </c>
      <c r="L17">
        <v>3795</v>
      </c>
      <c r="M17">
        <v>69</v>
      </c>
      <c r="N17">
        <v>2.35</v>
      </c>
      <c r="O17">
        <f t="shared" si="0"/>
        <v>4.2402234636871511E-2</v>
      </c>
      <c r="P17">
        <f t="shared" si="1"/>
        <v>0.34499999999999997</v>
      </c>
      <c r="Q17">
        <f t="shared" si="2"/>
        <v>7.0044709388971699E-2</v>
      </c>
      <c r="S17" s="5" t="s">
        <v>91</v>
      </c>
      <c r="T17" s="5">
        <v>4048</v>
      </c>
      <c r="U17" s="5">
        <v>64</v>
      </c>
      <c r="V17" s="5">
        <v>363</v>
      </c>
      <c r="W17" s="5">
        <v>165</v>
      </c>
      <c r="X17" s="5">
        <f t="shared" si="3"/>
        <v>2.2000000000000002</v>
      </c>
      <c r="Y17" s="5">
        <f t="shared" si="4"/>
        <v>3.029940119760479E-2</v>
      </c>
      <c r="Z17" s="5">
        <f t="shared" si="5"/>
        <v>6.7692307692307704E-2</v>
      </c>
      <c r="AA17" s="5">
        <f t="shared" si="6"/>
        <v>0.23021582733812951</v>
      </c>
      <c r="AC17" s="5" t="s">
        <v>91</v>
      </c>
      <c r="AD17" s="5">
        <v>8426</v>
      </c>
      <c r="AE17" s="5">
        <v>74</v>
      </c>
      <c r="AF17" s="5">
        <v>340</v>
      </c>
      <c r="AG17" s="5">
        <v>165</v>
      </c>
      <c r="AH17" s="5">
        <f t="shared" si="24"/>
        <v>5.446670976082741E-2</v>
      </c>
      <c r="AI17" s="5">
        <f t="shared" si="7"/>
        <v>0.25739130434782609</v>
      </c>
      <c r="AJ17" s="5">
        <f t="shared" si="8"/>
        <v>2.0606060606060606</v>
      </c>
      <c r="AK17" s="5">
        <f t="shared" si="9"/>
        <v>6.2066447608616279E-2</v>
      </c>
      <c r="AM17" t="s">
        <v>17</v>
      </c>
      <c r="AN17">
        <v>90</v>
      </c>
      <c r="AO17">
        <v>64</v>
      </c>
      <c r="AP17">
        <f t="shared" si="10"/>
        <v>154</v>
      </c>
      <c r="AQ17">
        <f t="shared" si="11"/>
        <v>77</v>
      </c>
      <c r="AR17">
        <v>388</v>
      </c>
      <c r="AS17">
        <f>(AR17/165)</f>
        <v>2.3515151515151516</v>
      </c>
      <c r="AT17">
        <v>10994</v>
      </c>
      <c r="AU17">
        <f t="shared" si="12"/>
        <v>6.3183908045977011E-2</v>
      </c>
      <c r="AV17">
        <f t="shared" si="13"/>
        <v>0.28624535315985128</v>
      </c>
      <c r="AW17">
        <f t="shared" si="14"/>
        <v>7.191177833379668E-2</v>
      </c>
      <c r="AY17" t="s">
        <v>91</v>
      </c>
      <c r="AZ17">
        <v>10240</v>
      </c>
      <c r="BA17">
        <v>56</v>
      </c>
      <c r="BB17">
        <v>71</v>
      </c>
      <c r="BD17">
        <f t="shared" si="15"/>
        <v>63.5</v>
      </c>
      <c r="BE17">
        <v>354</v>
      </c>
      <c r="BF17">
        <v>165</v>
      </c>
      <c r="BG17" s="8">
        <f t="shared" si="16"/>
        <v>2.1454545454545455</v>
      </c>
      <c r="BH17">
        <f t="shared" si="17"/>
        <v>0.40189873417721517</v>
      </c>
      <c r="BI17">
        <f t="shared" si="18"/>
        <v>6.5610230747845416E-2</v>
      </c>
      <c r="BJ17">
        <f t="shared" si="19"/>
        <v>5.8850574712643676E-2</v>
      </c>
    </row>
    <row r="18" spans="1:62" x14ac:dyDescent="0.25">
      <c r="A18" t="s">
        <v>92</v>
      </c>
      <c r="B18">
        <v>25</v>
      </c>
      <c r="C18">
        <v>1250</v>
      </c>
      <c r="D18">
        <v>335</v>
      </c>
      <c r="E18">
        <v>138</v>
      </c>
      <c r="F18">
        <f t="shared" si="20"/>
        <v>2.4275362318840581</v>
      </c>
      <c r="G18">
        <f t="shared" si="21"/>
        <v>0.15151515151515152</v>
      </c>
      <c r="H18">
        <f t="shared" si="22"/>
        <v>2.0605641000280235E-2</v>
      </c>
      <c r="I18">
        <f t="shared" si="23"/>
        <v>6.2244518766257903E-2</v>
      </c>
      <c r="K18" t="s">
        <v>18</v>
      </c>
      <c r="L18">
        <v>5700</v>
      </c>
      <c r="M18">
        <v>28</v>
      </c>
      <c r="N18">
        <v>3.35</v>
      </c>
      <c r="O18">
        <f t="shared" si="0"/>
        <v>6.3687150837988829E-2</v>
      </c>
      <c r="P18">
        <f t="shared" si="1"/>
        <v>0.14000000000000001</v>
      </c>
      <c r="Q18">
        <f t="shared" si="2"/>
        <v>9.9850968703427731E-2</v>
      </c>
      <c r="S18" s="5" t="s">
        <v>92</v>
      </c>
      <c r="T18" s="5">
        <v>3000</v>
      </c>
      <c r="U18" s="5">
        <v>30</v>
      </c>
      <c r="V18" s="5">
        <v>583</v>
      </c>
      <c r="W18" s="5">
        <v>138</v>
      </c>
      <c r="X18" s="5">
        <f t="shared" si="3"/>
        <v>4.22463768115942</v>
      </c>
      <c r="Y18" s="5">
        <f t="shared" si="4"/>
        <v>2.2455089820359281E-2</v>
      </c>
      <c r="Z18" s="5">
        <f t="shared" si="5"/>
        <v>0.12998885172798216</v>
      </c>
      <c r="AA18" s="5">
        <f t="shared" si="6"/>
        <v>0.1079136690647482</v>
      </c>
      <c r="AC18" s="5" t="s">
        <v>92</v>
      </c>
      <c r="AD18" s="5">
        <v>16135</v>
      </c>
      <c r="AE18" s="5">
        <v>58</v>
      </c>
      <c r="AF18" s="5">
        <v>628</v>
      </c>
      <c r="AG18" s="5">
        <v>138</v>
      </c>
      <c r="AH18" s="5">
        <f t="shared" si="24"/>
        <v>0.10429864253393666</v>
      </c>
      <c r="AI18" s="5">
        <f t="shared" si="7"/>
        <v>0.20173913043478262</v>
      </c>
      <c r="AJ18" s="5">
        <f t="shared" si="8"/>
        <v>4.5507246376811592</v>
      </c>
      <c r="AK18" s="5">
        <f t="shared" si="9"/>
        <v>0.13707001920726383</v>
      </c>
      <c r="AM18" t="s">
        <v>18</v>
      </c>
      <c r="AN18">
        <v>58</v>
      </c>
      <c r="AO18">
        <v>30</v>
      </c>
      <c r="AP18">
        <f t="shared" si="10"/>
        <v>88</v>
      </c>
      <c r="AQ18">
        <f t="shared" si="11"/>
        <v>44</v>
      </c>
      <c r="AR18">
        <v>679</v>
      </c>
      <c r="AS18">
        <f>(AR18/138)</f>
        <v>4.9202898550724639</v>
      </c>
      <c r="AT18">
        <v>16992</v>
      </c>
      <c r="AU18">
        <f t="shared" si="12"/>
        <v>9.7655172413793109E-2</v>
      </c>
      <c r="AV18">
        <f t="shared" si="13"/>
        <v>0.16356877323420074</v>
      </c>
      <c r="AW18">
        <f t="shared" si="14"/>
        <v>0.15046757966582458</v>
      </c>
      <c r="AY18" t="s">
        <v>92</v>
      </c>
      <c r="AZ18">
        <v>16846</v>
      </c>
      <c r="BA18">
        <v>59</v>
      </c>
      <c r="BB18">
        <v>30</v>
      </c>
      <c r="BD18">
        <f t="shared" si="15"/>
        <v>44.5</v>
      </c>
      <c r="BE18">
        <v>468</v>
      </c>
      <c r="BF18">
        <v>138</v>
      </c>
      <c r="BG18" s="8">
        <f t="shared" si="16"/>
        <v>3.3913043478260869</v>
      </c>
      <c r="BH18">
        <f t="shared" si="17"/>
        <v>0.28164556962025317</v>
      </c>
      <c r="BI18">
        <f t="shared" si="18"/>
        <v>0.10370961308336657</v>
      </c>
      <c r="BJ18">
        <f t="shared" si="19"/>
        <v>9.6816091954022993E-2</v>
      </c>
    </row>
    <row r="19" spans="1:62" x14ac:dyDescent="0.25">
      <c r="A19" t="s">
        <v>93</v>
      </c>
      <c r="B19">
        <v>52</v>
      </c>
      <c r="C19">
        <v>2600</v>
      </c>
      <c r="D19">
        <v>482</v>
      </c>
      <c r="E19">
        <v>144</v>
      </c>
      <c r="F19">
        <f t="shared" si="20"/>
        <v>3.3472222222222223</v>
      </c>
      <c r="G19">
        <f t="shared" si="21"/>
        <v>0.31515151515151513</v>
      </c>
      <c r="H19">
        <f t="shared" si="22"/>
        <v>4.2859733280582894E-2</v>
      </c>
      <c r="I19">
        <f t="shared" si="23"/>
        <v>8.5826210826210822E-2</v>
      </c>
      <c r="K19" t="s">
        <v>19</v>
      </c>
      <c r="L19">
        <v>16800</v>
      </c>
      <c r="M19">
        <v>51</v>
      </c>
      <c r="N19">
        <v>3.73</v>
      </c>
      <c r="O19">
        <f t="shared" si="0"/>
        <v>0.18770949720670391</v>
      </c>
      <c r="P19">
        <f t="shared" si="1"/>
        <v>0.255</v>
      </c>
      <c r="Q19">
        <f t="shared" si="2"/>
        <v>0.11117734724292103</v>
      </c>
      <c r="S19" s="5" t="s">
        <v>93</v>
      </c>
      <c r="T19" s="5">
        <v>16800</v>
      </c>
      <c r="U19" s="5">
        <v>54</v>
      </c>
      <c r="V19" s="5">
        <v>524</v>
      </c>
      <c r="W19" s="5">
        <v>144</v>
      </c>
      <c r="X19" s="5">
        <f t="shared" si="3"/>
        <v>3.6388888888888888</v>
      </c>
      <c r="Y19" s="5">
        <f t="shared" si="4"/>
        <v>0.12574850299401197</v>
      </c>
      <c r="Z19" s="5">
        <f t="shared" si="5"/>
        <v>0.11196581196581197</v>
      </c>
      <c r="AA19" s="5">
        <f t="shared" si="6"/>
        <v>0.19424460431654678</v>
      </c>
      <c r="AC19" s="5" t="s">
        <v>93</v>
      </c>
      <c r="AD19" s="5">
        <v>16800</v>
      </c>
      <c r="AE19" s="5">
        <v>36</v>
      </c>
      <c r="AF19" s="5">
        <v>739</v>
      </c>
      <c r="AG19" s="5">
        <v>144</v>
      </c>
      <c r="AH19" s="5">
        <f t="shared" si="24"/>
        <v>0.10859728506787331</v>
      </c>
      <c r="AI19" s="5">
        <f t="shared" si="7"/>
        <v>0.12521739130434784</v>
      </c>
      <c r="AJ19" s="5">
        <f t="shared" si="8"/>
        <v>5.1319444444444446</v>
      </c>
      <c r="AK19" s="5">
        <f t="shared" si="9"/>
        <v>0.15457663989290493</v>
      </c>
      <c r="AM19" t="s">
        <v>19</v>
      </c>
      <c r="AN19">
        <v>61</v>
      </c>
      <c r="AO19">
        <v>32</v>
      </c>
      <c r="AP19">
        <f t="shared" si="10"/>
        <v>93</v>
      </c>
      <c r="AQ19">
        <f t="shared" si="11"/>
        <v>46.5</v>
      </c>
      <c r="AR19">
        <v>868</v>
      </c>
      <c r="AS19">
        <f>(AR19/144)</f>
        <v>6.0277777777777777</v>
      </c>
      <c r="AT19">
        <v>22800</v>
      </c>
      <c r="AU19">
        <f t="shared" si="12"/>
        <v>0.1310344827586207</v>
      </c>
      <c r="AV19">
        <f t="shared" si="13"/>
        <v>0.17286245353159851</v>
      </c>
      <c r="AW19">
        <f t="shared" si="14"/>
        <v>0.18433571185864761</v>
      </c>
      <c r="AY19" t="s">
        <v>93</v>
      </c>
      <c r="AZ19">
        <v>16800</v>
      </c>
      <c r="BA19">
        <v>43</v>
      </c>
      <c r="BB19">
        <v>43</v>
      </c>
      <c r="BD19">
        <f t="shared" si="15"/>
        <v>43</v>
      </c>
      <c r="BE19">
        <v>922</v>
      </c>
      <c r="BF19">
        <v>144</v>
      </c>
      <c r="BG19" s="8">
        <f t="shared" si="16"/>
        <v>6.4027777777777777</v>
      </c>
      <c r="BH19">
        <f t="shared" si="17"/>
        <v>0.27215189873417722</v>
      </c>
      <c r="BI19">
        <f t="shared" si="18"/>
        <v>0.19580360176690451</v>
      </c>
      <c r="BJ19">
        <f t="shared" si="19"/>
        <v>9.6551724137931033E-2</v>
      </c>
    </row>
    <row r="20" spans="1:62" x14ac:dyDescent="0.25">
      <c r="A20" t="s">
        <v>94</v>
      </c>
      <c r="B20">
        <v>76</v>
      </c>
      <c r="C20">
        <v>3500</v>
      </c>
      <c r="D20">
        <v>154</v>
      </c>
      <c r="E20">
        <v>184</v>
      </c>
      <c r="F20">
        <f t="shared" si="20"/>
        <v>0.83695652173913049</v>
      </c>
      <c r="G20">
        <f t="shared" si="21"/>
        <v>0.46060606060606063</v>
      </c>
      <c r="H20">
        <f t="shared" si="22"/>
        <v>5.7695794800784662E-2</v>
      </c>
      <c r="I20">
        <f t="shared" si="23"/>
        <v>2.146042363433668E-2</v>
      </c>
      <c r="K20" t="s">
        <v>22</v>
      </c>
      <c r="L20">
        <v>39040</v>
      </c>
      <c r="M20">
        <v>259</v>
      </c>
      <c r="N20">
        <v>3.69</v>
      </c>
      <c r="O20">
        <f t="shared" si="0"/>
        <v>0.43620111731843575</v>
      </c>
      <c r="P20">
        <f t="shared" si="1"/>
        <v>1.2949999999999999</v>
      </c>
      <c r="Q20">
        <f t="shared" si="2"/>
        <v>0.10998509687034277</v>
      </c>
      <c r="S20" s="5" t="s">
        <v>96</v>
      </c>
      <c r="T20" s="5">
        <v>46410</v>
      </c>
      <c r="U20" s="5">
        <v>147</v>
      </c>
      <c r="V20" s="5">
        <v>782</v>
      </c>
      <c r="W20" s="5">
        <v>200</v>
      </c>
      <c r="X20" s="5">
        <f t="shared" si="3"/>
        <v>3.91</v>
      </c>
      <c r="Y20" s="5">
        <f t="shared" si="4"/>
        <v>0.34738023952095809</v>
      </c>
      <c r="Z20" s="5">
        <f t="shared" si="5"/>
        <v>0.12030769230769231</v>
      </c>
      <c r="AA20" s="5">
        <f t="shared" si="6"/>
        <v>0.52877697841726623</v>
      </c>
      <c r="AC20" s="5" t="s">
        <v>96</v>
      </c>
      <c r="AD20" s="5">
        <v>53380</v>
      </c>
      <c r="AE20" s="5">
        <v>192</v>
      </c>
      <c r="AF20" s="5">
        <v>935</v>
      </c>
      <c r="AG20" s="5">
        <v>200</v>
      </c>
      <c r="AH20" s="5">
        <f t="shared" si="24"/>
        <v>0.34505494505494505</v>
      </c>
      <c r="AI20" s="5">
        <f t="shared" si="7"/>
        <v>0.66782608695652179</v>
      </c>
      <c r="AJ20" s="5">
        <f t="shared" si="8"/>
        <v>4.6749999999999998</v>
      </c>
      <c r="AK20" s="5">
        <f t="shared" si="9"/>
        <v>0.14081325301204817</v>
      </c>
      <c r="AM20" t="s">
        <v>22</v>
      </c>
      <c r="AN20">
        <v>97</v>
      </c>
      <c r="AO20">
        <v>90</v>
      </c>
      <c r="AP20">
        <f t="shared" si="10"/>
        <v>187</v>
      </c>
      <c r="AQ20">
        <f t="shared" si="11"/>
        <v>93.5</v>
      </c>
      <c r="AR20">
        <v>903</v>
      </c>
      <c r="AS20">
        <f>(AR20/200)</f>
        <v>4.5149999999999997</v>
      </c>
      <c r="AT20">
        <v>61440</v>
      </c>
      <c r="AU20">
        <f t="shared" si="12"/>
        <v>0.35310344827586204</v>
      </c>
      <c r="AV20">
        <f t="shared" si="13"/>
        <v>0.34758364312267659</v>
      </c>
      <c r="AW20">
        <f t="shared" si="14"/>
        <v>0.13807339449541281</v>
      </c>
      <c r="AY20" t="s">
        <v>96</v>
      </c>
      <c r="AZ20">
        <v>60032</v>
      </c>
      <c r="BB20">
        <v>136</v>
      </c>
      <c r="BC20">
        <v>136</v>
      </c>
      <c r="BD20">
        <f t="shared" si="15"/>
        <v>136</v>
      </c>
      <c r="BE20">
        <v>759</v>
      </c>
      <c r="BF20">
        <v>200</v>
      </c>
      <c r="BG20" s="8">
        <f t="shared" si="16"/>
        <v>3.7949999999999999</v>
      </c>
      <c r="BH20">
        <f t="shared" si="17"/>
        <v>0.86075949367088611</v>
      </c>
      <c r="BI20">
        <f t="shared" si="18"/>
        <v>0.11605504587155963</v>
      </c>
      <c r="BJ20">
        <f t="shared" si="19"/>
        <v>0.34501149425287359</v>
      </c>
    </row>
    <row r="21" spans="1:62" x14ac:dyDescent="0.25">
      <c r="A21" t="s">
        <v>95</v>
      </c>
      <c r="B21">
        <v>67</v>
      </c>
      <c r="C21">
        <v>16000</v>
      </c>
      <c r="D21">
        <v>628</v>
      </c>
      <c r="E21">
        <v>188</v>
      </c>
      <c r="F21">
        <f t="shared" si="20"/>
        <v>3.3404255319148937</v>
      </c>
      <c r="G21">
        <f t="shared" si="21"/>
        <v>0.40606060606060607</v>
      </c>
      <c r="H21">
        <f t="shared" si="22"/>
        <v>0.26375220480358702</v>
      </c>
      <c r="I21">
        <f t="shared" si="23"/>
        <v>8.56519367157665E-2</v>
      </c>
      <c r="K21" t="s">
        <v>21</v>
      </c>
      <c r="L21">
        <v>23000</v>
      </c>
      <c r="M21">
        <v>47</v>
      </c>
      <c r="N21">
        <v>4.05</v>
      </c>
      <c r="O21">
        <f t="shared" si="0"/>
        <v>0.25698324022346369</v>
      </c>
      <c r="P21">
        <f t="shared" si="1"/>
        <v>0.23499999999999999</v>
      </c>
      <c r="Q21">
        <f t="shared" si="2"/>
        <v>0.12071535022354694</v>
      </c>
      <c r="S21" s="5" t="s">
        <v>95</v>
      </c>
      <c r="T21" s="5">
        <v>28840</v>
      </c>
      <c r="U21" s="5">
        <v>64</v>
      </c>
      <c r="V21" s="5">
        <v>737</v>
      </c>
      <c r="W21" s="5">
        <v>188</v>
      </c>
      <c r="X21" s="5">
        <f t="shared" si="3"/>
        <v>3.9202127659574466</v>
      </c>
      <c r="Y21" s="5">
        <f t="shared" si="4"/>
        <v>0.21586826347305388</v>
      </c>
      <c r="Z21" s="5">
        <f t="shared" si="5"/>
        <v>0.12062193126022913</v>
      </c>
      <c r="AA21" s="5">
        <f t="shared" si="6"/>
        <v>0.23021582733812951</v>
      </c>
      <c r="AC21" s="5" t="s">
        <v>95</v>
      </c>
      <c r="AD21" s="5">
        <v>31509</v>
      </c>
      <c r="AE21" s="5">
        <v>64</v>
      </c>
      <c r="AF21" s="5">
        <v>965</v>
      </c>
      <c r="AG21" s="5">
        <v>188</v>
      </c>
      <c r="AH21" s="5">
        <f t="shared" si="24"/>
        <v>0.20367808661926309</v>
      </c>
      <c r="AI21" s="5">
        <f t="shared" si="7"/>
        <v>0.22260869565217392</v>
      </c>
      <c r="AJ21" s="5">
        <f t="shared" si="8"/>
        <v>5.1329787234042552</v>
      </c>
      <c r="AK21" s="5">
        <f t="shared" si="9"/>
        <v>0.15460779287362214</v>
      </c>
      <c r="AM21" t="s">
        <v>21</v>
      </c>
      <c r="AN21">
        <v>43</v>
      </c>
      <c r="AO21">
        <v>64</v>
      </c>
      <c r="AP21">
        <f t="shared" si="10"/>
        <v>107</v>
      </c>
      <c r="AQ21">
        <f t="shared" si="11"/>
        <v>53.5</v>
      </c>
      <c r="AR21">
        <v>732</v>
      </c>
      <c r="AS21">
        <f>(AR21/188)</f>
        <v>3.8936170212765959</v>
      </c>
      <c r="AT21">
        <v>43500</v>
      </c>
      <c r="AU21">
        <f t="shared" si="12"/>
        <v>0.25</v>
      </c>
      <c r="AV21">
        <f t="shared" si="13"/>
        <v>0.19888475836431227</v>
      </c>
      <c r="AW21">
        <f t="shared" si="14"/>
        <v>0.11907085691977357</v>
      </c>
      <c r="AY21" t="s">
        <v>95</v>
      </c>
      <c r="AZ21">
        <v>46061</v>
      </c>
      <c r="BA21">
        <v>64</v>
      </c>
      <c r="BB21">
        <v>64</v>
      </c>
      <c r="BD21">
        <f t="shared" si="15"/>
        <v>64</v>
      </c>
      <c r="BE21">
        <v>773</v>
      </c>
      <c r="BF21">
        <v>188</v>
      </c>
      <c r="BG21" s="8">
        <f t="shared" si="16"/>
        <v>4.1117021276595747</v>
      </c>
      <c r="BH21">
        <f t="shared" si="17"/>
        <v>0.4050632911392405</v>
      </c>
      <c r="BI21">
        <f t="shared" si="18"/>
        <v>0.12574012622812153</v>
      </c>
      <c r="BJ21">
        <f t="shared" si="19"/>
        <v>0.26471839080459769</v>
      </c>
    </row>
    <row r="22" spans="1:62" x14ac:dyDescent="0.25">
      <c r="A22" t="s">
        <v>96</v>
      </c>
      <c r="B22">
        <v>130</v>
      </c>
      <c r="C22">
        <v>17840</v>
      </c>
      <c r="D22">
        <v>595</v>
      </c>
      <c r="E22">
        <v>200</v>
      </c>
      <c r="F22">
        <f t="shared" si="20"/>
        <v>2.9750000000000001</v>
      </c>
      <c r="G22">
        <f t="shared" si="21"/>
        <v>0.78787878787878785</v>
      </c>
      <c r="H22">
        <f t="shared" si="22"/>
        <v>0.29408370835599956</v>
      </c>
      <c r="I22">
        <f t="shared" si="23"/>
        <v>7.6282051282051289E-2</v>
      </c>
      <c r="K22" t="s">
        <v>20</v>
      </c>
      <c r="L22">
        <v>3750</v>
      </c>
      <c r="M22">
        <v>74</v>
      </c>
      <c r="N22">
        <v>1.01</v>
      </c>
      <c r="O22">
        <f t="shared" si="0"/>
        <v>4.189944134078212E-2</v>
      </c>
      <c r="P22">
        <f t="shared" si="1"/>
        <v>0.37</v>
      </c>
      <c r="Q22">
        <f t="shared" si="2"/>
        <v>3.0104321907600599E-2</v>
      </c>
      <c r="S22" s="5" t="s">
        <v>94</v>
      </c>
      <c r="T22" s="5">
        <v>8738</v>
      </c>
      <c r="U22" s="5">
        <v>55</v>
      </c>
      <c r="V22" s="5">
        <v>180</v>
      </c>
      <c r="W22" s="5">
        <v>186</v>
      </c>
      <c r="X22" s="5">
        <f t="shared" si="3"/>
        <v>0.967741935483871</v>
      </c>
      <c r="Y22" s="5">
        <f t="shared" si="4"/>
        <v>6.5404191616766472E-2</v>
      </c>
      <c r="Z22" s="5">
        <f t="shared" si="5"/>
        <v>2.9776674937965261E-2</v>
      </c>
      <c r="AA22" s="5">
        <f t="shared" si="6"/>
        <v>0.19784172661870503</v>
      </c>
      <c r="AC22" s="5" t="s">
        <v>94</v>
      </c>
      <c r="AD22" s="5">
        <v>9555</v>
      </c>
      <c r="AE22" s="5">
        <v>50</v>
      </c>
      <c r="AF22" s="5">
        <v>190</v>
      </c>
      <c r="AG22" s="5">
        <v>186</v>
      </c>
      <c r="AH22" s="5">
        <f t="shared" si="24"/>
        <v>6.1764705882352944E-2</v>
      </c>
      <c r="AI22" s="5">
        <f t="shared" si="7"/>
        <v>0.17391304347826086</v>
      </c>
      <c r="AJ22" s="5">
        <f t="shared" si="8"/>
        <v>1.021505376344086</v>
      </c>
      <c r="AK22" s="5">
        <f t="shared" si="9"/>
        <v>3.0768234227231503E-2</v>
      </c>
      <c r="AM22" t="s">
        <v>20</v>
      </c>
      <c r="AN22">
        <v>25</v>
      </c>
      <c r="AO22">
        <v>62</v>
      </c>
      <c r="AP22">
        <f t="shared" si="10"/>
        <v>87</v>
      </c>
      <c r="AQ22">
        <f t="shared" si="11"/>
        <v>43.5</v>
      </c>
      <c r="AR22">
        <v>211</v>
      </c>
      <c r="AS22">
        <f>(AR22/186)</f>
        <v>1.1344086021505377</v>
      </c>
      <c r="AT22">
        <v>11700</v>
      </c>
      <c r="AU22">
        <f t="shared" si="12"/>
        <v>6.7241379310344823E-2</v>
      </c>
      <c r="AV22">
        <f t="shared" si="13"/>
        <v>0.16171003717472118</v>
      </c>
      <c r="AW22">
        <f t="shared" si="14"/>
        <v>3.4691394561178521E-2</v>
      </c>
      <c r="AY22" t="s">
        <v>94</v>
      </c>
      <c r="AZ22">
        <v>12028</v>
      </c>
      <c r="BB22">
        <v>67</v>
      </c>
      <c r="BC22">
        <v>52</v>
      </c>
      <c r="BD22">
        <f t="shared" si="15"/>
        <v>59.5</v>
      </c>
      <c r="BE22">
        <v>206</v>
      </c>
      <c r="BF22">
        <v>186</v>
      </c>
      <c r="BG22" s="8">
        <f t="shared" si="16"/>
        <v>1.10752688172043</v>
      </c>
      <c r="BH22">
        <f t="shared" si="17"/>
        <v>0.37658227848101267</v>
      </c>
      <c r="BI22">
        <f t="shared" si="18"/>
        <v>3.386932360001315E-2</v>
      </c>
      <c r="BJ22">
        <f t="shared" si="19"/>
        <v>6.9126436781609193E-2</v>
      </c>
    </row>
    <row r="23" spans="1:62" x14ac:dyDescent="0.25">
      <c r="A23" t="s">
        <v>97</v>
      </c>
      <c r="B23">
        <v>130</v>
      </c>
      <c r="C23">
        <v>25500</v>
      </c>
      <c r="D23">
        <v>1047</v>
      </c>
      <c r="E23">
        <v>148</v>
      </c>
      <c r="F23">
        <f t="shared" si="20"/>
        <v>7.0743243243243246</v>
      </c>
      <c r="G23">
        <f t="shared" si="21"/>
        <v>0.78787878787878785</v>
      </c>
      <c r="H23">
        <f t="shared" si="22"/>
        <v>0.42035507640571684</v>
      </c>
      <c r="I23">
        <f t="shared" si="23"/>
        <v>0.18139293139293139</v>
      </c>
      <c r="K23" t="s">
        <v>23</v>
      </c>
      <c r="L23">
        <v>39881</v>
      </c>
      <c r="M23">
        <v>251</v>
      </c>
      <c r="N23">
        <v>8.6999999999999993</v>
      </c>
      <c r="O23">
        <f t="shared" si="0"/>
        <v>0.44559776536312851</v>
      </c>
      <c r="P23">
        <f t="shared" si="1"/>
        <v>1.2549999999999999</v>
      </c>
      <c r="Q23">
        <f t="shared" si="2"/>
        <v>0.25931445603576753</v>
      </c>
      <c r="S23" s="5" t="s">
        <v>97</v>
      </c>
      <c r="T23" s="5">
        <v>49155</v>
      </c>
      <c r="U23" s="5">
        <v>250</v>
      </c>
      <c r="V23" s="5">
        <v>1357</v>
      </c>
      <c r="W23" s="5">
        <v>148</v>
      </c>
      <c r="X23" s="5">
        <f t="shared" si="3"/>
        <v>9.1689189189189193</v>
      </c>
      <c r="Y23" s="5">
        <f t="shared" si="4"/>
        <v>0.36792664670658681</v>
      </c>
      <c r="Z23" s="5">
        <f t="shared" si="5"/>
        <v>0.28212058212058211</v>
      </c>
      <c r="AA23" s="5">
        <f t="shared" si="6"/>
        <v>0.89928057553956831</v>
      </c>
      <c r="AC23" s="5" t="s">
        <v>97</v>
      </c>
      <c r="AD23" s="5">
        <v>77400</v>
      </c>
      <c r="AE23" s="5">
        <v>84</v>
      </c>
      <c r="AF23" s="5">
        <v>1153</v>
      </c>
      <c r="AG23" s="5">
        <v>148</v>
      </c>
      <c r="AH23" s="5">
        <f t="shared" si="24"/>
        <v>0.50032320620555915</v>
      </c>
      <c r="AI23" s="5">
        <f t="shared" si="7"/>
        <v>0.29217391304347828</v>
      </c>
      <c r="AJ23" s="5">
        <f t="shared" si="8"/>
        <v>7.7905405405405403</v>
      </c>
      <c r="AK23" s="5">
        <f t="shared" si="9"/>
        <v>0.23465483555844999</v>
      </c>
      <c r="AM23" t="s">
        <v>23</v>
      </c>
      <c r="AN23">
        <v>257</v>
      </c>
      <c r="AO23">
        <v>133</v>
      </c>
      <c r="AP23">
        <f t="shared" si="10"/>
        <v>390</v>
      </c>
      <c r="AQ23">
        <f t="shared" si="11"/>
        <v>195</v>
      </c>
      <c r="AR23">
        <v>973</v>
      </c>
      <c r="AS23">
        <f>(AR23/148)</f>
        <v>6.5743243243243246</v>
      </c>
      <c r="AT23">
        <v>79650</v>
      </c>
      <c r="AU23">
        <f t="shared" si="12"/>
        <v>0.45775862068965517</v>
      </c>
      <c r="AV23">
        <f t="shared" si="13"/>
        <v>0.72490706319702602</v>
      </c>
      <c r="AW23">
        <f t="shared" si="14"/>
        <v>0.20104967352673775</v>
      </c>
      <c r="AY23" t="s">
        <v>97</v>
      </c>
      <c r="AZ23">
        <v>71685</v>
      </c>
      <c r="BB23">
        <v>255</v>
      </c>
      <c r="BC23">
        <v>242</v>
      </c>
      <c r="BD23">
        <f t="shared" si="15"/>
        <v>248.5</v>
      </c>
      <c r="BE23">
        <v>817</v>
      </c>
      <c r="BF23">
        <v>148</v>
      </c>
      <c r="BG23" s="8">
        <f t="shared" si="16"/>
        <v>5.5202702702702702</v>
      </c>
      <c r="BH23">
        <f t="shared" si="17"/>
        <v>1.5727848101265822</v>
      </c>
      <c r="BI23">
        <f t="shared" si="18"/>
        <v>0.16881560459542108</v>
      </c>
      <c r="BJ23">
        <f t="shared" si="19"/>
        <v>0.41198275862068967</v>
      </c>
    </row>
    <row r="24" spans="1:62" x14ac:dyDescent="0.25">
      <c r="A24" t="s">
        <v>98</v>
      </c>
      <c r="B24">
        <v>46</v>
      </c>
      <c r="C24">
        <v>16500</v>
      </c>
      <c r="D24">
        <v>641</v>
      </c>
      <c r="E24">
        <v>201</v>
      </c>
      <c r="F24">
        <f t="shared" si="20"/>
        <v>3.189054726368159</v>
      </c>
      <c r="G24">
        <f t="shared" si="21"/>
        <v>0.27878787878787881</v>
      </c>
      <c r="H24">
        <f t="shared" si="22"/>
        <v>0.27199446120369913</v>
      </c>
      <c r="I24">
        <f t="shared" si="23"/>
        <v>8.1770634009439971E-2</v>
      </c>
      <c r="K24" t="s">
        <v>24</v>
      </c>
      <c r="L24">
        <v>24174</v>
      </c>
      <c r="M24">
        <v>41</v>
      </c>
      <c r="N24">
        <v>4.04</v>
      </c>
      <c r="O24">
        <f t="shared" si="0"/>
        <v>0.27010055865921789</v>
      </c>
      <c r="P24">
        <f t="shared" si="1"/>
        <v>0.20499999999999999</v>
      </c>
      <c r="Q24">
        <f t="shared" si="2"/>
        <v>0.12041728763040239</v>
      </c>
      <c r="S24" s="5" t="s">
        <v>98</v>
      </c>
      <c r="T24" s="5">
        <v>29675</v>
      </c>
      <c r="U24" s="5">
        <v>52</v>
      </c>
      <c r="V24" s="5">
        <v>841</v>
      </c>
      <c r="W24" s="5">
        <v>201</v>
      </c>
      <c r="X24" s="5">
        <f t="shared" si="3"/>
        <v>4.1840796019900495</v>
      </c>
      <c r="Y24" s="5">
        <f t="shared" si="4"/>
        <v>0.22211826347305388</v>
      </c>
      <c r="Z24" s="5">
        <f t="shared" si="5"/>
        <v>0.12874091083046307</v>
      </c>
      <c r="AA24" s="5">
        <f t="shared" si="6"/>
        <v>0.18705035971223022</v>
      </c>
      <c r="AC24" s="5" t="s">
        <v>98</v>
      </c>
      <c r="AD24" s="5">
        <v>31140</v>
      </c>
      <c r="AE24" s="5">
        <v>58</v>
      </c>
      <c r="AF24" s="5">
        <v>684</v>
      </c>
      <c r="AG24" s="5">
        <v>201</v>
      </c>
      <c r="AH24" s="5">
        <f t="shared" si="24"/>
        <v>0.20129282482223659</v>
      </c>
      <c r="AI24" s="5">
        <f t="shared" si="7"/>
        <v>0.20173913043478262</v>
      </c>
      <c r="AJ24" s="5">
        <f t="shared" si="8"/>
        <v>3.4029850746268657</v>
      </c>
      <c r="AK24" s="5">
        <f t="shared" si="9"/>
        <v>0.10249955044056823</v>
      </c>
      <c r="AM24" t="s">
        <v>24</v>
      </c>
      <c r="AN24">
        <v>31</v>
      </c>
      <c r="AO24">
        <v>75</v>
      </c>
      <c r="AP24">
        <f t="shared" si="10"/>
        <v>106</v>
      </c>
      <c r="AQ24">
        <f t="shared" si="11"/>
        <v>53</v>
      </c>
      <c r="AR24">
        <v>723</v>
      </c>
      <c r="AS24">
        <f>(AR24/201)</f>
        <v>3.5970149253731343</v>
      </c>
      <c r="AT24">
        <v>31141</v>
      </c>
      <c r="AU24">
        <f t="shared" si="12"/>
        <v>0.1789712643678161</v>
      </c>
      <c r="AV24">
        <f t="shared" si="13"/>
        <v>0.19702602230483271</v>
      </c>
      <c r="AW24">
        <f t="shared" si="14"/>
        <v>0.11000045643342918</v>
      </c>
      <c r="AY24" t="s">
        <v>98</v>
      </c>
      <c r="AZ24">
        <v>31151</v>
      </c>
      <c r="BA24">
        <v>44</v>
      </c>
      <c r="BB24">
        <v>44</v>
      </c>
      <c r="BD24">
        <f t="shared" si="15"/>
        <v>44</v>
      </c>
      <c r="BE24">
        <v>636</v>
      </c>
      <c r="BF24">
        <v>201</v>
      </c>
      <c r="BG24" s="8">
        <f t="shared" si="16"/>
        <v>3.1641791044776117</v>
      </c>
      <c r="BH24">
        <f t="shared" si="17"/>
        <v>0.27848101265822783</v>
      </c>
      <c r="BI24">
        <f t="shared" si="18"/>
        <v>9.6763886987082923E-2</v>
      </c>
      <c r="BJ24">
        <f t="shared" si="19"/>
        <v>0.17902873563218391</v>
      </c>
    </row>
    <row r="25" spans="1:62" x14ac:dyDescent="0.25">
      <c r="A25" t="s">
        <v>99</v>
      </c>
      <c r="B25">
        <v>64</v>
      </c>
      <c r="C25">
        <v>8100</v>
      </c>
      <c r="D25">
        <v>221</v>
      </c>
      <c r="E25">
        <v>174</v>
      </c>
      <c r="F25">
        <f t="shared" si="20"/>
        <v>1.2701149425287357</v>
      </c>
      <c r="G25">
        <f t="shared" si="21"/>
        <v>0.38787878787878788</v>
      </c>
      <c r="H25">
        <f t="shared" si="22"/>
        <v>0.13352455368181593</v>
      </c>
      <c r="I25">
        <f t="shared" si="23"/>
        <v>3.2567049808429123E-2</v>
      </c>
      <c r="K25" t="s">
        <v>26</v>
      </c>
      <c r="L25">
        <v>20852</v>
      </c>
      <c r="M25">
        <v>108</v>
      </c>
      <c r="N25">
        <v>2.98</v>
      </c>
      <c r="O25">
        <f t="shared" si="0"/>
        <v>0.2329832402234637</v>
      </c>
      <c r="P25">
        <f t="shared" si="1"/>
        <v>0.54</v>
      </c>
      <c r="Q25">
        <f t="shared" si="2"/>
        <v>8.8822652757078999E-2</v>
      </c>
      <c r="S25" s="5" t="s">
        <v>100</v>
      </c>
      <c r="T25" s="5">
        <v>24313</v>
      </c>
      <c r="U25" s="5">
        <v>92</v>
      </c>
      <c r="V25" s="5">
        <v>524</v>
      </c>
      <c r="W25" s="5">
        <v>197</v>
      </c>
      <c r="X25" s="5">
        <f t="shared" si="3"/>
        <v>2.6598984771573604</v>
      </c>
      <c r="Y25" s="5">
        <f t="shared" si="4"/>
        <v>0.18198353293413175</v>
      </c>
      <c r="Z25" s="5">
        <f t="shared" si="5"/>
        <v>8.1843030066380315E-2</v>
      </c>
      <c r="AA25" s="5">
        <f t="shared" si="6"/>
        <v>0.33093525179856115</v>
      </c>
      <c r="AC25" s="5" t="s">
        <v>100</v>
      </c>
      <c r="AD25" s="5">
        <v>31561</v>
      </c>
      <c r="AE25" s="5">
        <v>76</v>
      </c>
      <c r="AF25" s="5">
        <v>349</v>
      </c>
      <c r="AG25" s="5">
        <v>197</v>
      </c>
      <c r="AH25" s="5">
        <f t="shared" si="24"/>
        <v>0.20401422107304459</v>
      </c>
      <c r="AI25" s="5">
        <f t="shared" si="7"/>
        <v>0.26434782608695651</v>
      </c>
      <c r="AJ25" s="5">
        <f t="shared" si="8"/>
        <v>1.7715736040609138</v>
      </c>
      <c r="AK25" s="5">
        <f t="shared" si="9"/>
        <v>5.3360650724726316E-2</v>
      </c>
      <c r="AM25" t="s">
        <v>26</v>
      </c>
      <c r="AN25">
        <v>80</v>
      </c>
      <c r="AO25">
        <v>80</v>
      </c>
      <c r="AP25">
        <f t="shared" si="10"/>
        <v>160</v>
      </c>
      <c r="AQ25">
        <f t="shared" si="11"/>
        <v>80</v>
      </c>
      <c r="AR25">
        <v>509</v>
      </c>
      <c r="AS25">
        <f>(AR25/197)</f>
        <v>2.5837563451776648</v>
      </c>
      <c r="AT25">
        <v>35915</v>
      </c>
      <c r="AU25">
        <f t="shared" si="12"/>
        <v>0.20640804597701148</v>
      </c>
      <c r="AV25">
        <f t="shared" si="13"/>
        <v>0.29739776951672864</v>
      </c>
      <c r="AW25">
        <f t="shared" si="14"/>
        <v>7.9013955510020328E-2</v>
      </c>
      <c r="AY25" t="s">
        <v>100</v>
      </c>
      <c r="AZ25">
        <v>35915</v>
      </c>
      <c r="BB25">
        <v>101</v>
      </c>
      <c r="BC25">
        <v>106</v>
      </c>
      <c r="BD25">
        <f t="shared" si="15"/>
        <v>103.5</v>
      </c>
      <c r="BE25">
        <v>426</v>
      </c>
      <c r="BF25">
        <v>197</v>
      </c>
      <c r="BG25" s="8">
        <f t="shared" si="16"/>
        <v>2.1624365482233503</v>
      </c>
      <c r="BH25">
        <f t="shared" si="17"/>
        <v>0.65506329113924056</v>
      </c>
      <c r="BI25">
        <f t="shared" si="18"/>
        <v>6.6129558049643739E-2</v>
      </c>
      <c r="BJ25">
        <f t="shared" si="19"/>
        <v>0.20640804597701148</v>
      </c>
    </row>
    <row r="26" spans="1:62" x14ac:dyDescent="0.25">
      <c r="A26" t="s">
        <v>100</v>
      </c>
      <c r="B26">
        <v>82</v>
      </c>
      <c r="C26">
        <v>15000</v>
      </c>
      <c r="D26">
        <v>402</v>
      </c>
      <c r="E26">
        <v>197</v>
      </c>
      <c r="F26">
        <f t="shared" si="20"/>
        <v>2.0406091370558377</v>
      </c>
      <c r="G26">
        <f t="shared" si="21"/>
        <v>0.49696969696969695</v>
      </c>
      <c r="H26">
        <f t="shared" si="22"/>
        <v>0.24726769200336285</v>
      </c>
      <c r="I26">
        <f t="shared" si="23"/>
        <v>5.232331120655994E-2</v>
      </c>
      <c r="K26" t="s">
        <v>25</v>
      </c>
      <c r="L26">
        <v>10000</v>
      </c>
      <c r="M26">
        <v>67</v>
      </c>
      <c r="N26">
        <v>1.07</v>
      </c>
      <c r="O26">
        <f t="shared" si="0"/>
        <v>0.11173184357541899</v>
      </c>
      <c r="P26">
        <f t="shared" si="1"/>
        <v>0.33500000000000002</v>
      </c>
      <c r="Q26">
        <f t="shared" si="2"/>
        <v>3.1892697466467966E-2</v>
      </c>
      <c r="S26" s="5" t="s">
        <v>99</v>
      </c>
      <c r="T26" s="5">
        <v>10000</v>
      </c>
      <c r="U26" s="5">
        <v>76</v>
      </c>
      <c r="V26" s="5">
        <v>180</v>
      </c>
      <c r="W26" s="5">
        <v>174</v>
      </c>
      <c r="X26" s="5">
        <f t="shared" si="3"/>
        <v>1.0344827586206897</v>
      </c>
      <c r="Y26" s="5">
        <f t="shared" si="4"/>
        <v>7.4850299401197598E-2</v>
      </c>
      <c r="Z26" s="5">
        <f t="shared" si="5"/>
        <v>3.1830238726790451E-2</v>
      </c>
      <c r="AA26" s="5">
        <f t="shared" si="6"/>
        <v>0.2733812949640288</v>
      </c>
      <c r="AC26" s="5" t="s">
        <v>99</v>
      </c>
      <c r="AD26" s="5">
        <v>10000</v>
      </c>
      <c r="AE26" s="5">
        <v>64</v>
      </c>
      <c r="AF26" s="5">
        <v>195</v>
      </c>
      <c r="AG26" s="5">
        <v>174</v>
      </c>
      <c r="AH26" s="5">
        <f t="shared" si="24"/>
        <v>6.4641241111829353E-2</v>
      </c>
      <c r="AI26" s="5">
        <f t="shared" si="7"/>
        <v>0.22260869565217392</v>
      </c>
      <c r="AJ26" s="5">
        <f t="shared" si="8"/>
        <v>1.1206896551724137</v>
      </c>
      <c r="AK26" s="5">
        <f t="shared" si="9"/>
        <v>3.3755712505193179E-2</v>
      </c>
      <c r="AM26" t="s">
        <v>25</v>
      </c>
      <c r="AN26">
        <v>73</v>
      </c>
      <c r="AO26">
        <v>63</v>
      </c>
      <c r="AP26">
        <f t="shared" si="10"/>
        <v>136</v>
      </c>
      <c r="AQ26">
        <f t="shared" si="11"/>
        <v>68</v>
      </c>
      <c r="AR26">
        <v>206</v>
      </c>
      <c r="AS26">
        <f>(AR26/174)</f>
        <v>1.1839080459770115</v>
      </c>
      <c r="AT26">
        <v>10000</v>
      </c>
      <c r="AU26">
        <f t="shared" si="12"/>
        <v>5.7471264367816091E-2</v>
      </c>
      <c r="AV26">
        <f t="shared" si="13"/>
        <v>0.25278810408921931</v>
      </c>
      <c r="AW26">
        <f t="shared" si="14"/>
        <v>3.6205139020703714E-2</v>
      </c>
      <c r="AY26" t="s">
        <v>99</v>
      </c>
      <c r="AZ26">
        <v>10000</v>
      </c>
      <c r="BA26">
        <v>64</v>
      </c>
      <c r="BB26">
        <v>64</v>
      </c>
      <c r="BD26">
        <f t="shared" si="15"/>
        <v>64</v>
      </c>
      <c r="BE26">
        <v>173</v>
      </c>
      <c r="BF26">
        <v>174</v>
      </c>
      <c r="BG26" s="8">
        <f t="shared" si="16"/>
        <v>0.99425287356321834</v>
      </c>
      <c r="BH26">
        <f t="shared" si="17"/>
        <v>0.4050632911392405</v>
      </c>
      <c r="BI26">
        <f t="shared" si="18"/>
        <v>3.0405286653309428E-2</v>
      </c>
      <c r="BJ26">
        <f t="shared" si="19"/>
        <v>5.7471264367816091E-2</v>
      </c>
    </row>
    <row r="27" spans="1:62" x14ac:dyDescent="0.25">
      <c r="A27" t="s">
        <v>101</v>
      </c>
      <c r="B27">
        <v>45</v>
      </c>
      <c r="C27">
        <v>1598</v>
      </c>
      <c r="D27">
        <v>258</v>
      </c>
      <c r="E27">
        <v>150</v>
      </c>
      <c r="F27">
        <f t="shared" si="20"/>
        <v>1.72</v>
      </c>
      <c r="G27">
        <f t="shared" si="21"/>
        <v>0.27272727272727271</v>
      </c>
      <c r="H27">
        <f t="shared" si="22"/>
        <v>2.6342251454758256E-2</v>
      </c>
      <c r="I27">
        <f t="shared" si="23"/>
        <v>4.41025641025641E-2</v>
      </c>
      <c r="K27" t="s">
        <v>27</v>
      </c>
      <c r="L27">
        <v>4692</v>
      </c>
      <c r="M27">
        <v>45</v>
      </c>
      <c r="N27">
        <v>1.75</v>
      </c>
      <c r="O27">
        <f t="shared" si="0"/>
        <v>5.2424581005586592E-2</v>
      </c>
      <c r="P27">
        <f t="shared" si="1"/>
        <v>0.22500000000000001</v>
      </c>
      <c r="Q27">
        <f t="shared" si="2"/>
        <v>5.2160953800298067E-2</v>
      </c>
      <c r="S27" s="5" t="s">
        <v>101</v>
      </c>
      <c r="T27" s="5">
        <v>2454</v>
      </c>
      <c r="U27" s="5">
        <v>43</v>
      </c>
      <c r="V27" s="5">
        <v>229</v>
      </c>
      <c r="W27" s="5">
        <v>150</v>
      </c>
      <c r="X27" s="5">
        <f t="shared" si="3"/>
        <v>1.5266666666666666</v>
      </c>
      <c r="Y27" s="5">
        <f t="shared" si="4"/>
        <v>1.8368263473053894E-2</v>
      </c>
      <c r="Z27" s="5">
        <f t="shared" si="5"/>
        <v>4.6974358974358976E-2</v>
      </c>
      <c r="AA27" s="5">
        <f t="shared" si="6"/>
        <v>0.15467625899280577</v>
      </c>
      <c r="AC27" s="5" t="s">
        <v>101</v>
      </c>
      <c r="AD27" s="5">
        <v>3456</v>
      </c>
      <c r="AE27" s="5">
        <v>45</v>
      </c>
      <c r="AF27" s="5">
        <v>247</v>
      </c>
      <c r="AG27" s="5">
        <v>150</v>
      </c>
      <c r="AH27" s="5">
        <f t="shared" si="24"/>
        <v>2.2340012928248221E-2</v>
      </c>
      <c r="AI27" s="5">
        <f t="shared" si="7"/>
        <v>0.15652173913043479</v>
      </c>
      <c r="AJ27" s="5">
        <f t="shared" si="8"/>
        <v>1.6466666666666667</v>
      </c>
      <c r="AK27" s="5">
        <f t="shared" si="9"/>
        <v>4.9598393574297184E-2</v>
      </c>
      <c r="AM27" t="s">
        <v>27</v>
      </c>
      <c r="AN27">
        <v>0</v>
      </c>
      <c r="AO27">
        <v>90</v>
      </c>
      <c r="AP27">
        <f t="shared" si="10"/>
        <v>90</v>
      </c>
      <c r="AQ27">
        <f t="shared" si="11"/>
        <v>45</v>
      </c>
      <c r="AR27">
        <v>237</v>
      </c>
      <c r="AS27">
        <f>(AR27/150)</f>
        <v>1.58</v>
      </c>
      <c r="AT27">
        <v>3719</v>
      </c>
      <c r="AU27">
        <f t="shared" si="12"/>
        <v>2.1373563218390804E-2</v>
      </c>
      <c r="AV27">
        <f t="shared" si="13"/>
        <v>0.16728624535315986</v>
      </c>
      <c r="AW27">
        <f t="shared" si="14"/>
        <v>4.8318042813455656E-2</v>
      </c>
      <c r="AY27" t="s">
        <v>101</v>
      </c>
      <c r="AZ27">
        <v>3719</v>
      </c>
      <c r="BA27">
        <v>0</v>
      </c>
      <c r="BB27">
        <v>87</v>
      </c>
      <c r="BD27">
        <f t="shared" si="15"/>
        <v>43.5</v>
      </c>
      <c r="BE27">
        <v>251</v>
      </c>
      <c r="BF27">
        <v>150</v>
      </c>
      <c r="BG27" s="8">
        <f t="shared" si="16"/>
        <v>1.6733333333333333</v>
      </c>
      <c r="BH27">
        <f t="shared" si="17"/>
        <v>0.27531645569620256</v>
      </c>
      <c r="BI27">
        <f t="shared" si="18"/>
        <v>5.1172273190621807E-2</v>
      </c>
      <c r="BJ27">
        <f t="shared" si="19"/>
        <v>2.1373563218390804E-2</v>
      </c>
    </row>
    <row r="28" spans="1:62" x14ac:dyDescent="0.25">
      <c r="A28" t="s">
        <v>102</v>
      </c>
      <c r="B28">
        <v>75</v>
      </c>
      <c r="C28">
        <v>4800</v>
      </c>
      <c r="D28">
        <v>220</v>
      </c>
      <c r="E28">
        <v>49</v>
      </c>
      <c r="F28">
        <f t="shared" si="20"/>
        <v>4.4897959183673466</v>
      </c>
      <c r="G28">
        <f t="shared" si="21"/>
        <v>0.45454545454545453</v>
      </c>
      <c r="H28">
        <f t="shared" si="22"/>
        <v>7.9125661441076106E-2</v>
      </c>
      <c r="I28">
        <f t="shared" si="23"/>
        <v>0.1151229722658294</v>
      </c>
      <c r="K28" t="s">
        <v>33</v>
      </c>
      <c r="L28">
        <v>10140</v>
      </c>
      <c r="M28">
        <v>82</v>
      </c>
      <c r="N28">
        <v>2.86</v>
      </c>
      <c r="O28">
        <f t="shared" si="0"/>
        <v>0.11329608938547486</v>
      </c>
      <c r="P28">
        <f t="shared" si="1"/>
        <v>0.41</v>
      </c>
      <c r="Q28">
        <f t="shared" si="2"/>
        <v>8.5245901639344271E-2</v>
      </c>
      <c r="S28" s="5" t="s">
        <v>108</v>
      </c>
      <c r="T28" s="5">
        <v>13951</v>
      </c>
      <c r="U28" s="5">
        <v>72</v>
      </c>
      <c r="V28" s="5">
        <v>464</v>
      </c>
      <c r="W28" s="5">
        <v>170</v>
      </c>
      <c r="X28" s="5">
        <f t="shared" si="3"/>
        <v>2.7294117647058824</v>
      </c>
      <c r="Y28" s="5">
        <f t="shared" si="4"/>
        <v>0.10442365269461078</v>
      </c>
      <c r="Z28" s="5">
        <f t="shared" si="5"/>
        <v>8.3981900452488684E-2</v>
      </c>
      <c r="AA28" s="5">
        <f t="shared" si="6"/>
        <v>0.25899280575539568</v>
      </c>
      <c r="AC28" s="5" t="s">
        <v>108</v>
      </c>
      <c r="AD28" s="5">
        <v>13951</v>
      </c>
      <c r="AE28" s="5">
        <v>113</v>
      </c>
      <c r="AF28" s="5">
        <v>629</v>
      </c>
      <c r="AG28" s="5">
        <v>170</v>
      </c>
      <c r="AH28" s="5">
        <f t="shared" si="24"/>
        <v>9.0180995475113115E-2</v>
      </c>
      <c r="AI28" s="5">
        <f t="shared" si="7"/>
        <v>0.39304347826086955</v>
      </c>
      <c r="AJ28" s="5">
        <f t="shared" si="8"/>
        <v>3.7</v>
      </c>
      <c r="AK28" s="5">
        <f t="shared" si="9"/>
        <v>0.11144578313253012</v>
      </c>
      <c r="AM28" t="s">
        <v>33</v>
      </c>
      <c r="AN28">
        <v>49</v>
      </c>
      <c r="AO28">
        <v>136</v>
      </c>
      <c r="AP28">
        <f t="shared" si="10"/>
        <v>185</v>
      </c>
      <c r="AQ28">
        <f t="shared" si="11"/>
        <v>92.5</v>
      </c>
      <c r="AR28">
        <v>646</v>
      </c>
      <c r="AS28">
        <f>(AR28/170)</f>
        <v>3.8</v>
      </c>
      <c r="AT28">
        <v>13951</v>
      </c>
      <c r="AU28">
        <f t="shared" si="12"/>
        <v>8.0178160919540234E-2</v>
      </c>
      <c r="AV28">
        <f t="shared" si="13"/>
        <v>0.34386617100371747</v>
      </c>
      <c r="AW28">
        <f t="shared" si="14"/>
        <v>0.11620795107033638</v>
      </c>
      <c r="AY28" t="s">
        <v>108</v>
      </c>
      <c r="AZ28">
        <v>13951</v>
      </c>
      <c r="BA28">
        <v>71</v>
      </c>
      <c r="BB28">
        <v>106</v>
      </c>
      <c r="BD28">
        <f t="shared" si="15"/>
        <v>88.5</v>
      </c>
      <c r="BE28">
        <v>678</v>
      </c>
      <c r="BF28">
        <v>170</v>
      </c>
      <c r="BG28" s="8">
        <f t="shared" si="16"/>
        <v>3.9882352941176471</v>
      </c>
      <c r="BH28">
        <f t="shared" si="17"/>
        <v>0.560126582278481</v>
      </c>
      <c r="BI28">
        <f t="shared" si="18"/>
        <v>0.12196438208310846</v>
      </c>
      <c r="BJ28">
        <f t="shared" si="19"/>
        <v>8.0178160919540234E-2</v>
      </c>
    </row>
    <row r="29" spans="1:62" x14ac:dyDescent="0.25">
      <c r="A29" t="s">
        <v>103</v>
      </c>
      <c r="B29">
        <v>41</v>
      </c>
      <c r="C29">
        <v>3280</v>
      </c>
      <c r="D29">
        <v>205</v>
      </c>
      <c r="E29">
        <v>60</v>
      </c>
      <c r="F29">
        <f t="shared" si="20"/>
        <v>3.4166666666666665</v>
      </c>
      <c r="G29">
        <f t="shared" si="21"/>
        <v>0.24848484848484848</v>
      </c>
      <c r="H29">
        <f t="shared" si="22"/>
        <v>5.4069201984735339E-2</v>
      </c>
      <c r="I29">
        <f t="shared" si="23"/>
        <v>8.7606837606837601E-2</v>
      </c>
      <c r="K29" t="s">
        <v>34</v>
      </c>
      <c r="L29">
        <v>450</v>
      </c>
      <c r="M29">
        <v>37</v>
      </c>
      <c r="N29">
        <v>1.18</v>
      </c>
      <c r="O29">
        <f t="shared" si="0"/>
        <v>5.0279329608938546E-3</v>
      </c>
      <c r="P29">
        <f t="shared" si="1"/>
        <v>0.185</v>
      </c>
      <c r="Q29">
        <f t="shared" si="2"/>
        <v>3.5171385991058124E-2</v>
      </c>
      <c r="S29" s="5" t="s">
        <v>109</v>
      </c>
      <c r="T29" s="5">
        <v>2160</v>
      </c>
      <c r="U29" s="5">
        <v>34</v>
      </c>
      <c r="V29" s="5">
        <v>172</v>
      </c>
      <c r="W29" s="5">
        <v>147</v>
      </c>
      <c r="X29" s="5">
        <f t="shared" si="3"/>
        <v>1.1700680272108843</v>
      </c>
      <c r="Y29" s="5">
        <f t="shared" si="4"/>
        <v>1.6167664670658683E-2</v>
      </c>
      <c r="Z29" s="5">
        <f t="shared" si="5"/>
        <v>3.6002093144950287E-2</v>
      </c>
      <c r="AA29" s="5">
        <f t="shared" si="6"/>
        <v>0.1223021582733813</v>
      </c>
      <c r="AC29" s="5" t="s">
        <v>109</v>
      </c>
      <c r="AD29" s="5">
        <v>4813</v>
      </c>
      <c r="AE29" s="5">
        <v>27</v>
      </c>
      <c r="AF29" s="5">
        <v>124</v>
      </c>
      <c r="AG29" s="5">
        <v>141</v>
      </c>
      <c r="AH29" s="5">
        <f t="shared" si="24"/>
        <v>3.1111829347123466E-2</v>
      </c>
      <c r="AI29" s="5">
        <f t="shared" si="7"/>
        <v>9.3913043478260863E-2</v>
      </c>
      <c r="AJ29" s="5">
        <f t="shared" si="8"/>
        <v>0.87943262411347523</v>
      </c>
      <c r="AK29" s="5">
        <f t="shared" si="9"/>
        <v>2.6488934461249253E-2</v>
      </c>
      <c r="AM29" t="s">
        <v>34</v>
      </c>
      <c r="AN29">
        <v>0</v>
      </c>
      <c r="AO29">
        <v>52</v>
      </c>
      <c r="AP29">
        <f t="shared" si="10"/>
        <v>52</v>
      </c>
      <c r="AQ29">
        <f t="shared" si="11"/>
        <v>26</v>
      </c>
      <c r="AR29">
        <v>105</v>
      </c>
      <c r="AS29">
        <f>(AR29/141)</f>
        <v>0.74468085106382975</v>
      </c>
      <c r="AT29">
        <v>4928</v>
      </c>
      <c r="AU29">
        <f t="shared" si="12"/>
        <v>2.8321839080459769E-2</v>
      </c>
      <c r="AV29">
        <f t="shared" si="13"/>
        <v>9.6654275092936809E-2</v>
      </c>
      <c r="AW29">
        <f t="shared" si="14"/>
        <v>2.2773114711432101E-2</v>
      </c>
      <c r="AY29" t="s">
        <v>109</v>
      </c>
      <c r="AZ29">
        <v>9804</v>
      </c>
      <c r="BA29">
        <v>0</v>
      </c>
      <c r="BB29">
        <v>80</v>
      </c>
      <c r="BD29">
        <f t="shared" si="15"/>
        <v>40</v>
      </c>
      <c r="BE29">
        <v>122</v>
      </c>
      <c r="BF29">
        <v>141</v>
      </c>
      <c r="BG29" s="8">
        <f t="shared" si="16"/>
        <v>0.86524822695035464</v>
      </c>
      <c r="BH29">
        <f t="shared" si="17"/>
        <v>0.25316455696202533</v>
      </c>
      <c r="BI29">
        <f t="shared" si="18"/>
        <v>2.6460190426616348E-2</v>
      </c>
      <c r="BJ29">
        <f t="shared" si="19"/>
        <v>5.6344827586206896E-2</v>
      </c>
    </row>
    <row r="30" spans="1:62" x14ac:dyDescent="0.25">
      <c r="A30" t="s">
        <v>104</v>
      </c>
      <c r="B30">
        <v>29</v>
      </c>
      <c r="C30">
        <v>100</v>
      </c>
      <c r="D30">
        <v>140</v>
      </c>
      <c r="E30">
        <v>424</v>
      </c>
      <c r="F30">
        <f t="shared" si="20"/>
        <v>0.330188679245283</v>
      </c>
      <c r="G30">
        <f t="shared" si="21"/>
        <v>0.17575757575757575</v>
      </c>
      <c r="H30">
        <f t="shared" si="22"/>
        <v>1.6484512800224189E-3</v>
      </c>
      <c r="I30">
        <f t="shared" si="23"/>
        <v>8.4663763909046917E-3</v>
      </c>
      <c r="K30" t="s">
        <v>28</v>
      </c>
      <c r="L30">
        <v>4800</v>
      </c>
      <c r="M30">
        <v>75</v>
      </c>
      <c r="N30">
        <v>4.33</v>
      </c>
      <c r="O30">
        <f t="shared" si="0"/>
        <v>5.3631284916201116E-2</v>
      </c>
      <c r="P30">
        <f t="shared" si="1"/>
        <v>0.375</v>
      </c>
      <c r="Q30">
        <f t="shared" si="2"/>
        <v>0.12906110283159464</v>
      </c>
      <c r="S30" s="5" t="s">
        <v>102</v>
      </c>
      <c r="T30" s="5">
        <v>12000</v>
      </c>
      <c r="U30" s="5">
        <v>75</v>
      </c>
      <c r="V30" s="5">
        <v>250</v>
      </c>
      <c r="W30" s="5">
        <v>49</v>
      </c>
      <c r="X30" s="5">
        <f t="shared" si="3"/>
        <v>5.1020408163265305</v>
      </c>
      <c r="Y30" s="5">
        <f t="shared" si="4"/>
        <v>8.9820359281437126E-2</v>
      </c>
      <c r="Z30" s="5">
        <f t="shared" si="5"/>
        <v>0.15698587127158556</v>
      </c>
      <c r="AA30" s="5">
        <f t="shared" si="6"/>
        <v>0.26978417266187049</v>
      </c>
      <c r="AC30" s="5" t="s">
        <v>102</v>
      </c>
      <c r="AD30" s="5">
        <v>12000</v>
      </c>
      <c r="AE30" s="5">
        <v>75</v>
      </c>
      <c r="AF30" s="5">
        <v>239</v>
      </c>
      <c r="AG30" s="5">
        <v>49</v>
      </c>
      <c r="AH30" s="5">
        <f t="shared" si="24"/>
        <v>7.7569489334195219E-2</v>
      </c>
      <c r="AI30" s="5">
        <f t="shared" si="7"/>
        <v>0.2608695652173913</v>
      </c>
      <c r="AJ30" s="5">
        <f t="shared" si="8"/>
        <v>4.8775510204081636</v>
      </c>
      <c r="AK30" s="5">
        <f t="shared" si="9"/>
        <v>0.14691418736169165</v>
      </c>
      <c r="AM30" t="s">
        <v>28</v>
      </c>
      <c r="AN30">
        <v>60</v>
      </c>
      <c r="AO30">
        <v>90</v>
      </c>
      <c r="AP30">
        <f t="shared" si="10"/>
        <v>150</v>
      </c>
      <c r="AQ30">
        <f t="shared" si="11"/>
        <v>75</v>
      </c>
      <c r="AR30">
        <v>243</v>
      </c>
      <c r="AS30">
        <f>(AR30/49)</f>
        <v>4.9591836734693882</v>
      </c>
      <c r="AT30">
        <v>12000</v>
      </c>
      <c r="AU30">
        <f t="shared" si="12"/>
        <v>6.8965517241379309E-2</v>
      </c>
      <c r="AV30">
        <f t="shared" si="13"/>
        <v>0.27881040892193309</v>
      </c>
      <c r="AW30">
        <f t="shared" si="14"/>
        <v>0.15165699307245833</v>
      </c>
      <c r="AY30" t="s">
        <v>102</v>
      </c>
      <c r="AZ30">
        <v>12000</v>
      </c>
      <c r="BA30">
        <v>60</v>
      </c>
      <c r="BB30">
        <v>90</v>
      </c>
      <c r="BD30">
        <f t="shared" si="15"/>
        <v>75</v>
      </c>
      <c r="BE30">
        <v>236</v>
      </c>
      <c r="BF30">
        <v>49</v>
      </c>
      <c r="BG30" s="8">
        <f t="shared" si="16"/>
        <v>4.8163265306122449</v>
      </c>
      <c r="BH30">
        <f t="shared" si="17"/>
        <v>0.47468354430379744</v>
      </c>
      <c r="BI30">
        <f t="shared" si="18"/>
        <v>0.14728827310740808</v>
      </c>
      <c r="BJ30">
        <f t="shared" si="19"/>
        <v>6.8965517241379309E-2</v>
      </c>
    </row>
    <row r="31" spans="1:62" x14ac:dyDescent="0.25">
      <c r="A31" t="s">
        <v>105</v>
      </c>
      <c r="B31">
        <v>39</v>
      </c>
      <c r="C31">
        <v>10000</v>
      </c>
      <c r="D31">
        <v>582</v>
      </c>
      <c r="E31">
        <v>120</v>
      </c>
      <c r="F31">
        <f t="shared" si="20"/>
        <v>4.8499999999999996</v>
      </c>
      <c r="G31">
        <f t="shared" si="21"/>
        <v>0.23636363636363636</v>
      </c>
      <c r="H31">
        <f t="shared" si="22"/>
        <v>0.16484512800224188</v>
      </c>
      <c r="I31">
        <f t="shared" si="23"/>
        <v>0.12435897435897435</v>
      </c>
      <c r="K31" t="s">
        <v>30</v>
      </c>
      <c r="L31">
        <v>100</v>
      </c>
      <c r="M31">
        <v>23</v>
      </c>
      <c r="N31">
        <v>0.32</v>
      </c>
      <c r="O31">
        <f t="shared" si="0"/>
        <v>1.1173184357541898E-3</v>
      </c>
      <c r="P31">
        <f t="shared" si="1"/>
        <v>0.115</v>
      </c>
      <c r="Q31">
        <f t="shared" si="2"/>
        <v>9.5380029806259332E-3</v>
      </c>
      <c r="S31" s="5" t="s">
        <v>104</v>
      </c>
      <c r="T31" s="5">
        <v>100</v>
      </c>
      <c r="U31" s="5">
        <v>25</v>
      </c>
      <c r="V31" s="5">
        <v>159</v>
      </c>
      <c r="W31" s="5">
        <v>424</v>
      </c>
      <c r="X31" s="5">
        <f t="shared" si="3"/>
        <v>0.375</v>
      </c>
      <c r="Y31" s="5">
        <f t="shared" si="4"/>
        <v>7.4850299401197609E-4</v>
      </c>
      <c r="Z31" s="5">
        <f t="shared" si="5"/>
        <v>1.1538461538461539E-2</v>
      </c>
      <c r="AA31" s="5">
        <f t="shared" si="6"/>
        <v>8.9928057553956831E-2</v>
      </c>
      <c r="AC31" s="5" t="s">
        <v>104</v>
      </c>
      <c r="AD31" s="5">
        <v>100</v>
      </c>
      <c r="AE31" s="5">
        <v>20</v>
      </c>
      <c r="AF31" s="5">
        <v>165</v>
      </c>
      <c r="AG31" s="5">
        <v>424</v>
      </c>
      <c r="AH31" s="5">
        <f t="shared" si="24"/>
        <v>6.4641241111829345E-4</v>
      </c>
      <c r="AI31" s="5">
        <f t="shared" si="7"/>
        <v>6.9565217391304349E-2</v>
      </c>
      <c r="AJ31" s="5">
        <f t="shared" si="8"/>
        <v>0.38915094339622641</v>
      </c>
      <c r="AK31" s="5">
        <f t="shared" si="9"/>
        <v>1.1721413957717662E-2</v>
      </c>
      <c r="AM31" t="s">
        <v>30</v>
      </c>
      <c r="AN31">
        <v>19</v>
      </c>
      <c r="AO31">
        <v>23</v>
      </c>
      <c r="AP31">
        <f t="shared" si="10"/>
        <v>42</v>
      </c>
      <c r="AQ31">
        <f t="shared" si="11"/>
        <v>21</v>
      </c>
      <c r="AR31">
        <v>179</v>
      </c>
      <c r="AS31">
        <f>(AR31/424)</f>
        <v>0.42216981132075471</v>
      </c>
      <c r="AT31">
        <v>100</v>
      </c>
      <c r="AU31">
        <f t="shared" si="12"/>
        <v>5.7471264367816091E-4</v>
      </c>
      <c r="AV31">
        <f t="shared" si="13"/>
        <v>7.8066914498141265E-2</v>
      </c>
      <c r="AW31">
        <f t="shared" si="14"/>
        <v>1.2910391783509317E-2</v>
      </c>
      <c r="AY31" t="s">
        <v>104</v>
      </c>
      <c r="AZ31">
        <v>100</v>
      </c>
      <c r="BA31">
        <v>23</v>
      </c>
      <c r="BB31">
        <v>19</v>
      </c>
      <c r="BD31">
        <f t="shared" si="15"/>
        <v>21</v>
      </c>
      <c r="BE31">
        <v>150</v>
      </c>
      <c r="BF31">
        <v>424</v>
      </c>
      <c r="BG31" s="8">
        <f t="shared" si="16"/>
        <v>0.35377358490566035</v>
      </c>
      <c r="BH31">
        <f t="shared" si="17"/>
        <v>0.13291139240506328</v>
      </c>
      <c r="BI31">
        <f t="shared" si="18"/>
        <v>1.0818764064393282E-2</v>
      </c>
      <c r="BJ31">
        <f t="shared" si="19"/>
        <v>5.7471264367816091E-4</v>
      </c>
    </row>
    <row r="32" spans="1:62" x14ac:dyDescent="0.25">
      <c r="A32" t="s">
        <v>106</v>
      </c>
      <c r="B32">
        <v>32</v>
      </c>
      <c r="C32">
        <v>1280</v>
      </c>
      <c r="D32">
        <v>262</v>
      </c>
      <c r="E32">
        <v>112</v>
      </c>
      <c r="F32">
        <f t="shared" si="20"/>
        <v>2.3392857142857144</v>
      </c>
      <c r="G32">
        <f t="shared" si="21"/>
        <v>0.19393939393939394</v>
      </c>
      <c r="H32">
        <f t="shared" si="22"/>
        <v>2.1100176384286962E-2</v>
      </c>
      <c r="I32">
        <f t="shared" si="23"/>
        <v>5.9981684981684984E-2</v>
      </c>
      <c r="K32" t="s">
        <v>31</v>
      </c>
      <c r="L32">
        <v>25000</v>
      </c>
      <c r="M32">
        <v>52</v>
      </c>
      <c r="N32">
        <v>7.6</v>
      </c>
      <c r="O32">
        <f t="shared" si="0"/>
        <v>0.27932960893854747</v>
      </c>
      <c r="P32">
        <f t="shared" si="1"/>
        <v>0.26</v>
      </c>
      <c r="Q32">
        <f t="shared" si="2"/>
        <v>0.22652757078986588</v>
      </c>
      <c r="S32" s="5" t="s">
        <v>105</v>
      </c>
      <c r="T32" s="5">
        <v>35000</v>
      </c>
      <c r="U32" s="5">
        <v>86</v>
      </c>
      <c r="V32" s="5">
        <v>1514</v>
      </c>
      <c r="W32" s="5">
        <v>120</v>
      </c>
      <c r="X32" s="5">
        <f t="shared" si="3"/>
        <v>12.616666666666667</v>
      </c>
      <c r="Y32" s="5">
        <f t="shared" si="4"/>
        <v>0.2619760479041916</v>
      </c>
      <c r="Z32" s="5">
        <f t="shared" si="5"/>
        <v>0.3882051282051282</v>
      </c>
      <c r="AA32" s="5">
        <f t="shared" si="6"/>
        <v>0.30935251798561153</v>
      </c>
      <c r="AC32" s="5" t="s">
        <v>105</v>
      </c>
      <c r="AD32" s="5">
        <v>49000</v>
      </c>
      <c r="AE32" s="5">
        <v>28</v>
      </c>
      <c r="AF32" s="5">
        <v>1265</v>
      </c>
      <c r="AG32" s="5">
        <v>120</v>
      </c>
      <c r="AH32" s="5">
        <f t="shared" si="24"/>
        <v>0.31674208144796379</v>
      </c>
      <c r="AI32" s="5">
        <f t="shared" si="7"/>
        <v>9.7391304347826085E-2</v>
      </c>
      <c r="AJ32" s="5">
        <f t="shared" si="8"/>
        <v>10.541666666666666</v>
      </c>
      <c r="AK32" s="5">
        <f t="shared" si="9"/>
        <v>0.31752008032128509</v>
      </c>
      <c r="AM32" t="s">
        <v>31</v>
      </c>
      <c r="AN32">
        <v>43</v>
      </c>
      <c r="AO32">
        <v>27</v>
      </c>
      <c r="AP32">
        <f t="shared" si="10"/>
        <v>70</v>
      </c>
      <c r="AQ32">
        <f t="shared" si="11"/>
        <v>35</v>
      </c>
      <c r="AR32">
        <v>816</v>
      </c>
      <c r="AS32">
        <f>(AR32/120)</f>
        <v>6.8</v>
      </c>
      <c r="AT32">
        <v>49000</v>
      </c>
      <c r="AU32">
        <f t="shared" si="12"/>
        <v>0.28160919540229884</v>
      </c>
      <c r="AV32">
        <f t="shared" si="13"/>
        <v>0.13011152416356878</v>
      </c>
      <c r="AW32">
        <f t="shared" si="14"/>
        <v>0.2079510703363914</v>
      </c>
      <c r="AY32" t="s">
        <v>105</v>
      </c>
      <c r="AZ32">
        <v>49000</v>
      </c>
      <c r="BB32">
        <v>265</v>
      </c>
      <c r="BC32">
        <v>50</v>
      </c>
      <c r="BD32">
        <f t="shared" si="15"/>
        <v>157.5</v>
      </c>
      <c r="BE32">
        <v>757</v>
      </c>
      <c r="BF32">
        <v>120</v>
      </c>
      <c r="BG32" s="8">
        <f t="shared" si="16"/>
        <v>6.3083333333333336</v>
      </c>
      <c r="BH32">
        <f t="shared" si="17"/>
        <v>0.99683544303797467</v>
      </c>
      <c r="BI32">
        <f t="shared" si="18"/>
        <v>0.19291539245667685</v>
      </c>
      <c r="BJ32">
        <f t="shared" si="19"/>
        <v>0.28160919540229884</v>
      </c>
    </row>
    <row r="33" spans="1:62" x14ac:dyDescent="0.25">
      <c r="A33" t="s">
        <v>107</v>
      </c>
      <c r="B33">
        <v>75</v>
      </c>
      <c r="C33">
        <v>23500</v>
      </c>
      <c r="D33">
        <v>3100</v>
      </c>
      <c r="E33">
        <v>210</v>
      </c>
      <c r="F33">
        <f t="shared" si="20"/>
        <v>14.761904761904763</v>
      </c>
      <c r="G33">
        <f t="shared" si="21"/>
        <v>0.45454545454545453</v>
      </c>
      <c r="H33">
        <f t="shared" si="22"/>
        <v>0.38738605080526844</v>
      </c>
      <c r="I33">
        <f t="shared" si="23"/>
        <v>0.37851037851037855</v>
      </c>
      <c r="K33" t="s">
        <v>32</v>
      </c>
      <c r="L33">
        <v>3375</v>
      </c>
      <c r="M33">
        <v>32</v>
      </c>
      <c r="N33">
        <v>3.23</v>
      </c>
      <c r="O33">
        <f t="shared" si="0"/>
        <v>3.7709497206703912E-2</v>
      </c>
      <c r="P33">
        <f t="shared" si="1"/>
        <v>0.16</v>
      </c>
      <c r="Q33">
        <f t="shared" si="2"/>
        <v>9.6274217585693003E-2</v>
      </c>
      <c r="S33" s="5" t="s">
        <v>106</v>
      </c>
      <c r="T33" s="5">
        <v>2396</v>
      </c>
      <c r="U33" s="5">
        <v>32</v>
      </c>
      <c r="V33" s="5">
        <v>540</v>
      </c>
      <c r="W33" s="5">
        <v>112</v>
      </c>
      <c r="X33" s="5">
        <f t="shared" si="3"/>
        <v>4.8214285714285712</v>
      </c>
      <c r="Y33" s="5">
        <f t="shared" si="4"/>
        <v>1.7934131736526946E-2</v>
      </c>
      <c r="Z33" s="5">
        <f t="shared" si="5"/>
        <v>0.14835164835164835</v>
      </c>
      <c r="AA33" s="5">
        <f t="shared" si="6"/>
        <v>0.11510791366906475</v>
      </c>
      <c r="AC33" s="5" t="s">
        <v>106</v>
      </c>
      <c r="AD33" s="5">
        <v>6525</v>
      </c>
      <c r="AE33" s="5">
        <v>32</v>
      </c>
      <c r="AF33" s="5">
        <v>648</v>
      </c>
      <c r="AG33" s="5">
        <v>112</v>
      </c>
      <c r="AH33" s="5">
        <f t="shared" si="24"/>
        <v>4.2178409825468652E-2</v>
      </c>
      <c r="AI33" s="5">
        <f t="shared" si="7"/>
        <v>0.11130434782608696</v>
      </c>
      <c r="AJ33" s="5">
        <f t="shared" si="8"/>
        <v>5.7857142857142856</v>
      </c>
      <c r="AK33" s="5">
        <f t="shared" si="9"/>
        <v>0.17426850258175558</v>
      </c>
      <c r="AM33" t="s">
        <v>32</v>
      </c>
      <c r="AN33">
        <v>21</v>
      </c>
      <c r="AO33">
        <v>43</v>
      </c>
      <c r="AP33">
        <f t="shared" si="10"/>
        <v>64</v>
      </c>
      <c r="AQ33">
        <f t="shared" si="11"/>
        <v>32</v>
      </c>
      <c r="AR33">
        <v>679</v>
      </c>
      <c r="AS33">
        <f>(AR33/112)</f>
        <v>6.0625</v>
      </c>
      <c r="AT33">
        <v>4608</v>
      </c>
      <c r="AU33">
        <f t="shared" si="12"/>
        <v>2.6482758620689655E-2</v>
      </c>
      <c r="AV33">
        <f t="shared" si="13"/>
        <v>0.11895910780669144</v>
      </c>
      <c r="AW33">
        <f t="shared" si="14"/>
        <v>0.18539755351681955</v>
      </c>
      <c r="AY33" t="s">
        <v>106</v>
      </c>
      <c r="AZ33">
        <v>5298</v>
      </c>
      <c r="BA33">
        <v>22</v>
      </c>
      <c r="BB33">
        <v>43</v>
      </c>
      <c r="BD33">
        <f t="shared" si="15"/>
        <v>32.5</v>
      </c>
      <c r="BE33">
        <v>674</v>
      </c>
      <c r="BF33">
        <v>112</v>
      </c>
      <c r="BG33" s="8">
        <f t="shared" si="16"/>
        <v>6.0178571428571432</v>
      </c>
      <c r="BH33">
        <f t="shared" si="17"/>
        <v>0.20569620253164558</v>
      </c>
      <c r="BI33">
        <f t="shared" si="18"/>
        <v>0.18403232852774137</v>
      </c>
      <c r="BJ33">
        <f t="shared" si="19"/>
        <v>3.0448275862068965E-2</v>
      </c>
    </row>
    <row r="34" spans="1:62" x14ac:dyDescent="0.25">
      <c r="A34" t="s">
        <v>108</v>
      </c>
      <c r="B34">
        <v>68</v>
      </c>
      <c r="C34">
        <v>6000</v>
      </c>
      <c r="D34">
        <v>390</v>
      </c>
      <c r="E34">
        <v>170</v>
      </c>
      <c r="F34">
        <f t="shared" si="20"/>
        <v>2.2941176470588234</v>
      </c>
      <c r="G34">
        <f t="shared" si="21"/>
        <v>0.41212121212121211</v>
      </c>
      <c r="H34">
        <f t="shared" si="22"/>
        <v>9.890707680134514E-2</v>
      </c>
      <c r="I34">
        <f t="shared" si="23"/>
        <v>5.8823529411764705E-2</v>
      </c>
      <c r="K34" t="s">
        <v>29</v>
      </c>
      <c r="L34">
        <v>3900</v>
      </c>
      <c r="M34">
        <v>54</v>
      </c>
      <c r="N34">
        <v>4.16</v>
      </c>
      <c r="O34">
        <f t="shared" ref="O34:O51" si="25">SUM(L34/89500)</f>
        <v>4.357541899441341E-2</v>
      </c>
      <c r="P34">
        <f t="shared" ref="P34:P51" si="26">SUM(M34/200)</f>
        <v>0.27</v>
      </c>
      <c r="Q34">
        <f t="shared" ref="Q34:Q51" si="27">SUM(N34/33.55)</f>
        <v>0.12399403874813712</v>
      </c>
      <c r="S34" s="5" t="s">
        <v>103</v>
      </c>
      <c r="T34" s="5">
        <v>3900</v>
      </c>
      <c r="U34" s="5">
        <v>60</v>
      </c>
      <c r="V34" s="5">
        <v>490</v>
      </c>
      <c r="W34" s="5">
        <v>63</v>
      </c>
      <c r="X34" s="5">
        <f t="shared" ref="X34:X51" si="28">SUM(V34/W34)</f>
        <v>7.7777777777777777</v>
      </c>
      <c r="Y34" s="5">
        <f t="shared" ref="Y34:Y51" si="29">SUM(T34/133600)</f>
        <v>2.9191616766467067E-2</v>
      </c>
      <c r="Z34" s="5">
        <f t="shared" ref="Z34:Z51" si="30">SUM(X34/32.5)</f>
        <v>0.23931623931623933</v>
      </c>
      <c r="AA34" s="5">
        <f t="shared" ref="AA34:AA51" si="31">SUM(U34/278)</f>
        <v>0.21582733812949639</v>
      </c>
      <c r="AC34" s="5" t="s">
        <v>103</v>
      </c>
      <c r="AD34" s="5">
        <v>3900</v>
      </c>
      <c r="AE34" s="5">
        <v>43</v>
      </c>
      <c r="AF34" s="5">
        <v>498</v>
      </c>
      <c r="AG34" s="5">
        <v>63</v>
      </c>
      <c r="AH34" s="5">
        <f t="shared" si="24"/>
        <v>2.5210084033613446E-2</v>
      </c>
      <c r="AI34" s="5">
        <f t="shared" ref="AI34:AI51" si="32">AE34/287.5</f>
        <v>0.14956521739130435</v>
      </c>
      <c r="AJ34" s="5">
        <f t="shared" ref="AJ34:AJ51" si="33">AF34/AG34</f>
        <v>7.9047619047619051</v>
      </c>
      <c r="AK34" s="5">
        <f t="shared" ref="AK34:AK51" si="34">AJ34/33.2</f>
        <v>0.23809523809523808</v>
      </c>
      <c r="AM34" t="s">
        <v>29</v>
      </c>
      <c r="AN34">
        <v>0</v>
      </c>
      <c r="AO34">
        <v>86</v>
      </c>
      <c r="AP34">
        <f t="shared" si="10"/>
        <v>86</v>
      </c>
      <c r="AQ34">
        <f t="shared" ref="AQ34:AQ51" si="35">(AP34/2)</f>
        <v>43</v>
      </c>
      <c r="AR34">
        <v>601</v>
      </c>
      <c r="AS34">
        <f>(AR34/63)</f>
        <v>9.5396825396825395</v>
      </c>
      <c r="AT34">
        <v>4389</v>
      </c>
      <c r="AU34">
        <f t="shared" ref="AU34:AU51" si="36">(AT34/174000)</f>
        <v>2.5224137931034483E-2</v>
      </c>
      <c r="AV34">
        <f t="shared" ref="AV34:AV51" si="37">(AQ34/269)</f>
        <v>0.15985130111524162</v>
      </c>
      <c r="AW34">
        <f t="shared" ref="AW34:AW51" si="38">(AS34/32.7)</f>
        <v>0.29173341099946604</v>
      </c>
      <c r="AY34" t="s">
        <v>103</v>
      </c>
      <c r="AZ34">
        <v>8777</v>
      </c>
      <c r="BA34">
        <v>0</v>
      </c>
      <c r="BB34">
        <v>86</v>
      </c>
      <c r="BD34">
        <f t="shared" si="15"/>
        <v>43</v>
      </c>
      <c r="BE34">
        <v>585</v>
      </c>
      <c r="BF34">
        <v>63</v>
      </c>
      <c r="BG34" s="8">
        <f t="shared" si="16"/>
        <v>9.2857142857142865</v>
      </c>
      <c r="BH34">
        <f t="shared" si="17"/>
        <v>0.27215189873417722</v>
      </c>
      <c r="BI34">
        <f t="shared" si="18"/>
        <v>0.28396679772826561</v>
      </c>
      <c r="BJ34">
        <f t="shared" si="19"/>
        <v>5.0442528735632181E-2</v>
      </c>
    </row>
    <row r="35" spans="1:62" x14ac:dyDescent="0.25">
      <c r="A35" t="s">
        <v>109</v>
      </c>
      <c r="B35">
        <v>34</v>
      </c>
      <c r="C35">
        <v>170</v>
      </c>
      <c r="D35">
        <v>126</v>
      </c>
      <c r="E35">
        <v>150</v>
      </c>
      <c r="F35">
        <f t="shared" si="20"/>
        <v>0.84</v>
      </c>
      <c r="G35">
        <f t="shared" si="21"/>
        <v>0.20606060606060606</v>
      </c>
      <c r="H35">
        <f t="shared" si="22"/>
        <v>2.8023671760381121E-3</v>
      </c>
      <c r="I35">
        <f t="shared" si="23"/>
        <v>2.1538461538461538E-2</v>
      </c>
      <c r="K35" t="s">
        <v>35</v>
      </c>
      <c r="L35">
        <v>43000</v>
      </c>
      <c r="M35">
        <v>181</v>
      </c>
      <c r="N35">
        <v>19.82</v>
      </c>
      <c r="O35">
        <f t="shared" si="25"/>
        <v>0.48044692737430167</v>
      </c>
      <c r="P35">
        <f t="shared" si="26"/>
        <v>0.90500000000000003</v>
      </c>
      <c r="Q35">
        <f t="shared" si="27"/>
        <v>0.59076005961251865</v>
      </c>
      <c r="S35" s="5" t="s">
        <v>107</v>
      </c>
      <c r="T35" s="5">
        <v>57500</v>
      </c>
      <c r="U35" s="5">
        <v>152</v>
      </c>
      <c r="V35" s="5">
        <v>3899</v>
      </c>
      <c r="W35" s="5">
        <v>211</v>
      </c>
      <c r="X35" s="5">
        <f t="shared" si="28"/>
        <v>18.478672985781991</v>
      </c>
      <c r="Y35" s="5">
        <f t="shared" si="29"/>
        <v>0.43038922155688625</v>
      </c>
      <c r="Z35" s="5">
        <f t="shared" si="30"/>
        <v>0.56857455340867669</v>
      </c>
      <c r="AA35" s="5">
        <f t="shared" si="31"/>
        <v>0.5467625899280576</v>
      </c>
      <c r="AC35" s="5" t="s">
        <v>107</v>
      </c>
      <c r="AD35" s="5">
        <v>79500</v>
      </c>
      <c r="AE35" s="5">
        <v>127</v>
      </c>
      <c r="AF35" s="5">
        <v>3428</v>
      </c>
      <c r="AG35" s="5">
        <v>212</v>
      </c>
      <c r="AH35" s="5">
        <f t="shared" si="24"/>
        <v>0.51389786683904326</v>
      </c>
      <c r="AI35" s="5">
        <f t="shared" si="32"/>
        <v>0.44173913043478263</v>
      </c>
      <c r="AJ35" s="5">
        <f t="shared" si="33"/>
        <v>16.169811320754718</v>
      </c>
      <c r="AK35" s="5">
        <f t="shared" si="34"/>
        <v>0.48704250966128665</v>
      </c>
      <c r="AM35" t="s">
        <v>35</v>
      </c>
      <c r="AN35">
        <v>260</v>
      </c>
      <c r="AO35">
        <v>261</v>
      </c>
      <c r="AP35">
        <f t="shared" si="10"/>
        <v>521</v>
      </c>
      <c r="AQ35">
        <f t="shared" si="35"/>
        <v>260.5</v>
      </c>
      <c r="AR35">
        <v>2751</v>
      </c>
      <c r="AS35">
        <f>(AR35/212)</f>
        <v>12.976415094339623</v>
      </c>
      <c r="AT35">
        <v>79500</v>
      </c>
      <c r="AU35">
        <f t="shared" si="36"/>
        <v>0.45689655172413796</v>
      </c>
      <c r="AV35">
        <f t="shared" si="37"/>
        <v>0.96840148698884754</v>
      </c>
      <c r="AW35">
        <f t="shared" si="38"/>
        <v>0.39683226588194564</v>
      </c>
      <c r="AY35" t="s">
        <v>107</v>
      </c>
      <c r="AZ35">
        <v>79500</v>
      </c>
      <c r="BA35">
        <v>261</v>
      </c>
      <c r="BB35">
        <v>261</v>
      </c>
      <c r="BD35">
        <f t="shared" si="15"/>
        <v>261</v>
      </c>
      <c r="BE35">
        <v>2865</v>
      </c>
      <c r="BF35">
        <v>213</v>
      </c>
      <c r="BG35" s="8">
        <f t="shared" si="16"/>
        <v>13.450704225352112</v>
      </c>
      <c r="BH35">
        <f t="shared" si="17"/>
        <v>1.6518987341772151</v>
      </c>
      <c r="BI35">
        <f t="shared" si="18"/>
        <v>0.41133652065296977</v>
      </c>
      <c r="BJ35">
        <f t="shared" si="19"/>
        <v>0.45689655172413796</v>
      </c>
    </row>
    <row r="36" spans="1:62" x14ac:dyDescent="0.25">
      <c r="A36" t="s">
        <v>110</v>
      </c>
      <c r="B36">
        <v>102</v>
      </c>
      <c r="C36">
        <v>22500</v>
      </c>
      <c r="D36">
        <v>390</v>
      </c>
      <c r="E36">
        <v>132</v>
      </c>
      <c r="F36">
        <f t="shared" si="20"/>
        <v>2.9545454545454546</v>
      </c>
      <c r="G36">
        <f t="shared" si="21"/>
        <v>0.61818181818181817</v>
      </c>
      <c r="H36">
        <f t="shared" si="22"/>
        <v>0.37090153800504427</v>
      </c>
      <c r="I36">
        <f t="shared" si="23"/>
        <v>7.575757575757576E-2</v>
      </c>
      <c r="K36" t="s">
        <v>36</v>
      </c>
      <c r="L36">
        <v>34905</v>
      </c>
      <c r="M36">
        <v>96</v>
      </c>
      <c r="N36">
        <v>3.88</v>
      </c>
      <c r="O36">
        <f t="shared" si="25"/>
        <v>0.39</v>
      </c>
      <c r="P36">
        <f t="shared" si="26"/>
        <v>0.48</v>
      </c>
      <c r="Q36">
        <f t="shared" si="27"/>
        <v>0.11564828614008943</v>
      </c>
      <c r="S36" s="5" t="s">
        <v>110</v>
      </c>
      <c r="T36" s="5">
        <v>42427</v>
      </c>
      <c r="U36" s="5">
        <v>139</v>
      </c>
      <c r="V36" s="5">
        <v>552</v>
      </c>
      <c r="W36" s="5">
        <v>132</v>
      </c>
      <c r="X36" s="5">
        <f t="shared" si="28"/>
        <v>4.1818181818181817</v>
      </c>
      <c r="Y36" s="5">
        <f t="shared" si="29"/>
        <v>0.31756736526946105</v>
      </c>
      <c r="Z36" s="5">
        <f t="shared" si="30"/>
        <v>0.12867132867132866</v>
      </c>
      <c r="AA36" s="5">
        <f t="shared" si="31"/>
        <v>0.5</v>
      </c>
      <c r="AC36" s="5" t="s">
        <v>110</v>
      </c>
      <c r="AD36" s="5">
        <v>53707</v>
      </c>
      <c r="AE36" s="5">
        <v>129</v>
      </c>
      <c r="AF36" s="5">
        <v>506</v>
      </c>
      <c r="AG36" s="5">
        <v>132</v>
      </c>
      <c r="AH36" s="5">
        <f t="shared" si="24"/>
        <v>0.34716871363930185</v>
      </c>
      <c r="AI36" s="5">
        <f t="shared" si="32"/>
        <v>0.44869565217391305</v>
      </c>
      <c r="AJ36" s="5">
        <f t="shared" si="33"/>
        <v>3.8333333333333335</v>
      </c>
      <c r="AK36" s="5">
        <f t="shared" si="34"/>
        <v>0.11546184738955823</v>
      </c>
      <c r="AM36" t="s">
        <v>36</v>
      </c>
      <c r="AN36">
        <v>243</v>
      </c>
      <c r="AO36">
        <v>125</v>
      </c>
      <c r="AP36">
        <f t="shared" si="10"/>
        <v>368</v>
      </c>
      <c r="AQ36">
        <f t="shared" si="35"/>
        <v>184</v>
      </c>
      <c r="AR36">
        <v>465</v>
      </c>
      <c r="AS36">
        <f>(AR36/132)</f>
        <v>3.5227272727272729</v>
      </c>
      <c r="AT36">
        <v>60584</v>
      </c>
      <c r="AU36">
        <f t="shared" si="36"/>
        <v>0.34818390804597699</v>
      </c>
      <c r="AV36">
        <f t="shared" si="37"/>
        <v>0.68401486988847582</v>
      </c>
      <c r="AW36">
        <f t="shared" si="38"/>
        <v>0.10772866277453433</v>
      </c>
      <c r="AY36" t="s">
        <v>110</v>
      </c>
      <c r="AZ36">
        <v>60584</v>
      </c>
      <c r="BA36">
        <v>118</v>
      </c>
      <c r="BB36">
        <v>76</v>
      </c>
      <c r="BD36">
        <f t="shared" si="15"/>
        <v>97</v>
      </c>
      <c r="BE36">
        <v>476</v>
      </c>
      <c r="BF36">
        <v>132</v>
      </c>
      <c r="BG36" s="8">
        <f t="shared" si="16"/>
        <v>3.606060606060606</v>
      </c>
      <c r="BH36">
        <f t="shared" si="17"/>
        <v>0.61392405063291144</v>
      </c>
      <c r="BI36">
        <f t="shared" si="18"/>
        <v>0.11027708275414697</v>
      </c>
      <c r="BJ36">
        <f t="shared" si="19"/>
        <v>0.34818390804597699</v>
      </c>
    </row>
    <row r="37" spans="1:62" x14ac:dyDescent="0.25">
      <c r="A37" t="s">
        <v>111</v>
      </c>
      <c r="B37">
        <v>79</v>
      </c>
      <c r="C37">
        <v>12948</v>
      </c>
      <c r="D37">
        <v>326</v>
      </c>
      <c r="E37">
        <v>149</v>
      </c>
      <c r="F37">
        <f t="shared" si="20"/>
        <v>2.1879194630872485</v>
      </c>
      <c r="G37">
        <f t="shared" si="21"/>
        <v>0.47878787878787876</v>
      </c>
      <c r="H37">
        <f t="shared" si="22"/>
        <v>0.2134414717373028</v>
      </c>
      <c r="I37">
        <f t="shared" si="23"/>
        <v>5.6100499053519194E-2</v>
      </c>
      <c r="K37" t="s">
        <v>37</v>
      </c>
      <c r="L37">
        <v>20000</v>
      </c>
      <c r="M37">
        <v>90</v>
      </c>
      <c r="N37">
        <v>2.6</v>
      </c>
      <c r="O37">
        <f t="shared" si="25"/>
        <v>0.22346368715083798</v>
      </c>
      <c r="P37">
        <f t="shared" si="26"/>
        <v>0.45</v>
      </c>
      <c r="Q37">
        <f t="shared" si="27"/>
        <v>7.7496274217585703E-2</v>
      </c>
      <c r="S37" s="5" t="s">
        <v>111</v>
      </c>
      <c r="T37" s="5">
        <v>32000</v>
      </c>
      <c r="U37" s="5">
        <v>66</v>
      </c>
      <c r="V37" s="5">
        <v>415</v>
      </c>
      <c r="W37" s="5">
        <v>149</v>
      </c>
      <c r="X37" s="5">
        <f t="shared" si="28"/>
        <v>2.7852348993288589</v>
      </c>
      <c r="Y37" s="5">
        <f t="shared" si="29"/>
        <v>0.23952095808383234</v>
      </c>
      <c r="Z37" s="5">
        <f t="shared" si="30"/>
        <v>8.5699535363964893E-2</v>
      </c>
      <c r="AA37" s="5">
        <f t="shared" si="31"/>
        <v>0.23741007194244604</v>
      </c>
      <c r="AC37" s="5" t="s">
        <v>111</v>
      </c>
      <c r="AD37" s="5">
        <v>38400</v>
      </c>
      <c r="AE37" s="5">
        <v>65</v>
      </c>
      <c r="AF37" s="5">
        <v>433</v>
      </c>
      <c r="AG37" s="5">
        <v>149</v>
      </c>
      <c r="AH37" s="5">
        <f t="shared" si="24"/>
        <v>0.2482223658694247</v>
      </c>
      <c r="AI37" s="5">
        <f t="shared" si="32"/>
        <v>0.22608695652173913</v>
      </c>
      <c r="AJ37" s="5">
        <f t="shared" si="33"/>
        <v>2.9060402684563758</v>
      </c>
      <c r="AK37" s="5">
        <f t="shared" si="34"/>
        <v>8.7531333387240229E-2</v>
      </c>
      <c r="AM37" t="s">
        <v>37</v>
      </c>
      <c r="AN37">
        <v>64</v>
      </c>
      <c r="AO37">
        <v>64</v>
      </c>
      <c r="AP37">
        <f t="shared" si="10"/>
        <v>128</v>
      </c>
      <c r="AQ37">
        <f t="shared" si="35"/>
        <v>64</v>
      </c>
      <c r="AR37">
        <v>407</v>
      </c>
      <c r="AS37">
        <f>(AR37/149)</f>
        <v>2.7315436241610738</v>
      </c>
      <c r="AT37">
        <v>38400</v>
      </c>
      <c r="AU37">
        <f t="shared" si="36"/>
        <v>0.22068965517241379</v>
      </c>
      <c r="AV37">
        <f t="shared" si="37"/>
        <v>0.23791821561338289</v>
      </c>
      <c r="AW37">
        <f t="shared" si="38"/>
        <v>8.3533444163947201E-2</v>
      </c>
      <c r="AY37" t="s">
        <v>111</v>
      </c>
      <c r="AZ37">
        <v>38400</v>
      </c>
      <c r="BA37">
        <v>64</v>
      </c>
      <c r="BB37">
        <v>65</v>
      </c>
      <c r="BD37">
        <f t="shared" si="15"/>
        <v>64.5</v>
      </c>
      <c r="BE37">
        <v>299</v>
      </c>
      <c r="BF37">
        <v>149</v>
      </c>
      <c r="BG37" s="8">
        <f t="shared" si="16"/>
        <v>2.0067114093959733</v>
      </c>
      <c r="BH37">
        <f t="shared" si="17"/>
        <v>0.40822784810126583</v>
      </c>
      <c r="BI37">
        <f t="shared" si="18"/>
        <v>6.1367321388256055E-2</v>
      </c>
      <c r="BJ37">
        <f t="shared" si="19"/>
        <v>0.22068965517241379</v>
      </c>
    </row>
    <row r="38" spans="1:62" x14ac:dyDescent="0.25">
      <c r="A38" t="s">
        <v>112</v>
      </c>
      <c r="B38">
        <v>63</v>
      </c>
      <c r="C38">
        <v>7848</v>
      </c>
      <c r="D38">
        <v>663</v>
      </c>
      <c r="E38">
        <v>90</v>
      </c>
      <c r="F38">
        <f t="shared" si="20"/>
        <v>7.3666666666666663</v>
      </c>
      <c r="G38">
        <f t="shared" si="21"/>
        <v>0.38181818181818183</v>
      </c>
      <c r="H38">
        <f t="shared" si="22"/>
        <v>0.12937045645615944</v>
      </c>
      <c r="I38">
        <f t="shared" si="23"/>
        <v>0.18888888888888888</v>
      </c>
      <c r="K38" t="s">
        <v>38</v>
      </c>
      <c r="L38">
        <v>5514</v>
      </c>
      <c r="M38">
        <v>60</v>
      </c>
      <c r="N38">
        <v>6.24</v>
      </c>
      <c r="O38">
        <f t="shared" si="25"/>
        <v>6.1608938547486031E-2</v>
      </c>
      <c r="P38">
        <f t="shared" si="26"/>
        <v>0.3</v>
      </c>
      <c r="Q38">
        <f t="shared" si="27"/>
        <v>0.18599105812220568</v>
      </c>
      <c r="S38" s="5" t="s">
        <v>112</v>
      </c>
      <c r="T38" s="5">
        <v>13116</v>
      </c>
      <c r="U38" s="5">
        <v>54</v>
      </c>
      <c r="V38" s="5">
        <v>484</v>
      </c>
      <c r="W38" s="5">
        <v>90</v>
      </c>
      <c r="X38" s="5">
        <f t="shared" si="28"/>
        <v>5.3777777777777782</v>
      </c>
      <c r="Y38" s="5">
        <f t="shared" si="29"/>
        <v>9.8173652694610772E-2</v>
      </c>
      <c r="Z38" s="5">
        <f t="shared" si="30"/>
        <v>0.16547008547008549</v>
      </c>
      <c r="AA38" s="5">
        <f t="shared" si="31"/>
        <v>0.19424460431654678</v>
      </c>
      <c r="AC38" s="5" t="s">
        <v>112</v>
      </c>
      <c r="AD38" s="5">
        <v>15396</v>
      </c>
      <c r="AE38" s="5">
        <v>64</v>
      </c>
      <c r="AF38" s="5">
        <v>465</v>
      </c>
      <c r="AG38" s="5">
        <v>90</v>
      </c>
      <c r="AH38" s="5">
        <f t="shared" si="24"/>
        <v>9.9521654815772465E-2</v>
      </c>
      <c r="AI38" s="5">
        <f t="shared" si="32"/>
        <v>0.22260869565217392</v>
      </c>
      <c r="AJ38" s="5">
        <f t="shared" si="33"/>
        <v>5.166666666666667</v>
      </c>
      <c r="AK38" s="5">
        <f t="shared" si="34"/>
        <v>0.15562248995983935</v>
      </c>
      <c r="AM38" t="s">
        <v>38</v>
      </c>
      <c r="AN38">
        <v>0</v>
      </c>
      <c r="AO38">
        <v>123</v>
      </c>
      <c r="AP38">
        <f t="shared" si="10"/>
        <v>123</v>
      </c>
      <c r="AQ38">
        <f t="shared" si="35"/>
        <v>61.5</v>
      </c>
      <c r="AR38">
        <v>478</v>
      </c>
      <c r="AS38">
        <f>(AR38/90)</f>
        <v>5.3111111111111109</v>
      </c>
      <c r="AT38">
        <v>21612</v>
      </c>
      <c r="AU38">
        <f t="shared" si="36"/>
        <v>0.12420689655172414</v>
      </c>
      <c r="AV38">
        <f t="shared" si="37"/>
        <v>0.22862453531598512</v>
      </c>
      <c r="AW38">
        <f t="shared" si="38"/>
        <v>0.16241930003397892</v>
      </c>
      <c r="AY38" t="s">
        <v>112</v>
      </c>
      <c r="AZ38">
        <v>23568</v>
      </c>
      <c r="BB38">
        <v>111</v>
      </c>
      <c r="BC38">
        <v>24</v>
      </c>
      <c r="BD38">
        <f t="shared" si="15"/>
        <v>67.5</v>
      </c>
      <c r="BE38">
        <v>454</v>
      </c>
      <c r="BF38">
        <v>90</v>
      </c>
      <c r="BG38" s="8">
        <f t="shared" si="16"/>
        <v>5.0444444444444443</v>
      </c>
      <c r="BH38">
        <f t="shared" si="17"/>
        <v>0.42721518987341772</v>
      </c>
      <c r="BI38">
        <f t="shared" si="18"/>
        <v>0.15426435609921846</v>
      </c>
      <c r="BJ38">
        <f t="shared" si="19"/>
        <v>0.13544827586206898</v>
      </c>
    </row>
    <row r="39" spans="1:62" x14ac:dyDescent="0.25">
      <c r="A39" t="s">
        <v>113</v>
      </c>
      <c r="B39">
        <v>79</v>
      </c>
      <c r="C39">
        <v>25000</v>
      </c>
      <c r="D39">
        <v>1430</v>
      </c>
      <c r="E39">
        <v>253</v>
      </c>
      <c r="F39">
        <f t="shared" si="20"/>
        <v>5.6521739130434785</v>
      </c>
      <c r="G39">
        <f t="shared" si="21"/>
        <v>0.47878787878787876</v>
      </c>
      <c r="H39">
        <f t="shared" si="22"/>
        <v>0.41211282000560473</v>
      </c>
      <c r="I39">
        <f t="shared" si="23"/>
        <v>0.14492753623188406</v>
      </c>
      <c r="K39" t="s">
        <v>39</v>
      </c>
      <c r="L39">
        <v>35000</v>
      </c>
      <c r="M39">
        <v>76</v>
      </c>
      <c r="N39">
        <v>7.95</v>
      </c>
      <c r="O39">
        <f t="shared" si="25"/>
        <v>0.39106145251396646</v>
      </c>
      <c r="P39">
        <f t="shared" si="26"/>
        <v>0.38</v>
      </c>
      <c r="Q39">
        <f t="shared" si="27"/>
        <v>0.23695976154992551</v>
      </c>
      <c r="S39" s="5" t="s">
        <v>113</v>
      </c>
      <c r="T39" s="5">
        <v>47000</v>
      </c>
      <c r="U39" s="5">
        <v>47</v>
      </c>
      <c r="V39" s="5">
        <v>2702</v>
      </c>
      <c r="W39" s="5">
        <v>253</v>
      </c>
      <c r="X39" s="5">
        <f t="shared" si="28"/>
        <v>10.679841897233201</v>
      </c>
      <c r="Y39" s="5">
        <f t="shared" si="29"/>
        <v>0.35179640718562877</v>
      </c>
      <c r="Z39" s="5">
        <f t="shared" si="30"/>
        <v>0.32861051991486773</v>
      </c>
      <c r="AA39" s="5">
        <f t="shared" si="31"/>
        <v>0.16906474820143885</v>
      </c>
      <c r="AC39" s="5" t="s">
        <v>113</v>
      </c>
      <c r="AD39" s="5">
        <v>64638</v>
      </c>
      <c r="AE39" s="5">
        <v>71</v>
      </c>
      <c r="AF39" s="5">
        <v>2947</v>
      </c>
      <c r="AG39" s="5">
        <v>253</v>
      </c>
      <c r="AH39" s="5">
        <f t="shared" si="24"/>
        <v>0.41782805429864256</v>
      </c>
      <c r="AI39" s="5">
        <f t="shared" si="32"/>
        <v>0.24695652173913044</v>
      </c>
      <c r="AJ39" s="5">
        <f t="shared" si="33"/>
        <v>11.648221343873518</v>
      </c>
      <c r="AK39" s="5">
        <f t="shared" si="34"/>
        <v>0.35085004047811796</v>
      </c>
      <c r="AM39" t="s">
        <v>39</v>
      </c>
      <c r="AN39">
        <v>178</v>
      </c>
      <c r="AO39">
        <v>163</v>
      </c>
      <c r="AP39">
        <f t="shared" si="10"/>
        <v>341</v>
      </c>
      <c r="AQ39">
        <f t="shared" si="35"/>
        <v>170.5</v>
      </c>
      <c r="AR39">
        <v>2919</v>
      </c>
      <c r="AS39">
        <f>(AR39/253)</f>
        <v>11.537549407114625</v>
      </c>
      <c r="AT39">
        <v>78315</v>
      </c>
      <c r="AU39">
        <f t="shared" si="36"/>
        <v>0.45008620689655171</v>
      </c>
      <c r="AV39">
        <f t="shared" si="37"/>
        <v>0.63382899628252787</v>
      </c>
      <c r="AW39">
        <f t="shared" si="38"/>
        <v>0.35283025709830657</v>
      </c>
      <c r="AY39" t="s">
        <v>113</v>
      </c>
      <c r="AZ39">
        <v>85339</v>
      </c>
      <c r="BA39">
        <v>69</v>
      </c>
      <c r="BB39">
        <v>257</v>
      </c>
      <c r="BD39">
        <f t="shared" si="15"/>
        <v>163</v>
      </c>
      <c r="BE39">
        <v>2358</v>
      </c>
      <c r="BF39">
        <v>253</v>
      </c>
      <c r="BG39" s="8">
        <f t="shared" si="16"/>
        <v>9.3201581027667988</v>
      </c>
      <c r="BH39">
        <f t="shared" si="17"/>
        <v>1.0316455696202531</v>
      </c>
      <c r="BI39">
        <f t="shared" si="18"/>
        <v>0.28502012546687455</v>
      </c>
      <c r="BJ39">
        <f t="shared" si="19"/>
        <v>0.49045402298850577</v>
      </c>
    </row>
    <row r="40" spans="1:62" x14ac:dyDescent="0.25">
      <c r="A40" t="s">
        <v>114</v>
      </c>
      <c r="B40">
        <v>63</v>
      </c>
      <c r="C40">
        <v>315</v>
      </c>
      <c r="D40">
        <v>228</v>
      </c>
      <c r="E40">
        <v>150</v>
      </c>
      <c r="F40">
        <f t="shared" si="20"/>
        <v>1.52</v>
      </c>
      <c r="G40">
        <f t="shared" si="21"/>
        <v>0.38181818181818183</v>
      </c>
      <c r="H40">
        <f t="shared" si="22"/>
        <v>5.1926215320706199E-3</v>
      </c>
      <c r="I40">
        <f t="shared" si="23"/>
        <v>3.8974358974358976E-2</v>
      </c>
      <c r="K40" t="s">
        <v>40</v>
      </c>
      <c r="L40">
        <v>300</v>
      </c>
      <c r="M40">
        <v>79</v>
      </c>
      <c r="N40">
        <v>1.58</v>
      </c>
      <c r="O40">
        <f t="shared" si="25"/>
        <v>3.3519553072625698E-3</v>
      </c>
      <c r="P40">
        <f t="shared" si="26"/>
        <v>0.39500000000000002</v>
      </c>
      <c r="Q40">
        <f t="shared" si="27"/>
        <v>4.7093889716840545E-2</v>
      </c>
      <c r="S40" s="5" t="s">
        <v>114</v>
      </c>
      <c r="T40" s="5">
        <v>300</v>
      </c>
      <c r="U40" s="5">
        <v>81</v>
      </c>
      <c r="V40" s="5">
        <v>228</v>
      </c>
      <c r="W40" s="5">
        <v>150</v>
      </c>
      <c r="X40" s="5">
        <f t="shared" si="28"/>
        <v>1.52</v>
      </c>
      <c r="Y40" s="5">
        <f t="shared" si="29"/>
        <v>2.2455089820359281E-3</v>
      </c>
      <c r="Z40" s="5">
        <f t="shared" si="30"/>
        <v>4.6769230769230771E-2</v>
      </c>
      <c r="AA40" s="5">
        <f t="shared" si="31"/>
        <v>0.29136690647482016</v>
      </c>
      <c r="AC40" s="5" t="s">
        <v>114</v>
      </c>
      <c r="AD40" s="5">
        <v>11236</v>
      </c>
      <c r="AE40" s="5">
        <v>59</v>
      </c>
      <c r="AF40" s="5">
        <v>454</v>
      </c>
      <c r="AG40" s="5">
        <v>113</v>
      </c>
      <c r="AH40" s="5">
        <f t="shared" si="24"/>
        <v>7.2630898513251455E-2</v>
      </c>
      <c r="AI40" s="5">
        <f t="shared" si="32"/>
        <v>0.20521739130434782</v>
      </c>
      <c r="AJ40" s="5">
        <f t="shared" si="33"/>
        <v>4.0176991150442474</v>
      </c>
      <c r="AK40" s="5">
        <f t="shared" si="34"/>
        <v>0.12101503358567009</v>
      </c>
      <c r="AM40" t="s">
        <v>40</v>
      </c>
      <c r="AN40">
        <v>65</v>
      </c>
      <c r="AO40">
        <v>47</v>
      </c>
      <c r="AP40">
        <f t="shared" si="10"/>
        <v>112</v>
      </c>
      <c r="AQ40">
        <f t="shared" si="35"/>
        <v>56</v>
      </c>
      <c r="AR40">
        <v>441</v>
      </c>
      <c r="AS40">
        <f>(AR40/113)</f>
        <v>3.9026548672566372</v>
      </c>
      <c r="AT40">
        <v>13089</v>
      </c>
      <c r="AU40">
        <f t="shared" si="36"/>
        <v>7.5224137931034482E-2</v>
      </c>
      <c r="AV40">
        <f t="shared" si="37"/>
        <v>0.20817843866171004</v>
      </c>
      <c r="AW40">
        <f t="shared" si="38"/>
        <v>0.11934724364699195</v>
      </c>
      <c r="AY40" t="s">
        <v>114</v>
      </c>
      <c r="AZ40">
        <v>15414</v>
      </c>
      <c r="BB40">
        <v>133</v>
      </c>
      <c r="BC40">
        <v>61</v>
      </c>
      <c r="BD40">
        <f t="shared" si="15"/>
        <v>97</v>
      </c>
      <c r="BE40">
        <v>259</v>
      </c>
      <c r="BF40">
        <v>113</v>
      </c>
      <c r="BG40" s="8">
        <f t="shared" si="16"/>
        <v>2.2920353982300883</v>
      </c>
      <c r="BH40">
        <f t="shared" si="17"/>
        <v>0.61392405063291144</v>
      </c>
      <c r="BI40">
        <f t="shared" si="18"/>
        <v>7.0092825633947642E-2</v>
      </c>
      <c r="BJ40">
        <f t="shared" si="19"/>
        <v>8.8586206896551722E-2</v>
      </c>
    </row>
    <row r="41" spans="1:62" x14ac:dyDescent="0.25">
      <c r="A41" t="s">
        <v>115</v>
      </c>
      <c r="B41">
        <v>102</v>
      </c>
      <c r="C41">
        <v>10000</v>
      </c>
      <c r="D41">
        <v>396</v>
      </c>
      <c r="E41">
        <v>170</v>
      </c>
      <c r="F41">
        <f t="shared" si="20"/>
        <v>2.3294117647058825</v>
      </c>
      <c r="G41">
        <f t="shared" si="21"/>
        <v>0.61818181818181817</v>
      </c>
      <c r="H41">
        <f t="shared" si="22"/>
        <v>0.16484512800224188</v>
      </c>
      <c r="I41">
        <f t="shared" si="23"/>
        <v>5.972850678733032E-2</v>
      </c>
      <c r="K41" t="s">
        <v>41</v>
      </c>
      <c r="L41">
        <v>10000</v>
      </c>
      <c r="M41">
        <v>93</v>
      </c>
      <c r="N41">
        <v>1.98</v>
      </c>
      <c r="O41">
        <f t="shared" si="25"/>
        <v>0.11173184357541899</v>
      </c>
      <c r="P41">
        <f t="shared" si="26"/>
        <v>0.46500000000000002</v>
      </c>
      <c r="Q41">
        <f t="shared" si="27"/>
        <v>5.9016393442622953E-2</v>
      </c>
      <c r="S41" s="5" t="s">
        <v>115</v>
      </c>
      <c r="T41" s="5">
        <v>10400</v>
      </c>
      <c r="U41" s="5">
        <v>66</v>
      </c>
      <c r="V41" s="5">
        <v>493</v>
      </c>
      <c r="W41" s="5">
        <v>170</v>
      </c>
      <c r="X41" s="5">
        <f t="shared" si="28"/>
        <v>2.9</v>
      </c>
      <c r="Y41" s="5">
        <f t="shared" si="29"/>
        <v>7.7844311377245512E-2</v>
      </c>
      <c r="Z41" s="5">
        <f t="shared" si="30"/>
        <v>8.9230769230769225E-2</v>
      </c>
      <c r="AA41" s="5">
        <f t="shared" si="31"/>
        <v>0.23741007194244604</v>
      </c>
      <c r="AC41" s="5" t="s">
        <v>115</v>
      </c>
      <c r="AD41" s="5">
        <v>10400</v>
      </c>
      <c r="AE41" s="5">
        <v>66</v>
      </c>
      <c r="AF41" s="5">
        <v>421</v>
      </c>
      <c r="AG41" s="5">
        <v>170</v>
      </c>
      <c r="AH41" s="5">
        <f t="shared" si="24"/>
        <v>6.7226890756302518E-2</v>
      </c>
      <c r="AI41" s="5">
        <f t="shared" si="32"/>
        <v>0.22956521739130434</v>
      </c>
      <c r="AJ41" s="5">
        <f t="shared" si="33"/>
        <v>2.4764705882352942</v>
      </c>
      <c r="AK41" s="5">
        <f t="shared" si="34"/>
        <v>7.4592487597448617E-2</v>
      </c>
      <c r="AM41" t="s">
        <v>41</v>
      </c>
      <c r="AN41">
        <v>111</v>
      </c>
      <c r="AO41">
        <v>72</v>
      </c>
      <c r="AP41">
        <f t="shared" si="10"/>
        <v>183</v>
      </c>
      <c r="AQ41">
        <f t="shared" si="35"/>
        <v>91.5</v>
      </c>
      <c r="AR41">
        <v>337</v>
      </c>
      <c r="AS41">
        <f>(AR41/170)</f>
        <v>1.9823529411764707</v>
      </c>
      <c r="AT41">
        <v>10400</v>
      </c>
      <c r="AU41">
        <f t="shared" si="36"/>
        <v>5.9770114942528735E-2</v>
      </c>
      <c r="AV41">
        <f t="shared" si="37"/>
        <v>0.34014869888475835</v>
      </c>
      <c r="AW41">
        <f t="shared" si="38"/>
        <v>6.062241410325598E-2</v>
      </c>
      <c r="AY41" t="s">
        <v>115</v>
      </c>
      <c r="AZ41">
        <v>10400</v>
      </c>
      <c r="BA41">
        <v>68</v>
      </c>
      <c r="BB41">
        <v>122</v>
      </c>
      <c r="BD41">
        <f t="shared" si="15"/>
        <v>95</v>
      </c>
      <c r="BE41">
        <v>332</v>
      </c>
      <c r="BF41">
        <v>170</v>
      </c>
      <c r="BG41" s="8">
        <f t="shared" si="16"/>
        <v>1.9529411764705882</v>
      </c>
      <c r="BH41">
        <f t="shared" si="17"/>
        <v>0.60126582278481011</v>
      </c>
      <c r="BI41">
        <f t="shared" si="18"/>
        <v>5.9722971757510339E-2</v>
      </c>
      <c r="BJ41">
        <f t="shared" si="19"/>
        <v>5.9770114942528735E-2</v>
      </c>
    </row>
    <row r="42" spans="1:62" x14ac:dyDescent="0.25">
      <c r="A42" t="s">
        <v>116</v>
      </c>
      <c r="B42">
        <v>38</v>
      </c>
      <c r="C42">
        <v>3000</v>
      </c>
      <c r="D42">
        <v>135</v>
      </c>
      <c r="E42">
        <v>105</v>
      </c>
      <c r="F42">
        <f t="shared" si="20"/>
        <v>1.2857142857142858</v>
      </c>
      <c r="G42">
        <f t="shared" si="21"/>
        <v>0.23030303030303031</v>
      </c>
      <c r="H42">
        <f t="shared" si="22"/>
        <v>4.945353840067257E-2</v>
      </c>
      <c r="I42">
        <f t="shared" si="23"/>
        <v>3.2967032967032968E-2</v>
      </c>
      <c r="K42" t="s">
        <v>42</v>
      </c>
      <c r="L42">
        <v>3000</v>
      </c>
      <c r="M42">
        <v>38</v>
      </c>
      <c r="N42">
        <v>0.83</v>
      </c>
      <c r="O42">
        <f t="shared" si="25"/>
        <v>3.3519553072625698E-2</v>
      </c>
      <c r="P42">
        <f t="shared" si="26"/>
        <v>0.19</v>
      </c>
      <c r="Q42">
        <f t="shared" si="27"/>
        <v>2.4739195230998511E-2</v>
      </c>
      <c r="S42" s="5" t="s">
        <v>116</v>
      </c>
      <c r="T42" s="5">
        <v>4000</v>
      </c>
      <c r="U42" s="5">
        <v>38</v>
      </c>
      <c r="V42" s="5">
        <v>94</v>
      </c>
      <c r="W42" s="5">
        <v>105</v>
      </c>
      <c r="X42" s="5">
        <f t="shared" si="28"/>
        <v>0.89523809523809528</v>
      </c>
      <c r="Y42" s="5">
        <f t="shared" si="29"/>
        <v>2.9940119760479042E-2</v>
      </c>
      <c r="Z42" s="5">
        <f t="shared" si="30"/>
        <v>2.7545787545787546E-2</v>
      </c>
      <c r="AA42" s="5">
        <f t="shared" si="31"/>
        <v>0.1366906474820144</v>
      </c>
      <c r="AC42" s="5" t="s">
        <v>116</v>
      </c>
      <c r="AD42" s="5">
        <v>6000</v>
      </c>
      <c r="AE42" s="5">
        <v>38</v>
      </c>
      <c r="AF42" s="5">
        <v>75</v>
      </c>
      <c r="AG42" s="5">
        <v>105</v>
      </c>
      <c r="AH42" s="5">
        <f t="shared" si="24"/>
        <v>3.8784744667097609E-2</v>
      </c>
      <c r="AI42" s="5">
        <f t="shared" si="32"/>
        <v>0.13217391304347825</v>
      </c>
      <c r="AJ42" s="5">
        <f t="shared" si="33"/>
        <v>0.7142857142857143</v>
      </c>
      <c r="AK42" s="5">
        <f t="shared" si="34"/>
        <v>2.1514629948364887E-2</v>
      </c>
      <c r="AM42" t="s">
        <v>42</v>
      </c>
      <c r="AN42">
        <v>39</v>
      </c>
      <c r="AO42">
        <v>35</v>
      </c>
      <c r="AP42">
        <f t="shared" si="10"/>
        <v>74</v>
      </c>
      <c r="AQ42">
        <f t="shared" si="35"/>
        <v>37</v>
      </c>
      <c r="AR42">
        <v>106</v>
      </c>
      <c r="AS42">
        <f>(AR42/105)</f>
        <v>1.0095238095238095</v>
      </c>
      <c r="AT42">
        <v>6000</v>
      </c>
      <c r="AU42">
        <f t="shared" si="36"/>
        <v>3.4482758620689655E-2</v>
      </c>
      <c r="AV42">
        <f t="shared" si="37"/>
        <v>0.13754646840148699</v>
      </c>
      <c r="AW42">
        <f t="shared" si="38"/>
        <v>3.0872287753021695E-2</v>
      </c>
      <c r="AY42" t="s">
        <v>116</v>
      </c>
      <c r="AZ42">
        <v>6000</v>
      </c>
      <c r="BA42">
        <v>38</v>
      </c>
      <c r="BB42">
        <v>38</v>
      </c>
      <c r="BD42">
        <f t="shared" si="15"/>
        <v>38</v>
      </c>
      <c r="BE42">
        <v>114</v>
      </c>
      <c r="BF42">
        <v>105</v>
      </c>
      <c r="BG42" s="8">
        <f t="shared" si="16"/>
        <v>1.0857142857142856</v>
      </c>
      <c r="BH42">
        <f t="shared" si="17"/>
        <v>0.24050632911392406</v>
      </c>
      <c r="BI42">
        <f t="shared" si="18"/>
        <v>3.3202271734381818E-2</v>
      </c>
      <c r="BJ42">
        <f t="shared" si="19"/>
        <v>3.4482758620689655E-2</v>
      </c>
    </row>
    <row r="43" spans="1:62" x14ac:dyDescent="0.25">
      <c r="A43" t="s">
        <v>117</v>
      </c>
      <c r="B43">
        <v>41</v>
      </c>
      <c r="C43">
        <v>8308</v>
      </c>
      <c r="D43">
        <v>320</v>
      </c>
      <c r="E43">
        <v>132</v>
      </c>
      <c r="F43">
        <f t="shared" si="20"/>
        <v>2.4242424242424243</v>
      </c>
      <c r="G43">
        <f t="shared" si="21"/>
        <v>0.24848484848484848</v>
      </c>
      <c r="H43">
        <f t="shared" si="22"/>
        <v>0.13695333234426257</v>
      </c>
      <c r="I43">
        <f t="shared" si="23"/>
        <v>6.216006216006216E-2</v>
      </c>
      <c r="K43" t="s">
        <v>43</v>
      </c>
      <c r="L43">
        <v>12500</v>
      </c>
      <c r="M43">
        <v>41</v>
      </c>
      <c r="N43">
        <v>1.98</v>
      </c>
      <c r="O43">
        <f t="shared" si="25"/>
        <v>0.13966480446927373</v>
      </c>
      <c r="P43">
        <f t="shared" si="26"/>
        <v>0.20499999999999999</v>
      </c>
      <c r="Q43">
        <f t="shared" si="27"/>
        <v>5.9016393442622953E-2</v>
      </c>
      <c r="S43" s="5" t="s">
        <v>117</v>
      </c>
      <c r="T43" s="5">
        <v>16500</v>
      </c>
      <c r="U43" s="5">
        <v>45</v>
      </c>
      <c r="V43" s="5">
        <v>283</v>
      </c>
      <c r="W43" s="5">
        <v>132</v>
      </c>
      <c r="X43" s="5">
        <f t="shared" si="28"/>
        <v>2.143939393939394</v>
      </c>
      <c r="Y43" s="5">
        <f t="shared" si="29"/>
        <v>0.12350299401197605</v>
      </c>
      <c r="Z43" s="5">
        <f t="shared" si="30"/>
        <v>6.5967365967365965E-2</v>
      </c>
      <c r="AA43" s="5">
        <f t="shared" si="31"/>
        <v>0.16187050359712229</v>
      </c>
      <c r="AC43" s="5" t="s">
        <v>117</v>
      </c>
      <c r="AD43" s="5">
        <v>16500</v>
      </c>
      <c r="AE43" s="5">
        <v>51</v>
      </c>
      <c r="AF43" s="5">
        <v>284</v>
      </c>
      <c r="AG43" s="5">
        <v>132</v>
      </c>
      <c r="AH43" s="5">
        <f t="shared" si="24"/>
        <v>0.10665804783451842</v>
      </c>
      <c r="AI43" s="5">
        <f t="shared" si="32"/>
        <v>0.17739130434782607</v>
      </c>
      <c r="AJ43" s="5">
        <f t="shared" si="33"/>
        <v>2.1515151515151514</v>
      </c>
      <c r="AK43" s="5">
        <f t="shared" si="34"/>
        <v>6.4804673238408175E-2</v>
      </c>
      <c r="AM43" t="s">
        <v>43</v>
      </c>
      <c r="AN43">
        <v>41</v>
      </c>
      <c r="AO43">
        <v>50</v>
      </c>
      <c r="AP43">
        <v>90</v>
      </c>
      <c r="AQ43">
        <f t="shared" si="35"/>
        <v>45</v>
      </c>
      <c r="AR43">
        <v>335</v>
      </c>
      <c r="AS43">
        <f>(AR43/132)</f>
        <v>2.5378787878787881</v>
      </c>
      <c r="AT43">
        <v>19009</v>
      </c>
      <c r="AU43">
        <f t="shared" si="36"/>
        <v>0.10924712643678161</v>
      </c>
      <c r="AV43">
        <f t="shared" si="37"/>
        <v>0.16728624535315986</v>
      </c>
      <c r="AW43">
        <f t="shared" si="38"/>
        <v>7.7610972106384943E-2</v>
      </c>
      <c r="AY43" t="s">
        <v>117</v>
      </c>
      <c r="AZ43">
        <v>20884</v>
      </c>
      <c r="BB43">
        <v>33</v>
      </c>
      <c r="BC43">
        <v>42</v>
      </c>
      <c r="BD43">
        <f t="shared" si="15"/>
        <v>37.5</v>
      </c>
      <c r="BE43">
        <v>322</v>
      </c>
      <c r="BF43">
        <v>132</v>
      </c>
      <c r="BG43" s="8">
        <f t="shared" si="16"/>
        <v>2.4393939393939394</v>
      </c>
      <c r="BH43">
        <f t="shared" si="17"/>
        <v>0.23734177215189872</v>
      </c>
      <c r="BI43">
        <f t="shared" si="18"/>
        <v>7.4599203039570003E-2</v>
      </c>
      <c r="BJ43">
        <f t="shared" si="19"/>
        <v>0.12002298850574712</v>
      </c>
    </row>
    <row r="44" spans="1:62" x14ac:dyDescent="0.25">
      <c r="A44" t="s">
        <v>118</v>
      </c>
      <c r="B44">
        <v>40</v>
      </c>
      <c r="C44">
        <v>7200</v>
      </c>
      <c r="D44">
        <v>1486</v>
      </c>
      <c r="E44">
        <v>181</v>
      </c>
      <c r="F44">
        <f t="shared" si="20"/>
        <v>8.2099447513812152</v>
      </c>
      <c r="G44">
        <f t="shared" si="21"/>
        <v>0.24242424242424243</v>
      </c>
      <c r="H44">
        <f t="shared" si="22"/>
        <v>0.11868849216161416</v>
      </c>
      <c r="I44">
        <f t="shared" si="23"/>
        <v>0.21051140388156961</v>
      </c>
      <c r="K44" t="s">
        <v>44</v>
      </c>
      <c r="L44">
        <v>7200</v>
      </c>
      <c r="M44">
        <v>50</v>
      </c>
      <c r="N44">
        <v>10.01</v>
      </c>
      <c r="O44">
        <f t="shared" si="25"/>
        <v>8.0446927374301674E-2</v>
      </c>
      <c r="P44">
        <f t="shared" si="26"/>
        <v>0.25</v>
      </c>
      <c r="Q44">
        <f t="shared" si="27"/>
        <v>0.29836065573770493</v>
      </c>
      <c r="S44" s="5" t="s">
        <v>118</v>
      </c>
      <c r="T44" s="5">
        <v>7200</v>
      </c>
      <c r="U44" s="5">
        <v>50</v>
      </c>
      <c r="V44" s="5">
        <v>2420</v>
      </c>
      <c r="W44" s="5">
        <v>181</v>
      </c>
      <c r="X44" s="5">
        <f t="shared" si="28"/>
        <v>13.370165745856353</v>
      </c>
      <c r="Y44" s="5">
        <f t="shared" si="29"/>
        <v>5.3892215568862277E-2</v>
      </c>
      <c r="Z44" s="5">
        <f t="shared" si="30"/>
        <v>0.41138971525711854</v>
      </c>
      <c r="AA44" s="5">
        <f t="shared" si="31"/>
        <v>0.17985611510791366</v>
      </c>
      <c r="AC44" s="5" t="s">
        <v>118</v>
      </c>
      <c r="AD44" s="5">
        <v>7200</v>
      </c>
      <c r="AE44" s="5">
        <v>50</v>
      </c>
      <c r="AF44" s="5">
        <v>2268</v>
      </c>
      <c r="AG44" s="5">
        <v>181</v>
      </c>
      <c r="AH44" s="5">
        <f t="shared" si="24"/>
        <v>4.6541693600517131E-2</v>
      </c>
      <c r="AI44" s="5">
        <f t="shared" si="32"/>
        <v>0.17391304347826086</v>
      </c>
      <c r="AJ44" s="5">
        <f t="shared" si="33"/>
        <v>12.530386740331492</v>
      </c>
      <c r="AK44" s="5">
        <f t="shared" si="34"/>
        <v>0.37742128735938224</v>
      </c>
      <c r="AM44" t="s">
        <v>44</v>
      </c>
      <c r="AN44">
        <v>0</v>
      </c>
      <c r="AO44">
        <v>100</v>
      </c>
      <c r="AP44">
        <f t="shared" ref="AP44:AP51" si="39">(AN44+AO44)</f>
        <v>100</v>
      </c>
      <c r="AQ44">
        <f t="shared" si="35"/>
        <v>50</v>
      </c>
      <c r="AR44">
        <v>2388</v>
      </c>
      <c r="AS44">
        <f>(AR44/181)</f>
        <v>13.193370165745856</v>
      </c>
      <c r="AT44">
        <v>7200</v>
      </c>
      <c r="AU44">
        <f t="shared" si="36"/>
        <v>4.1379310344827586E-2</v>
      </c>
      <c r="AV44">
        <f t="shared" si="37"/>
        <v>0.18587360594795538</v>
      </c>
      <c r="AW44">
        <f t="shared" si="38"/>
        <v>0.40346697754574479</v>
      </c>
      <c r="AY44" t="s">
        <v>118</v>
      </c>
      <c r="AZ44">
        <v>7200</v>
      </c>
      <c r="BA44">
        <v>0</v>
      </c>
      <c r="BB44">
        <v>100</v>
      </c>
      <c r="BD44">
        <f t="shared" si="15"/>
        <v>50</v>
      </c>
      <c r="BE44">
        <v>2359</v>
      </c>
      <c r="BF44">
        <v>181</v>
      </c>
      <c r="BG44" s="8">
        <f t="shared" si="16"/>
        <v>13.033149171270718</v>
      </c>
      <c r="BH44">
        <f t="shared" si="17"/>
        <v>0.31645569620253167</v>
      </c>
      <c r="BI44">
        <f t="shared" si="18"/>
        <v>0.39856725294405865</v>
      </c>
      <c r="BJ44">
        <f t="shared" si="19"/>
        <v>4.1379310344827586E-2</v>
      </c>
    </row>
    <row r="45" spans="1:62" x14ac:dyDescent="0.25">
      <c r="A45" t="s">
        <v>119</v>
      </c>
      <c r="B45">
        <v>31</v>
      </c>
      <c r="C45">
        <v>775</v>
      </c>
      <c r="D45">
        <v>182</v>
      </c>
      <c r="E45">
        <v>104</v>
      </c>
      <c r="F45">
        <f t="shared" si="20"/>
        <v>1.75</v>
      </c>
      <c r="G45">
        <f t="shared" si="21"/>
        <v>0.18787878787878787</v>
      </c>
      <c r="H45">
        <f t="shared" si="22"/>
        <v>1.2775497420173747E-2</v>
      </c>
      <c r="I45">
        <f t="shared" si="23"/>
        <v>4.4871794871794872E-2</v>
      </c>
      <c r="K45" t="s">
        <v>45</v>
      </c>
      <c r="L45">
        <v>2925</v>
      </c>
      <c r="M45">
        <v>32</v>
      </c>
      <c r="N45">
        <v>1.8</v>
      </c>
      <c r="O45">
        <f t="shared" si="25"/>
        <v>3.2681564245810056E-2</v>
      </c>
      <c r="P45">
        <f t="shared" si="26"/>
        <v>0.16</v>
      </c>
      <c r="Q45">
        <f t="shared" si="27"/>
        <v>5.3651266766020868E-2</v>
      </c>
      <c r="S45" s="5" t="s">
        <v>119</v>
      </c>
      <c r="T45" s="5">
        <v>2716</v>
      </c>
      <c r="U45" s="5">
        <v>32</v>
      </c>
      <c r="V45" s="5">
        <v>225</v>
      </c>
      <c r="W45" s="5">
        <v>104</v>
      </c>
      <c r="X45" s="5">
        <f t="shared" si="28"/>
        <v>2.1634615384615383</v>
      </c>
      <c r="Y45" s="5">
        <f t="shared" si="29"/>
        <v>2.032934131736527E-2</v>
      </c>
      <c r="Z45" s="5">
        <f t="shared" si="30"/>
        <v>6.65680473372781E-2</v>
      </c>
      <c r="AA45" s="5">
        <f t="shared" si="31"/>
        <v>0.11510791366906475</v>
      </c>
      <c r="AC45" s="5" t="s">
        <v>119</v>
      </c>
      <c r="AD45" s="5">
        <v>4500</v>
      </c>
      <c r="AE45" s="5">
        <v>33</v>
      </c>
      <c r="AF45" s="5">
        <v>181</v>
      </c>
      <c r="AG45" s="5">
        <v>104</v>
      </c>
      <c r="AH45" s="5">
        <f t="shared" si="24"/>
        <v>2.9088558500323207E-2</v>
      </c>
      <c r="AI45" s="5">
        <f t="shared" si="32"/>
        <v>0.11478260869565217</v>
      </c>
      <c r="AJ45" s="5">
        <f t="shared" si="33"/>
        <v>1.7403846153846154</v>
      </c>
      <c r="AK45" s="5">
        <f t="shared" si="34"/>
        <v>5.2421223354958288E-2</v>
      </c>
      <c r="AM45" t="s">
        <v>45</v>
      </c>
      <c r="AN45">
        <v>32</v>
      </c>
      <c r="AO45">
        <v>32</v>
      </c>
      <c r="AP45">
        <f t="shared" si="39"/>
        <v>64</v>
      </c>
      <c r="AQ45">
        <f t="shared" si="35"/>
        <v>32</v>
      </c>
      <c r="AR45">
        <v>220</v>
      </c>
      <c r="AS45">
        <f>(AR45/104)</f>
        <v>2.1153846153846154</v>
      </c>
      <c r="AT45">
        <v>5850</v>
      </c>
      <c r="AU45">
        <f t="shared" si="36"/>
        <v>3.3620689655172412E-2</v>
      </c>
      <c r="AV45">
        <f t="shared" si="37"/>
        <v>0.11895910780669144</v>
      </c>
      <c r="AW45">
        <f t="shared" si="38"/>
        <v>6.4690661020936249E-2</v>
      </c>
      <c r="AY45" t="s">
        <v>119</v>
      </c>
      <c r="AZ45">
        <v>12285</v>
      </c>
      <c r="BA45">
        <v>32</v>
      </c>
      <c r="BB45">
        <v>30</v>
      </c>
      <c r="BD45">
        <f t="shared" si="15"/>
        <v>31</v>
      </c>
      <c r="BE45">
        <v>227</v>
      </c>
      <c r="BF45">
        <v>104</v>
      </c>
      <c r="BG45" s="8">
        <f t="shared" si="16"/>
        <v>2.1826923076923075</v>
      </c>
      <c r="BH45">
        <f t="shared" si="17"/>
        <v>0.19620253164556961</v>
      </c>
      <c r="BI45">
        <f t="shared" si="18"/>
        <v>6.6749000235238762E-2</v>
      </c>
      <c r="BJ45">
        <f t="shared" si="19"/>
        <v>7.0603448275862069E-2</v>
      </c>
    </row>
    <row r="46" spans="1:62" x14ac:dyDescent="0.25">
      <c r="A46" t="s">
        <v>120</v>
      </c>
      <c r="B46">
        <v>50</v>
      </c>
      <c r="C46">
        <v>4750</v>
      </c>
      <c r="D46">
        <v>65</v>
      </c>
      <c r="E46">
        <v>180</v>
      </c>
      <c r="F46">
        <f t="shared" si="20"/>
        <v>0.3611111111111111</v>
      </c>
      <c r="G46">
        <f t="shared" si="21"/>
        <v>0.30303030303030304</v>
      </c>
      <c r="H46">
        <f t="shared" si="22"/>
        <v>7.8301435801064898E-2</v>
      </c>
      <c r="I46">
        <f t="shared" si="23"/>
        <v>9.2592592592592587E-3</v>
      </c>
      <c r="K46" t="s">
        <v>47</v>
      </c>
      <c r="L46">
        <v>8000</v>
      </c>
      <c r="M46">
        <v>36</v>
      </c>
      <c r="N46">
        <v>4.37</v>
      </c>
      <c r="O46">
        <f t="shared" si="25"/>
        <v>8.9385474860335198E-2</v>
      </c>
      <c r="P46">
        <f t="shared" si="26"/>
        <v>0.18</v>
      </c>
      <c r="Q46">
        <f t="shared" si="27"/>
        <v>0.13025335320417289</v>
      </c>
      <c r="S46" s="5" t="s">
        <v>121</v>
      </c>
      <c r="T46" s="5">
        <v>17820</v>
      </c>
      <c r="U46" s="5">
        <v>38</v>
      </c>
      <c r="V46" s="5">
        <v>823</v>
      </c>
      <c r="W46" s="5">
        <v>140</v>
      </c>
      <c r="X46" s="5">
        <f t="shared" si="28"/>
        <v>5.878571428571429</v>
      </c>
      <c r="Y46" s="5">
        <f t="shared" si="29"/>
        <v>0.13338323353293413</v>
      </c>
      <c r="Z46" s="5">
        <f t="shared" si="30"/>
        <v>0.18087912087912089</v>
      </c>
      <c r="AA46" s="5">
        <f t="shared" si="31"/>
        <v>0.1366906474820144</v>
      </c>
      <c r="AC46" s="5" t="s">
        <v>121</v>
      </c>
      <c r="AD46" s="5">
        <v>17820</v>
      </c>
      <c r="AE46" s="5">
        <v>38</v>
      </c>
      <c r="AF46" s="5">
        <v>682</v>
      </c>
      <c r="AG46" s="5">
        <v>140</v>
      </c>
      <c r="AH46" s="5">
        <f t="shared" si="24"/>
        <v>0.11519069166127989</v>
      </c>
      <c r="AI46" s="5">
        <f t="shared" si="32"/>
        <v>0.13217391304347825</v>
      </c>
      <c r="AJ46" s="5">
        <f t="shared" si="33"/>
        <v>4.871428571428571</v>
      </c>
      <c r="AK46" s="5">
        <f t="shared" si="34"/>
        <v>0.1467297762478485</v>
      </c>
      <c r="AM46" t="s">
        <v>47</v>
      </c>
      <c r="AN46">
        <v>46</v>
      </c>
      <c r="AO46">
        <v>33</v>
      </c>
      <c r="AP46">
        <f t="shared" si="39"/>
        <v>79</v>
      </c>
      <c r="AQ46">
        <f t="shared" si="35"/>
        <v>39.5</v>
      </c>
      <c r="AR46">
        <v>751</v>
      </c>
      <c r="AS46">
        <f>(AR46/140)</f>
        <v>5.3642857142857139</v>
      </c>
      <c r="AT46">
        <v>17820</v>
      </c>
      <c r="AU46">
        <f t="shared" si="36"/>
        <v>0.10241379310344828</v>
      </c>
      <c r="AV46">
        <f t="shared" si="37"/>
        <v>0.14684014869888476</v>
      </c>
      <c r="AW46">
        <f t="shared" si="38"/>
        <v>0.16404543468763649</v>
      </c>
      <c r="AY46" t="s">
        <v>121</v>
      </c>
      <c r="AZ46">
        <v>17820</v>
      </c>
      <c r="BB46">
        <v>33</v>
      </c>
      <c r="BC46">
        <v>43</v>
      </c>
      <c r="BD46">
        <f t="shared" si="15"/>
        <v>38</v>
      </c>
      <c r="BE46">
        <v>822</v>
      </c>
      <c r="BF46">
        <v>140</v>
      </c>
      <c r="BG46" s="8">
        <f t="shared" si="16"/>
        <v>5.871428571428571</v>
      </c>
      <c r="BH46">
        <f t="shared" si="17"/>
        <v>0.24050632911392406</v>
      </c>
      <c r="BI46">
        <f t="shared" si="18"/>
        <v>0.17955439056356484</v>
      </c>
      <c r="BJ46">
        <f t="shared" si="19"/>
        <v>0.10241379310344828</v>
      </c>
    </row>
    <row r="47" spans="1:62" x14ac:dyDescent="0.25">
      <c r="A47" t="s">
        <v>121</v>
      </c>
      <c r="B47">
        <v>42</v>
      </c>
      <c r="C47">
        <v>8000</v>
      </c>
      <c r="D47">
        <v>581</v>
      </c>
      <c r="E47">
        <v>140</v>
      </c>
      <c r="F47">
        <f t="shared" si="20"/>
        <v>4.1500000000000004</v>
      </c>
      <c r="G47">
        <f t="shared" si="21"/>
        <v>0.25454545454545452</v>
      </c>
      <c r="H47">
        <f t="shared" si="22"/>
        <v>0.13187610240179351</v>
      </c>
      <c r="I47">
        <f t="shared" si="23"/>
        <v>0.10641025641025642</v>
      </c>
      <c r="K47" t="s">
        <v>46</v>
      </c>
      <c r="L47">
        <v>3691</v>
      </c>
      <c r="M47">
        <v>77</v>
      </c>
      <c r="N47">
        <v>0.34</v>
      </c>
      <c r="O47">
        <f t="shared" si="25"/>
        <v>4.1240223463687151E-2</v>
      </c>
      <c r="P47">
        <f t="shared" si="26"/>
        <v>0.38500000000000001</v>
      </c>
      <c r="Q47">
        <f t="shared" si="27"/>
        <v>1.0134128166915054E-2</v>
      </c>
      <c r="S47" s="5" t="s">
        <v>120</v>
      </c>
      <c r="T47" s="5">
        <v>7920</v>
      </c>
      <c r="U47" s="5">
        <v>78</v>
      </c>
      <c r="V47" s="5">
        <v>58</v>
      </c>
      <c r="W47" s="5">
        <v>180</v>
      </c>
      <c r="X47" s="5">
        <f t="shared" si="28"/>
        <v>0.32222222222222224</v>
      </c>
      <c r="Y47" s="5">
        <f t="shared" si="29"/>
        <v>5.9281437125748501E-2</v>
      </c>
      <c r="Z47" s="5">
        <f t="shared" si="30"/>
        <v>9.9145299145299154E-3</v>
      </c>
      <c r="AA47" s="5">
        <f t="shared" si="31"/>
        <v>0.2805755395683453</v>
      </c>
      <c r="AC47" s="5" t="s">
        <v>120</v>
      </c>
      <c r="AD47" s="5">
        <v>12864</v>
      </c>
      <c r="AE47" s="5">
        <v>96</v>
      </c>
      <c r="AF47" s="5">
        <v>82</v>
      </c>
      <c r="AG47" s="5">
        <v>180</v>
      </c>
      <c r="AH47" s="5">
        <f t="shared" si="24"/>
        <v>8.3154492566257274E-2</v>
      </c>
      <c r="AI47" s="5">
        <f t="shared" si="32"/>
        <v>0.3339130434782609</v>
      </c>
      <c r="AJ47" s="5">
        <f t="shared" si="33"/>
        <v>0.45555555555555555</v>
      </c>
      <c r="AK47" s="5">
        <f t="shared" si="34"/>
        <v>1.3721552878179383E-2</v>
      </c>
      <c r="AM47" t="s">
        <v>46</v>
      </c>
      <c r="AN47">
        <v>84</v>
      </c>
      <c r="AO47">
        <v>51</v>
      </c>
      <c r="AP47">
        <f t="shared" si="39"/>
        <v>135</v>
      </c>
      <c r="AQ47">
        <f t="shared" si="35"/>
        <v>67.5</v>
      </c>
      <c r="AR47">
        <v>86</v>
      </c>
      <c r="AS47">
        <f>(AR47/180)</f>
        <v>0.4777777777777778</v>
      </c>
      <c r="AT47">
        <v>11256</v>
      </c>
      <c r="AU47">
        <f t="shared" si="36"/>
        <v>6.468965517241379E-2</v>
      </c>
      <c r="AV47">
        <f t="shared" si="37"/>
        <v>0.25092936802973975</v>
      </c>
      <c r="AW47">
        <f t="shared" si="38"/>
        <v>1.4610941216445803E-2</v>
      </c>
      <c r="AY47" t="s">
        <v>120</v>
      </c>
      <c r="AZ47">
        <v>11447</v>
      </c>
      <c r="BA47">
        <v>76</v>
      </c>
      <c r="BB47">
        <v>70</v>
      </c>
      <c r="BD47">
        <f t="shared" si="15"/>
        <v>73</v>
      </c>
      <c r="BE47">
        <v>92</v>
      </c>
      <c r="BF47">
        <v>180</v>
      </c>
      <c r="BG47" s="8">
        <f t="shared" si="16"/>
        <v>0.51111111111111107</v>
      </c>
      <c r="BH47">
        <f t="shared" si="17"/>
        <v>0.46202531645569622</v>
      </c>
      <c r="BI47">
        <f t="shared" si="18"/>
        <v>1.5630309208290859E-2</v>
      </c>
      <c r="BJ47">
        <f t="shared" si="19"/>
        <v>6.5787356321839074E-2</v>
      </c>
    </row>
    <row r="48" spans="1:62" x14ac:dyDescent="0.25">
      <c r="A48" t="s">
        <v>122</v>
      </c>
      <c r="B48">
        <v>52</v>
      </c>
      <c r="C48">
        <v>9800</v>
      </c>
      <c r="D48">
        <v>920</v>
      </c>
      <c r="E48">
        <v>147</v>
      </c>
      <c r="F48">
        <f t="shared" si="20"/>
        <v>6.2585034013605441</v>
      </c>
      <c r="G48">
        <f t="shared" si="21"/>
        <v>0.31515151515151513</v>
      </c>
      <c r="H48">
        <f t="shared" si="22"/>
        <v>0.16154822544219705</v>
      </c>
      <c r="I48">
        <f t="shared" si="23"/>
        <v>0.16047444618873191</v>
      </c>
      <c r="K48" t="s">
        <v>48</v>
      </c>
      <c r="L48">
        <v>16500</v>
      </c>
      <c r="M48">
        <v>59</v>
      </c>
      <c r="N48">
        <v>7.05</v>
      </c>
      <c r="O48">
        <f t="shared" si="25"/>
        <v>0.18435754189944134</v>
      </c>
      <c r="P48">
        <f t="shared" si="26"/>
        <v>0.29499999999999998</v>
      </c>
      <c r="Q48">
        <f t="shared" si="27"/>
        <v>0.21013412816691507</v>
      </c>
      <c r="S48" s="5" t="s">
        <v>122</v>
      </c>
      <c r="T48" s="5">
        <v>25900</v>
      </c>
      <c r="U48" s="5">
        <v>59</v>
      </c>
      <c r="V48" s="5">
        <v>902</v>
      </c>
      <c r="W48" s="5">
        <v>147</v>
      </c>
      <c r="X48" s="5">
        <f t="shared" si="28"/>
        <v>6.1360544217687076</v>
      </c>
      <c r="Y48" s="5">
        <f t="shared" si="29"/>
        <v>0.19386227544910178</v>
      </c>
      <c r="Z48" s="5">
        <f t="shared" si="30"/>
        <v>0.18880167451596022</v>
      </c>
      <c r="AA48" s="5">
        <f t="shared" si="31"/>
        <v>0.21223021582733814</v>
      </c>
      <c r="AC48" s="5" t="s">
        <v>122</v>
      </c>
      <c r="AD48" s="5">
        <v>33556</v>
      </c>
      <c r="AE48" s="5">
        <v>59</v>
      </c>
      <c r="AF48" s="5">
        <v>826</v>
      </c>
      <c r="AG48" s="5">
        <v>147</v>
      </c>
      <c r="AH48" s="5">
        <f t="shared" si="24"/>
        <v>0.21691014867485456</v>
      </c>
      <c r="AI48" s="5">
        <f t="shared" si="32"/>
        <v>0.20521739130434782</v>
      </c>
      <c r="AJ48" s="5">
        <f t="shared" si="33"/>
        <v>5.6190476190476186</v>
      </c>
      <c r="AK48" s="5">
        <f t="shared" si="34"/>
        <v>0.16924842226047043</v>
      </c>
      <c r="AM48" t="s">
        <v>48</v>
      </c>
      <c r="AN48">
        <v>43</v>
      </c>
      <c r="AO48">
        <v>75</v>
      </c>
      <c r="AP48">
        <f t="shared" si="39"/>
        <v>118</v>
      </c>
      <c r="AQ48">
        <f t="shared" si="35"/>
        <v>59</v>
      </c>
      <c r="AR48">
        <v>846</v>
      </c>
      <c r="AS48">
        <f>(AR48/147)</f>
        <v>5.7551020408163263</v>
      </c>
      <c r="AT48">
        <v>42106</v>
      </c>
      <c r="AU48">
        <f t="shared" si="36"/>
        <v>0.24198850574712644</v>
      </c>
      <c r="AV48">
        <f t="shared" si="37"/>
        <v>0.21933085501858737</v>
      </c>
      <c r="AW48">
        <f t="shared" si="38"/>
        <v>0.17599700430630966</v>
      </c>
      <c r="AY48" t="s">
        <v>122</v>
      </c>
      <c r="AZ48">
        <v>46839</v>
      </c>
      <c r="BA48">
        <v>43</v>
      </c>
      <c r="BB48">
        <v>75</v>
      </c>
      <c r="BD48">
        <f t="shared" si="15"/>
        <v>59</v>
      </c>
      <c r="BE48">
        <v>793</v>
      </c>
      <c r="BF48">
        <v>147</v>
      </c>
      <c r="BG48" s="8">
        <f t="shared" si="16"/>
        <v>5.3945578231292517</v>
      </c>
      <c r="BH48">
        <f t="shared" si="17"/>
        <v>0.37341772151898733</v>
      </c>
      <c r="BI48">
        <f t="shared" si="18"/>
        <v>0.16497118725165905</v>
      </c>
      <c r="BJ48">
        <f t="shared" si="19"/>
        <v>0.26918965517241378</v>
      </c>
    </row>
    <row r="49" spans="1:62" x14ac:dyDescent="0.25">
      <c r="A49" t="s">
        <v>123</v>
      </c>
      <c r="B49">
        <v>48</v>
      </c>
      <c r="C49">
        <v>5136</v>
      </c>
      <c r="D49">
        <v>394</v>
      </c>
      <c r="E49">
        <v>134</v>
      </c>
      <c r="F49">
        <f t="shared" si="20"/>
        <v>2.9402985074626864</v>
      </c>
      <c r="G49">
        <f t="shared" si="21"/>
        <v>0.29090909090909089</v>
      </c>
      <c r="H49">
        <f t="shared" si="22"/>
        <v>8.4664457741951443E-2</v>
      </c>
      <c r="I49">
        <f t="shared" si="23"/>
        <v>7.539226942212017E-2</v>
      </c>
      <c r="K49" t="s">
        <v>50</v>
      </c>
      <c r="L49">
        <v>29997</v>
      </c>
      <c r="M49">
        <v>64</v>
      </c>
      <c r="N49">
        <v>5.2</v>
      </c>
      <c r="O49">
        <f t="shared" si="25"/>
        <v>0.33516201117318434</v>
      </c>
      <c r="P49">
        <f t="shared" si="26"/>
        <v>0.32</v>
      </c>
      <c r="Q49">
        <f t="shared" si="27"/>
        <v>0.15499254843517141</v>
      </c>
      <c r="S49" s="5" t="s">
        <v>124</v>
      </c>
      <c r="T49" s="5">
        <v>38056</v>
      </c>
      <c r="U49" s="5">
        <v>259</v>
      </c>
      <c r="V49" s="5">
        <v>691</v>
      </c>
      <c r="W49" s="5">
        <v>132</v>
      </c>
      <c r="X49" s="5">
        <f t="shared" si="28"/>
        <v>5.2348484848484844</v>
      </c>
      <c r="Y49" s="5">
        <f t="shared" si="29"/>
        <v>0.2848502994011976</v>
      </c>
      <c r="Z49" s="5">
        <f t="shared" si="30"/>
        <v>0.16107226107226105</v>
      </c>
      <c r="AA49" s="5">
        <f t="shared" si="31"/>
        <v>0.93165467625899279</v>
      </c>
      <c r="AC49" s="5" t="s">
        <v>124</v>
      </c>
      <c r="AD49" s="5">
        <v>45569</v>
      </c>
      <c r="AE49" s="5">
        <v>244</v>
      </c>
      <c r="AF49" s="5">
        <v>756</v>
      </c>
      <c r="AG49" s="5">
        <v>132</v>
      </c>
      <c r="AH49" s="5">
        <f t="shared" si="24"/>
        <v>0.29456367162249514</v>
      </c>
      <c r="AI49" s="5">
        <f t="shared" si="32"/>
        <v>0.84869565217391307</v>
      </c>
      <c r="AJ49" s="5">
        <f t="shared" si="33"/>
        <v>5.7272727272727275</v>
      </c>
      <c r="AK49" s="5">
        <f t="shared" si="34"/>
        <v>0.17250821467688937</v>
      </c>
      <c r="AM49" t="s">
        <v>50</v>
      </c>
      <c r="AN49">
        <v>93</v>
      </c>
      <c r="AO49">
        <v>63</v>
      </c>
      <c r="AP49">
        <f t="shared" si="39"/>
        <v>156</v>
      </c>
      <c r="AQ49">
        <f t="shared" si="35"/>
        <v>78</v>
      </c>
      <c r="AR49">
        <v>640</v>
      </c>
      <c r="AS49">
        <f>(AR49/132)</f>
        <v>4.8484848484848486</v>
      </c>
      <c r="AT49">
        <v>49943</v>
      </c>
      <c r="AU49">
        <f t="shared" si="36"/>
        <v>0.2870287356321839</v>
      </c>
      <c r="AV49">
        <f t="shared" si="37"/>
        <v>0.2899628252788104</v>
      </c>
      <c r="AW49">
        <f t="shared" si="38"/>
        <v>0.14827170790473543</v>
      </c>
      <c r="AY49" t="s">
        <v>124</v>
      </c>
      <c r="AZ49">
        <v>50950</v>
      </c>
      <c r="BA49">
        <v>72</v>
      </c>
      <c r="BB49">
        <v>34</v>
      </c>
      <c r="BD49">
        <f t="shared" si="15"/>
        <v>53</v>
      </c>
      <c r="BE49">
        <v>649</v>
      </c>
      <c r="BF49">
        <v>132</v>
      </c>
      <c r="BG49" s="8">
        <f t="shared" si="16"/>
        <v>4.916666666666667</v>
      </c>
      <c r="BH49">
        <f t="shared" si="17"/>
        <v>0.33544303797468356</v>
      </c>
      <c r="BI49">
        <f t="shared" si="18"/>
        <v>0.15035677879714576</v>
      </c>
      <c r="BJ49">
        <f t="shared" si="19"/>
        <v>0.29281609195402297</v>
      </c>
    </row>
    <row r="50" spans="1:62" x14ac:dyDescent="0.25">
      <c r="A50" t="s">
        <v>124</v>
      </c>
      <c r="B50">
        <v>49</v>
      </c>
      <c r="C50">
        <v>19767</v>
      </c>
      <c r="D50">
        <v>633</v>
      </c>
      <c r="E50">
        <v>132</v>
      </c>
      <c r="F50">
        <f t="shared" si="20"/>
        <v>4.7954545454545459</v>
      </c>
      <c r="G50">
        <f t="shared" si="21"/>
        <v>0.29696969696969699</v>
      </c>
      <c r="H50">
        <f t="shared" si="22"/>
        <v>0.32584936452203156</v>
      </c>
      <c r="I50">
        <f t="shared" si="23"/>
        <v>0.12296037296037297</v>
      </c>
      <c r="K50" t="s">
        <v>49</v>
      </c>
      <c r="L50">
        <v>6500</v>
      </c>
      <c r="M50">
        <v>43</v>
      </c>
      <c r="N50">
        <v>2.89</v>
      </c>
      <c r="O50">
        <f t="shared" si="25"/>
        <v>7.2625698324022353E-2</v>
      </c>
      <c r="P50">
        <f t="shared" si="26"/>
        <v>0.215</v>
      </c>
      <c r="Q50">
        <f t="shared" si="27"/>
        <v>8.614008941877796E-2</v>
      </c>
      <c r="S50" s="5" t="s">
        <v>123</v>
      </c>
      <c r="T50" s="5">
        <v>15000</v>
      </c>
      <c r="U50" s="5">
        <v>43</v>
      </c>
      <c r="V50" s="5">
        <v>356</v>
      </c>
      <c r="W50" s="5">
        <v>134</v>
      </c>
      <c r="X50" s="5">
        <f t="shared" si="28"/>
        <v>2.6567164179104479</v>
      </c>
      <c r="Y50" s="5">
        <f t="shared" si="29"/>
        <v>0.1122754491017964</v>
      </c>
      <c r="Z50" s="5">
        <f t="shared" si="30"/>
        <v>8.1745120551090705E-2</v>
      </c>
      <c r="AA50" s="5">
        <f t="shared" si="31"/>
        <v>0.15467625899280577</v>
      </c>
      <c r="AC50" s="5" t="s">
        <v>123</v>
      </c>
      <c r="AD50" s="5">
        <v>15000</v>
      </c>
      <c r="AE50" s="5">
        <v>53</v>
      </c>
      <c r="AF50" s="5">
        <v>410</v>
      </c>
      <c r="AG50" s="5">
        <v>134</v>
      </c>
      <c r="AH50" s="5">
        <f t="shared" si="24"/>
        <v>9.6961861667744023E-2</v>
      </c>
      <c r="AI50" s="5">
        <f t="shared" si="32"/>
        <v>0.18434782608695652</v>
      </c>
      <c r="AJ50" s="5">
        <f t="shared" si="33"/>
        <v>3.0597014925373136</v>
      </c>
      <c r="AK50" s="5">
        <f t="shared" si="34"/>
        <v>9.2159683510160045E-2</v>
      </c>
      <c r="AM50" t="s">
        <v>49</v>
      </c>
      <c r="AN50">
        <v>41</v>
      </c>
      <c r="AO50">
        <v>42</v>
      </c>
      <c r="AP50">
        <f t="shared" si="39"/>
        <v>83</v>
      </c>
      <c r="AQ50">
        <f t="shared" si="35"/>
        <v>41.5</v>
      </c>
      <c r="AR50">
        <v>414</v>
      </c>
      <c r="AS50">
        <f>(AR50/134)</f>
        <v>3.08955223880597</v>
      </c>
      <c r="AT50">
        <v>20000</v>
      </c>
      <c r="AU50">
        <f t="shared" si="36"/>
        <v>0.11494252873563218</v>
      </c>
      <c r="AV50">
        <f t="shared" si="37"/>
        <v>0.15427509293680297</v>
      </c>
      <c r="AW50">
        <f t="shared" si="38"/>
        <v>9.4481719841161146E-2</v>
      </c>
      <c r="AY50" t="s">
        <v>123</v>
      </c>
      <c r="AZ50">
        <v>20000</v>
      </c>
      <c r="BA50">
        <v>43</v>
      </c>
      <c r="BB50">
        <v>71</v>
      </c>
      <c r="BD50">
        <f t="shared" si="15"/>
        <v>57</v>
      </c>
      <c r="BE50">
        <v>352</v>
      </c>
      <c r="BF50">
        <v>134</v>
      </c>
      <c r="BG50" s="8">
        <f t="shared" si="16"/>
        <v>2.6268656716417911</v>
      </c>
      <c r="BH50">
        <f t="shared" si="17"/>
        <v>0.36075949367088606</v>
      </c>
      <c r="BI50">
        <f t="shared" si="18"/>
        <v>8.0332283536446197E-2</v>
      </c>
      <c r="BJ50">
        <f t="shared" si="19"/>
        <v>0.11494252873563218</v>
      </c>
    </row>
    <row r="51" spans="1:62" x14ac:dyDescent="0.25">
      <c r="A51" t="s">
        <v>125</v>
      </c>
      <c r="B51">
        <v>30</v>
      </c>
      <c r="C51">
        <v>900</v>
      </c>
      <c r="D51">
        <v>98</v>
      </c>
      <c r="E51">
        <v>92</v>
      </c>
      <c r="F51">
        <f t="shared" si="20"/>
        <v>1.0652173913043479</v>
      </c>
      <c r="G51">
        <f t="shared" si="21"/>
        <v>0.18181818181818182</v>
      </c>
      <c r="H51">
        <f t="shared" si="22"/>
        <v>1.483606152020177E-2</v>
      </c>
      <c r="I51">
        <f t="shared" si="23"/>
        <v>2.7313266443701228E-2</v>
      </c>
      <c r="K51" t="s">
        <v>51</v>
      </c>
      <c r="L51">
        <v>3000</v>
      </c>
      <c r="M51">
        <v>20</v>
      </c>
      <c r="N51">
        <v>1.19</v>
      </c>
      <c r="O51">
        <f t="shared" si="25"/>
        <v>3.3519553072625698E-2</v>
      </c>
      <c r="P51">
        <f t="shared" si="26"/>
        <v>0.1</v>
      </c>
      <c r="Q51">
        <f t="shared" si="27"/>
        <v>3.5469448584202687E-2</v>
      </c>
      <c r="S51" s="5" t="s">
        <v>125</v>
      </c>
      <c r="T51" s="5">
        <v>3500</v>
      </c>
      <c r="U51" s="5">
        <v>28</v>
      </c>
      <c r="V51" s="5">
        <v>125</v>
      </c>
      <c r="W51" s="5">
        <v>90</v>
      </c>
      <c r="X51" s="5">
        <f t="shared" si="28"/>
        <v>1.3888888888888888</v>
      </c>
      <c r="Y51" s="5">
        <f t="shared" si="29"/>
        <v>2.619760479041916E-2</v>
      </c>
      <c r="Z51" s="5">
        <f t="shared" si="30"/>
        <v>4.2735042735042736E-2</v>
      </c>
      <c r="AA51" s="5">
        <f t="shared" si="31"/>
        <v>0.10071942446043165</v>
      </c>
      <c r="AC51" s="5" t="s">
        <v>125</v>
      </c>
      <c r="AD51" s="5">
        <v>2875</v>
      </c>
      <c r="AE51" s="5">
        <v>30</v>
      </c>
      <c r="AF51" s="5">
        <v>114</v>
      </c>
      <c r="AG51" s="5">
        <v>90</v>
      </c>
      <c r="AH51" s="5">
        <f t="shared" si="24"/>
        <v>1.8584356819650937E-2</v>
      </c>
      <c r="AI51" s="5">
        <f t="shared" si="32"/>
        <v>0.10434782608695652</v>
      </c>
      <c r="AJ51" s="5">
        <f t="shared" si="33"/>
        <v>1.2666666666666666</v>
      </c>
      <c r="AK51" s="5">
        <f t="shared" si="34"/>
        <v>3.8152610441767064E-2</v>
      </c>
      <c r="AM51" t="s">
        <v>51</v>
      </c>
      <c r="AN51">
        <v>20</v>
      </c>
      <c r="AO51">
        <v>40</v>
      </c>
      <c r="AP51">
        <f t="shared" si="39"/>
        <v>60</v>
      </c>
      <c r="AQ51">
        <f t="shared" si="35"/>
        <v>30</v>
      </c>
      <c r="AR51">
        <v>125</v>
      </c>
      <c r="AS51">
        <f>(AR51/90)</f>
        <v>1.3888888888888888</v>
      </c>
      <c r="AT51">
        <v>5025</v>
      </c>
      <c r="AU51">
        <f t="shared" si="36"/>
        <v>2.8879310344827585E-2</v>
      </c>
      <c r="AV51">
        <f t="shared" si="37"/>
        <v>0.11152416356877323</v>
      </c>
      <c r="AW51">
        <f t="shared" si="38"/>
        <v>4.2473666326877331E-2</v>
      </c>
      <c r="AY51" t="s">
        <v>125</v>
      </c>
      <c r="AZ51">
        <v>5775</v>
      </c>
      <c r="BA51">
        <v>19</v>
      </c>
      <c r="BB51">
        <v>36</v>
      </c>
      <c r="BD51">
        <f t="shared" si="15"/>
        <v>27.5</v>
      </c>
      <c r="BE51">
        <v>109</v>
      </c>
      <c r="BF51">
        <v>90</v>
      </c>
      <c r="BG51" s="8">
        <f t="shared" si="16"/>
        <v>1.211111111111111</v>
      </c>
      <c r="BH51">
        <f t="shared" si="17"/>
        <v>0.17405063291139242</v>
      </c>
      <c r="BI51">
        <f t="shared" si="18"/>
        <v>3.7037037037037028E-2</v>
      </c>
      <c r="BJ51">
        <f t="shared" si="19"/>
        <v>3.318965517241379E-2</v>
      </c>
    </row>
    <row r="52" spans="1:62" x14ac:dyDescent="0.25">
      <c r="S52" s="6"/>
      <c r="T52" s="6"/>
      <c r="U52" s="6"/>
      <c r="V52" s="6"/>
      <c r="W52" s="6"/>
      <c r="X52" s="6"/>
      <c r="Y52" s="6"/>
      <c r="Z52" s="6"/>
      <c r="AA52" s="6"/>
      <c r="BG52" s="8"/>
    </row>
    <row r="53" spans="1:62" x14ac:dyDescent="0.25">
      <c r="A53" t="s">
        <v>126</v>
      </c>
      <c r="G53" s="3">
        <f>MEDIAN(G2:G51)</f>
        <v>0.3545454545454545</v>
      </c>
      <c r="H53" s="3">
        <f>MEDIAN(H2:H51)</f>
        <v>0.12650215122892045</v>
      </c>
      <c r="I53" s="3">
        <f>MEDIAN(I2:I51)</f>
        <v>6.9020485687152355E-2</v>
      </c>
      <c r="K53" t="s">
        <v>61</v>
      </c>
      <c r="O53" s="3">
        <f>MEDIAN(O2:O51)</f>
        <v>0.12145251396648045</v>
      </c>
      <c r="P53" s="3">
        <f>MEDIAN(P2:P51)</f>
        <v>0.3</v>
      </c>
      <c r="Q53" s="3">
        <f>MEDIAN(Q2:Q51)</f>
        <v>9.7168405365126692E-2</v>
      </c>
      <c r="S53" s="5" t="s">
        <v>61</v>
      </c>
      <c r="T53" s="6"/>
      <c r="U53" s="6"/>
      <c r="V53" s="6"/>
      <c r="W53" s="6"/>
      <c r="X53" s="6"/>
      <c r="Y53" s="7">
        <f>MEDIAN(Y2:Y51)</f>
        <v>0.1122754491017964</v>
      </c>
      <c r="Z53" s="7">
        <f>MEDIAN(Z2:Z51)</f>
        <v>0.10322043969102793</v>
      </c>
      <c r="AA53" s="7">
        <f>MEDIAN(AA2:AA51)</f>
        <v>0.21043165467625902</v>
      </c>
      <c r="AC53" t="s">
        <v>61</v>
      </c>
      <c r="AH53" s="3">
        <f>MEDIAN(AH2:AH51)</f>
        <v>0.10568842921784098</v>
      </c>
      <c r="AI53" s="3">
        <f>MEDIAN(AI2:AI51)</f>
        <v>0.20695652173913043</v>
      </c>
      <c r="AJ53" s="3"/>
      <c r="AK53" s="3">
        <f>MEDIAN(AK2:AK51)</f>
        <v>0.11345381526104417</v>
      </c>
      <c r="AM53" t="s">
        <v>61</v>
      </c>
      <c r="AU53" s="3">
        <f>MEDIAN(AU2:AU51)</f>
        <v>0.11957471264367817</v>
      </c>
      <c r="AV53" s="3">
        <f>MEDIAN(AV2:AV51)</f>
        <v>0.22118959107806691</v>
      </c>
      <c r="AW53" s="3">
        <f>MEDIAN(AW2:AW51)</f>
        <v>0.11763940399505497</v>
      </c>
      <c r="AY53" t="s">
        <v>61</v>
      </c>
      <c r="BH53" s="3">
        <f>MEDIAN(BH2:BH51)</f>
        <v>0.39082278481012656</v>
      </c>
      <c r="BI53" s="3">
        <f>MEDIAN(BI2:BI51)</f>
        <v>0.10023675003522475</v>
      </c>
      <c r="BJ53" s="3">
        <f>MEDIAN(BJ2:BJ51)</f>
        <v>0.1366896551724138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psqui</dc:creator>
  <cp:lastModifiedBy>psquire@mchsi.com</cp:lastModifiedBy>
  <dcterms:created xsi:type="dcterms:W3CDTF">2022-12-06T21:12:23Z</dcterms:created>
  <dcterms:modified xsi:type="dcterms:W3CDTF">2023-09-13T14:20:03Z</dcterms:modified>
</cp:coreProperties>
</file>