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xed\OneDrive\Crossing\"/>
    </mc:Choice>
  </mc:AlternateContent>
  <bookViews>
    <workbookView xWindow="0" yWindow="0" windowWidth="28800" windowHeight="11700"/>
  </bookViews>
  <sheets>
    <sheet name="Tabelle1" sheetId="1" r:id="rId1"/>
    <sheet name="Evaluation" sheetId="5" r:id="rId2"/>
    <sheet name="Scaling" sheetId="2" r:id="rId3"/>
    <sheet name="HashSieve" sheetId="3" r:id="rId4"/>
    <sheet name="SubSieve" sheetId="4" r:id="rId5"/>
    <sheet name="pBKZ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7" i="3"/>
  <c r="E3" i="3"/>
  <c r="E4" i="3"/>
  <c r="E5" i="3"/>
  <c r="E2" i="3"/>
  <c r="D3" i="3"/>
  <c r="D4" i="3"/>
  <c r="D5" i="3"/>
  <c r="D6" i="3"/>
  <c r="D7" i="3"/>
  <c r="D2" i="3"/>
  <c r="B32" i="6" l="1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B37" i="6"/>
  <c r="C37" i="6"/>
  <c r="B38" i="6"/>
  <c r="C38" i="6"/>
  <c r="B39" i="6"/>
  <c r="C39" i="6"/>
  <c r="B40" i="6"/>
  <c r="C40" i="6"/>
  <c r="D40" i="6" s="1"/>
  <c r="B41" i="6"/>
  <c r="C41" i="6"/>
  <c r="B42" i="6"/>
  <c r="C42" i="6"/>
  <c r="B31" i="6"/>
  <c r="C31" i="6"/>
  <c r="B30" i="6"/>
  <c r="C30" i="6"/>
  <c r="D30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" i="6"/>
  <c r="D3" i="6" s="1"/>
  <c r="B4" i="6"/>
  <c r="D4" i="6" s="1"/>
  <c r="B5" i="6"/>
  <c r="D5" i="6" s="1"/>
  <c r="B2" i="6"/>
  <c r="D2" i="6" s="1"/>
  <c r="D31" i="6" l="1"/>
  <c r="D42" i="6"/>
  <c r="D41" i="6"/>
  <c r="D39" i="6"/>
  <c r="D38" i="6"/>
  <c r="D37" i="6"/>
  <c r="D36" i="6"/>
  <c r="E4" i="5"/>
  <c r="F4" i="5" s="1"/>
  <c r="E3" i="5"/>
  <c r="F3" i="5" s="1"/>
  <c r="C4" i="5"/>
  <c r="D4" i="5" s="1"/>
  <c r="C3" i="5"/>
  <c r="D3" i="5" s="1"/>
  <c r="F49" i="1"/>
  <c r="I49" i="1" s="1"/>
  <c r="K49" i="1" s="1"/>
  <c r="F41" i="1"/>
  <c r="I41" i="1" s="1"/>
  <c r="K41" i="1" s="1"/>
  <c r="G12" i="4"/>
  <c r="F45" i="1" l="1"/>
  <c r="F42" i="1"/>
  <c r="F40" i="1"/>
  <c r="F39" i="1"/>
  <c r="I40" i="1" l="1"/>
  <c r="K40" i="1" s="1"/>
  <c r="I39" i="1"/>
  <c r="K39" i="1" s="1"/>
  <c r="I42" i="1"/>
  <c r="K42" i="1" s="1"/>
  <c r="I45" i="1"/>
  <c r="K45" i="1" s="1"/>
  <c r="F48" i="1"/>
  <c r="I48" i="1" s="1"/>
  <c r="K48" i="1" s="1"/>
  <c r="G20" i="2"/>
  <c r="F20" i="2" s="1"/>
  <c r="G21" i="2"/>
  <c r="F21" i="2" s="1"/>
  <c r="G22" i="2"/>
  <c r="F22" i="2" s="1"/>
  <c r="G23" i="2"/>
  <c r="F23" i="2" s="1"/>
  <c r="G24" i="2"/>
  <c r="F24" i="2" s="1"/>
  <c r="G25" i="2"/>
  <c r="F25" i="2" s="1"/>
  <c r="G26" i="2"/>
  <c r="F26" i="2" s="1"/>
  <c r="G27" i="2"/>
  <c r="F27" i="2" s="1"/>
  <c r="G28" i="2"/>
  <c r="F28" i="2" s="1"/>
  <c r="G29" i="2"/>
  <c r="F29" i="2" s="1"/>
  <c r="G30" i="2"/>
  <c r="F30" i="2" s="1"/>
  <c r="G31" i="2"/>
  <c r="F31" i="2" s="1"/>
  <c r="G32" i="2"/>
  <c r="F32" i="2" s="1"/>
  <c r="G33" i="2"/>
  <c r="F33" i="2" s="1"/>
  <c r="G34" i="2"/>
  <c r="F34" i="2" s="1"/>
  <c r="G35" i="2"/>
  <c r="F35" i="2" s="1"/>
  <c r="G36" i="2"/>
  <c r="F36" i="2" s="1"/>
  <c r="G37" i="2"/>
  <c r="F37" i="2" s="1"/>
  <c r="G38" i="2"/>
  <c r="F38" i="2" s="1"/>
  <c r="G39" i="2"/>
  <c r="F39" i="2" s="1"/>
  <c r="G40" i="2"/>
  <c r="F40" i="2" s="1"/>
  <c r="G41" i="2"/>
  <c r="F41" i="2" s="1"/>
  <c r="G42" i="2"/>
  <c r="F42" i="2" s="1"/>
  <c r="G43" i="2"/>
  <c r="F43" i="2" s="1"/>
  <c r="G44" i="2"/>
  <c r="F44" i="2" s="1"/>
  <c r="G45" i="2"/>
  <c r="F45" i="2" s="1"/>
  <c r="G46" i="2"/>
  <c r="F46" i="2" s="1"/>
  <c r="G47" i="2"/>
  <c r="F47" i="2" s="1"/>
  <c r="G19" i="2"/>
  <c r="F19" i="2"/>
  <c r="J20" i="2"/>
  <c r="J21" i="2"/>
  <c r="J22" i="2"/>
  <c r="J23" i="2"/>
  <c r="J24" i="2"/>
  <c r="J19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6" i="2"/>
  <c r="D25" i="2"/>
  <c r="D20" i="2"/>
  <c r="D21" i="2"/>
  <c r="D22" i="2"/>
  <c r="D23" i="2"/>
  <c r="D24" i="2"/>
  <c r="D19" i="2"/>
  <c r="F43" i="1"/>
  <c r="I43" i="1" s="1"/>
  <c r="F38" i="1"/>
  <c r="I38" i="1" s="1"/>
  <c r="F37" i="1"/>
  <c r="F44" i="1"/>
  <c r="I44" i="1" s="1"/>
  <c r="F46" i="1"/>
  <c r="I46" i="1" s="1"/>
  <c r="F47" i="1"/>
  <c r="I47" i="1" s="1"/>
  <c r="X12" i="2"/>
  <c r="X13" i="2"/>
  <c r="X14" i="2"/>
  <c r="X15" i="2"/>
  <c r="X16" i="2"/>
  <c r="X11" i="2"/>
  <c r="Y12" i="2" l="1"/>
  <c r="Y13" i="2"/>
  <c r="Y14" i="2"/>
  <c r="Y15" i="2"/>
  <c r="Y16" i="2"/>
  <c r="Y1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1" i="2"/>
  <c r="E22" i="2"/>
  <c r="E20" i="2"/>
  <c r="E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0" i="2"/>
  <c r="H19" i="2"/>
  <c r="I37" i="1"/>
  <c r="K37" i="1" s="1"/>
  <c r="K47" i="1"/>
  <c r="K44" i="1"/>
  <c r="K46" i="1"/>
  <c r="K38" i="1"/>
  <c r="K43" i="1"/>
  <c r="C7" i="3"/>
  <c r="D12" i="4"/>
  <c r="E12" i="4"/>
  <c r="C12" i="4"/>
  <c r="C6" i="3" l="1"/>
  <c r="C5" i="3"/>
  <c r="C3" i="3"/>
  <c r="C4" i="3"/>
  <c r="C2" i="3"/>
  <c r="X3" i="2"/>
  <c r="X4" i="2"/>
  <c r="X5" i="2"/>
  <c r="X6" i="2"/>
  <c r="X7" i="2"/>
  <c r="X2" i="2"/>
  <c r="Y2" i="2" l="1"/>
  <c r="Y3" i="2"/>
  <c r="Y4" i="2"/>
  <c r="Y5" i="2"/>
  <c r="Y6" i="2"/>
  <c r="Y7" i="2"/>
  <c r="F29" i="1"/>
  <c r="I29" i="1" s="1"/>
  <c r="K29" i="1" s="1"/>
  <c r="F28" i="1"/>
  <c r="I28" i="1" s="1"/>
  <c r="K28" i="1" s="1"/>
  <c r="F27" i="1"/>
  <c r="I27" i="1" s="1"/>
  <c r="K27" i="1" s="1"/>
  <c r="F30" i="1"/>
  <c r="I30" i="1" s="1"/>
  <c r="K30" i="1" s="1"/>
  <c r="F31" i="1"/>
  <c r="I31" i="1" s="1"/>
  <c r="K31" i="1" s="1"/>
  <c r="F32" i="1"/>
  <c r="I32" i="1" s="1"/>
  <c r="K32" i="1" l="1"/>
  <c r="G22" i="1"/>
  <c r="C13" i="1" s="1"/>
  <c r="B1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<sst xmlns="http://schemas.openxmlformats.org/spreadsheetml/2006/main" count="57" uniqueCount="39">
  <si>
    <t>Model</t>
  </si>
  <si>
    <t>Measure</t>
  </si>
  <si>
    <t>Average</t>
  </si>
  <si>
    <t>With Ideal Scaling</t>
  </si>
  <si>
    <t>Dimension</t>
  </si>
  <si>
    <t>Days</t>
  </si>
  <si>
    <t>Hours</t>
  </si>
  <si>
    <t>Minutes</t>
  </si>
  <si>
    <t>Seconds</t>
  </si>
  <si>
    <t>WallClock</t>
  </si>
  <si>
    <t>HW-ThreadsBefore</t>
  </si>
  <si>
    <t>HT-ThreadsBefore</t>
  </si>
  <si>
    <t>ExpectedSingleThread</t>
  </si>
  <si>
    <t>ThreadsAfter</t>
  </si>
  <si>
    <t>Our time</t>
  </si>
  <si>
    <t>With new Scaling</t>
  </si>
  <si>
    <t>Their Scaling on 20+19:</t>
  </si>
  <si>
    <t>Their Scaling on 40+39:</t>
  </si>
  <si>
    <t>Real Value</t>
  </si>
  <si>
    <t>Our Model</t>
  </si>
  <si>
    <t>Underestimation Factor</t>
  </si>
  <si>
    <t>Lin_log</t>
  </si>
  <si>
    <t>Mittelwert</t>
  </si>
  <si>
    <t>Dim 110</t>
  </si>
  <si>
    <t>Our Model For Scaling</t>
  </si>
  <si>
    <t>Example Dim110</t>
  </si>
  <si>
    <t>Factor</t>
  </si>
  <si>
    <t>Inverse Reihung</t>
  </si>
  <si>
    <t>Dim Invers</t>
  </si>
  <si>
    <t>Factor Invers</t>
  </si>
  <si>
    <t>lin-log</t>
  </si>
  <si>
    <t>our</t>
  </si>
  <si>
    <t>ourRSS</t>
  </si>
  <si>
    <t>Aono</t>
  </si>
  <si>
    <t>Compare Aono/Ours Full Model</t>
  </si>
  <si>
    <t>Ours</t>
  </si>
  <si>
    <t>RSS</t>
  </si>
  <si>
    <t>arNRS</t>
  </si>
  <si>
    <t>anRSS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</si>
</sst>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HashSieve!$C$1</c:f>
              <c:strCache>
                <c:ptCount val="1"/>
                <c:pt idx="0">
                  <c:v>lin-log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HashSieve!$B$2:$B$6</c:f>
              <c:numCache>
                <c:formatCode>General</c:formatCode>
                <c:ptCount val="5"/>
                <c:pt idx="0">
                  <c:v>88</c:v>
                </c:pt>
                <c:pt idx="1">
                  <c:v>90</c:v>
                </c:pt>
                <c:pt idx="2">
                  <c:v>92</c:v>
                </c:pt>
                <c:pt idx="3">
                  <c:v>100</c:v>
                </c:pt>
                <c:pt idx="4">
                  <c:v>108</c:v>
                </c:pt>
              </c:numCache>
            </c:numRef>
          </c:cat>
          <c:val>
            <c:numRef>
              <c:f>HashSieve!$C$2:$C$6</c:f>
              <c:numCache>
                <c:formatCode>General</c:formatCode>
                <c:ptCount val="5"/>
                <c:pt idx="0">
                  <c:v>1456.9382327958788</c:v>
                </c:pt>
                <c:pt idx="1">
                  <c:v>2524.7415572687792</c:v>
                </c:pt>
                <c:pt idx="2">
                  <c:v>4375.1476812902156</c:v>
                </c:pt>
                <c:pt idx="3">
                  <c:v>39454.438840104704</c:v>
                </c:pt>
                <c:pt idx="4">
                  <c:v>355794.33143351448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68-42CD-B8F7-50B2C89ADA58}"/>
            </c:ext>
          </c:extLst>
        </c:ser>
        <c:ser>
          <c:idx val="1"/>
          <c:order val="1"/>
          <c:tx>
            <c:strRef>
              <c:f>HashSieve!$D$1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HashSieve!$B$2:$B$6</c:f>
              <c:numCache>
                <c:formatCode>General</c:formatCode>
                <c:ptCount val="5"/>
                <c:pt idx="0">
                  <c:v>88</c:v>
                </c:pt>
                <c:pt idx="1">
                  <c:v>90</c:v>
                </c:pt>
                <c:pt idx="2">
                  <c:v>92</c:v>
                </c:pt>
                <c:pt idx="3">
                  <c:v>100</c:v>
                </c:pt>
                <c:pt idx="4">
                  <c:v>108</c:v>
                </c:pt>
              </c:numCache>
            </c:numRef>
          </c:cat>
          <c:val>
            <c:numRef>
              <c:f>HashSieve!$D$2:$D$6</c:f>
              <c:numCache>
                <c:formatCode>General</c:formatCode>
                <c:ptCount val="5"/>
                <c:pt idx="0">
                  <c:v>2780.6137270057584</c:v>
                </c:pt>
                <c:pt idx="1">
                  <c:v>5424.8106118136484</c:v>
                </c:pt>
                <c:pt idx="2">
                  <c:v>10703.171720367025</c:v>
                </c:pt>
                <c:pt idx="3">
                  <c:v>182182.38421856807</c:v>
                </c:pt>
                <c:pt idx="4">
                  <c:v>3737536.7074925718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68-42CD-B8F7-50B2C89A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01904"/>
        <c:axId val="499602296"/>
      </c:lineChart>
      <c:catAx>
        <c:axId val="4996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602296"/>
        <c:crosses val="autoZero"/>
        <c:auto val="1"/>
        <c:lblAlgn val="ctr"/>
        <c:lblOffset val="100"/>
        <c:noMultiLvlLbl val="0"/>
      </c:catAx>
      <c:valAx>
        <c:axId val="4996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6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152400</xdr:rowOff>
    </xdr:from>
    <xdr:to>
      <xdr:col>14</xdr:col>
      <xdr:colOff>323850</xdr:colOff>
      <xdr:row>36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9" workbookViewId="0">
      <selection activeCell="G49" sqref="G49"/>
    </sheetView>
  </sheetViews>
  <sheetFormatPr baseColWidth="10" defaultColWidth="11.42578125" defaultRowHeight="15" x14ac:dyDescent="0.25"/>
  <cols>
    <col min="1" max="1" width="16.7109375" customWidth="1"/>
    <col min="3" max="3" width="24.42578125" customWidth="1"/>
    <col min="6" max="6" width="21.28515625" customWidth="1"/>
    <col min="7" max="7" width="19.5703125" customWidth="1"/>
    <col min="8" max="8" width="19" customWidth="1"/>
    <col min="9" max="9" width="24.28515625" customWidth="1"/>
    <col min="10" max="10" width="16.28515625" customWidth="1"/>
    <col min="11" max="11" width="15.57031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80</v>
      </c>
      <c r="B2">
        <f>16.9034 + 0.000000000222372 * POWER(2, 0.10832*POWER(A2,1.19999)) * POWER(A2,1.03203)</f>
        <v>16.941189500307971</v>
      </c>
    </row>
    <row r="3" spans="1:3" x14ac:dyDescent="0.25">
      <c r="A3">
        <v>85</v>
      </c>
      <c r="B3">
        <f t="shared" ref="B3:B13" si="0">16.9034 + 0.000000000222372 * POWER(2, 0.10832*POWER(A3,1.19999)) * POWER(A3,1.03203)</f>
        <v>17.022908109893418</v>
      </c>
    </row>
    <row r="4" spans="1:3" x14ac:dyDescent="0.25">
      <c r="A4">
        <v>90</v>
      </c>
      <c r="B4">
        <f t="shared" si="0"/>
        <v>17.284877140461859</v>
      </c>
    </row>
    <row r="5" spans="1:3" x14ac:dyDescent="0.25">
      <c r="A5">
        <v>95</v>
      </c>
      <c r="B5">
        <f t="shared" si="0"/>
        <v>18.132259344548991</v>
      </c>
    </row>
    <row r="6" spans="1:3" x14ac:dyDescent="0.25">
      <c r="A6">
        <v>100</v>
      </c>
      <c r="B6">
        <f t="shared" si="0"/>
        <v>20.89745428867009</v>
      </c>
    </row>
    <row r="7" spans="1:3" x14ac:dyDescent="0.25">
      <c r="A7">
        <v>105</v>
      </c>
      <c r="B7">
        <f t="shared" si="0"/>
        <v>29.998812674767855</v>
      </c>
    </row>
    <row r="8" spans="1:3" x14ac:dyDescent="0.25">
      <c r="A8">
        <v>110</v>
      </c>
      <c r="B8">
        <f t="shared" si="0"/>
        <v>60.207994916859079</v>
      </c>
    </row>
    <row r="9" spans="1:3" x14ac:dyDescent="0.25">
      <c r="A9">
        <v>115</v>
      </c>
      <c r="B9">
        <f t="shared" si="0"/>
        <v>161.30633741670695</v>
      </c>
    </row>
    <row r="10" spans="1:3" x14ac:dyDescent="0.25">
      <c r="A10">
        <v>120</v>
      </c>
      <c r="B10">
        <f t="shared" si="0"/>
        <v>502.37637277210229</v>
      </c>
    </row>
    <row r="11" spans="1:3" x14ac:dyDescent="0.25">
      <c r="A11">
        <v>125</v>
      </c>
      <c r="B11">
        <f t="shared" si="0"/>
        <v>1662.1201612199832</v>
      </c>
    </row>
    <row r="12" spans="1:3" x14ac:dyDescent="0.25">
      <c r="A12">
        <v>130</v>
      </c>
      <c r="B12">
        <f t="shared" si="0"/>
        <v>5636.1072577295608</v>
      </c>
    </row>
    <row r="13" spans="1:3" x14ac:dyDescent="0.25">
      <c r="A13">
        <v>132</v>
      </c>
      <c r="B13">
        <f t="shared" si="0"/>
        <v>9221.171275533301</v>
      </c>
      <c r="C13">
        <f>G22</f>
        <v>7451.2075400000003</v>
      </c>
    </row>
    <row r="14" spans="1:3" x14ac:dyDescent="0.25">
      <c r="A14">
        <v>134</v>
      </c>
    </row>
    <row r="15" spans="1:3" x14ac:dyDescent="0.25">
      <c r="A15">
        <v>136</v>
      </c>
    </row>
    <row r="16" spans="1:3" x14ac:dyDescent="0.25">
      <c r="A16">
        <v>138</v>
      </c>
    </row>
    <row r="21" spans="1:11" x14ac:dyDescent="0.25">
      <c r="G21" t="s">
        <v>2</v>
      </c>
    </row>
    <row r="22" spans="1:11" x14ac:dyDescent="0.25">
      <c r="A22">
        <v>132</v>
      </c>
      <c r="B22">
        <v>6463.8392999999996</v>
      </c>
      <c r="C22">
        <v>5508.4039000000002</v>
      </c>
      <c r="D22">
        <v>7695.0126</v>
      </c>
      <c r="E22">
        <v>11071.1304</v>
      </c>
      <c r="F22">
        <v>6517.6514999999999</v>
      </c>
      <c r="G22">
        <f>AVERAGE(B22:F22)</f>
        <v>7451.2075400000003</v>
      </c>
    </row>
    <row r="25" spans="1:11" x14ac:dyDescent="0.25">
      <c r="A25" t="s">
        <v>3</v>
      </c>
    </row>
    <row r="26" spans="1:11" x14ac:dyDescent="0.25">
      <c r="A26" t="s">
        <v>4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</row>
    <row r="27" spans="1:11" x14ac:dyDescent="0.25">
      <c r="A27">
        <v>129</v>
      </c>
      <c r="B27">
        <v>0</v>
      </c>
      <c r="C27">
        <v>0</v>
      </c>
      <c r="D27">
        <v>54</v>
      </c>
      <c r="E27">
        <v>0</v>
      </c>
      <c r="F27">
        <f t="shared" ref="F27:F32" si="1">B27*24*60*60+C27*60*60+D27*60+E27</f>
        <v>3240</v>
      </c>
      <c r="G27">
        <v>20</v>
      </c>
      <c r="H27">
        <v>19</v>
      </c>
      <c r="I27">
        <f t="shared" ref="I27:I32" si="2">F27*G27+0.3333*F27*H27</f>
        <v>85317.948000000004</v>
      </c>
      <c r="J27">
        <v>24</v>
      </c>
      <c r="K27">
        <f t="shared" ref="K27:K32" si="3">I27/J27</f>
        <v>3554.9145000000003</v>
      </c>
    </row>
    <row r="28" spans="1:11" x14ac:dyDescent="0.25">
      <c r="A28">
        <v>131</v>
      </c>
      <c r="B28">
        <v>0</v>
      </c>
      <c r="C28">
        <v>1</v>
      </c>
      <c r="D28">
        <v>11</v>
      </c>
      <c r="E28">
        <v>0</v>
      </c>
      <c r="F28">
        <f t="shared" si="1"/>
        <v>4260</v>
      </c>
      <c r="G28">
        <v>20</v>
      </c>
      <c r="H28">
        <v>19</v>
      </c>
      <c r="I28">
        <f t="shared" si="2"/>
        <v>112177.302</v>
      </c>
      <c r="J28">
        <v>24</v>
      </c>
      <c r="K28">
        <f t="shared" si="3"/>
        <v>4674.0542500000001</v>
      </c>
    </row>
    <row r="29" spans="1:11" x14ac:dyDescent="0.25">
      <c r="A29">
        <v>141</v>
      </c>
      <c r="B29">
        <v>0</v>
      </c>
      <c r="C29">
        <v>4</v>
      </c>
      <c r="D29">
        <v>59</v>
      </c>
      <c r="E29">
        <v>0</v>
      </c>
      <c r="F29">
        <f t="shared" si="1"/>
        <v>17940</v>
      </c>
      <c r="G29">
        <v>20</v>
      </c>
      <c r="H29">
        <v>19</v>
      </c>
      <c r="I29">
        <f t="shared" si="2"/>
        <v>472408.63800000004</v>
      </c>
      <c r="J29">
        <v>24</v>
      </c>
      <c r="K29">
        <f t="shared" si="3"/>
        <v>19683.69325</v>
      </c>
    </row>
    <row r="30" spans="1:11" x14ac:dyDescent="0.25">
      <c r="A30">
        <v>143</v>
      </c>
      <c r="B30">
        <v>0</v>
      </c>
      <c r="C30">
        <v>17</v>
      </c>
      <c r="D30">
        <v>23</v>
      </c>
      <c r="E30">
        <v>0</v>
      </c>
      <c r="F30">
        <f t="shared" si="1"/>
        <v>62580</v>
      </c>
      <c r="G30">
        <v>20</v>
      </c>
      <c r="H30">
        <v>19</v>
      </c>
      <c r="I30">
        <f t="shared" si="2"/>
        <v>1647900.3659999999</v>
      </c>
      <c r="J30">
        <v>24</v>
      </c>
      <c r="K30">
        <f t="shared" si="3"/>
        <v>68662.515249999997</v>
      </c>
    </row>
    <row r="31" spans="1:11" x14ac:dyDescent="0.25">
      <c r="A31">
        <v>149</v>
      </c>
      <c r="B31">
        <v>0</v>
      </c>
      <c r="C31">
        <v>60</v>
      </c>
      <c r="D31">
        <v>7</v>
      </c>
      <c r="E31">
        <v>0</v>
      </c>
      <c r="F31">
        <f t="shared" si="1"/>
        <v>216420</v>
      </c>
      <c r="G31">
        <v>40</v>
      </c>
      <c r="H31">
        <v>39</v>
      </c>
      <c r="I31">
        <f t="shared" si="2"/>
        <v>11469978.653999999</v>
      </c>
      <c r="J31">
        <v>24</v>
      </c>
      <c r="K31">
        <f t="shared" si="3"/>
        <v>477915.77724999998</v>
      </c>
    </row>
    <row r="32" spans="1:11" x14ac:dyDescent="0.25">
      <c r="A32">
        <v>151</v>
      </c>
      <c r="B32">
        <v>11</v>
      </c>
      <c r="C32">
        <v>19</v>
      </c>
      <c r="D32">
        <v>0</v>
      </c>
      <c r="E32">
        <v>0</v>
      </c>
      <c r="F32">
        <f t="shared" si="1"/>
        <v>1018800</v>
      </c>
      <c r="G32">
        <v>20</v>
      </c>
      <c r="H32">
        <v>19</v>
      </c>
      <c r="I32">
        <f t="shared" si="2"/>
        <v>26827754.759999998</v>
      </c>
      <c r="J32">
        <v>24</v>
      </c>
      <c r="K32">
        <f t="shared" si="3"/>
        <v>1117823.115</v>
      </c>
    </row>
    <row r="35" spans="1:11" x14ac:dyDescent="0.25">
      <c r="A35" t="s">
        <v>15</v>
      </c>
      <c r="C35" t="s">
        <v>16</v>
      </c>
      <c r="D35">
        <v>14.44074596942337</v>
      </c>
      <c r="F35" t="s">
        <v>17</v>
      </c>
    </row>
    <row r="36" spans="1:11" x14ac:dyDescent="0.25">
      <c r="A36" t="s">
        <v>4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</row>
    <row r="37" spans="1:11" x14ac:dyDescent="0.25">
      <c r="A37">
        <v>129</v>
      </c>
      <c r="B37">
        <v>0</v>
      </c>
      <c r="C37">
        <v>0</v>
      </c>
      <c r="D37">
        <v>54</v>
      </c>
      <c r="E37">
        <v>0</v>
      </c>
      <c r="F37">
        <f t="shared" ref="F37:F49" si="4">B37*24*60*60+C37*60*60+D37*60+E37</f>
        <v>3240</v>
      </c>
      <c r="G37">
        <v>20</v>
      </c>
      <c r="H37">
        <v>19</v>
      </c>
      <c r="I37">
        <f t="shared" ref="I37:I45" si="5">F37*$D$35</f>
        <v>46788.016940931717</v>
      </c>
      <c r="J37">
        <v>12</v>
      </c>
      <c r="K37">
        <f t="shared" ref="K37:K49" si="6">I37/J37</f>
        <v>3899.0014117443097</v>
      </c>
    </row>
    <row r="38" spans="1:11" x14ac:dyDescent="0.25">
      <c r="A38">
        <v>131</v>
      </c>
      <c r="B38">
        <v>0</v>
      </c>
      <c r="C38">
        <v>1</v>
      </c>
      <c r="D38">
        <v>11</v>
      </c>
      <c r="E38">
        <v>0</v>
      </c>
      <c r="F38">
        <f t="shared" si="4"/>
        <v>4260</v>
      </c>
      <c r="G38">
        <v>20</v>
      </c>
      <c r="H38">
        <v>19</v>
      </c>
      <c r="I38">
        <f t="shared" si="5"/>
        <v>61517.577829743554</v>
      </c>
      <c r="J38">
        <v>12</v>
      </c>
      <c r="K38">
        <f t="shared" si="6"/>
        <v>5126.4648191452961</v>
      </c>
    </row>
    <row r="39" spans="1:11" x14ac:dyDescent="0.25">
      <c r="A39">
        <v>133</v>
      </c>
      <c r="B39">
        <v>0</v>
      </c>
      <c r="C39">
        <v>1</v>
      </c>
      <c r="D39">
        <v>59</v>
      </c>
      <c r="E39">
        <v>0</v>
      </c>
      <c r="F39">
        <f t="shared" si="4"/>
        <v>7140</v>
      </c>
      <c r="G39">
        <v>20</v>
      </c>
      <c r="H39">
        <v>19</v>
      </c>
      <c r="I39">
        <f t="shared" si="5"/>
        <v>103106.92622168286</v>
      </c>
      <c r="J39">
        <v>12</v>
      </c>
      <c r="K39">
        <f t="shared" si="6"/>
        <v>8592.2438518069048</v>
      </c>
    </row>
    <row r="40" spans="1:11" x14ac:dyDescent="0.25">
      <c r="A40">
        <v>135</v>
      </c>
      <c r="B40">
        <v>0</v>
      </c>
      <c r="C40">
        <v>7</v>
      </c>
      <c r="D40">
        <v>31</v>
      </c>
      <c r="E40">
        <v>0</v>
      </c>
      <c r="F40">
        <f t="shared" si="4"/>
        <v>27060</v>
      </c>
      <c r="G40">
        <v>20</v>
      </c>
      <c r="H40">
        <v>19</v>
      </c>
      <c r="I40">
        <f t="shared" si="5"/>
        <v>390766.58593259641</v>
      </c>
      <c r="J40">
        <v>12</v>
      </c>
      <c r="K40">
        <f t="shared" si="6"/>
        <v>32563.8821610497</v>
      </c>
    </row>
    <row r="41" spans="1:11" x14ac:dyDescent="0.25">
      <c r="A41">
        <v>137</v>
      </c>
      <c r="B41">
        <v>0</v>
      </c>
      <c r="C41">
        <v>9</v>
      </c>
      <c r="D41">
        <v>26</v>
      </c>
      <c r="E41">
        <v>0</v>
      </c>
      <c r="F41">
        <f t="shared" si="4"/>
        <v>33960</v>
      </c>
      <c r="G41">
        <v>20</v>
      </c>
      <c r="H41">
        <v>19</v>
      </c>
      <c r="I41">
        <f t="shared" si="5"/>
        <v>490407.73312161764</v>
      </c>
      <c r="J41">
        <v>12</v>
      </c>
      <c r="K41">
        <f t="shared" si="6"/>
        <v>40867.311093468139</v>
      </c>
    </row>
    <row r="42" spans="1:11" x14ac:dyDescent="0.25">
      <c r="A42">
        <v>139</v>
      </c>
      <c r="B42">
        <v>0</v>
      </c>
      <c r="C42">
        <v>9</v>
      </c>
      <c r="D42">
        <v>36</v>
      </c>
      <c r="E42">
        <v>0</v>
      </c>
      <c r="F42">
        <f t="shared" si="4"/>
        <v>34560</v>
      </c>
      <c r="G42">
        <v>20</v>
      </c>
      <c r="H42">
        <v>19</v>
      </c>
      <c r="I42">
        <f t="shared" si="5"/>
        <v>499072.18070327165</v>
      </c>
      <c r="J42">
        <v>12</v>
      </c>
      <c r="K42">
        <f t="shared" si="6"/>
        <v>41589.348391939304</v>
      </c>
    </row>
    <row r="43" spans="1:11" x14ac:dyDescent="0.25">
      <c r="A43">
        <v>141</v>
      </c>
      <c r="B43">
        <v>0</v>
      </c>
      <c r="C43">
        <v>4</v>
      </c>
      <c r="D43">
        <v>59</v>
      </c>
      <c r="E43">
        <v>0</v>
      </c>
      <c r="F43">
        <f t="shared" si="4"/>
        <v>17940</v>
      </c>
      <c r="G43">
        <v>20</v>
      </c>
      <c r="H43">
        <v>19</v>
      </c>
      <c r="I43">
        <f t="shared" si="5"/>
        <v>259066.98269145525</v>
      </c>
      <c r="J43">
        <v>12</v>
      </c>
      <c r="K43">
        <f t="shared" si="6"/>
        <v>21588.915224287939</v>
      </c>
    </row>
    <row r="44" spans="1:11" x14ac:dyDescent="0.25">
      <c r="A44">
        <v>143</v>
      </c>
      <c r="B44">
        <v>0</v>
      </c>
      <c r="C44">
        <v>17</v>
      </c>
      <c r="D44">
        <v>23</v>
      </c>
      <c r="E44">
        <v>0</v>
      </c>
      <c r="F44">
        <f t="shared" si="4"/>
        <v>62580</v>
      </c>
      <c r="G44">
        <v>20</v>
      </c>
      <c r="H44">
        <v>19</v>
      </c>
      <c r="I44">
        <f t="shared" si="5"/>
        <v>903701.88276651443</v>
      </c>
      <c r="J44">
        <v>12</v>
      </c>
      <c r="K44">
        <f t="shared" si="6"/>
        <v>75308.49023054287</v>
      </c>
    </row>
    <row r="45" spans="1:11" x14ac:dyDescent="0.25">
      <c r="A45">
        <v>145</v>
      </c>
      <c r="B45">
        <v>0</v>
      </c>
      <c r="C45">
        <v>39</v>
      </c>
      <c r="D45">
        <v>3</v>
      </c>
      <c r="E45">
        <v>0</v>
      </c>
      <c r="F45">
        <f t="shared" si="4"/>
        <v>140580</v>
      </c>
      <c r="G45">
        <v>20</v>
      </c>
      <c r="H45">
        <v>19</v>
      </c>
      <c r="I45">
        <f t="shared" si="5"/>
        <v>2030080.0683815372</v>
      </c>
      <c r="J45">
        <v>12</v>
      </c>
      <c r="K45">
        <f t="shared" si="6"/>
        <v>169173.33903179478</v>
      </c>
    </row>
    <row r="46" spans="1:11" x14ac:dyDescent="0.25">
      <c r="A46">
        <v>149</v>
      </c>
      <c r="B46">
        <v>0</v>
      </c>
      <c r="C46">
        <v>60</v>
      </c>
      <c r="D46">
        <v>7</v>
      </c>
      <c r="E46">
        <v>0</v>
      </c>
      <c r="F46">
        <f t="shared" si="4"/>
        <v>216420</v>
      </c>
      <c r="G46">
        <v>40</v>
      </c>
      <c r="H46">
        <v>39</v>
      </c>
      <c r="I46">
        <f>F46*16</f>
        <v>3462720</v>
      </c>
      <c r="J46">
        <v>12</v>
      </c>
      <c r="K46">
        <f t="shared" si="6"/>
        <v>288560</v>
      </c>
    </row>
    <row r="47" spans="1:11" x14ac:dyDescent="0.25">
      <c r="A47">
        <v>151</v>
      </c>
      <c r="B47">
        <v>11</v>
      </c>
      <c r="C47">
        <v>19</v>
      </c>
      <c r="D47">
        <v>0</v>
      </c>
      <c r="E47">
        <v>0</v>
      </c>
      <c r="F47">
        <f t="shared" si="4"/>
        <v>1018800</v>
      </c>
      <c r="G47">
        <v>20</v>
      </c>
      <c r="H47">
        <v>19</v>
      </c>
      <c r="I47">
        <f>F47*$D$35</f>
        <v>14712231.993648529</v>
      </c>
      <c r="J47">
        <v>12</v>
      </c>
      <c r="K47">
        <f t="shared" si="6"/>
        <v>1226019.332804044</v>
      </c>
    </row>
    <row r="48" spans="1:11" x14ac:dyDescent="0.25">
      <c r="A48">
        <v>153</v>
      </c>
      <c r="B48">
        <v>11</v>
      </c>
      <c r="C48">
        <v>15</v>
      </c>
      <c r="D48">
        <v>0</v>
      </c>
      <c r="E48">
        <v>0</v>
      </c>
      <c r="F48">
        <f t="shared" si="4"/>
        <v>1004400</v>
      </c>
      <c r="G48">
        <v>20</v>
      </c>
      <c r="H48">
        <v>19</v>
      </c>
      <c r="I48">
        <f>F48*$D$35</f>
        <v>14504285.251688832</v>
      </c>
      <c r="J48">
        <v>12</v>
      </c>
      <c r="K48">
        <f t="shared" si="6"/>
        <v>1208690.4376407361</v>
      </c>
    </row>
    <row r="49" spans="1:11" x14ac:dyDescent="0.25">
      <c r="A49">
        <v>155</v>
      </c>
      <c r="B49">
        <v>14</v>
      </c>
      <c r="C49">
        <v>16</v>
      </c>
      <c r="D49">
        <v>0</v>
      </c>
      <c r="E49">
        <v>0</v>
      </c>
      <c r="F49">
        <f t="shared" si="4"/>
        <v>1267200</v>
      </c>
      <c r="G49">
        <v>40</v>
      </c>
      <c r="H49">
        <v>39</v>
      </c>
      <c r="I49">
        <f>F49*16</f>
        <v>20275200</v>
      </c>
      <c r="J49">
        <v>12</v>
      </c>
      <c r="K49">
        <f t="shared" si="6"/>
        <v>1689600</v>
      </c>
    </row>
  </sheetData>
  <sortState ref="A37:K48">
    <sortCondition ref="A37:A4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3" sqref="F3:F4"/>
    </sheetView>
  </sheetViews>
  <sheetFormatPr baseColWidth="10" defaultColWidth="11.42578125" defaultRowHeight="15" x14ac:dyDescent="0.25"/>
  <cols>
    <col min="3" max="3" width="37.140625" customWidth="1"/>
    <col min="4" max="4" width="30.7109375" customWidth="1"/>
    <col min="5" max="5" width="25.42578125" customWidth="1"/>
    <col min="6" max="6" width="26.28515625" customWidth="1"/>
  </cols>
  <sheetData>
    <row r="2" spans="1:6" x14ac:dyDescent="0.25">
      <c r="A2" t="s">
        <v>4</v>
      </c>
      <c r="B2" t="s">
        <v>18</v>
      </c>
      <c r="C2" t="s">
        <v>19</v>
      </c>
      <c r="D2" t="s">
        <v>20</v>
      </c>
      <c r="E2" t="s">
        <v>21</v>
      </c>
      <c r="F2" t="s">
        <v>20</v>
      </c>
    </row>
    <row r="3" spans="1:6" x14ac:dyDescent="0.25">
      <c r="A3">
        <v>153</v>
      </c>
      <c r="B3">
        <v>1208690</v>
      </c>
      <c r="C3">
        <f>6.63756 + 0.000000493958 * POWER(2, 0.100056 * POWER(A3, 1.19169))</f>
        <v>603884.85751635826</v>
      </c>
      <c r="D3">
        <f>B3/C3</f>
        <v>2.0015239411219357</v>
      </c>
      <c r="E3">
        <f>POWER(2, -17.9303 + 0.226109 *A3)</f>
        <v>103866.93973533598</v>
      </c>
      <c r="F3">
        <f>B3/E3</f>
        <v>11.636907788752328</v>
      </c>
    </row>
    <row r="4" spans="1:6" x14ac:dyDescent="0.25">
      <c r="A4">
        <v>155</v>
      </c>
      <c r="B4">
        <v>1689600</v>
      </c>
      <c r="C4">
        <f>6.63756 + 0.000000493958 * POWER(2, 0.100056 * POWER(A4, 1.19169))</f>
        <v>932134.5337454367</v>
      </c>
      <c r="D4">
        <f>B4/C4</f>
        <v>1.8126138865502273</v>
      </c>
      <c r="E4">
        <f>POWER(2, -17.9303 + 0.226109 *A4)</f>
        <v>142104.72503873031</v>
      </c>
      <c r="F4">
        <f>B4/E4</f>
        <v>11.88982280173656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7"/>
  <sheetViews>
    <sheetView topLeftCell="C1" workbookViewId="0">
      <selection activeCell="C48" sqref="C48:I48"/>
    </sheetView>
  </sheetViews>
  <sheetFormatPr baseColWidth="10" defaultColWidth="11.42578125" defaultRowHeight="15" x14ac:dyDescent="0.25"/>
  <cols>
    <col min="3" max="3" width="21.42578125" customWidth="1"/>
    <col min="4" max="4" width="25.7109375" customWidth="1"/>
    <col min="6" max="6" width="59.5703125" customWidth="1"/>
    <col min="8" max="8" width="18" customWidth="1"/>
    <col min="24" max="24" width="15.7109375" customWidth="1"/>
  </cols>
  <sheetData>
    <row r="1" spans="2:25" x14ac:dyDescent="0.25">
      <c r="X1" t="s">
        <v>22</v>
      </c>
    </row>
    <row r="2" spans="2:25" x14ac:dyDescent="0.25">
      <c r="C2">
        <v>24</v>
      </c>
      <c r="D2">
        <v>22.834800000000001</v>
      </c>
      <c r="E2">
        <v>28.3111</v>
      </c>
      <c r="F2">
        <v>47.4617</v>
      </c>
      <c r="G2">
        <v>36.8611</v>
      </c>
      <c r="H2">
        <v>27.328399999999998</v>
      </c>
      <c r="I2">
        <v>27.695799999999998</v>
      </c>
      <c r="J2">
        <v>26.944400000000002</v>
      </c>
      <c r="K2">
        <v>47.465400000000002</v>
      </c>
      <c r="L2">
        <v>39.546399999999998</v>
      </c>
      <c r="M2">
        <v>50.2515</v>
      </c>
      <c r="N2">
        <v>59.610599999999998</v>
      </c>
      <c r="O2">
        <v>38.258299999999998</v>
      </c>
      <c r="P2">
        <v>32.867199999999997</v>
      </c>
      <c r="Q2">
        <v>43.757800000000003</v>
      </c>
      <c r="R2">
        <v>38.06</v>
      </c>
      <c r="S2">
        <v>19.527799999999999</v>
      </c>
      <c r="T2">
        <v>45.438699999999997</v>
      </c>
      <c r="U2">
        <v>38.575899999999997</v>
      </c>
      <c r="V2">
        <v>56.529899999999998</v>
      </c>
      <c r="W2">
        <v>21.1157</v>
      </c>
      <c r="X2">
        <f>AVERAGE(D2:W2)</f>
        <v>37.422125000000001</v>
      </c>
      <c r="Y2">
        <f t="shared" ref="Y2:Y6" si="0">$X$7/X2</f>
        <v>6.4299392404894151</v>
      </c>
    </row>
    <row r="3" spans="2:25" x14ac:dyDescent="0.25">
      <c r="C3">
        <v>16</v>
      </c>
      <c r="D3">
        <v>33.500700000000002</v>
      </c>
      <c r="E3">
        <v>37.755200000000002</v>
      </c>
      <c r="F3">
        <v>34.562199999999997</v>
      </c>
      <c r="G3">
        <v>60.3446</v>
      </c>
      <c r="H3">
        <v>24.537800000000001</v>
      </c>
      <c r="I3">
        <v>36.042200000000001</v>
      </c>
      <c r="J3">
        <v>31.786000000000001</v>
      </c>
      <c r="K3">
        <v>38.115499999999997</v>
      </c>
      <c r="L3">
        <v>35.168599999999998</v>
      </c>
      <c r="M3">
        <v>47.163899999999998</v>
      </c>
      <c r="N3">
        <v>31.927</v>
      </c>
      <c r="O3">
        <v>48.761800000000001</v>
      </c>
      <c r="P3">
        <v>29.939699999999998</v>
      </c>
      <c r="Q3">
        <v>30.447299999999998</v>
      </c>
      <c r="R3">
        <v>33.204700000000003</v>
      </c>
      <c r="S3">
        <v>47.977600000000002</v>
      </c>
      <c r="T3">
        <v>53.450299999999999</v>
      </c>
      <c r="U3">
        <v>50.744100000000003</v>
      </c>
      <c r="V3">
        <v>47.320500000000003</v>
      </c>
      <c r="W3">
        <v>42.696399999999997</v>
      </c>
      <c r="X3">
        <f t="shared" ref="X3:X7" si="1">AVERAGE(D3:W3)</f>
        <v>39.772305000000003</v>
      </c>
      <c r="Y3">
        <f t="shared" si="0"/>
        <v>6.0499885535927556</v>
      </c>
    </row>
    <row r="4" spans="2:25" x14ac:dyDescent="0.25">
      <c r="C4">
        <v>8</v>
      </c>
      <c r="D4">
        <v>52.684699999999999</v>
      </c>
      <c r="E4">
        <v>78.007000000000005</v>
      </c>
      <c r="F4">
        <v>137.57980000000001</v>
      </c>
      <c r="G4">
        <v>115.8111</v>
      </c>
      <c r="H4">
        <v>81.780199999999994</v>
      </c>
      <c r="I4">
        <v>39.593600000000002</v>
      </c>
      <c r="J4">
        <v>83.107799999999997</v>
      </c>
      <c r="K4">
        <v>33.866900000000001</v>
      </c>
      <c r="L4">
        <v>81.782700000000006</v>
      </c>
      <c r="M4">
        <v>65.910300000000007</v>
      </c>
      <c r="N4">
        <v>53.24</v>
      </c>
      <c r="O4">
        <v>57.179900000000004</v>
      </c>
      <c r="P4">
        <v>43.9602</v>
      </c>
      <c r="Q4">
        <v>35.134399999999999</v>
      </c>
      <c r="R4">
        <v>29.787700000000001</v>
      </c>
      <c r="S4">
        <v>40.052900000000001</v>
      </c>
      <c r="T4">
        <v>56.317100000000003</v>
      </c>
      <c r="U4">
        <v>53.332500000000003</v>
      </c>
      <c r="V4">
        <v>146.1345</v>
      </c>
      <c r="W4">
        <v>52.458799999999997</v>
      </c>
      <c r="X4">
        <f t="shared" si="1"/>
        <v>66.886105000000001</v>
      </c>
      <c r="Y4">
        <f t="shared" si="0"/>
        <v>3.5974884469651798</v>
      </c>
    </row>
    <row r="5" spans="2:25" x14ac:dyDescent="0.25">
      <c r="C5">
        <v>4</v>
      </c>
      <c r="D5">
        <v>124.5157</v>
      </c>
      <c r="E5">
        <v>119.43259999999999</v>
      </c>
      <c r="F5">
        <v>92.248999999999995</v>
      </c>
      <c r="G5">
        <v>35.734000000000002</v>
      </c>
      <c r="H5">
        <v>43.420900000000003</v>
      </c>
      <c r="I5">
        <v>160.5932</v>
      </c>
      <c r="J5">
        <v>255.2612</v>
      </c>
      <c r="K5">
        <v>84.66</v>
      </c>
      <c r="L5">
        <v>122.1525</v>
      </c>
      <c r="M5">
        <v>80.728899999999996</v>
      </c>
      <c r="N5">
        <v>223.3228</v>
      </c>
      <c r="O5">
        <v>111.1323</v>
      </c>
      <c r="P5">
        <v>148.6576</v>
      </c>
      <c r="Q5">
        <v>90.027500000000003</v>
      </c>
      <c r="R5">
        <v>123.90989999999999</v>
      </c>
      <c r="S5">
        <v>101.6219</v>
      </c>
      <c r="T5">
        <v>80.918800000000005</v>
      </c>
      <c r="U5">
        <v>54.900300000000001</v>
      </c>
      <c r="V5">
        <v>53.660299999999999</v>
      </c>
      <c r="W5">
        <v>48.941299999999998</v>
      </c>
      <c r="X5">
        <f t="shared" si="1"/>
        <v>107.79203499999998</v>
      </c>
      <c r="Y5">
        <f t="shared" si="0"/>
        <v>2.2322798711426128</v>
      </c>
    </row>
    <row r="6" spans="2:25" x14ac:dyDescent="0.25">
      <c r="C6">
        <v>2</v>
      </c>
      <c r="D6">
        <v>158.06360000000001</v>
      </c>
      <c r="E6">
        <v>32.8673</v>
      </c>
      <c r="F6">
        <v>140.5933</v>
      </c>
      <c r="G6">
        <v>186.892</v>
      </c>
      <c r="H6">
        <v>135.387</v>
      </c>
      <c r="I6">
        <v>126.21080000000001</v>
      </c>
      <c r="J6">
        <v>119.0153</v>
      </c>
      <c r="K6">
        <v>153.0505</v>
      </c>
      <c r="L6">
        <v>251.4759</v>
      </c>
      <c r="M6">
        <v>115.8857</v>
      </c>
      <c r="N6">
        <v>211.8972</v>
      </c>
      <c r="O6">
        <v>175.40260000000001</v>
      </c>
      <c r="P6">
        <v>45.650399999999998</v>
      </c>
      <c r="Q6">
        <v>140.6686</v>
      </c>
      <c r="R6">
        <v>218.68940000000001</v>
      </c>
      <c r="S6">
        <v>289.05430000000001</v>
      </c>
      <c r="T6">
        <v>48.552599999999998</v>
      </c>
      <c r="U6">
        <v>286.27379999999999</v>
      </c>
      <c r="V6">
        <v>40.811</v>
      </c>
      <c r="W6">
        <v>446.82159999999999</v>
      </c>
      <c r="X6">
        <f t="shared" si="1"/>
        <v>166.16314499999999</v>
      </c>
      <c r="Y6">
        <f t="shared" si="0"/>
        <v>1.4481068590751576</v>
      </c>
    </row>
    <row r="7" spans="2:25" x14ac:dyDescent="0.25">
      <c r="C7">
        <v>1</v>
      </c>
      <c r="D7">
        <v>264.79520000000002</v>
      </c>
      <c r="E7">
        <v>359.41539999999998</v>
      </c>
      <c r="F7">
        <v>127.4892</v>
      </c>
      <c r="G7">
        <v>189.89850000000001</v>
      </c>
      <c r="H7">
        <v>64.124700000000004</v>
      </c>
      <c r="I7">
        <v>256.59789999999998</v>
      </c>
      <c r="J7">
        <v>211.0308</v>
      </c>
      <c r="K7">
        <v>155.3597</v>
      </c>
      <c r="L7">
        <v>449.22269999999997</v>
      </c>
      <c r="M7">
        <v>710.33180000000004</v>
      </c>
      <c r="N7">
        <v>142.16030000000001</v>
      </c>
      <c r="O7">
        <v>191.89019999999999</v>
      </c>
      <c r="P7">
        <v>336.03739999999999</v>
      </c>
      <c r="Q7">
        <v>197.17850000000001</v>
      </c>
      <c r="R7">
        <v>115.38</v>
      </c>
      <c r="S7">
        <v>227.88390000000001</v>
      </c>
      <c r="T7">
        <v>222.05260000000001</v>
      </c>
      <c r="U7">
        <v>320.64780000000002</v>
      </c>
      <c r="V7">
        <v>155.87389999999999</v>
      </c>
      <c r="W7">
        <v>115.0693</v>
      </c>
      <c r="X7">
        <f t="shared" si="1"/>
        <v>240.62198999999995</v>
      </c>
      <c r="Y7">
        <f>$X$7/X7</f>
        <v>1</v>
      </c>
    </row>
    <row r="10" spans="2:25" x14ac:dyDescent="0.25">
      <c r="X10" t="s">
        <v>22</v>
      </c>
    </row>
    <row r="11" spans="2:25" x14ac:dyDescent="0.25">
      <c r="B11" t="s">
        <v>23</v>
      </c>
      <c r="C11">
        <v>24</v>
      </c>
      <c r="D11">
        <v>53.027299999999997</v>
      </c>
      <c r="E11">
        <v>77.8249</v>
      </c>
      <c r="F11">
        <v>79.108199999999997</v>
      </c>
      <c r="G11">
        <v>132.1155</v>
      </c>
      <c r="H11">
        <v>132.98490000000001</v>
      </c>
      <c r="I11">
        <v>91.281599999999997</v>
      </c>
      <c r="J11">
        <v>73.162199999999999</v>
      </c>
      <c r="K11">
        <v>115.0675</v>
      </c>
      <c r="L11">
        <v>84.972399999999993</v>
      </c>
      <c r="M11">
        <v>100.8552</v>
      </c>
      <c r="N11">
        <v>126.3382</v>
      </c>
      <c r="O11">
        <v>79.212400000000002</v>
      </c>
      <c r="P11">
        <v>89.165999999999997</v>
      </c>
      <c r="Q11">
        <v>92.4529</v>
      </c>
      <c r="R11">
        <v>152.18860000000001</v>
      </c>
      <c r="S11">
        <v>145.2654</v>
      </c>
      <c r="T11">
        <v>114.0429</v>
      </c>
      <c r="U11">
        <v>114.4298</v>
      </c>
      <c r="V11">
        <v>133.61410000000001</v>
      </c>
      <c r="W11">
        <v>78.921499999999995</v>
      </c>
      <c r="X11">
        <f>AVERAGE(D11:W11)</f>
        <v>103.301575</v>
      </c>
      <c r="Y11">
        <f>$X$16/X11</f>
        <v>12.06272643955332</v>
      </c>
    </row>
    <row r="12" spans="2:25" x14ac:dyDescent="0.25">
      <c r="C12">
        <v>16</v>
      </c>
      <c r="D12">
        <v>157.67769999999999</v>
      </c>
      <c r="E12">
        <v>67.953900000000004</v>
      </c>
      <c r="F12">
        <v>73.013800000000003</v>
      </c>
      <c r="G12">
        <v>197.36150000000001</v>
      </c>
      <c r="H12">
        <v>139.09059999999999</v>
      </c>
      <c r="I12">
        <v>67.057699999999997</v>
      </c>
      <c r="J12">
        <v>86.730900000000005</v>
      </c>
      <c r="K12">
        <v>159.3451</v>
      </c>
      <c r="L12">
        <v>90.23</v>
      </c>
      <c r="M12">
        <v>141.58629999999999</v>
      </c>
      <c r="N12">
        <v>105.18040000000001</v>
      </c>
      <c r="O12">
        <v>67.263900000000007</v>
      </c>
      <c r="P12">
        <v>85.044799999999995</v>
      </c>
      <c r="Q12">
        <v>54.398299999999999</v>
      </c>
      <c r="R12">
        <v>178.4631</v>
      </c>
      <c r="S12">
        <v>79.012600000000006</v>
      </c>
      <c r="T12">
        <v>59.1708</v>
      </c>
      <c r="U12">
        <v>193.63229999999999</v>
      </c>
      <c r="V12">
        <v>68.837400000000002</v>
      </c>
      <c r="W12">
        <v>56.771799999999999</v>
      </c>
      <c r="X12">
        <f t="shared" ref="X12:X16" si="2">AVERAGE(D12:W12)</f>
        <v>106.39114499999998</v>
      </c>
      <c r="Y12">
        <f t="shared" ref="Y12:Y16" si="3">$X$16/X12</f>
        <v>11.712428134879087</v>
      </c>
    </row>
    <row r="13" spans="2:25" x14ac:dyDescent="0.25">
      <c r="C13">
        <v>8</v>
      </c>
      <c r="D13">
        <v>341.1223</v>
      </c>
      <c r="E13">
        <v>143.60050000000001</v>
      </c>
      <c r="F13">
        <v>162.46879999999999</v>
      </c>
      <c r="G13">
        <v>174.35679999999999</v>
      </c>
      <c r="H13">
        <v>201.88130000000001</v>
      </c>
      <c r="I13">
        <v>315.8775</v>
      </c>
      <c r="J13">
        <v>99.761899999999997</v>
      </c>
      <c r="K13">
        <v>212.81440000000001</v>
      </c>
      <c r="L13">
        <v>156.61359999999999</v>
      </c>
      <c r="M13">
        <v>142.44759999999999</v>
      </c>
      <c r="N13">
        <v>87.2239</v>
      </c>
      <c r="O13">
        <v>288.73110000000003</v>
      </c>
      <c r="P13">
        <v>98.254199999999997</v>
      </c>
      <c r="Q13">
        <v>185.1628</v>
      </c>
      <c r="R13">
        <v>135.9068</v>
      </c>
      <c r="S13">
        <v>139.60589999999999</v>
      </c>
      <c r="T13">
        <v>63.4861</v>
      </c>
      <c r="U13">
        <v>289.86399999999998</v>
      </c>
      <c r="V13">
        <v>220.41589999999999</v>
      </c>
      <c r="W13">
        <v>106.8723</v>
      </c>
      <c r="X13">
        <f t="shared" si="2"/>
        <v>178.323385</v>
      </c>
      <c r="Y13">
        <f t="shared" si="3"/>
        <v>6.9878588273770159</v>
      </c>
    </row>
    <row r="14" spans="2:25" x14ac:dyDescent="0.25">
      <c r="C14">
        <v>4</v>
      </c>
      <c r="D14">
        <v>434.9289</v>
      </c>
      <c r="E14">
        <v>515.27049999999997</v>
      </c>
      <c r="F14">
        <v>452.7072</v>
      </c>
      <c r="G14">
        <v>335.7912</v>
      </c>
      <c r="H14">
        <v>260.66149999999999</v>
      </c>
      <c r="I14">
        <v>282.06310000000002</v>
      </c>
      <c r="J14">
        <v>327.6619</v>
      </c>
      <c r="K14">
        <v>212.2509</v>
      </c>
      <c r="L14">
        <v>386.96530000000001</v>
      </c>
      <c r="M14">
        <v>283.77</v>
      </c>
      <c r="N14">
        <v>303.90890000000002</v>
      </c>
      <c r="O14">
        <v>505.5677</v>
      </c>
      <c r="P14">
        <v>324.23509999999999</v>
      </c>
      <c r="Q14">
        <v>266.4092</v>
      </c>
      <c r="R14">
        <v>333.30399999999997</v>
      </c>
      <c r="S14">
        <v>383.66570000000002</v>
      </c>
      <c r="T14">
        <v>264.06869999999998</v>
      </c>
      <c r="U14">
        <v>328.97120000000001</v>
      </c>
      <c r="V14">
        <v>238.17949999999999</v>
      </c>
      <c r="W14">
        <v>164.16990000000001</v>
      </c>
      <c r="X14">
        <f t="shared" si="2"/>
        <v>330.22751999999997</v>
      </c>
      <c r="Y14">
        <f t="shared" si="3"/>
        <v>3.7734548592437127</v>
      </c>
    </row>
    <row r="15" spans="2:25" x14ac:dyDescent="0.25">
      <c r="C15">
        <v>2</v>
      </c>
      <c r="D15">
        <v>1013.4447</v>
      </c>
      <c r="E15">
        <v>820.20979999999997</v>
      </c>
      <c r="F15">
        <v>538.85789999999997</v>
      </c>
      <c r="G15">
        <v>612.99379999999996</v>
      </c>
      <c r="H15">
        <v>1017.9015000000001</v>
      </c>
      <c r="I15">
        <v>1105.6223</v>
      </c>
      <c r="J15">
        <v>593.03579999999999</v>
      </c>
      <c r="K15">
        <v>547.40920000000006</v>
      </c>
      <c r="L15">
        <v>280.50700000000001</v>
      </c>
      <c r="M15">
        <v>1028.2112</v>
      </c>
      <c r="N15">
        <v>597.54179999999997</v>
      </c>
      <c r="O15">
        <v>796.7002</v>
      </c>
      <c r="P15">
        <v>693.94079999999997</v>
      </c>
      <c r="Q15">
        <v>861.1748</v>
      </c>
      <c r="R15">
        <v>590.79650000000004</v>
      </c>
      <c r="S15">
        <v>863.51170000000002</v>
      </c>
      <c r="T15">
        <v>592.85029999999995</v>
      </c>
      <c r="U15">
        <v>282.75510000000003</v>
      </c>
      <c r="V15">
        <v>408.26920000000001</v>
      </c>
      <c r="W15">
        <v>590.46410000000003</v>
      </c>
      <c r="X15">
        <f t="shared" si="2"/>
        <v>691.80988500000001</v>
      </c>
      <c r="Y15">
        <f t="shared" si="3"/>
        <v>1.8012154307393282</v>
      </c>
    </row>
    <row r="16" spans="2:25" x14ac:dyDescent="0.25">
      <c r="C16">
        <v>1</v>
      </c>
      <c r="D16">
        <v>505.32740000000001</v>
      </c>
      <c r="E16">
        <v>1430.6674</v>
      </c>
      <c r="F16">
        <v>456.18830000000003</v>
      </c>
      <c r="G16">
        <v>1751.3112000000001</v>
      </c>
      <c r="H16">
        <v>941.2894</v>
      </c>
      <c r="I16">
        <v>861.64980000000003</v>
      </c>
      <c r="J16">
        <v>1919.6814999999999</v>
      </c>
      <c r="K16">
        <v>1618.7654</v>
      </c>
      <c r="L16">
        <v>617.40099999999995</v>
      </c>
      <c r="M16">
        <v>1706.4422999999999</v>
      </c>
      <c r="N16">
        <v>857.20180000000005</v>
      </c>
      <c r="O16">
        <v>1573.6646000000001</v>
      </c>
      <c r="P16">
        <v>1154.3373999999999</v>
      </c>
      <c r="Q16">
        <v>1740.5435</v>
      </c>
      <c r="R16">
        <v>1715.6611</v>
      </c>
      <c r="S16">
        <v>1745.3053</v>
      </c>
      <c r="T16">
        <v>842.13490000000002</v>
      </c>
      <c r="U16">
        <v>1134.3724</v>
      </c>
      <c r="V16">
        <v>1284.9453000000001</v>
      </c>
      <c r="W16">
        <v>1065.0827999999999</v>
      </c>
      <c r="X16">
        <f t="shared" si="2"/>
        <v>1246.0986400000002</v>
      </c>
      <c r="Y16">
        <f t="shared" si="3"/>
        <v>1</v>
      </c>
    </row>
    <row r="18" spans="3:10" x14ac:dyDescent="0.25"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</row>
    <row r="19" spans="3:10" x14ac:dyDescent="0.25">
      <c r="C19">
        <v>1</v>
      </c>
      <c r="D19">
        <f>1293.07 - 772.518*POWER(C19,0.00000177858)*POWER(LOG(C19,2),0.2823623)</f>
        <v>1293.07</v>
      </c>
      <c r="E19">
        <f>$D$19/D19</f>
        <v>1</v>
      </c>
      <c r="F19">
        <f>75.8649 + 0.0298496*POWER(G19, 0.702765)*POWER(LOG(G19,2),2.49711)</f>
        <v>1268.8266620882455</v>
      </c>
      <c r="G19">
        <f>(1/C19)*1000</f>
        <v>1000</v>
      </c>
      <c r="H19">
        <f>$F$19/F19</f>
        <v>1</v>
      </c>
      <c r="I19">
        <v>1</v>
      </c>
      <c r="J19">
        <f>1/I19</f>
        <v>1</v>
      </c>
    </row>
    <row r="20" spans="3:10" x14ac:dyDescent="0.25">
      <c r="C20">
        <v>2</v>
      </c>
      <c r="D20">
        <f t="shared" ref="D20:D48" si="4">1293.07 - 772.518*POWER(C20,0.00000177858)*POWER(LOG(C20,2),0.2823623)</f>
        <v>520.55104762553924</v>
      </c>
      <c r="E20">
        <f>$D$19/D20</f>
        <v>2.4840407216511373</v>
      </c>
      <c r="F20">
        <f t="shared" ref="F20:F48" si="5">75.8649 + 0.0298496*POWER(G20, 0.702765)*POWER(LOG(G20,2),2.49711)</f>
        <v>638.72168369508108</v>
      </c>
      <c r="G20">
        <f t="shared" ref="G20:G48" si="6">(1/C20)*1000</f>
        <v>500</v>
      </c>
      <c r="H20">
        <f>$F$19/F20</f>
        <v>1.9865094523610534</v>
      </c>
      <c r="I20">
        <v>2</v>
      </c>
      <c r="J20">
        <f t="shared" ref="J20:J24" si="7">1/I20</f>
        <v>0.5</v>
      </c>
    </row>
    <row r="21" spans="3:10" x14ac:dyDescent="0.25">
      <c r="C21">
        <v>4</v>
      </c>
      <c r="D21">
        <f t="shared" si="4"/>
        <v>353.54314081930966</v>
      </c>
      <c r="E21">
        <f>$D$19/D21</f>
        <v>3.657460294671274</v>
      </c>
      <c r="F21">
        <f t="shared" si="5"/>
        <v>333.2560611155933</v>
      </c>
      <c r="G21">
        <f t="shared" si="6"/>
        <v>250</v>
      </c>
      <c r="H21">
        <f t="shared" ref="H21:H48" si="8">$F$19/F21</f>
        <v>3.8073625963194107</v>
      </c>
      <c r="I21">
        <v>4</v>
      </c>
      <c r="J21">
        <f t="shared" si="7"/>
        <v>0.25</v>
      </c>
    </row>
    <row r="22" spans="3:10" x14ac:dyDescent="0.25">
      <c r="C22">
        <v>8</v>
      </c>
      <c r="D22">
        <f t="shared" si="4"/>
        <v>239.57793565186716</v>
      </c>
      <c r="E22">
        <f>$D$19/D22</f>
        <v>5.397283336972114</v>
      </c>
      <c r="F22">
        <f t="shared" si="5"/>
        <v>188.99087898321517</v>
      </c>
      <c r="G22">
        <f t="shared" si="6"/>
        <v>125</v>
      </c>
      <c r="H22">
        <f t="shared" si="8"/>
        <v>6.7136925809045724</v>
      </c>
      <c r="I22">
        <v>8</v>
      </c>
      <c r="J22">
        <f t="shared" si="7"/>
        <v>0.125</v>
      </c>
    </row>
    <row r="23" spans="3:10" x14ac:dyDescent="0.25">
      <c r="C23">
        <v>16</v>
      </c>
      <c r="D23">
        <f t="shared" si="4"/>
        <v>150.42902707518442</v>
      </c>
      <c r="E23">
        <f t="shared" ref="E23:E48" si="9">$D$19/D23</f>
        <v>8.5958808957377855</v>
      </c>
      <c r="F23">
        <f t="shared" si="5"/>
        <v>123.06547848387305</v>
      </c>
      <c r="G23">
        <f t="shared" si="6"/>
        <v>62.5</v>
      </c>
      <c r="H23">
        <f t="shared" si="8"/>
        <v>10.310175345025918</v>
      </c>
      <c r="I23">
        <v>16</v>
      </c>
      <c r="J23">
        <f t="shared" si="7"/>
        <v>6.25E-2</v>
      </c>
    </row>
    <row r="24" spans="3:10" x14ac:dyDescent="0.25">
      <c r="C24">
        <v>24</v>
      </c>
      <c r="D24">
        <f t="shared" si="4"/>
        <v>105.5324348759691</v>
      </c>
      <c r="E24">
        <f t="shared" si="9"/>
        <v>12.252820675650366</v>
      </c>
      <c r="F24">
        <f t="shared" si="5"/>
        <v>103.29824280579817</v>
      </c>
      <c r="G24">
        <f t="shared" si="6"/>
        <v>41.666666666666664</v>
      </c>
      <c r="H24">
        <f t="shared" si="8"/>
        <v>12.283138876560113</v>
      </c>
      <c r="I24">
        <v>24</v>
      </c>
      <c r="J24">
        <f t="shared" si="7"/>
        <v>4.1666666666666664E-2</v>
      </c>
    </row>
    <row r="25" spans="3:10" x14ac:dyDescent="0.25">
      <c r="C25">
        <v>26</v>
      </c>
      <c r="D25">
        <f t="shared" si="4"/>
        <v>97.162214204961629</v>
      </c>
      <c r="E25">
        <f t="shared" si="9"/>
        <v>13.30836282994021</v>
      </c>
      <c r="F25">
        <f t="shared" si="5"/>
        <v>100.43018683998447</v>
      </c>
      <c r="G25">
        <f t="shared" si="6"/>
        <v>38.461538461538467</v>
      </c>
      <c r="H25">
        <f t="shared" si="8"/>
        <v>12.633917171834684</v>
      </c>
    </row>
    <row r="26" spans="3:10" x14ac:dyDescent="0.25">
      <c r="C26">
        <v>28</v>
      </c>
      <c r="D26">
        <f t="shared" si="4"/>
        <v>89.543158140024616</v>
      </c>
      <c r="E26">
        <f t="shared" si="9"/>
        <v>14.44074596942337</v>
      </c>
      <c r="F26">
        <f t="shared" si="5"/>
        <v>98.019098670005533</v>
      </c>
      <c r="G26">
        <f t="shared" si="6"/>
        <v>35.714285714285715</v>
      </c>
      <c r="H26">
        <f t="shared" si="8"/>
        <v>12.944688120015478</v>
      </c>
    </row>
    <row r="27" spans="3:10" x14ac:dyDescent="0.25">
      <c r="C27">
        <v>30</v>
      </c>
      <c r="D27">
        <f t="shared" si="4"/>
        <v>82.558522570683408</v>
      </c>
      <c r="E27">
        <f t="shared" si="9"/>
        <v>15.662465360773911</v>
      </c>
      <c r="F27">
        <f t="shared" si="5"/>
        <v>95.96825579507113</v>
      </c>
      <c r="G27">
        <f t="shared" si="6"/>
        <v>33.333333333333336</v>
      </c>
      <c r="H27">
        <f t="shared" si="8"/>
        <v>13.221316273556903</v>
      </c>
    </row>
    <row r="28" spans="3:10" x14ac:dyDescent="0.25">
      <c r="C28">
        <v>32</v>
      </c>
      <c r="D28">
        <f t="shared" si="4"/>
        <v>76.116280127696655</v>
      </c>
      <c r="E28">
        <f t="shared" si="9"/>
        <v>16.988087145492109</v>
      </c>
      <c r="F28">
        <f t="shared" si="5"/>
        <v>94.205984454876784</v>
      </c>
      <c r="G28">
        <f t="shared" si="6"/>
        <v>31.25</v>
      </c>
      <c r="H28">
        <f t="shared" si="8"/>
        <v>13.468641821751715</v>
      </c>
    </row>
    <row r="29" spans="3:10" x14ac:dyDescent="0.25">
      <c r="C29">
        <v>34</v>
      </c>
      <c r="D29">
        <f t="shared" si="4"/>
        <v>70.142674101717603</v>
      </c>
      <c r="E29">
        <f t="shared" si="9"/>
        <v>18.434854623946197</v>
      </c>
      <c r="F29">
        <f t="shared" si="5"/>
        <v>92.678111143826328</v>
      </c>
      <c r="G29">
        <f t="shared" si="6"/>
        <v>29.411764705882351</v>
      </c>
      <c r="H29">
        <f t="shared" si="8"/>
        <v>13.690683230683939</v>
      </c>
    </row>
    <row r="30" spans="3:10" x14ac:dyDescent="0.25">
      <c r="C30">
        <v>36</v>
      </c>
      <c r="D30">
        <f t="shared" si="4"/>
        <v>64.577732268737691</v>
      </c>
      <c r="E30">
        <f t="shared" si="9"/>
        <v>20.023465590568279</v>
      </c>
      <c r="F30">
        <f t="shared" si="5"/>
        <v>91.342975630094003</v>
      </c>
      <c r="G30">
        <f t="shared" si="6"/>
        <v>27.777777777777775</v>
      </c>
      <c r="H30">
        <f t="shared" si="8"/>
        <v>13.890796236226574</v>
      </c>
    </row>
    <row r="31" spans="3:10" x14ac:dyDescent="0.25">
      <c r="C31">
        <v>38</v>
      </c>
      <c r="D31">
        <f t="shared" si="4"/>
        <v>59.372069402764055</v>
      </c>
      <c r="E31">
        <f t="shared" si="9"/>
        <v>21.779096012776023</v>
      </c>
      <c r="F31">
        <f t="shared" si="5"/>
        <v>90.1680487182782</v>
      </c>
      <c r="G31">
        <f t="shared" si="6"/>
        <v>26.315789473684209</v>
      </c>
      <c r="H31">
        <f t="shared" si="8"/>
        <v>14.07179904771565</v>
      </c>
    </row>
    <row r="32" spans="3:10" x14ac:dyDescent="0.25">
      <c r="C32">
        <v>40</v>
      </c>
      <c r="D32">
        <f t="shared" si="4"/>
        <v>54.484560214281146</v>
      </c>
      <c r="E32">
        <f t="shared" si="9"/>
        <v>23.732778514032471</v>
      </c>
      <c r="F32">
        <f t="shared" si="5"/>
        <v>89.127584899081</v>
      </c>
      <c r="G32">
        <f t="shared" si="6"/>
        <v>25</v>
      </c>
      <c r="H32">
        <f t="shared" si="8"/>
        <v>14.236071397255245</v>
      </c>
    </row>
    <row r="33" spans="3:8" x14ac:dyDescent="0.25">
      <c r="C33">
        <v>42</v>
      </c>
      <c r="D33">
        <f t="shared" si="4"/>
        <v>49.880614248676466</v>
      </c>
      <c r="E33">
        <f t="shared" si="9"/>
        <v>25.92329744684951</v>
      </c>
      <c r="F33">
        <f t="shared" si="5"/>
        <v>88.200959635443738</v>
      </c>
      <c r="G33">
        <f t="shared" si="6"/>
        <v>23.809523809523807</v>
      </c>
      <c r="H33">
        <f t="shared" si="8"/>
        <v>14.385633300732987</v>
      </c>
    </row>
    <row r="34" spans="3:8" x14ac:dyDescent="0.25">
      <c r="C34">
        <v>44</v>
      </c>
      <c r="D34">
        <f t="shared" si="4"/>
        <v>45.530875875413585</v>
      </c>
      <c r="E34">
        <f t="shared" si="9"/>
        <v>28.399849006600164</v>
      </c>
      <c r="F34">
        <f t="shared" si="5"/>
        <v>87.371469952005114</v>
      </c>
      <c r="G34">
        <f t="shared" si="6"/>
        <v>22.727272727272727</v>
      </c>
      <c r="H34">
        <f t="shared" si="8"/>
        <v>14.522208024944954</v>
      </c>
    </row>
    <row r="35" spans="3:8" x14ac:dyDescent="0.25">
      <c r="C35">
        <v>46</v>
      </c>
      <c r="D35">
        <f t="shared" si="4"/>
        <v>41.410230116113553</v>
      </c>
      <c r="E35">
        <f t="shared" si="9"/>
        <v>31.225858836675251</v>
      </c>
      <c r="F35">
        <f t="shared" si="5"/>
        <v>86.625454963860278</v>
      </c>
      <c r="G35">
        <f t="shared" si="6"/>
        <v>21.739130434782609</v>
      </c>
      <c r="H35">
        <f t="shared" si="8"/>
        <v>14.647272705437379</v>
      </c>
    </row>
    <row r="36" spans="3:8" x14ac:dyDescent="0.25">
      <c r="C36">
        <v>48</v>
      </c>
      <c r="D36">
        <f t="shared" si="4"/>
        <v>37.497032227172213</v>
      </c>
      <c r="E36">
        <f t="shared" si="9"/>
        <v>34.484595798570354</v>
      </c>
      <c r="F36">
        <f t="shared" si="5"/>
        <v>85.951641405992234</v>
      </c>
      <c r="G36">
        <f t="shared" si="6"/>
        <v>20.833333333333332</v>
      </c>
      <c r="H36">
        <f t="shared" si="8"/>
        <v>14.762099261082726</v>
      </c>
    </row>
    <row r="37" spans="3:8" x14ac:dyDescent="0.25">
      <c r="C37">
        <v>50</v>
      </c>
      <c r="D37">
        <f t="shared" si="4"/>
        <v>33.772503475106305</v>
      </c>
      <c r="E37">
        <f t="shared" si="9"/>
        <v>38.287656138761555</v>
      </c>
      <c r="F37">
        <f t="shared" si="5"/>
        <v>85.340650026808603</v>
      </c>
      <c r="G37">
        <f t="shared" si="6"/>
        <v>20</v>
      </c>
      <c r="H37">
        <f t="shared" si="8"/>
        <v>14.867787645039742</v>
      </c>
    </row>
    <row r="38" spans="3:8" x14ac:dyDescent="0.25">
      <c r="C38">
        <v>52</v>
      </c>
      <c r="D38">
        <f t="shared" si="4"/>
        <v>30.220252054528601</v>
      </c>
      <c r="E38">
        <f t="shared" si="9"/>
        <v>42.788193747253317</v>
      </c>
      <c r="F38">
        <f>75.8649 + 0.0298496*POWER(G38, 0.702765)*POWER(LOG(G38,2),2.49711)</f>
        <v>84.784618727869002</v>
      </c>
      <c r="G38">
        <f t="shared" si="6"/>
        <v>19.230769230769234</v>
      </c>
      <c r="H38">
        <f t="shared" si="8"/>
        <v>14.965293010997261</v>
      </c>
    </row>
    <row r="39" spans="3:8" x14ac:dyDescent="0.25">
      <c r="C39">
        <v>54</v>
      </c>
      <c r="D39">
        <f t="shared" si="4"/>
        <v>26.825889422930459</v>
      </c>
      <c r="E39">
        <f t="shared" si="9"/>
        <v>48.202316039322028</v>
      </c>
      <c r="F39">
        <f t="shared" si="5"/>
        <v>84.276911598893264</v>
      </c>
      <c r="G39">
        <f t="shared" si="6"/>
        <v>18.518518518518519</v>
      </c>
      <c r="H39">
        <f t="shared" si="8"/>
        <v>15.055448022669449</v>
      </c>
    </row>
    <row r="40" spans="3:8" x14ac:dyDescent="0.25">
      <c r="C40">
        <v>56</v>
      </c>
      <c r="D40">
        <f t="shared" si="4"/>
        <v>23.576720224204109</v>
      </c>
      <c r="E40">
        <f t="shared" si="9"/>
        <v>54.8452027128235</v>
      </c>
      <c r="F40">
        <f t="shared" si="5"/>
        <v>83.811891947588393</v>
      </c>
      <c r="G40">
        <f t="shared" si="6"/>
        <v>17.857142857142858</v>
      </c>
      <c r="H40">
        <f t="shared" si="8"/>
        <v>15.138981266306503</v>
      </c>
    </row>
    <row r="41" spans="3:8" x14ac:dyDescent="0.25">
      <c r="C41">
        <v>58</v>
      </c>
      <c r="D41">
        <f t="shared" si="4"/>
        <v>20.461489565896727</v>
      </c>
      <c r="E41">
        <f t="shared" si="9"/>
        <v>63.195301389746646</v>
      </c>
      <c r="F41">
        <f t="shared" si="5"/>
        <v>83.384743561420564</v>
      </c>
      <c r="G41">
        <f t="shared" si="6"/>
        <v>17.241379310344826</v>
      </c>
      <c r="H41">
        <f t="shared" si="8"/>
        <v>15.216532520168242</v>
      </c>
    </row>
    <row r="42" spans="3:8" x14ac:dyDescent="0.25">
      <c r="C42">
        <v>60</v>
      </c>
      <c r="D42">
        <f t="shared" si="4"/>
        <v>17.4701754321311</v>
      </c>
      <c r="E42">
        <f t="shared" si="9"/>
        <v>74.015856625102288</v>
      </c>
      <c r="F42">
        <f t="shared" si="5"/>
        <v>82.99132871073175</v>
      </c>
      <c r="G42">
        <f t="shared" si="6"/>
        <v>16.666666666666668</v>
      </c>
      <c r="H42">
        <f t="shared" si="8"/>
        <v>15.288665476254405</v>
      </c>
    </row>
    <row r="43" spans="3:8" x14ac:dyDescent="0.25">
      <c r="C43">
        <v>62</v>
      </c>
      <c r="D43">
        <f t="shared" si="4"/>
        <v>14.59381693672799</v>
      </c>
      <c r="E43">
        <f t="shared" si="9"/>
        <v>88.603961911140232</v>
      </c>
      <c r="F43">
        <f t="shared" si="5"/>
        <v>82.628074417851906</v>
      </c>
      <c r="G43">
        <f t="shared" si="6"/>
        <v>16.129032258064516</v>
      </c>
      <c r="H43">
        <f t="shared" si="8"/>
        <v>15.355878386706223</v>
      </c>
    </row>
    <row r="44" spans="3:8" x14ac:dyDescent="0.25">
      <c r="C44">
        <v>64</v>
      </c>
      <c r="D44">
        <f t="shared" si="4"/>
        <v>11.824371273040697</v>
      </c>
      <c r="E44">
        <f t="shared" si="9"/>
        <v>109.35634294130891</v>
      </c>
      <c r="F44">
        <f t="shared" si="5"/>
        <v>82.291880672333335</v>
      </c>
      <c r="G44">
        <f t="shared" si="6"/>
        <v>15.625</v>
      </c>
      <c r="H44">
        <f t="shared" si="8"/>
        <v>15.418613011657991</v>
      </c>
    </row>
    <row r="45" spans="3:8" x14ac:dyDescent="0.25">
      <c r="C45">
        <v>66</v>
      </c>
      <c r="D45">
        <f t="shared" si="4"/>
        <v>9.1545938192364247</v>
      </c>
      <c r="E45">
        <f t="shared" si="9"/>
        <v>141.24821106567168</v>
      </c>
      <c r="F45">
        <f t="shared" si="5"/>
        <v>81.980045831694525</v>
      </c>
      <c r="G45">
        <f t="shared" si="6"/>
        <v>15.151515151515152</v>
      </c>
      <c r="H45">
        <f t="shared" si="8"/>
        <v>15.47726217051834</v>
      </c>
    </row>
    <row r="46" spans="3:8" x14ac:dyDescent="0.25">
      <c r="C46">
        <v>68</v>
      </c>
      <c r="D46">
        <f t="shared" si="4"/>
        <v>6.5779370630486937</v>
      </c>
      <c r="E46">
        <f t="shared" si="9"/>
        <v>196.57682759900069</v>
      </c>
      <c r="F46">
        <f t="shared" si="5"/>
        <v>81.690205587554786</v>
      </c>
      <c r="G46">
        <f t="shared" si="6"/>
        <v>14.705882352941176</v>
      </c>
      <c r="H46">
        <f t="shared" si="8"/>
        <v>15.532176139871861</v>
      </c>
    </row>
    <row r="47" spans="3:8" x14ac:dyDescent="0.25">
      <c r="C47">
        <v>70</v>
      </c>
      <c r="D47">
        <f t="shared" si="4"/>
        <v>4.0884649254685428</v>
      </c>
      <c r="E47">
        <f t="shared" si="9"/>
        <v>316.2727389306911</v>
      </c>
      <c r="F47">
        <f t="shared" si="5"/>
        <v>81.420282719880646</v>
      </c>
      <c r="G47">
        <f t="shared" si="6"/>
        <v>14.285714285714285</v>
      </c>
      <c r="H47">
        <f t="shared" si="8"/>
        <v>15.58366809476126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8" sqref="E8"/>
    </sheetView>
  </sheetViews>
  <sheetFormatPr baseColWidth="10" defaultColWidth="11.42578125" defaultRowHeight="15" x14ac:dyDescent="0.25"/>
  <cols>
    <col min="4" max="4" width="16.42578125" customWidth="1"/>
  </cols>
  <sheetData>
    <row r="1" spans="2:5" x14ac:dyDescent="0.25">
      <c r="C1" t="s">
        <v>30</v>
      </c>
      <c r="D1" t="s">
        <v>31</v>
      </c>
      <c r="E1" t="s">
        <v>32</v>
      </c>
    </row>
    <row r="2" spans="2:5" x14ac:dyDescent="0.25">
      <c r="B2">
        <v>88</v>
      </c>
      <c r="C2">
        <f>POWER(2,-24.3919 + 0.396598 *B2)</f>
        <v>1456.9382327958788</v>
      </c>
      <c r="D2">
        <f>-8.50618 + 0.000269184 * POWER(2,0.00736876*POWER(B2,1.79999))</f>
        <v>2780.6137270057584</v>
      </c>
      <c r="E2">
        <f>29.618 +0.000000000048084 * POWER(2,0.647831*POWER(B2,0.950886))</f>
        <v>2885.7040124548348</v>
      </c>
    </row>
    <row r="3" spans="2:5" x14ac:dyDescent="0.25">
      <c r="B3">
        <v>90</v>
      </c>
      <c r="C3">
        <f t="shared" ref="C3:C7" si="0">POWER(2,-24.3919 + 0.396598 *B3)</f>
        <v>2524.7415572687792</v>
      </c>
      <c r="D3">
        <f t="shared" ref="D3:D7" si="1">-8.50618 + 0.000269184 * POWER(2,0.00736876*POWER(B3,1.79999))</f>
        <v>5424.8106118136484</v>
      </c>
      <c r="E3">
        <f t="shared" ref="E3:E7" si="2">29.618 +0.000000000048084 * POWER(2,0.647831*POWER(B3,0.950886))</f>
        <v>5695.5589084430558</v>
      </c>
    </row>
    <row r="4" spans="2:5" x14ac:dyDescent="0.25">
      <c r="B4">
        <v>92</v>
      </c>
      <c r="C4">
        <f t="shared" si="0"/>
        <v>4375.1476812902156</v>
      </c>
      <c r="D4">
        <f t="shared" si="1"/>
        <v>10703.171720367025</v>
      </c>
      <c r="E4">
        <f t="shared" si="2"/>
        <v>11261.389258400279</v>
      </c>
    </row>
    <row r="5" spans="2:5" x14ac:dyDescent="0.25">
      <c r="B5">
        <v>100</v>
      </c>
      <c r="C5">
        <f t="shared" si="0"/>
        <v>39454.438840104704</v>
      </c>
      <c r="D5">
        <f t="shared" si="1"/>
        <v>182182.38421856807</v>
      </c>
      <c r="E5">
        <f t="shared" si="2"/>
        <v>172236.64261778508</v>
      </c>
    </row>
    <row r="6" spans="2:5" x14ac:dyDescent="0.25">
      <c r="B6">
        <v>108</v>
      </c>
      <c r="C6">
        <f t="shared" si="0"/>
        <v>355794.33143351448</v>
      </c>
      <c r="D6">
        <f t="shared" si="1"/>
        <v>3737536.7074925718</v>
      </c>
      <c r="E6">
        <f t="shared" si="2"/>
        <v>2612185.8986272416</v>
      </c>
    </row>
    <row r="7" spans="2:5" x14ac:dyDescent="0.25">
      <c r="B7">
        <v>184</v>
      </c>
      <c r="C7">
        <f t="shared" si="0"/>
        <v>421384915874537.81</v>
      </c>
      <c r="D7">
        <f t="shared" si="1"/>
        <v>7.8331287332347277E+22</v>
      </c>
      <c r="E7">
        <f t="shared" si="2"/>
        <v>2.8645999536624768E+17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12" sqref="E12"/>
    </sheetView>
  </sheetViews>
  <sheetFormatPr baseColWidth="10" defaultColWidth="11.42578125" defaultRowHeight="15" x14ac:dyDescent="0.25"/>
  <sheetData>
    <row r="1" spans="2:7" x14ac:dyDescent="0.25">
      <c r="C1">
        <v>94</v>
      </c>
      <c r="E1">
        <v>98</v>
      </c>
      <c r="G1">
        <v>96</v>
      </c>
    </row>
    <row r="2" spans="2:7" x14ac:dyDescent="0.25">
      <c r="C2">
        <v>11467.03</v>
      </c>
      <c r="E2">
        <v>20963.087686999999</v>
      </c>
      <c r="G2">
        <v>11672.79</v>
      </c>
    </row>
    <row r="3" spans="2:7" x14ac:dyDescent="0.25">
      <c r="C3">
        <v>4316.46</v>
      </c>
      <c r="E3">
        <v>15050.453033899999</v>
      </c>
      <c r="G3">
        <v>23063.932368999998</v>
      </c>
    </row>
    <row r="4" spans="2:7" x14ac:dyDescent="0.25">
      <c r="C4">
        <v>11713.45</v>
      </c>
      <c r="E4">
        <v>22043.661834999999</v>
      </c>
      <c r="G4">
        <v>11404.900552999999</v>
      </c>
    </row>
    <row r="5" spans="2:7" x14ac:dyDescent="0.25">
      <c r="C5">
        <v>4462.3999999999996</v>
      </c>
      <c r="E5">
        <v>29780.232145099999</v>
      </c>
      <c r="G5">
        <v>6176.3537070800003</v>
      </c>
    </row>
    <row r="6" spans="2:7" x14ac:dyDescent="0.25">
      <c r="C6">
        <v>11788.38</v>
      </c>
      <c r="E6">
        <v>76035.283177100006</v>
      </c>
      <c r="G6">
        <v>6423.7672269300001</v>
      </c>
    </row>
    <row r="7" spans="2:7" x14ac:dyDescent="0.25">
      <c r="C7">
        <v>40780.17</v>
      </c>
      <c r="E7">
        <v>32030.014723100001</v>
      </c>
      <c r="G7">
        <v>11288.628433</v>
      </c>
    </row>
    <row r="8" spans="2:7" x14ac:dyDescent="0.25">
      <c r="C8">
        <v>8477.66</v>
      </c>
      <c r="E8">
        <v>41644.302334100001</v>
      </c>
      <c r="G8">
        <v>22117.0917902</v>
      </c>
    </row>
    <row r="9" spans="2:7" x14ac:dyDescent="0.25">
      <c r="C9">
        <v>4393.1099999999997</v>
      </c>
      <c r="E9">
        <v>30192.780551</v>
      </c>
      <c r="G9">
        <v>16438.171472999999</v>
      </c>
    </row>
    <row r="10" spans="2:7" x14ac:dyDescent="0.25">
      <c r="C10">
        <v>6373.42</v>
      </c>
      <c r="E10">
        <v>20582.4034641</v>
      </c>
      <c r="G10">
        <v>11588.76633</v>
      </c>
    </row>
    <row r="11" spans="2:7" x14ac:dyDescent="0.25">
      <c r="C11">
        <v>6096.46</v>
      </c>
    </row>
    <row r="12" spans="2:7" x14ac:dyDescent="0.25">
      <c r="B12" t="s">
        <v>22</v>
      </c>
      <c r="C12">
        <f>AVERAGE(C2:C11)</f>
        <v>10986.854000000001</v>
      </c>
      <c r="D12" t="e">
        <f t="shared" ref="D12:E12" si="0">AVERAGE(D2:D11)</f>
        <v>#DIV/0!</v>
      </c>
      <c r="E12">
        <f t="shared" si="0"/>
        <v>32035.802105599996</v>
      </c>
      <c r="G12">
        <f>AVERAGE(G2:G10)</f>
        <v>13352.711320245557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5" sqref="I5"/>
    </sheetView>
  </sheetViews>
  <sheetFormatPr baseColWidth="10" defaultColWidth="11.42578125" defaultRowHeight="15" x14ac:dyDescent="0.25"/>
  <cols>
    <col min="2" max="2" width="26.85546875" customWidth="1"/>
    <col min="3" max="3" width="23.28515625" customWidth="1"/>
    <col min="4" max="4" width="24.140625" customWidth="1"/>
    <col min="7" max="7" width="23.140625" customWidth="1"/>
    <col min="8" max="8" width="15.7109375" customWidth="1"/>
    <col min="9" max="9" width="15.140625" customWidth="1"/>
  </cols>
  <sheetData>
    <row r="1" spans="1:9" x14ac:dyDescent="0.25">
      <c r="B1" t="s">
        <v>19</v>
      </c>
      <c r="C1" t="s">
        <v>33</v>
      </c>
      <c r="D1" t="s">
        <v>26</v>
      </c>
      <c r="G1" t="s">
        <v>34</v>
      </c>
    </row>
    <row r="2" spans="1:9" x14ac:dyDescent="0.25">
      <c r="A2">
        <v>123</v>
      </c>
      <c r="B2">
        <f>0.0000000000730252 * POWER(2,  0.100021 * POWER(A2,  1.31331))</f>
        <v>3886473.5373826502</v>
      </c>
      <c r="C2">
        <f>POWER(10,-8.395 + 0.118 * (A2))</f>
        <v>1315224.8321922401</v>
      </c>
      <c r="D2" s="1">
        <f>B2/C2</f>
        <v>2.9549879551046851</v>
      </c>
      <c r="H2" t="s">
        <v>35</v>
      </c>
      <c r="I2" t="s">
        <v>33</v>
      </c>
    </row>
    <row r="3" spans="1:9" x14ac:dyDescent="0.25">
      <c r="A3">
        <v>124</v>
      </c>
      <c r="B3">
        <f t="shared" ref="B3:B42" si="0">0.0000000000730252 * POWER(2,  0.100021 * POWER(A3,  1.31331))</f>
        <v>5866410.3651243346</v>
      </c>
      <c r="C3">
        <f t="shared" ref="C3:C31" si="1">POWER(10,-8.395 + 0.118 * (A3))</f>
        <v>1725837.8919902074</v>
      </c>
      <c r="D3" s="1">
        <f t="shared" ref="D3:D31" si="2">B3/C3</f>
        <v>3.3991665105691289</v>
      </c>
      <c r="G3" t="s">
        <v>36</v>
      </c>
      <c r="H3">
        <v>2325466962941</v>
      </c>
      <c r="I3">
        <v>0.60276300000000005</v>
      </c>
    </row>
    <row r="4" spans="1:9" x14ac:dyDescent="0.25">
      <c r="A4">
        <v>125</v>
      </c>
      <c r="B4">
        <f t="shared" si="0"/>
        <v>8864240.9807720538</v>
      </c>
      <c r="C4">
        <f t="shared" si="1"/>
        <v>2264644.3075930672</v>
      </c>
      <c r="D4" s="1">
        <f t="shared" si="2"/>
        <v>3.9141868553270682</v>
      </c>
      <c r="G4" t="s">
        <v>37</v>
      </c>
      <c r="H4">
        <v>759746250992</v>
      </c>
      <c r="I4">
        <v>0.77175700000000003</v>
      </c>
    </row>
    <row r="5" spans="1:9" x14ac:dyDescent="0.25">
      <c r="A5">
        <v>126</v>
      </c>
      <c r="B5">
        <f t="shared" si="0"/>
        <v>13407894.099396475</v>
      </c>
      <c r="C5">
        <f t="shared" si="1"/>
        <v>2971666.0317380228</v>
      </c>
      <c r="D5" s="1">
        <f t="shared" si="2"/>
        <v>4.5119114854082945</v>
      </c>
      <c r="G5" t="s">
        <v>38</v>
      </c>
      <c r="H5">
        <v>0.58908400000000005</v>
      </c>
      <c r="I5">
        <v>0.33671000000000001</v>
      </c>
    </row>
    <row r="6" spans="1:9" x14ac:dyDescent="0.25">
      <c r="A6">
        <v>127</v>
      </c>
      <c r="B6">
        <f t="shared" si="0"/>
        <v>20301448.935502607</v>
      </c>
      <c r="C6">
        <f t="shared" si="1"/>
        <v>3899419.8667654339</v>
      </c>
      <c r="D6" s="1">
        <f t="shared" si="2"/>
        <v>5.2062741713276042</v>
      </c>
    </row>
    <row r="7" spans="1:9" x14ac:dyDescent="0.25">
      <c r="A7">
        <v>128</v>
      </c>
      <c r="B7">
        <f t="shared" si="0"/>
        <v>30770781.313393429</v>
      </c>
      <c r="C7">
        <f t="shared" si="1"/>
        <v>5116818.3554030824</v>
      </c>
      <c r="D7" s="1">
        <f t="shared" si="2"/>
        <v>6.0136552005800938</v>
      </c>
    </row>
    <row r="8" spans="1:9" x14ac:dyDescent="0.25">
      <c r="A8">
        <v>129</v>
      </c>
      <c r="B8">
        <f t="shared" si="0"/>
        <v>46686642.947967492</v>
      </c>
      <c r="C8">
        <f t="shared" si="1"/>
        <v>6714288.5292595364</v>
      </c>
      <c r="D8" s="1">
        <f t="shared" si="2"/>
        <v>6.9533268855689432</v>
      </c>
    </row>
    <row r="9" spans="1:9" x14ac:dyDescent="0.25">
      <c r="A9">
        <v>130</v>
      </c>
      <c r="B9">
        <f t="shared" si="0"/>
        <v>70906662.599125952</v>
      </c>
      <c r="C9">
        <f t="shared" si="1"/>
        <v>8810488.7300801668</v>
      </c>
      <c r="D9" s="1">
        <f t="shared" si="2"/>
        <v>8.0479828953235337</v>
      </c>
    </row>
    <row r="10" spans="1:9" x14ac:dyDescent="0.25">
      <c r="A10">
        <v>131</v>
      </c>
      <c r="B10">
        <f t="shared" si="0"/>
        <v>107800156.00821549</v>
      </c>
      <c r="C10">
        <f t="shared" si="1"/>
        <v>11561122.421920972</v>
      </c>
      <c r="D10" s="1">
        <f t="shared" si="2"/>
        <v>9.3243676586121325</v>
      </c>
    </row>
    <row r="11" spans="1:9" x14ac:dyDescent="0.25">
      <c r="A11">
        <v>132</v>
      </c>
      <c r="B11">
        <f t="shared" si="0"/>
        <v>164054210.89109632</v>
      </c>
      <c r="C11">
        <f t="shared" si="1"/>
        <v>15170503.674593361</v>
      </c>
      <c r="D11" s="1">
        <f t="shared" si="2"/>
        <v>10.814025322431737</v>
      </c>
    </row>
    <row r="12" spans="1:9" x14ac:dyDescent="0.25">
      <c r="A12">
        <v>133</v>
      </c>
      <c r="B12">
        <f t="shared" si="0"/>
        <v>249912946.04969639</v>
      </c>
      <c r="C12">
        <f t="shared" si="1"/>
        <v>19906733.38987188</v>
      </c>
      <c r="D12" s="1">
        <f t="shared" si="2"/>
        <v>12.554191647377301</v>
      </c>
    </row>
    <row r="13" spans="1:9" x14ac:dyDescent="0.25">
      <c r="A13">
        <v>134</v>
      </c>
      <c r="B13">
        <f t="shared" si="0"/>
        <v>381084482.46935338</v>
      </c>
      <c r="C13">
        <f t="shared" si="1"/>
        <v>26121613.543992106</v>
      </c>
      <c r="D13" s="1">
        <f t="shared" si="2"/>
        <v>14.588856918335418</v>
      </c>
    </row>
    <row r="14" spans="1:9" x14ac:dyDescent="0.25">
      <c r="A14">
        <v>135</v>
      </c>
      <c r="B14">
        <f t="shared" si="0"/>
        <v>581678085.91835082</v>
      </c>
      <c r="C14">
        <f t="shared" si="1"/>
        <v>34276778.654645123</v>
      </c>
      <c r="D14" s="1">
        <f t="shared" si="2"/>
        <v>16.970033613106843</v>
      </c>
    </row>
    <row r="15" spans="1:9" x14ac:dyDescent="0.25">
      <c r="A15">
        <v>136</v>
      </c>
      <c r="B15">
        <f t="shared" si="0"/>
        <v>888732132.65978992</v>
      </c>
      <c r="C15">
        <f t="shared" si="1"/>
        <v>44977985.489328802</v>
      </c>
      <c r="D15" s="1">
        <f t="shared" si="2"/>
        <v>19.759269406822256</v>
      </c>
    </row>
    <row r="16" spans="1:9" x14ac:dyDescent="0.25">
      <c r="A16">
        <v>137</v>
      </c>
      <c r="B16">
        <f t="shared" si="0"/>
        <v>1359200882.9664254</v>
      </c>
      <c r="C16">
        <f t="shared" si="1"/>
        <v>59020108.017184705</v>
      </c>
      <c r="D16" s="1">
        <f t="shared" si="2"/>
        <v>23.029454344113891</v>
      </c>
    </row>
    <row r="17" spans="1:4" x14ac:dyDescent="0.25">
      <c r="A17">
        <v>138</v>
      </c>
      <c r="B17">
        <f t="shared" si="0"/>
        <v>2080745039.5338399</v>
      </c>
      <c r="C17">
        <f t="shared" si="1"/>
        <v>77446179.780251756</v>
      </c>
      <c r="D17" s="1">
        <f t="shared" si="2"/>
        <v>26.866980985218532</v>
      </c>
    </row>
    <row r="18" spans="1:4" x14ac:dyDescent="0.25">
      <c r="A18">
        <v>139</v>
      </c>
      <c r="B18">
        <f t="shared" si="0"/>
        <v>3188412021.9259953</v>
      </c>
      <c r="C18">
        <f t="shared" si="1"/>
        <v>101624869.28706916</v>
      </c>
      <c r="D18" s="1">
        <f t="shared" si="2"/>
        <v>31.374328393175034</v>
      </c>
    </row>
    <row r="19" spans="1:4" x14ac:dyDescent="0.25">
      <c r="A19">
        <v>140</v>
      </c>
      <c r="B19">
        <f t="shared" si="0"/>
        <v>4890443874.2480431</v>
      </c>
      <c r="C19">
        <f t="shared" si="1"/>
        <v>133352143.21633248</v>
      </c>
      <c r="D19" s="1">
        <f t="shared" si="2"/>
        <v>36.673155423639862</v>
      </c>
    </row>
    <row r="20" spans="1:4" x14ac:dyDescent="0.25">
      <c r="A20">
        <v>141</v>
      </c>
      <c r="B20">
        <f t="shared" si="0"/>
        <v>7508243300.265501</v>
      </c>
      <c r="C20">
        <f t="shared" si="1"/>
        <v>174984668.86246535</v>
      </c>
      <c r="D20" s="1">
        <f t="shared" si="2"/>
        <v>42.908006450364169</v>
      </c>
    </row>
    <row r="21" spans="1:4" x14ac:dyDescent="0.25">
      <c r="A21">
        <v>142</v>
      </c>
      <c r="B21">
        <f t="shared" si="0"/>
        <v>11538320102.856791</v>
      </c>
      <c r="C21">
        <f t="shared" si="1"/>
        <v>229614864.81123677</v>
      </c>
      <c r="D21" s="1">
        <f t="shared" si="2"/>
        <v>50.250754071790105</v>
      </c>
    </row>
    <row r="22" spans="1:4" x14ac:dyDescent="0.25">
      <c r="A22">
        <v>143</v>
      </c>
      <c r="B22">
        <f t="shared" si="0"/>
        <v>17748391986.107399</v>
      </c>
      <c r="C22">
        <f t="shared" si="1"/>
        <v>301300602.41861212</v>
      </c>
      <c r="D22" s="1">
        <f t="shared" si="2"/>
        <v>58.905929306602125</v>
      </c>
    </row>
    <row r="23" spans="1:4" x14ac:dyDescent="0.25">
      <c r="A23">
        <v>144</v>
      </c>
      <c r="B23">
        <f t="shared" si="0"/>
        <v>27326602631.889294</v>
      </c>
      <c r="C23">
        <f t="shared" si="1"/>
        <v>395366620.06812692</v>
      </c>
      <c r="D23" s="1">
        <f t="shared" si="2"/>
        <v>69.117121286517701</v>
      </c>
    </row>
    <row r="24" spans="1:4" x14ac:dyDescent="0.25">
      <c r="A24">
        <v>145</v>
      </c>
      <c r="B24">
        <f t="shared" si="0"/>
        <v>42113420244.274475</v>
      </c>
      <c r="C24">
        <f t="shared" si="1"/>
        <v>518800038.92896217</v>
      </c>
      <c r="D24" s="1">
        <f t="shared" si="2"/>
        <v>81.174666700518401</v>
      </c>
    </row>
    <row r="25" spans="1:4" x14ac:dyDescent="0.25">
      <c r="A25">
        <v>146</v>
      </c>
      <c r="B25">
        <f t="shared" si="0"/>
        <v>64962345056.886955</v>
      </c>
      <c r="C25">
        <f t="shared" si="1"/>
        <v>680769358.69374108</v>
      </c>
      <c r="D25" s="1">
        <f t="shared" si="2"/>
        <v>95.424895711429457</v>
      </c>
    </row>
    <row r="26" spans="1:4" x14ac:dyDescent="0.25">
      <c r="A26">
        <v>147</v>
      </c>
      <c r="B26">
        <f t="shared" si="0"/>
        <v>100301463097.29007</v>
      </c>
      <c r="C26">
        <f t="shared" si="1"/>
        <v>893305483.73329878</v>
      </c>
      <c r="D26" s="1">
        <f t="shared" si="2"/>
        <v>112.28125755828856</v>
      </c>
    </row>
    <row r="27" spans="1:4" x14ac:dyDescent="0.25">
      <c r="A27">
        <v>148</v>
      </c>
      <c r="B27">
        <f t="shared" si="0"/>
        <v>155008439939.23663</v>
      </c>
      <c r="C27">
        <f t="shared" si="1"/>
        <v>1172195365.5481322</v>
      </c>
      <c r="D27" s="1">
        <f t="shared" si="2"/>
        <v>132.23771778585123</v>
      </c>
    </row>
    <row r="28" spans="1:4" x14ac:dyDescent="0.25">
      <c r="A28">
        <v>149</v>
      </c>
      <c r="B28">
        <f t="shared" si="0"/>
        <v>239775086458.60202</v>
      </c>
      <c r="C28">
        <f t="shared" si="1"/>
        <v>1538154640.3030441</v>
      </c>
      <c r="D28" s="1">
        <f t="shared" si="2"/>
        <v>155.88490271131778</v>
      </c>
    </row>
    <row r="29" spans="1:4" x14ac:dyDescent="0.25">
      <c r="A29">
        <v>150</v>
      </c>
      <c r="B29">
        <f t="shared" si="0"/>
        <v>371237254678.97522</v>
      </c>
      <c r="C29">
        <f t="shared" si="1"/>
        <v>2018366363.6815608</v>
      </c>
      <c r="D29" s="1">
        <f t="shared" si="2"/>
        <v>183.9295686645448</v>
      </c>
    </row>
    <row r="30" spans="1:4" x14ac:dyDescent="0.25">
      <c r="A30">
        <v>152</v>
      </c>
      <c r="B30">
        <f t="shared" si="0"/>
        <v>892350786162.86755</v>
      </c>
      <c r="C30">
        <f t="shared" si="1"/>
        <v>3475361614.432065</v>
      </c>
      <c r="D30" s="1">
        <f t="shared" si="2"/>
        <v>256.76487374931583</v>
      </c>
    </row>
    <row r="31" spans="1:4" x14ac:dyDescent="0.25">
      <c r="A31">
        <v>154</v>
      </c>
      <c r="B31">
        <f t="shared" si="0"/>
        <v>2152747743745.7676</v>
      </c>
      <c r="C31">
        <f t="shared" si="1"/>
        <v>5984115950.60322</v>
      </c>
      <c r="D31" s="1">
        <f t="shared" si="2"/>
        <v>359.74365495520902</v>
      </c>
    </row>
    <row r="32" spans="1:4" x14ac:dyDescent="0.25">
      <c r="A32">
        <v>156</v>
      </c>
      <c r="B32">
        <f t="shared" si="0"/>
        <v>5212068166887.333</v>
      </c>
      <c r="C32">
        <f t="shared" ref="C32:C42" si="3">POWER(10,-8.395 + 0.118 * (A32))</f>
        <v>10303861204.416149</v>
      </c>
      <c r="D32" s="1">
        <f t="shared" ref="D32:D42" si="4">B32/C32</f>
        <v>505.83641059270906</v>
      </c>
    </row>
    <row r="33" spans="1:4" x14ac:dyDescent="0.25">
      <c r="A33">
        <v>158</v>
      </c>
      <c r="B33">
        <f t="shared" si="0"/>
        <v>12664052043924.539</v>
      </c>
      <c r="C33">
        <f t="shared" si="3"/>
        <v>17741894808.901672</v>
      </c>
      <c r="D33" s="1">
        <f t="shared" si="4"/>
        <v>713.79366072955077</v>
      </c>
    </row>
    <row r="34" spans="1:4" x14ac:dyDescent="0.25">
      <c r="A34">
        <v>160</v>
      </c>
      <c r="B34">
        <f t="shared" si="0"/>
        <v>30879302270651.48</v>
      </c>
      <c r="C34">
        <f t="shared" si="3"/>
        <v>30549211132.155109</v>
      </c>
      <c r="D34" s="1">
        <f t="shared" si="4"/>
        <v>1010.8052262648749</v>
      </c>
    </row>
    <row r="35" spans="1:4" x14ac:dyDescent="0.25">
      <c r="A35">
        <v>162</v>
      </c>
      <c r="B35">
        <f t="shared" si="0"/>
        <v>75558144644325.891</v>
      </c>
      <c r="C35">
        <f t="shared" si="3"/>
        <v>52601726639.070686</v>
      </c>
      <c r="D35" s="1">
        <f t="shared" si="4"/>
        <v>1436.4194765463078</v>
      </c>
    </row>
    <row r="36" spans="1:4" x14ac:dyDescent="0.25">
      <c r="A36">
        <v>164</v>
      </c>
      <c r="B36">
        <f t="shared" si="0"/>
        <v>185524471272158.75</v>
      </c>
      <c r="C36">
        <f t="shared" si="3"/>
        <v>90573260089.820312</v>
      </c>
      <c r="D36" s="1">
        <f t="shared" si="4"/>
        <v>2048.3360220022619</v>
      </c>
    </row>
    <row r="37" spans="1:4" x14ac:dyDescent="0.25">
      <c r="A37">
        <v>166</v>
      </c>
      <c r="B37">
        <f t="shared" si="0"/>
        <v>457103549496125.94</v>
      </c>
      <c r="C37">
        <f t="shared" si="3"/>
        <v>155955250282.6951</v>
      </c>
      <c r="D37" s="1">
        <f t="shared" si="4"/>
        <v>2930.9917342798585</v>
      </c>
    </row>
    <row r="38" spans="1:4" x14ac:dyDescent="0.25">
      <c r="A38">
        <v>168</v>
      </c>
      <c r="B38">
        <f t="shared" si="0"/>
        <v>1130079712631418</v>
      </c>
      <c r="C38">
        <f t="shared" si="3"/>
        <v>268534444565.8508</v>
      </c>
      <c r="D38" s="1">
        <f t="shared" si="4"/>
        <v>4208.3231239048609</v>
      </c>
    </row>
    <row r="39" spans="1:4" x14ac:dyDescent="0.25">
      <c r="A39">
        <v>170</v>
      </c>
      <c r="B39">
        <f t="shared" si="0"/>
        <v>2803319035087808</v>
      </c>
      <c r="C39">
        <f t="shared" si="3"/>
        <v>462381021399.26135</v>
      </c>
      <c r="D39" s="1">
        <f t="shared" si="4"/>
        <v>6062.7900051009456</v>
      </c>
    </row>
    <row r="40" spans="1:4" x14ac:dyDescent="0.25">
      <c r="A40">
        <v>172</v>
      </c>
      <c r="B40">
        <f t="shared" si="0"/>
        <v>6977390770585919</v>
      </c>
      <c r="C40">
        <f t="shared" si="3"/>
        <v>796159350417.31934</v>
      </c>
      <c r="D40" s="1">
        <f t="shared" si="4"/>
        <v>8763.8118762639806</v>
      </c>
    </row>
    <row r="41" spans="1:4" x14ac:dyDescent="0.25">
      <c r="A41">
        <v>174</v>
      </c>
      <c r="B41">
        <f t="shared" si="0"/>
        <v>1.742444619480076E+16</v>
      </c>
      <c r="C41">
        <f t="shared" si="3"/>
        <v>1370881766164.8574</v>
      </c>
      <c r="D41" s="1">
        <f t="shared" si="4"/>
        <v>12710.393138824022</v>
      </c>
    </row>
    <row r="42" spans="1:4" x14ac:dyDescent="0.25">
      <c r="A42">
        <v>176</v>
      </c>
      <c r="B42">
        <f t="shared" si="0"/>
        <v>4.365750456218792E+16</v>
      </c>
      <c r="C42">
        <f t="shared" si="3"/>
        <v>2360478233180.5884</v>
      </c>
      <c r="D42" s="1">
        <f t="shared" si="4"/>
        <v>18495.194723046574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Evaluation</vt:lpstr>
      <vt:lpstr>Scaling</vt:lpstr>
      <vt:lpstr>HashSieve</vt:lpstr>
      <vt:lpstr>SubSieve</vt:lpstr>
      <vt:lpstr>pBKZ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MichaelB</dc:creator>
  <cp:keywords/>
  <dc:description/>
  <cp:lastModifiedBy>Michael Burger</cp:lastModifiedBy>
  <cp:revision/>
  <dcterms:created xsi:type="dcterms:W3CDTF">2019-12-18T11:38:35Z</dcterms:created>
  <dcterms:modified xsi:type="dcterms:W3CDTF">2020-09-16T07:10:50Z</dcterms:modified>
  <cp:category/>
  <cp:contentStatus/>
</cp:coreProperties>
</file>