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P:\DP\0000-CLIENTES_Folha\0091- SEGINTEC SERV. SEGURANÇA\000 - FOLHA\2025\03.2025\APONTAMENTOS\"/>
    </mc:Choice>
  </mc:AlternateContent>
  <xr:revisionPtr revIDLastSave="0" documentId="13_ncr:1_{84BD92ED-D29B-4EEE-89F9-D1E299092B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amento" sheetId="3" r:id="rId1"/>
    <sheet name="FT" sheetId="5" r:id="rId2"/>
    <sheet name="Lançamento Folha" sheetId="1" r:id="rId3"/>
    <sheet name="FORA DA FL" sheetId="4" r:id="rId4"/>
    <sheet name="Base de Dados" sheetId="2" r:id="rId5"/>
  </sheets>
  <externalReferences>
    <externalReference r:id="rId6"/>
  </externalReferences>
  <definedNames>
    <definedName name="_xlnm._FilterDatabase" localSheetId="1" hidden="1">FT!$A$3:$AA$29</definedName>
    <definedName name="_xlnm._FilterDatabase" localSheetId="2" hidden="1">'Lançamento Folha'!$A$3:$Z$45</definedName>
    <definedName name="_xlnm._FilterDatabase" localSheetId="0" hidden="1">Pagamento!$A$2:$N$50</definedName>
    <definedName name="_xlnm.Print_Area" localSheetId="1">FT!$A$1:$F$12</definedName>
    <definedName name="_xlnm.Print_Area" localSheetId="0">Pagamento!$A$1:$N$59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3" l="1"/>
  <c r="N24" i="3"/>
  <c r="J44" i="3"/>
  <c r="H8" i="1"/>
  <c r="N44" i="3" l="1"/>
  <c r="F12" i="5"/>
  <c r="N17" i="3" l="1"/>
  <c r="X27" i="1"/>
  <c r="N4" i="1"/>
  <c r="Q4" i="1"/>
  <c r="Q41" i="1" l="1"/>
  <c r="I4" i="4" l="1"/>
  <c r="L4" i="4" s="1"/>
  <c r="G18" i="3" s="1"/>
  <c r="N43" i="3" l="1"/>
  <c r="I3" i="4" l="1"/>
  <c r="X8" i="1"/>
  <c r="X22" i="1"/>
  <c r="Q35" i="1" l="1"/>
  <c r="X39" i="1" l="1"/>
  <c r="Q30" i="1"/>
  <c r="Q23" i="1"/>
  <c r="Q24" i="1"/>
  <c r="Q25" i="1"/>
  <c r="Q44" i="1"/>
  <c r="Q45" i="1"/>
  <c r="N8" i="1"/>
  <c r="J36" i="3" l="1"/>
  <c r="J37" i="3"/>
  <c r="J38" i="3"/>
  <c r="J31" i="3"/>
  <c r="N31" i="3" s="1"/>
  <c r="N36" i="3"/>
  <c r="N37" i="3"/>
  <c r="N50" i="3"/>
  <c r="Q20" i="1" l="1"/>
  <c r="Q21" i="1"/>
  <c r="L57" i="3" l="1"/>
  <c r="L52" i="3"/>
  <c r="L59" i="3" s="1"/>
  <c r="K57" i="3"/>
  <c r="K52" i="3"/>
  <c r="K59" i="3" s="1"/>
  <c r="J42" i="3" l="1"/>
  <c r="N42" i="3" s="1"/>
  <c r="G2" i="4"/>
  <c r="G3" i="4" l="1"/>
  <c r="L3" i="4" s="1"/>
  <c r="G52" i="3"/>
  <c r="N22" i="1"/>
  <c r="N23" i="3" l="1"/>
  <c r="N22" i="3"/>
  <c r="N10" i="3" l="1"/>
  <c r="G54" i="3"/>
  <c r="G57" i="3" s="1"/>
  <c r="G59" i="3" s="1"/>
  <c r="N49" i="3" l="1"/>
  <c r="X9" i="1"/>
  <c r="Q10" i="1" l="1"/>
  <c r="N54" i="3" l="1"/>
  <c r="F13" i="1"/>
  <c r="J40" i="3" l="1"/>
  <c r="N40" i="3" s="1"/>
  <c r="J41" i="3"/>
  <c r="N41" i="3" s="1"/>
  <c r="N48" i="3"/>
  <c r="N47" i="3"/>
  <c r="Q14" i="1"/>
  <c r="N30" i="1"/>
  <c r="N26" i="1"/>
  <c r="N18" i="1"/>
  <c r="N14" i="1"/>
  <c r="N35" i="1"/>
  <c r="H18" i="1"/>
  <c r="X26" i="1" l="1"/>
  <c r="X18" i="1"/>
  <c r="X14" i="1"/>
  <c r="X35" i="1"/>
  <c r="F30" i="1"/>
  <c r="X30" i="1" s="1"/>
  <c r="F40" i="1" l="1"/>
  <c r="G40" i="1" s="1"/>
  <c r="F42" i="1"/>
  <c r="G42" i="1" s="1"/>
  <c r="F43" i="1"/>
  <c r="X43" i="1" s="1"/>
  <c r="F44" i="1"/>
  <c r="G44" i="1" s="1"/>
  <c r="F45" i="1"/>
  <c r="G45" i="1" s="1"/>
  <c r="F32" i="1"/>
  <c r="G32" i="1" s="1"/>
  <c r="X32" i="1" s="1"/>
  <c r="F5" i="1"/>
  <c r="G5" i="1" s="1"/>
  <c r="F6" i="1"/>
  <c r="G6" i="1" s="1"/>
  <c r="F7" i="1"/>
  <c r="G7" i="1" s="1"/>
  <c r="X7" i="1" s="1"/>
  <c r="F10" i="1"/>
  <c r="G10" i="1" s="1"/>
  <c r="X10" i="1" s="1"/>
  <c r="F11" i="1"/>
  <c r="G11" i="1" s="1"/>
  <c r="X11" i="1" s="1"/>
  <c r="F12" i="1"/>
  <c r="G12" i="1" s="1"/>
  <c r="G13" i="1"/>
  <c r="F15" i="1"/>
  <c r="G15" i="1" s="1"/>
  <c r="X15" i="1" s="1"/>
  <c r="F16" i="1"/>
  <c r="G16" i="1" s="1"/>
  <c r="X16" i="1" s="1"/>
  <c r="F17" i="1"/>
  <c r="G17" i="1" s="1"/>
  <c r="F19" i="1"/>
  <c r="F20" i="1"/>
  <c r="G20" i="1" s="1"/>
  <c r="F21" i="1"/>
  <c r="G21" i="1" s="1"/>
  <c r="F23" i="1"/>
  <c r="G23" i="1" s="1"/>
  <c r="F24" i="1"/>
  <c r="G24" i="1" s="1"/>
  <c r="F25" i="1"/>
  <c r="G25" i="1" s="1"/>
  <c r="F28" i="1"/>
  <c r="G28" i="1" s="1"/>
  <c r="F29" i="1"/>
  <c r="X29" i="1" s="1"/>
  <c r="F31" i="1"/>
  <c r="F33" i="1"/>
  <c r="G33" i="1" s="1"/>
  <c r="F36" i="1"/>
  <c r="G36" i="1" s="1"/>
  <c r="X36" i="1" s="1"/>
  <c r="F37" i="1"/>
  <c r="G37" i="1" s="1"/>
  <c r="F38" i="1"/>
  <c r="G38" i="1" s="1"/>
  <c r="X28" i="1" l="1"/>
  <c r="H28" i="1"/>
  <c r="X24" i="1"/>
  <c r="H24" i="1"/>
  <c r="X17" i="1"/>
  <c r="H17" i="1"/>
  <c r="X12" i="1"/>
  <c r="H12" i="1"/>
  <c r="X5" i="1"/>
  <c r="H5" i="1"/>
  <c r="X40" i="1"/>
  <c r="H40" i="1"/>
  <c r="X38" i="1"/>
  <c r="H38" i="1"/>
  <c r="X37" i="1"/>
  <c r="H37" i="1"/>
  <c r="X33" i="1"/>
  <c r="H33" i="1"/>
  <c r="X23" i="1"/>
  <c r="H23" i="1"/>
  <c r="X21" i="1"/>
  <c r="H21" i="1"/>
  <c r="X20" i="1"/>
  <c r="H20" i="1"/>
  <c r="X13" i="1"/>
  <c r="H13" i="1"/>
  <c r="X6" i="1"/>
  <c r="H6" i="1"/>
  <c r="X44" i="1"/>
  <c r="H44" i="1"/>
  <c r="X42" i="1"/>
  <c r="H42" i="1"/>
  <c r="H25" i="1"/>
  <c r="X25" i="1"/>
  <c r="Q28" i="1"/>
  <c r="Q31" i="1"/>
  <c r="Q32" i="1"/>
  <c r="Q33" i="1"/>
  <c r="Q36" i="1"/>
  <c r="Q37" i="1"/>
  <c r="Q38" i="1"/>
  <c r="Q40" i="1"/>
  <c r="Q42" i="1"/>
  <c r="N38" i="1"/>
  <c r="N40" i="1"/>
  <c r="N42" i="1"/>
  <c r="N23" i="1"/>
  <c r="N24" i="1"/>
  <c r="N25" i="1"/>
  <c r="N28" i="1"/>
  <c r="N29" i="1"/>
  <c r="N31" i="1"/>
  <c r="N32" i="1"/>
  <c r="N33" i="1"/>
  <c r="N36" i="1"/>
  <c r="N37" i="1"/>
  <c r="Q13" i="1" l="1"/>
  <c r="N21" i="3" l="1"/>
  <c r="N45" i="1" l="1"/>
  <c r="J26" i="3" l="1"/>
  <c r="N39" i="3"/>
  <c r="N38" i="3" l="1"/>
  <c r="N19" i="1"/>
  <c r="N43" i="1"/>
  <c r="Q19" i="1" l="1"/>
  <c r="J28" i="3" l="1"/>
  <c r="J29" i="3"/>
  <c r="J30" i="3"/>
  <c r="J32" i="3"/>
  <c r="J33" i="3"/>
  <c r="J34" i="3"/>
  <c r="J35" i="3"/>
  <c r="N35" i="3" s="1"/>
  <c r="N16" i="3"/>
  <c r="J52" i="3" l="1"/>
  <c r="N19" i="3"/>
  <c r="N27" i="3"/>
  <c r="N18" i="3"/>
  <c r="N13" i="3"/>
  <c r="N15" i="3"/>
  <c r="N12" i="3"/>
  <c r="N14" i="3"/>
  <c r="N4" i="3"/>
  <c r="N7" i="3"/>
  <c r="N10" i="1" l="1"/>
  <c r="N11" i="1" l="1"/>
  <c r="Q7" i="1" l="1"/>
  <c r="N3" i="3" l="1"/>
  <c r="N26" i="3"/>
  <c r="Q11" i="1"/>
  <c r="Q5" i="1" l="1"/>
  <c r="N8" i="3" l="1"/>
  <c r="N32" i="3"/>
  <c r="N6" i="3" l="1"/>
  <c r="N15" i="1" l="1"/>
  <c r="N30" i="3" l="1"/>
  <c r="N21" i="1" l="1"/>
  <c r="N17" i="1"/>
  <c r="N28" i="3" l="1"/>
  <c r="Q17" i="1"/>
  <c r="Q15" i="1"/>
  <c r="N5" i="3" l="1"/>
  <c r="N34" i="3"/>
  <c r="N55" i="3"/>
  <c r="N57" i="3" s="1"/>
  <c r="N29" i="3" l="1"/>
  <c r="N33" i="3" l="1"/>
  <c r="N52" i="3" s="1"/>
  <c r="N59" i="3" s="1"/>
  <c r="N6" i="1"/>
  <c r="J57" i="3"/>
  <c r="J59" i="3" l="1"/>
  <c r="Q12" i="1" l="1"/>
  <c r="Q16" i="1"/>
  <c r="Q6" i="1"/>
  <c r="N5" i="1"/>
  <c r="N12" i="1"/>
  <c r="N44" i="1"/>
  <c r="N7" i="1"/>
  <c r="N20" i="1"/>
  <c r="N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dp04</author>
  </authors>
  <commentList>
    <comment ref="Q22" authorId="0" shapeId="0" xr:uid="{00000000-0006-0000-0200-000001000000}">
      <text>
        <r>
          <rPr>
            <b/>
            <sz val="9"/>
            <color indexed="81"/>
            <rFont val="Segoe UI"/>
            <charset val="1"/>
          </rPr>
          <t>dp04:</t>
        </r>
        <r>
          <rPr>
            <sz val="9"/>
            <color indexed="81"/>
            <rFont val="Segoe UI"/>
            <charset val="1"/>
          </rPr>
          <t xml:space="preserve">
Valor fixo para as auxiliares
</t>
        </r>
      </text>
    </comment>
    <comment ref="Q27" authorId="0" shapeId="0" xr:uid="{00000000-0006-0000-0200-000002000000}">
      <text>
        <r>
          <rPr>
            <b/>
            <sz val="9"/>
            <color indexed="81"/>
            <rFont val="Segoe UI"/>
            <charset val="1"/>
          </rPr>
          <t xml:space="preserve">dp04:
R$ 500,00 fixo para auxiliares
</t>
        </r>
      </text>
    </comment>
    <comment ref="Q29" authorId="0" shapeId="0" xr:uid="{00000000-0006-0000-0200-000003000000}">
      <text>
        <r>
          <rPr>
            <b/>
            <sz val="9"/>
            <color indexed="81"/>
            <rFont val="Segoe UI"/>
            <charset val="1"/>
          </rPr>
          <t xml:space="preserve">dp04:
R$ 500,00 fixo para auxiliares
</t>
        </r>
      </text>
    </comment>
    <comment ref="Q34" authorId="0" shapeId="0" xr:uid="{00000000-0006-0000-0200-000004000000}">
      <text>
        <r>
          <rPr>
            <b/>
            <sz val="9"/>
            <color indexed="81"/>
            <rFont val="Segoe UI"/>
            <charset val="1"/>
          </rPr>
          <t xml:space="preserve">dp04:
R$ 500,00 fixo para auxiliares
</t>
        </r>
      </text>
    </comment>
  </commentList>
</comments>
</file>

<file path=xl/sharedStrings.xml><?xml version="1.0" encoding="utf-8"?>
<sst xmlns="http://schemas.openxmlformats.org/spreadsheetml/2006/main" count="333" uniqueCount="186">
  <si>
    <t>Jacarei</t>
  </si>
  <si>
    <t>São Paulo</t>
  </si>
  <si>
    <t>21/07/2022</t>
  </si>
  <si>
    <t>LEONARDO CORREIA CORDEIRO</t>
  </si>
  <si>
    <t>Jacareí</t>
  </si>
  <si>
    <t>20/06/2022</t>
  </si>
  <si>
    <t>ALEXSANDRO REINALDO DE SOUZA</t>
  </si>
  <si>
    <t>FABIO SANTOS LIMA</t>
  </si>
  <si>
    <t>OSMAR JOAQUIM DOS SANTOS</t>
  </si>
  <si>
    <t>Araçariguama</t>
  </si>
  <si>
    <t>13/05/2022</t>
  </si>
  <si>
    <t>HENRIQUE DE SOUZA MACHADO</t>
  </si>
  <si>
    <t>Iperó</t>
  </si>
  <si>
    <t>10/05/2014</t>
  </si>
  <si>
    <t>AMADEU BRANCO</t>
  </si>
  <si>
    <t>Iperó - PA</t>
  </si>
  <si>
    <t>08/03/2022</t>
  </si>
  <si>
    <t>FABIO PEIXOTO DA ROCHA</t>
  </si>
  <si>
    <t>10/09/2013</t>
  </si>
  <si>
    <t>WANDERLEY DOS SANTOS PEREIRA</t>
  </si>
  <si>
    <t>03/11/2020</t>
  </si>
  <si>
    <t>ALEXANDRE JOSE DA SILVA</t>
  </si>
  <si>
    <t>21/10/2020</t>
  </si>
  <si>
    <t>JORGE FERREIRA LISBOA FILHO</t>
  </si>
  <si>
    <t>12/08/2020</t>
  </si>
  <si>
    <t>JOSE ANTONIO PINTO</t>
  </si>
  <si>
    <t>Barueri</t>
  </si>
  <si>
    <t>31/07/2020</t>
  </si>
  <si>
    <t>EDSON ANTONIO DA SILVA</t>
  </si>
  <si>
    <t>27/04/2020</t>
  </si>
  <si>
    <t>ELIABE ROSA DE SOUSA</t>
  </si>
  <si>
    <t>28/04/2020</t>
  </si>
  <si>
    <t>PAULO SERGIO ZACHEU</t>
  </si>
  <si>
    <t>03/02/2020</t>
  </si>
  <si>
    <t>RICARDO APARECIDO FERNANDES</t>
  </si>
  <si>
    <t>27/01/2020</t>
  </si>
  <si>
    <t>MARCO ANTONIO DE SOUZA MARTINS</t>
  </si>
  <si>
    <t>Setor</t>
  </si>
  <si>
    <t>Ad. Not</t>
  </si>
  <si>
    <t>Vale Alimentação</t>
  </si>
  <si>
    <t>H.E. 100%</t>
  </si>
  <si>
    <t>Ad. Not.</t>
  </si>
  <si>
    <t>Ad. Peric.</t>
  </si>
  <si>
    <t>Vale Transporte</t>
  </si>
  <si>
    <t>DSR</t>
  </si>
  <si>
    <t>Falta (Hrs)</t>
  </si>
  <si>
    <t>Falta (Dias)</t>
  </si>
  <si>
    <t>Nome Completo</t>
  </si>
  <si>
    <t>Admissão</t>
  </si>
  <si>
    <t>Cód</t>
  </si>
  <si>
    <t>SEGINTEC - FOLHA DE PAGAMENTO</t>
  </si>
  <si>
    <t>Obs</t>
  </si>
  <si>
    <t>Prêmio</t>
  </si>
  <si>
    <t>003</t>
  </si>
  <si>
    <t>007</t>
  </si>
  <si>
    <t>009</t>
  </si>
  <si>
    <t>010</t>
  </si>
  <si>
    <t>011</t>
  </si>
  <si>
    <t>012</t>
  </si>
  <si>
    <t>013</t>
  </si>
  <si>
    <t>014</t>
  </si>
  <si>
    <t>016</t>
  </si>
  <si>
    <t>026</t>
  </si>
  <si>
    <t>040</t>
  </si>
  <si>
    <t>042</t>
  </si>
  <si>
    <t>043</t>
  </si>
  <si>
    <t>051</t>
  </si>
  <si>
    <t>052</t>
  </si>
  <si>
    <t>064</t>
  </si>
  <si>
    <t>Valor Folha</t>
  </si>
  <si>
    <t>Cesta Básica</t>
  </si>
  <si>
    <t>TOTAL</t>
  </si>
  <si>
    <t>-</t>
  </si>
  <si>
    <t>Complemento de salario</t>
  </si>
  <si>
    <t>Araçariguama - PF</t>
  </si>
  <si>
    <t>ANDRÉ FIGUEIREDO</t>
  </si>
  <si>
    <t>TOTAL FOLHA - REGISTRADOS</t>
  </si>
  <si>
    <t>TOTAL FOLHA - POR FORA</t>
  </si>
  <si>
    <t>TOTAL GERAL FOLHA</t>
  </si>
  <si>
    <t>071</t>
  </si>
  <si>
    <t>N TEM VT</t>
  </si>
  <si>
    <t xml:space="preserve">VAGNER ALEXANDRE DA COSTA </t>
  </si>
  <si>
    <t>ERMES FRANCISCO DE OLIVEIRA JUNIOT</t>
  </si>
  <si>
    <t>076</t>
  </si>
  <si>
    <t>078</t>
  </si>
  <si>
    <t>FILIPE HERCULANDO DA SILVA ALMEIDA</t>
  </si>
  <si>
    <t>079</t>
  </si>
  <si>
    <t>IZAIAS BUENO DE OLIVEIRA</t>
  </si>
  <si>
    <t>ERMES FRANCISCO DE OLIVEIRA JUNIOR</t>
  </si>
  <si>
    <t>VALDICELIO BORGES CUTRIM</t>
  </si>
  <si>
    <t>DIELSON PEREIRA DA SILVA</t>
  </si>
  <si>
    <t>0820</t>
  </si>
  <si>
    <t>0008</t>
  </si>
  <si>
    <t>Ad. Insal.</t>
  </si>
  <si>
    <t>089</t>
  </si>
  <si>
    <t>CELSO MATEUS RIBEIRO</t>
  </si>
  <si>
    <t>083</t>
  </si>
  <si>
    <t>081</t>
  </si>
  <si>
    <t>091</t>
  </si>
  <si>
    <t>MAICON WILLIANS GALVÃO PRESTES</t>
  </si>
  <si>
    <t>092</t>
  </si>
  <si>
    <t>SILVANA DE SOUSA SANTOS SILVA</t>
  </si>
  <si>
    <t>GUILHERME DE ALMEIDA MACIEL GARBES</t>
  </si>
  <si>
    <t>096</t>
  </si>
  <si>
    <t>095</t>
  </si>
  <si>
    <t>LILIANA APARECIDA DOS SANTOS</t>
  </si>
  <si>
    <t>97</t>
  </si>
  <si>
    <t>VILMA OLIVEIRA SANTOS GALERIAMO</t>
  </si>
  <si>
    <t>98</t>
  </si>
  <si>
    <t>JOSE LUIS MARTINS</t>
  </si>
  <si>
    <t>098</t>
  </si>
  <si>
    <t>097</t>
  </si>
  <si>
    <t>101</t>
  </si>
  <si>
    <t>WERBETH BORGES CUTRIM</t>
  </si>
  <si>
    <t>GUILHERME DE  A. M. GARBES</t>
  </si>
  <si>
    <r>
      <t xml:space="preserve">AD. INSAL.  </t>
    </r>
    <r>
      <rPr>
        <b/>
        <i/>
        <sz val="8"/>
        <rFont val="Arial"/>
        <family val="2"/>
      </rPr>
      <t>PENSÃO ALIMENTICIA</t>
    </r>
  </si>
  <si>
    <t xml:space="preserve">WEBERTH BORGES CUTRIM </t>
  </si>
  <si>
    <t>104</t>
  </si>
  <si>
    <t>LUIZ FRANCISCO DE OLIVEIRA</t>
  </si>
  <si>
    <t xml:space="preserve">FORA DA FOLHA </t>
  </si>
  <si>
    <t>AD. NOT DIAS</t>
  </si>
  <si>
    <t>AD. NOT VLRES</t>
  </si>
  <si>
    <t>DISSIDIO 5%</t>
  </si>
  <si>
    <t>RONALDO MANTER POR FORA</t>
  </si>
  <si>
    <t>LUCAS DA SILVA SOUZA</t>
  </si>
  <si>
    <t>JOSE VITOR DA SILVA</t>
  </si>
  <si>
    <t>GILVAN DE JESUS BRITO</t>
  </si>
  <si>
    <t>EMERSON LUIS ESTULANO GARCIA JUNIOR</t>
  </si>
  <si>
    <t xml:space="preserve">NAOMI KARLA MIRANDA MARCIANO </t>
  </si>
  <si>
    <t>Salário ant</t>
  </si>
  <si>
    <t>Salario Atual</t>
  </si>
  <si>
    <t>DoVale</t>
  </si>
  <si>
    <t>112</t>
  </si>
  <si>
    <t>EMERSON LUIS ESTULANO GARCIA</t>
  </si>
  <si>
    <t>111</t>
  </si>
  <si>
    <t>109</t>
  </si>
  <si>
    <t>106</t>
  </si>
  <si>
    <t>113</t>
  </si>
  <si>
    <t xml:space="preserve">ELIABE ROSA DE SOUZA </t>
  </si>
  <si>
    <t>Alimentação local</t>
  </si>
  <si>
    <t>ANDRE LUIS RODRIGUES</t>
  </si>
  <si>
    <t>RONALDO DA SILVA</t>
  </si>
  <si>
    <t xml:space="preserve">Salario </t>
  </si>
  <si>
    <t>Valor a ser pago</t>
  </si>
  <si>
    <t xml:space="preserve">JACQUELINE CARDOSO DE SOUZA </t>
  </si>
  <si>
    <t>PELI/INSA</t>
  </si>
  <si>
    <t>117</t>
  </si>
  <si>
    <t>JACQUELINE CORDEIRO DE SOUZA</t>
  </si>
  <si>
    <t>ANDERSON BARBOSA DE JESUS</t>
  </si>
  <si>
    <t>120</t>
  </si>
  <si>
    <t xml:space="preserve">SILVANA DE SOUZA SANTOS SILVA </t>
  </si>
  <si>
    <t>VALDEAN BORGES CUTRIM</t>
  </si>
  <si>
    <t>127</t>
  </si>
  <si>
    <t>H.E 100%</t>
  </si>
  <si>
    <t>FABIO PEIXOTO</t>
  </si>
  <si>
    <t xml:space="preserve">FUNCIONÁRIO </t>
  </si>
  <si>
    <t xml:space="preserve">DEPARTAMENTO </t>
  </si>
  <si>
    <t>REFERÊNCIA</t>
  </si>
  <si>
    <t>VALOR</t>
  </si>
  <si>
    <t>FOLGA TRABALHADA</t>
  </si>
  <si>
    <t xml:space="preserve">ANDERSON BARBOSA DE JESUS </t>
  </si>
  <si>
    <t>PEDREIRA DOVALLE</t>
  </si>
  <si>
    <t>ANDRE LUIZ RODRIGUES</t>
  </si>
  <si>
    <t xml:space="preserve">EDSON ANTONIO DA SILVA </t>
  </si>
  <si>
    <t>VEOLIA - BARUERI</t>
  </si>
  <si>
    <t>FABRICIO OLIVEIRA FERREIRA - PF</t>
  </si>
  <si>
    <t xml:space="preserve">JOSÉ VITOR DA SILVA </t>
  </si>
  <si>
    <t>MIZAEL REIS - PF</t>
  </si>
  <si>
    <t>PAULINO DA SILVA CONCEIÇÃO - PF</t>
  </si>
  <si>
    <t>Férias</t>
  </si>
  <si>
    <t>DIAS</t>
  </si>
  <si>
    <t>SEM REGISTRO</t>
  </si>
  <si>
    <t>006</t>
  </si>
  <si>
    <t>ALAN DA SILVA LIRA</t>
  </si>
  <si>
    <t>JOSENILDA FRANCISCA DE SOUZA</t>
  </si>
  <si>
    <t>Apontamento</t>
  </si>
  <si>
    <t>128</t>
  </si>
  <si>
    <t>129</t>
  </si>
  <si>
    <t>MARIA APARECIDA QUEIROZ</t>
  </si>
  <si>
    <t>SEGINTEC - FOLHA DE PAGAMENTO - MARÇO/2025</t>
  </si>
  <si>
    <t>131</t>
  </si>
  <si>
    <t>130</t>
  </si>
  <si>
    <t>RAPHAELA FERNANDES SILVA</t>
  </si>
  <si>
    <t>Não veio ponto</t>
  </si>
  <si>
    <t>VALORES A SEREM PAGOS POR FORA -  03/2025</t>
  </si>
  <si>
    <t xml:space="preserve">Férias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</si>
</sst>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h:mm;@"/>
    <numFmt numFmtId="165" formatCode="[h]:mm:ss;@"/>
    <numFmt numFmtId="166" formatCode="&quot;R$&quot;\ #,##0.00"/>
  </numFmts>
  <fonts count="6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2060"/>
      <name val="Arial"/>
      <family val="2"/>
    </font>
    <font>
      <b/>
      <i/>
      <sz val="10"/>
      <color rgb="FF002060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9"/>
      <color theme="0"/>
      <name val="Arial"/>
      <family val="2"/>
    </font>
    <font>
      <b/>
      <i/>
      <sz val="14"/>
      <color theme="0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10"/>
      <color rgb="FFC00000"/>
      <name val="Arial"/>
      <family val="2"/>
    </font>
    <font>
      <b/>
      <i/>
      <sz val="10"/>
      <color rgb="FFC00000"/>
      <name val="Arial"/>
      <family val="2"/>
    </font>
    <font>
      <b/>
      <sz val="10"/>
      <color theme="8"/>
      <name val="Arial"/>
      <family val="2"/>
    </font>
    <font>
      <b/>
      <i/>
      <sz val="10"/>
      <color theme="8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rgb="FF990033"/>
      <name val="Arial"/>
      <family val="2"/>
    </font>
    <font>
      <b/>
      <i/>
      <sz val="10"/>
      <color rgb="FF990033"/>
      <name val="Arial"/>
      <family val="2"/>
    </font>
    <font>
      <b/>
      <u/>
      <sz val="10"/>
      <color rgb="FFC00000"/>
      <name val="Arial"/>
      <family val="2"/>
    </font>
    <font>
      <b/>
      <i/>
      <u/>
      <sz val="10"/>
      <color rgb="FFC00000"/>
      <name val="Arial"/>
      <family val="2"/>
    </font>
    <font>
      <b/>
      <sz val="10"/>
      <color theme="7" tint="-0.499984740745262"/>
      <name val="Arial"/>
      <family val="2"/>
    </font>
    <font>
      <i/>
      <sz val="8"/>
      <color rgb="FF002060"/>
      <name val="Arial"/>
      <family val="2"/>
    </font>
    <font>
      <i/>
      <u/>
      <sz val="9"/>
      <color rgb="FF990033"/>
      <name val="Arial"/>
      <family val="2"/>
    </font>
    <font>
      <sz val="11"/>
      <color rgb="FF000000"/>
      <name val="Arial"/>
      <family val="2"/>
    </font>
    <font>
      <b/>
      <i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4" tint="-0.499984740745262"/>
      <name val="Arial"/>
      <family val="2"/>
    </font>
    <font>
      <sz val="11"/>
      <color rgb="FF002060"/>
      <name val="Arial"/>
      <family val="2"/>
    </font>
    <font>
      <b/>
      <sz val="11"/>
      <color rgb="FF990033"/>
      <name val="Arial"/>
      <family val="2"/>
    </font>
    <font>
      <i/>
      <sz val="11"/>
      <color rgb="FF002060"/>
      <name val="Arial"/>
      <family val="2"/>
    </font>
    <font>
      <b/>
      <i/>
      <sz val="16"/>
      <color theme="0"/>
      <name val="Arial"/>
      <family val="2"/>
    </font>
    <font>
      <b/>
      <i/>
      <sz val="11"/>
      <color rgb="FF000000"/>
      <name val="Arial"/>
      <family val="2"/>
    </font>
    <font>
      <b/>
      <i/>
      <sz val="8"/>
      <color theme="0"/>
      <name val="Arial"/>
      <family val="2"/>
    </font>
    <font>
      <sz val="11"/>
      <color theme="9" tint="-0.499984740745262"/>
      <name val="Arial"/>
      <family val="2"/>
    </font>
    <font>
      <sz val="11"/>
      <color rgb="FFFF0000"/>
      <name val="Arial"/>
      <family val="2"/>
    </font>
    <font>
      <i/>
      <u val="singleAccounting"/>
      <sz val="11"/>
      <color theme="4" tint="-0.499984740745262"/>
      <name val="Arial"/>
      <family val="2"/>
    </font>
    <font>
      <i/>
      <u val="singleAccounting"/>
      <sz val="11"/>
      <color rgb="FF000000"/>
      <name val="Arial"/>
      <family val="2"/>
    </font>
    <font>
      <i/>
      <u val="singleAccounting"/>
      <sz val="11"/>
      <color rgb="FF002060"/>
      <name val="Arial"/>
      <family val="2"/>
    </font>
    <font>
      <sz val="9"/>
      <color rgb="FF000000"/>
      <name val="Arial"/>
      <family val="2"/>
    </font>
    <font>
      <b/>
      <i/>
      <sz val="10"/>
      <color rgb="FF000000"/>
      <name val="Arial"/>
      <family val="2"/>
    </font>
    <font>
      <i/>
      <u val="singleAccounting"/>
      <sz val="10"/>
      <color theme="4" tint="-0.499984740745262"/>
      <name val="Arial"/>
      <family val="2"/>
    </font>
    <font>
      <i/>
      <u val="singleAccounting"/>
      <sz val="10"/>
      <color rgb="FF000000"/>
      <name val="Arial"/>
      <family val="2"/>
    </font>
    <font>
      <i/>
      <u val="singleAccounting"/>
      <sz val="10"/>
      <color rgb="FF002060"/>
      <name val="Arial"/>
      <family val="2"/>
    </font>
    <font>
      <b/>
      <u val="singleAccounting"/>
      <sz val="10"/>
      <color rgb="FF990033"/>
      <name val="Arial"/>
      <family val="2"/>
    </font>
    <font>
      <b/>
      <i/>
      <u val="singleAccounting"/>
      <sz val="11"/>
      <color rgb="FF990033"/>
      <name val="Arial"/>
      <family val="2"/>
    </font>
    <font>
      <sz val="10"/>
      <color theme="1"/>
      <name val="Arial"/>
      <family val="2"/>
    </font>
    <font>
      <b/>
      <i/>
      <sz val="8"/>
      <color rgb="FFFF0000"/>
      <name val="Arial"/>
      <family val="2"/>
    </font>
    <font>
      <sz val="8"/>
      <name val="Arial"/>
      <family val="2"/>
    </font>
    <font>
      <b/>
      <i/>
      <sz val="9"/>
      <color theme="8" tint="-0.249977111117893"/>
      <name val="Arial"/>
      <family val="2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8"/>
      <color theme="9" tint="-0.499984740745262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9" tint="-0.499984740745262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0"/>
      <name val="Arial"/>
      <family val="2"/>
    </font>
    <font>
      <b/>
      <sz val="12"/>
      <color rgb="FF002060"/>
      <name val="Calibri"/>
      <family val="2"/>
      <scheme val="minor"/>
    </font>
    <font>
      <sz val="11"/>
      <color theme="8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1" fillId="0" borderId="0" xfId="0" applyFont="1"/>
    <xf numFmtId="0" fontId="0" fillId="2" borderId="1" xfId="0" applyFill="1" applyBorder="1"/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44" fontId="0" fillId="0" borderId="0" xfId="1" applyFont="1"/>
    <xf numFmtId="44" fontId="0" fillId="0" borderId="1" xfId="1" applyFont="1" applyBorder="1"/>
    <xf numFmtId="0" fontId="0" fillId="0" borderId="2" xfId="0" applyBorder="1"/>
    <xf numFmtId="0" fontId="1" fillId="0" borderId="0" xfId="0" applyFont="1" applyAlignment="1">
      <alignment vertical="center"/>
    </xf>
    <xf numFmtId="44" fontId="5" fillId="3" borderId="1" xfId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4" fontId="26" fillId="0" borderId="1" xfId="1" applyFont="1" applyFill="1" applyBorder="1" applyAlignment="1"/>
    <xf numFmtId="0" fontId="29" fillId="0" borderId="0" xfId="0" applyFont="1"/>
    <xf numFmtId="0" fontId="23" fillId="0" borderId="0" xfId="0" applyFont="1" applyAlignment="1">
      <alignment horizontal="center" vertical="center"/>
    </xf>
    <xf numFmtId="44" fontId="23" fillId="0" borderId="0" xfId="1" applyFont="1" applyAlignment="1"/>
    <xf numFmtId="44" fontId="23" fillId="0" borderId="0" xfId="1" applyFont="1" applyAlignment="1">
      <alignment horizontal="center" vertical="center"/>
    </xf>
    <xf numFmtId="44" fontId="28" fillId="4" borderId="1" xfId="1" applyFont="1" applyFill="1" applyBorder="1"/>
    <xf numFmtId="44" fontId="23" fillId="0" borderId="0" xfId="1" applyFont="1"/>
    <xf numFmtId="44" fontId="33" fillId="0" borderId="1" xfId="1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 vertical="center"/>
    </xf>
    <xf numFmtId="44" fontId="24" fillId="3" borderId="4" xfId="1" applyFont="1" applyFill="1" applyBorder="1" applyAlignment="1">
      <alignment horizontal="center" vertical="center"/>
    </xf>
    <xf numFmtId="44" fontId="24" fillId="3" borderId="6" xfId="1" applyFont="1" applyFill="1" applyBorder="1" applyAlignment="1">
      <alignment horizontal="center" vertical="center"/>
    </xf>
    <xf numFmtId="44" fontId="32" fillId="3" borderId="6" xfId="1" applyFont="1" applyFill="1" applyBorder="1" applyAlignment="1">
      <alignment horizontal="center" vertical="center" wrapText="1"/>
    </xf>
    <xf numFmtId="44" fontId="40" fillId="0" borderId="1" xfId="1" applyFont="1" applyFill="1" applyBorder="1" applyAlignment="1"/>
    <xf numFmtId="0" fontId="41" fillId="0" borderId="0" xfId="0" applyFont="1"/>
    <xf numFmtId="44" fontId="42" fillId="0" borderId="1" xfId="1" applyFont="1" applyBorder="1" applyAlignment="1">
      <alignment horizontal="center"/>
    </xf>
    <xf numFmtId="44" fontId="43" fillId="4" borderId="1" xfId="1" applyFont="1" applyFill="1" applyBorder="1"/>
    <xf numFmtId="0" fontId="36" fillId="0" borderId="0" xfId="0" applyFont="1" applyAlignment="1">
      <alignment vertical="center"/>
    </xf>
    <xf numFmtId="44" fontId="44" fillId="4" borderId="1" xfId="1" applyFont="1" applyFill="1" applyBorder="1" applyAlignment="1">
      <alignment vertical="center"/>
    </xf>
    <xf numFmtId="44" fontId="35" fillId="5" borderId="1" xfId="1" applyFont="1" applyFill="1" applyBorder="1" applyAlignment="1">
      <alignment vertical="center"/>
    </xf>
    <xf numFmtId="44" fontId="37" fillId="5" borderId="1" xfId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44" fontId="27" fillId="0" borderId="1" xfId="1" applyFont="1" applyFill="1" applyBorder="1" applyAlignment="1">
      <alignment horizontal="center"/>
    </xf>
    <xf numFmtId="44" fontId="23" fillId="0" borderId="0" xfId="1" applyFont="1" applyFill="1" applyAlignment="1"/>
    <xf numFmtId="44" fontId="23" fillId="0" borderId="0" xfId="1" applyFont="1" applyFill="1" applyAlignment="1">
      <alignment horizontal="center" vertical="center"/>
    </xf>
    <xf numFmtId="44" fontId="34" fillId="0" borderId="1" xfId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49" fontId="48" fillId="0" borderId="0" xfId="0" applyNumberFormat="1" applyFont="1" applyAlignment="1">
      <alignment horizontal="center" vertical="center"/>
    </xf>
    <xf numFmtId="0" fontId="23" fillId="0" borderId="1" xfId="0" applyFont="1" applyBorder="1"/>
    <xf numFmtId="0" fontId="27" fillId="0" borderId="1" xfId="0" applyFont="1" applyBorder="1" applyAlignment="1">
      <alignment horizontal="center" vertical="center"/>
    </xf>
    <xf numFmtId="14" fontId="23" fillId="0" borderId="1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44" fontId="42" fillId="0" borderId="1" xfId="1" applyFont="1" applyFill="1" applyBorder="1" applyAlignment="1">
      <alignment horizontal="center"/>
    </xf>
    <xf numFmtId="0" fontId="52" fillId="0" borderId="1" xfId="0" applyFont="1" applyBorder="1"/>
    <xf numFmtId="0" fontId="1" fillId="0" borderId="1" xfId="0" applyFont="1" applyBorder="1"/>
    <xf numFmtId="0" fontId="29" fillId="0" borderId="1" xfId="0" applyFont="1" applyBorder="1"/>
    <xf numFmtId="0" fontId="23" fillId="0" borderId="1" xfId="0" applyFont="1" applyBorder="1" applyAlignment="1">
      <alignment horizontal="left"/>
    </xf>
    <xf numFmtId="0" fontId="23" fillId="6" borderId="1" xfId="0" applyFont="1" applyFill="1" applyBorder="1"/>
    <xf numFmtId="0" fontId="23" fillId="0" borderId="8" xfId="0" applyFont="1" applyBorder="1"/>
    <xf numFmtId="49" fontId="23" fillId="0" borderId="8" xfId="0" applyNumberFormat="1" applyFont="1" applyBorder="1" applyAlignment="1">
      <alignment horizontal="center" vertical="center"/>
    </xf>
    <xf numFmtId="0" fontId="52" fillId="0" borderId="8" xfId="0" applyFont="1" applyBorder="1"/>
    <xf numFmtId="0" fontId="23" fillId="0" borderId="8" xfId="0" applyFont="1" applyBorder="1" applyAlignment="1">
      <alignment horizontal="left"/>
    </xf>
    <xf numFmtId="44" fontId="26" fillId="0" borderId="8" xfId="1" applyFont="1" applyFill="1" applyBorder="1" applyAlignment="1"/>
    <xf numFmtId="44" fontId="27" fillId="0" borderId="8" xfId="1" applyFont="1" applyFill="1" applyBorder="1" applyAlignment="1">
      <alignment horizontal="center"/>
    </xf>
    <xf numFmtId="44" fontId="33" fillId="0" borderId="8" xfId="1" applyFont="1" applyFill="1" applyBorder="1" applyAlignment="1">
      <alignment horizontal="center"/>
    </xf>
    <xf numFmtId="44" fontId="28" fillId="4" borderId="8" xfId="1" applyFont="1" applyFill="1" applyBorder="1"/>
    <xf numFmtId="44" fontId="14" fillId="0" borderId="1" xfId="1" applyFont="1" applyFill="1" applyBorder="1" applyAlignment="1"/>
    <xf numFmtId="44" fontId="15" fillId="0" borderId="1" xfId="1" applyFont="1" applyFill="1" applyBorder="1" applyAlignment="1">
      <alignment horizontal="center"/>
    </xf>
    <xf numFmtId="44" fontId="20" fillId="0" borderId="1" xfId="1" applyFont="1" applyFill="1" applyBorder="1" applyAlignment="1">
      <alignment horizontal="center"/>
    </xf>
    <xf numFmtId="44" fontId="12" fillId="0" borderId="1" xfId="1" applyFont="1" applyFill="1" applyBorder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4" fontId="1" fillId="0" borderId="0" xfId="1" applyFont="1" applyFill="1" applyAlignment="1"/>
    <xf numFmtId="165" fontId="1" fillId="0" borderId="0" xfId="0" applyNumberFormat="1" applyFon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4" fontId="1" fillId="0" borderId="0" xfId="1" applyFont="1" applyFill="1" applyAlignment="1">
      <alignment horizontal="center" vertical="center"/>
    </xf>
    <xf numFmtId="44" fontId="54" fillId="0" borderId="1" xfId="1" applyFont="1" applyFill="1" applyBorder="1" applyAlignment="1">
      <alignment horizontal="center"/>
    </xf>
    <xf numFmtId="0" fontId="55" fillId="0" borderId="0" xfId="0" applyFont="1"/>
    <xf numFmtId="44" fontId="57" fillId="0" borderId="1" xfId="1" applyFont="1" applyFill="1" applyBorder="1" applyAlignment="1"/>
    <xf numFmtId="44" fontId="45" fillId="0" borderId="2" xfId="1" applyFont="1" applyFill="1" applyBorder="1"/>
    <xf numFmtId="44" fontId="56" fillId="0" borderId="2" xfId="1" applyFont="1" applyFill="1" applyBorder="1"/>
    <xf numFmtId="44" fontId="45" fillId="0" borderId="2" xfId="1" applyFont="1" applyFill="1" applyBorder="1" applyAlignment="1"/>
    <xf numFmtId="49" fontId="23" fillId="0" borderId="0" xfId="0" applyNumberFormat="1" applyFont="1" applyAlignment="1">
      <alignment horizontal="center" vertical="center"/>
    </xf>
    <xf numFmtId="14" fontId="23" fillId="0" borderId="0" xfId="0" applyNumberFormat="1" applyFont="1" applyAlignment="1">
      <alignment horizontal="left"/>
    </xf>
    <xf numFmtId="44" fontId="26" fillId="0" borderId="0" xfId="1" applyFont="1" applyFill="1" applyBorder="1" applyAlignment="1"/>
    <xf numFmtId="0" fontId="27" fillId="0" borderId="0" xfId="0" applyFont="1" applyAlignment="1">
      <alignment horizontal="center" vertical="center"/>
    </xf>
    <xf numFmtId="44" fontId="27" fillId="0" borderId="0" xfId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28" fillId="4" borderId="0" xfId="1" applyFont="1" applyFill="1" applyBorder="1"/>
    <xf numFmtId="0" fontId="38" fillId="0" borderId="4" xfId="0" applyFont="1" applyBorder="1"/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/>
    <xf numFmtId="44" fontId="26" fillId="0" borderId="4" xfId="1" applyFont="1" applyFill="1" applyBorder="1" applyAlignment="1"/>
    <xf numFmtId="0" fontId="27" fillId="0" borderId="4" xfId="0" applyFont="1" applyBorder="1" applyAlignment="1">
      <alignment horizontal="center" vertical="center"/>
    </xf>
    <xf numFmtId="44" fontId="27" fillId="0" borderId="4" xfId="1" applyFont="1" applyFill="1" applyBorder="1" applyAlignment="1">
      <alignment horizontal="center"/>
    </xf>
    <xf numFmtId="44" fontId="33" fillId="0" borderId="4" xfId="1" applyFont="1" applyFill="1" applyBorder="1" applyAlignment="1">
      <alignment horizontal="center"/>
    </xf>
    <xf numFmtId="44" fontId="28" fillId="4" borderId="4" xfId="1" applyFont="1" applyFill="1" applyBorder="1"/>
    <xf numFmtId="44" fontId="13" fillId="0" borderId="1" xfId="1" applyFont="1" applyFill="1" applyBorder="1" applyAlignment="1"/>
    <xf numFmtId="44" fontId="0" fillId="0" borderId="1" xfId="0" applyNumberFormat="1" applyBorder="1"/>
    <xf numFmtId="0" fontId="61" fillId="0" borderId="1" xfId="0" applyFont="1" applyBorder="1"/>
    <xf numFmtId="44" fontId="62" fillId="0" borderId="1" xfId="1" applyFont="1" applyFill="1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2" xfId="0" applyBorder="1" applyAlignment="1">
      <alignment horizontal="center" vertical="center"/>
    </xf>
    <xf numFmtId="44" fontId="49" fillId="0" borderId="1" xfId="1" applyFont="1" applyFill="1" applyBorder="1" applyAlignment="1"/>
    <xf numFmtId="44" fontId="45" fillId="0" borderId="0" xfId="1" applyFont="1" applyFill="1" applyBorder="1"/>
    <xf numFmtId="44" fontId="1" fillId="0" borderId="2" xfId="1" applyFont="1" applyFill="1" applyBorder="1"/>
    <xf numFmtId="44" fontId="9" fillId="0" borderId="1" xfId="1" applyFont="1" applyFill="1" applyBorder="1" applyAlignment="1"/>
    <xf numFmtId="8" fontId="20" fillId="0" borderId="1" xfId="1" applyNumberFormat="1" applyFont="1" applyFill="1" applyBorder="1" applyAlignment="1">
      <alignment horizontal="center"/>
    </xf>
    <xf numFmtId="44" fontId="26" fillId="0" borderId="1" xfId="1" applyFont="1" applyFill="1" applyBorder="1" applyAlignment="1">
      <alignment horizontal="center"/>
    </xf>
    <xf numFmtId="0" fontId="53" fillId="0" borderId="1" xfId="0" applyFont="1" applyBorder="1"/>
    <xf numFmtId="49" fontId="0" fillId="0" borderId="0" xfId="0" applyNumberFormat="1"/>
    <xf numFmtId="20" fontId="1" fillId="0" borderId="0" xfId="1" applyNumberFormat="1" applyFont="1" applyFill="1" applyAlignment="1"/>
    <xf numFmtId="44" fontId="45" fillId="0" borderId="1" xfId="1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0" fontId="60" fillId="0" borderId="0" xfId="0" applyFont="1" applyAlignment="1">
      <alignment horizontal="center"/>
    </xf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66" fillId="0" borderId="13" xfId="1" applyFont="1" applyFill="1" applyBorder="1" applyAlignment="1">
      <alignment horizontal="left"/>
    </xf>
    <xf numFmtId="44" fontId="0" fillId="0" borderId="16" xfId="1" applyFont="1" applyFill="1" applyBorder="1" applyAlignment="1">
      <alignment horizontal="left" vertical="center"/>
    </xf>
    <xf numFmtId="0" fontId="66" fillId="0" borderId="18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7" fillId="0" borderId="15" xfId="0" applyFont="1" applyBorder="1" applyAlignment="1">
      <alignment horizontal="left" vertical="center"/>
    </xf>
    <xf numFmtId="0" fontId="66" fillId="0" borderId="12" xfId="0" applyFont="1" applyBorder="1" applyAlignment="1">
      <alignment horizontal="center" vertical="center"/>
    </xf>
    <xf numFmtId="0" fontId="66" fillId="0" borderId="13" xfId="0" applyFont="1" applyBorder="1" applyAlignment="1">
      <alignment horizontal="center" vertical="center"/>
    </xf>
    <xf numFmtId="0" fontId="66" fillId="0" borderId="14" xfId="0" applyFont="1" applyBorder="1" applyAlignment="1">
      <alignment horizontal="center" vertical="center"/>
    </xf>
    <xf numFmtId="44" fontId="66" fillId="0" borderId="14" xfId="1" applyFont="1" applyBorder="1" applyAlignment="1">
      <alignment horizontal="center" vertical="center"/>
    </xf>
    <xf numFmtId="44" fontId="5" fillId="0" borderId="0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horizontal="center" vertical="center"/>
    </xf>
    <xf numFmtId="44" fontId="5" fillId="0" borderId="4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56" fillId="0" borderId="4" xfId="0" applyNumberFormat="1" applyFont="1" applyBorder="1" applyAlignment="1">
      <alignment horizontal="center" vertical="center"/>
    </xf>
    <xf numFmtId="0" fontId="5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44" fontId="45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165" fontId="5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16" fillId="0" borderId="1" xfId="0" applyNumberFormat="1" applyFont="1" applyBorder="1"/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5" fillId="0" borderId="0" xfId="0" applyFont="1"/>
    <xf numFmtId="2" fontId="45" fillId="0" borderId="1" xfId="0" applyNumberFormat="1" applyFont="1" applyBorder="1" applyAlignment="1">
      <alignment horizontal="center" vertical="center"/>
    </xf>
    <xf numFmtId="0" fontId="45" fillId="0" borderId="1" xfId="0" applyFont="1" applyBorder="1"/>
    <xf numFmtId="0" fontId="45" fillId="0" borderId="1" xfId="0" applyFont="1" applyBorder="1" applyAlignment="1">
      <alignment horizontal="center"/>
    </xf>
    <xf numFmtId="44" fontId="45" fillId="0" borderId="1" xfId="0" applyNumberFormat="1" applyFont="1" applyBorder="1"/>
    <xf numFmtId="165" fontId="1" fillId="0" borderId="1" xfId="0" applyNumberFormat="1" applyFont="1" applyBorder="1"/>
    <xf numFmtId="2" fontId="10" fillId="0" borderId="1" xfId="0" applyNumberFormat="1" applyFont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65" fontId="21" fillId="0" borderId="1" xfId="0" applyNumberFormat="1" applyFont="1" applyBorder="1"/>
    <xf numFmtId="49" fontId="45" fillId="0" borderId="1" xfId="0" applyNumberFormat="1" applyFont="1" applyBorder="1" applyAlignment="1">
      <alignment horizontal="center" vertical="center"/>
    </xf>
    <xf numFmtId="8" fontId="45" fillId="0" borderId="1" xfId="0" applyNumberFormat="1" applyFont="1" applyBorder="1" applyAlignment="1">
      <alignment horizontal="center"/>
    </xf>
    <xf numFmtId="165" fontId="22" fillId="0" borderId="1" xfId="0" applyNumberFormat="1" applyFont="1" applyBorder="1"/>
    <xf numFmtId="0" fontId="51" fillId="0" borderId="0" xfId="0" applyFont="1"/>
    <xf numFmtId="2" fontId="56" fillId="0" borderId="1" xfId="0" applyNumberFormat="1" applyFont="1" applyBorder="1" applyAlignment="1">
      <alignment horizontal="center" vertical="center"/>
    </xf>
    <xf numFmtId="0" fontId="56" fillId="0" borderId="1" xfId="0" applyFont="1" applyBorder="1"/>
    <xf numFmtId="14" fontId="56" fillId="0" borderId="1" xfId="0" applyNumberFormat="1" applyFont="1" applyBorder="1" applyAlignment="1">
      <alignment horizontal="center"/>
    </xf>
    <xf numFmtId="0" fontId="56" fillId="0" borderId="0" xfId="0" applyFont="1"/>
    <xf numFmtId="165" fontId="2" fillId="0" borderId="1" xfId="0" applyNumberFormat="1" applyFont="1" applyBorder="1"/>
    <xf numFmtId="0" fontId="56" fillId="0" borderId="1" xfId="0" applyFont="1" applyBorder="1" applyAlignment="1">
      <alignment horizontal="center" vertical="center"/>
    </xf>
    <xf numFmtId="165" fontId="57" fillId="0" borderId="1" xfId="0" applyNumberFormat="1" applyFont="1" applyBorder="1" applyAlignment="1">
      <alignment horizontal="center"/>
    </xf>
    <xf numFmtId="9" fontId="56" fillId="0" borderId="1" xfId="0" applyNumberFormat="1" applyFont="1" applyBorder="1" applyAlignment="1">
      <alignment horizontal="center" vertical="center"/>
    </xf>
    <xf numFmtId="165" fontId="58" fillId="0" borderId="1" xfId="0" applyNumberFormat="1" applyFont="1" applyBorder="1"/>
    <xf numFmtId="14" fontId="45" fillId="0" borderId="1" xfId="0" applyNumberFormat="1" applyFont="1" applyBorder="1" applyAlignment="1">
      <alignment horizontal="center"/>
    </xf>
    <xf numFmtId="20" fontId="1" fillId="0" borderId="0" xfId="0" applyNumberFormat="1" applyFont="1"/>
    <xf numFmtId="0" fontId="49" fillId="0" borderId="0" xfId="0" applyFont="1"/>
    <xf numFmtId="165" fontId="65" fillId="0" borderId="1" xfId="0" applyNumberFormat="1" applyFont="1" applyBorder="1"/>
    <xf numFmtId="165" fontId="49" fillId="0" borderId="1" xfId="0" applyNumberFormat="1" applyFont="1" applyBorder="1" applyAlignment="1">
      <alignment horizontal="center"/>
    </xf>
    <xf numFmtId="0" fontId="49" fillId="0" borderId="1" xfId="0" applyFont="1" applyBorder="1"/>
    <xf numFmtId="9" fontId="49" fillId="0" borderId="1" xfId="0" applyNumberFormat="1" applyFont="1" applyBorder="1" applyAlignment="1">
      <alignment horizontal="center" vertical="center"/>
    </xf>
    <xf numFmtId="165" fontId="49" fillId="0" borderId="1" xfId="0" applyNumberFormat="1" applyFont="1" applyBorder="1"/>
    <xf numFmtId="1" fontId="45" fillId="0" borderId="1" xfId="0" applyNumberFormat="1" applyFont="1" applyBorder="1" applyAlignment="1">
      <alignment horizontal="center" vertical="center"/>
    </xf>
    <xf numFmtId="0" fontId="2" fillId="0" borderId="0" xfId="0" applyFont="1"/>
    <xf numFmtId="165" fontId="17" fillId="0" borderId="1" xfId="0" applyNumberFormat="1" applyFont="1" applyBorder="1"/>
    <xf numFmtId="2" fontId="11" fillId="0" borderId="1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165" fontId="46" fillId="0" borderId="1" xfId="0" applyNumberFormat="1" applyFont="1" applyBorder="1"/>
    <xf numFmtId="165" fontId="56" fillId="0" borderId="1" xfId="0" applyNumberFormat="1" applyFont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44" fontId="45" fillId="0" borderId="2" xfId="0" applyNumberFormat="1" applyFont="1" applyBorder="1" applyAlignment="1">
      <alignment horizontal="center"/>
    </xf>
    <xf numFmtId="0" fontId="9" fillId="0" borderId="0" xfId="0" applyFont="1"/>
    <xf numFmtId="165" fontId="9" fillId="0" borderId="1" xfId="0" applyNumberFormat="1" applyFont="1" applyBorder="1"/>
    <xf numFmtId="2" fontId="49" fillId="0" borderId="1" xfId="0" applyNumberFormat="1" applyFont="1" applyBorder="1" applyAlignment="1">
      <alignment horizontal="center" vertical="center"/>
    </xf>
    <xf numFmtId="2" fontId="50" fillId="0" borderId="1" xfId="0" applyNumberFormat="1" applyFont="1" applyBorder="1" applyAlignment="1">
      <alignment horizontal="center" vertical="center"/>
    </xf>
    <xf numFmtId="8" fontId="45" fillId="0" borderId="2" xfId="0" applyNumberFormat="1" applyFont="1" applyBorder="1" applyAlignment="1">
      <alignment horizontal="center"/>
    </xf>
    <xf numFmtId="0" fontId="51" fillId="7" borderId="0" xfId="0" applyFont="1" applyFill="1"/>
    <xf numFmtId="2" fontId="45" fillId="7" borderId="1" xfId="0" applyNumberFormat="1" applyFont="1" applyFill="1" applyBorder="1" applyAlignment="1">
      <alignment horizontal="center" vertical="center"/>
    </xf>
    <xf numFmtId="0" fontId="45" fillId="7" borderId="1" xfId="0" applyFont="1" applyFill="1" applyBorder="1"/>
    <xf numFmtId="8" fontId="45" fillId="7" borderId="1" xfId="0" applyNumberFormat="1" applyFont="1" applyFill="1" applyBorder="1" applyAlignment="1">
      <alignment horizontal="center"/>
    </xf>
    <xf numFmtId="44" fontId="14" fillId="7" borderId="1" xfId="1" applyFont="1" applyFill="1" applyBorder="1" applyAlignment="1"/>
    <xf numFmtId="44" fontId="12" fillId="7" borderId="1" xfId="1" applyFont="1" applyFill="1" applyBorder="1" applyAlignment="1"/>
    <xf numFmtId="0" fontId="1" fillId="7" borderId="0" xfId="0" applyFont="1" applyFill="1"/>
    <xf numFmtId="165" fontId="1" fillId="7" borderId="1" xfId="0" applyNumberFormat="1" applyFont="1" applyFill="1" applyBorder="1"/>
    <xf numFmtId="0" fontId="8" fillId="7" borderId="1" xfId="0" applyFont="1" applyFill="1" applyBorder="1" applyAlignment="1">
      <alignment horizontal="center" vertical="center"/>
    </xf>
    <xf numFmtId="165" fontId="9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44" fontId="15" fillId="7" borderId="1" xfId="1" applyFont="1" applyFill="1" applyBorder="1" applyAlignment="1">
      <alignment horizontal="center"/>
    </xf>
    <xf numFmtId="165" fontId="16" fillId="7" borderId="1" xfId="0" applyNumberFormat="1" applyFont="1" applyFill="1" applyBorder="1"/>
    <xf numFmtId="2" fontId="10" fillId="7" borderId="1" xfId="0" applyNumberFormat="1" applyFont="1" applyFill="1" applyBorder="1" applyAlignment="1">
      <alignment horizontal="center" vertical="center"/>
    </xf>
    <xf numFmtId="2" fontId="18" fillId="7" borderId="1" xfId="0" applyNumberFormat="1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44" fontId="20" fillId="7" borderId="1" xfId="1" applyFont="1" applyFill="1" applyBorder="1" applyAlignment="1">
      <alignment horizontal="center"/>
    </xf>
    <xf numFmtId="165" fontId="21" fillId="7" borderId="1" xfId="0" applyNumberFormat="1" applyFont="1" applyFill="1" applyBorder="1"/>
    <xf numFmtId="0" fontId="0" fillId="7" borderId="0" xfId="0" applyFill="1"/>
    <xf numFmtId="0" fontId="56" fillId="7" borderId="0" xfId="0" applyFont="1" applyFill="1"/>
    <xf numFmtId="49" fontId="45" fillId="7" borderId="1" xfId="0" applyNumberFormat="1" applyFont="1" applyFill="1" applyBorder="1" applyAlignment="1">
      <alignment horizontal="center" vertical="center"/>
    </xf>
    <xf numFmtId="0" fontId="45" fillId="7" borderId="1" xfId="0" applyFont="1" applyFill="1" applyBorder="1" applyAlignment="1">
      <alignment horizontal="center"/>
    </xf>
    <xf numFmtId="44" fontId="45" fillId="7" borderId="2" xfId="1" applyFont="1" applyFill="1" applyBorder="1"/>
    <xf numFmtId="44" fontId="45" fillId="7" borderId="1" xfId="0" applyNumberFormat="1" applyFont="1" applyFill="1" applyBorder="1"/>
    <xf numFmtId="44" fontId="45" fillId="7" borderId="2" xfId="0" applyNumberFormat="1" applyFont="1" applyFill="1" applyBorder="1" applyAlignment="1">
      <alignment horizontal="center"/>
    </xf>
    <xf numFmtId="44" fontId="9" fillId="7" borderId="1" xfId="1" applyFont="1" applyFill="1" applyBorder="1" applyAlignment="1"/>
    <xf numFmtId="0" fontId="9" fillId="7" borderId="0" xfId="0" applyFont="1" applyFill="1"/>
    <xf numFmtId="165" fontId="9" fillId="7" borderId="1" xfId="0" applyNumberFormat="1" applyFont="1" applyFill="1" applyBorder="1"/>
    <xf numFmtId="0" fontId="49" fillId="7" borderId="0" xfId="0" applyFont="1" applyFill="1"/>
    <xf numFmtId="165" fontId="49" fillId="7" borderId="1" xfId="0" applyNumberFormat="1" applyFont="1" applyFill="1" applyBorder="1"/>
    <xf numFmtId="2" fontId="49" fillId="7" borderId="1" xfId="0" applyNumberFormat="1" applyFont="1" applyFill="1" applyBorder="1" applyAlignment="1">
      <alignment horizontal="center" vertical="center"/>
    </xf>
    <xf numFmtId="2" fontId="50" fillId="7" borderId="1" xfId="0" applyNumberFormat="1" applyFont="1" applyFill="1" applyBorder="1" applyAlignment="1">
      <alignment horizontal="center" vertical="center"/>
    </xf>
    <xf numFmtId="9" fontId="49" fillId="7" borderId="1" xfId="0" applyNumberFormat="1" applyFont="1" applyFill="1" applyBorder="1" applyAlignment="1">
      <alignment horizontal="center" vertical="center"/>
    </xf>
    <xf numFmtId="0" fontId="23" fillId="8" borderId="1" xfId="0" applyFont="1" applyFill="1" applyBorder="1"/>
    <xf numFmtId="0" fontId="1" fillId="8" borderId="1" xfId="0" applyFont="1" applyFill="1" applyBorder="1"/>
    <xf numFmtId="49" fontId="0" fillId="8" borderId="1" xfId="0" applyNumberFormat="1" applyFill="1" applyBorder="1" applyAlignment="1">
      <alignment horizontal="center" vertical="center"/>
    </xf>
    <xf numFmtId="14" fontId="23" fillId="8" borderId="1" xfId="0" applyNumberFormat="1" applyFont="1" applyFill="1" applyBorder="1" applyAlignment="1">
      <alignment horizontal="left"/>
    </xf>
    <xf numFmtId="44" fontId="26" fillId="8" borderId="1" xfId="1" applyFont="1" applyFill="1" applyBorder="1" applyAlignment="1"/>
    <xf numFmtId="0" fontId="27" fillId="8" borderId="1" xfId="0" applyFont="1" applyFill="1" applyBorder="1" applyAlignment="1">
      <alignment horizontal="center" vertical="center"/>
    </xf>
    <xf numFmtId="44" fontId="27" fillId="8" borderId="1" xfId="1" applyFont="1" applyFill="1" applyBorder="1" applyAlignment="1">
      <alignment horizontal="center"/>
    </xf>
    <xf numFmtId="44" fontId="33" fillId="8" borderId="1" xfId="1" applyFont="1" applyFill="1" applyBorder="1" applyAlignment="1">
      <alignment horizontal="center"/>
    </xf>
    <xf numFmtId="0" fontId="23" fillId="8" borderId="0" xfId="0" applyFont="1" applyFill="1"/>
    <xf numFmtId="49" fontId="23" fillId="8" borderId="1" xfId="0" applyNumberFormat="1" applyFont="1" applyFill="1" applyBorder="1" applyAlignment="1">
      <alignment horizontal="center" vertical="center"/>
    </xf>
    <xf numFmtId="0" fontId="52" fillId="8" borderId="1" xfId="0" applyFont="1" applyFill="1" applyBorder="1"/>
    <xf numFmtId="0" fontId="23" fillId="8" borderId="1" xfId="0" applyFont="1" applyFill="1" applyBorder="1" applyAlignment="1">
      <alignment horizontal="left"/>
    </xf>
    <xf numFmtId="0" fontId="67" fillId="9" borderId="15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44" fontId="0" fillId="9" borderId="16" xfId="1" applyFont="1" applyFill="1" applyBorder="1" applyAlignment="1">
      <alignment horizontal="left" vertical="center"/>
    </xf>
    <xf numFmtId="0" fontId="0" fillId="9" borderId="0" xfId="0" applyFill="1"/>
    <xf numFmtId="0" fontId="0" fillId="9" borderId="15" xfId="0" applyFill="1" applyBorder="1" applyAlignment="1">
      <alignment horizontal="left" vertical="center"/>
    </xf>
    <xf numFmtId="0" fontId="67" fillId="0" borderId="19" xfId="0" applyFont="1" applyBorder="1" applyAlignment="1">
      <alignment horizontal="left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7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/>
    </xf>
    <xf numFmtId="0" fontId="66" fillId="0" borderId="10" xfId="0" applyFont="1" applyBorder="1" applyAlignment="1">
      <alignment horizontal="center"/>
    </xf>
    <xf numFmtId="0" fontId="66" fillId="0" borderId="1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11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 val="0"/>
        <i val="0"/>
        <color theme="7" tint="-0.499984740745262"/>
      </font>
      <fill>
        <patternFill>
          <bgColor theme="7" tint="0.7999816888943144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 val="0"/>
        <i val="0"/>
        <color theme="7" tint="-0.499984740745262"/>
      </font>
      <fill>
        <patternFill>
          <bgColor theme="7" tint="0.7999816888943144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 val="0"/>
        <i val="0"/>
        <color theme="7" tint="-0.499984740745262"/>
      </font>
      <fill>
        <patternFill>
          <bgColor theme="7" tint="0.7999816888943144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6666"/>
      <color rgb="FFFF9999"/>
      <color rgb="FFFFCCCC"/>
      <color rgb="FF99FF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P/0000-CLIENTES_Folha/0091-%20SEGINTEC%20SERV.%20SEGURAN&#199;A/000%20-%20FOLHA/2024/10.2024/APONTAMENTO/APONTAMENTO%2010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amento"/>
      <sheetName val="Lançamento Folha"/>
      <sheetName val="FORA DA FL"/>
      <sheetName val="Base de Dados"/>
    </sheetNames>
    <sheetDataSet>
      <sheetData sheetId="0" refreshError="1"/>
      <sheetData sheetId="1" refreshError="1"/>
      <sheetData sheetId="2" refreshError="1"/>
      <sheetData sheetId="3">
        <row r="3">
          <cell r="D3">
            <v>21.8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9"/>
  <sheetViews>
    <sheetView tabSelected="1" topLeftCell="A22" zoomScale="90" zoomScaleNormal="90" workbookViewId="0">
      <selection activeCell="D42" sqref="D42"/>
    </sheetView>
  </sheetViews>
  <sheetFormatPr defaultRowHeight="14.25" x14ac:dyDescent="0.2"/>
  <cols>
    <col min="1" max="1" width="15.7109375" style="15" customWidth="1"/>
    <col min="2" max="2" width="0.85546875" style="15" customWidth="1"/>
    <col min="3" max="3" width="6.85546875" style="20" customWidth="1"/>
    <col min="4" max="4" width="46.85546875" style="15" bestFit="1" customWidth="1"/>
    <col min="5" max="5" width="11.85546875" style="15" bestFit="1" customWidth="1"/>
    <col min="6" max="6" width="0.85546875" style="15" customWidth="1"/>
    <col min="7" max="7" width="16.7109375" style="21" bestFit="1" customWidth="1"/>
    <col min="8" max="8" width="0.85546875" style="15" customWidth="1"/>
    <col min="9" max="9" width="5.7109375" style="20" customWidth="1"/>
    <col min="10" max="10" width="14.42578125" style="22" bestFit="1" customWidth="1"/>
    <col min="11" max="11" width="14.85546875" style="22" bestFit="1" customWidth="1"/>
    <col min="12" max="12" width="20.5703125" style="22" bestFit="1" customWidth="1"/>
    <col min="13" max="13" width="0.85546875" style="15" customWidth="1"/>
    <col min="14" max="14" width="16.7109375" style="24" bestFit="1" customWidth="1"/>
    <col min="15" max="15" width="12.42578125" style="15" customWidth="1"/>
    <col min="16" max="16" width="9.140625" style="15"/>
    <col min="17" max="17" width="11.42578125" style="15" bestFit="1" customWidth="1"/>
    <col min="18" max="16384" width="9.140625" style="15"/>
  </cols>
  <sheetData>
    <row r="1" spans="1:19" ht="30" customHeight="1" x14ac:dyDescent="0.2">
      <c r="A1" s="255" t="s">
        <v>179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7"/>
      <c r="O1"/>
      <c r="P1"/>
      <c r="Q1"/>
      <c r="R1"/>
      <c r="S1"/>
    </row>
    <row r="2" spans="1:19" s="16" customFormat="1" ht="24.95" customHeight="1" x14ac:dyDescent="0.2">
      <c r="A2" s="26" t="s">
        <v>37</v>
      </c>
      <c r="C2" s="26" t="s">
        <v>49</v>
      </c>
      <c r="D2" s="26" t="s">
        <v>47</v>
      </c>
      <c r="E2" s="26" t="s">
        <v>48</v>
      </c>
      <c r="F2" s="17"/>
      <c r="G2" s="27" t="s">
        <v>69</v>
      </c>
      <c r="H2" s="17"/>
      <c r="I2" s="252" t="s">
        <v>43</v>
      </c>
      <c r="J2" s="253"/>
      <c r="K2" s="28" t="s">
        <v>70</v>
      </c>
      <c r="L2" s="29" t="s">
        <v>73</v>
      </c>
      <c r="M2" s="17"/>
      <c r="N2" s="27" t="s">
        <v>71</v>
      </c>
      <c r="O2"/>
      <c r="P2"/>
      <c r="Q2"/>
      <c r="R2"/>
      <c r="S2"/>
    </row>
    <row r="3" spans="1:19" ht="15" x14ac:dyDescent="0.25">
      <c r="A3" s="48" t="s">
        <v>9</v>
      </c>
      <c r="C3" s="51" t="s">
        <v>56</v>
      </c>
      <c r="D3" s="54" t="s">
        <v>30</v>
      </c>
      <c r="E3" s="57" t="s">
        <v>29</v>
      </c>
      <c r="G3" s="18">
        <v>2307.5</v>
      </c>
      <c r="I3" s="49">
        <v>14</v>
      </c>
      <c r="J3" s="39">
        <v>130.5</v>
      </c>
      <c r="K3" s="25">
        <v>148.94</v>
      </c>
      <c r="L3" s="25"/>
      <c r="N3" s="23">
        <f>G3+J3+K3+L3</f>
        <v>2586.94</v>
      </c>
      <c r="O3"/>
      <c r="P3"/>
      <c r="Q3"/>
      <c r="R3"/>
      <c r="S3"/>
    </row>
    <row r="4" spans="1:19" ht="15" x14ac:dyDescent="0.25">
      <c r="A4" s="48" t="s">
        <v>9</v>
      </c>
      <c r="C4" s="51" t="s">
        <v>64</v>
      </c>
      <c r="D4" s="54" t="s">
        <v>11</v>
      </c>
      <c r="E4" s="57" t="s">
        <v>10</v>
      </c>
      <c r="G4" s="18">
        <v>2571.8200000000002</v>
      </c>
      <c r="I4" s="49">
        <v>14</v>
      </c>
      <c r="J4" s="39">
        <v>0</v>
      </c>
      <c r="K4" s="25">
        <v>148.94</v>
      </c>
      <c r="L4" s="25"/>
      <c r="N4" s="23">
        <f>G4+J4+K4</f>
        <v>2720.76</v>
      </c>
      <c r="O4"/>
      <c r="P4"/>
      <c r="Q4"/>
      <c r="R4"/>
      <c r="S4"/>
    </row>
    <row r="5" spans="1:19" ht="15" x14ac:dyDescent="0.25">
      <c r="A5" s="48" t="s">
        <v>9</v>
      </c>
      <c r="C5" s="51" t="s">
        <v>58</v>
      </c>
      <c r="D5" s="54" t="s">
        <v>25</v>
      </c>
      <c r="E5" s="57" t="s">
        <v>24</v>
      </c>
      <c r="F5" s="19"/>
      <c r="G5" s="18">
        <v>2447.41</v>
      </c>
      <c r="H5" s="19"/>
      <c r="I5" s="49">
        <v>14</v>
      </c>
      <c r="J5" s="39">
        <v>130.5</v>
      </c>
      <c r="K5" s="25">
        <v>148.94</v>
      </c>
      <c r="L5" s="25"/>
      <c r="M5" s="19"/>
      <c r="N5" s="23">
        <f>G5+J5+K5</f>
        <v>2726.85</v>
      </c>
      <c r="O5"/>
      <c r="P5"/>
      <c r="Q5"/>
      <c r="R5"/>
      <c r="S5"/>
    </row>
    <row r="6" spans="1:19" ht="15" x14ac:dyDescent="0.25">
      <c r="A6" s="233" t="s">
        <v>9</v>
      </c>
      <c r="B6" s="241"/>
      <c r="C6" s="242" t="s">
        <v>53</v>
      </c>
      <c r="D6" s="243" t="s">
        <v>36</v>
      </c>
      <c r="E6" s="244" t="s">
        <v>35</v>
      </c>
      <c r="F6" s="241"/>
      <c r="G6" s="237">
        <v>2507.1</v>
      </c>
      <c r="H6" s="241"/>
      <c r="I6" s="238">
        <v>14</v>
      </c>
      <c r="J6" s="239">
        <v>130.5</v>
      </c>
      <c r="K6" s="240">
        <v>148.94</v>
      </c>
      <c r="L6" s="240"/>
      <c r="N6" s="23">
        <f>G6+J6+K6+L6</f>
        <v>2786.54</v>
      </c>
      <c r="O6"/>
      <c r="P6"/>
      <c r="Q6"/>
      <c r="R6"/>
      <c r="S6"/>
    </row>
    <row r="7" spans="1:19" ht="15" x14ac:dyDescent="0.25">
      <c r="A7" s="59" t="s">
        <v>9</v>
      </c>
      <c r="C7" s="60" t="s">
        <v>55</v>
      </c>
      <c r="D7" s="61" t="s">
        <v>32</v>
      </c>
      <c r="E7" s="62" t="s">
        <v>31</v>
      </c>
      <c r="G7" s="63">
        <v>2207.1</v>
      </c>
      <c r="I7" s="49">
        <v>14</v>
      </c>
      <c r="J7" s="64">
        <v>130.5</v>
      </c>
      <c r="K7" s="25">
        <v>148.94</v>
      </c>
      <c r="L7" s="65"/>
      <c r="N7" s="66">
        <f>G7+J7+K7+L7</f>
        <v>2486.54</v>
      </c>
      <c r="O7"/>
      <c r="P7"/>
      <c r="Q7"/>
      <c r="R7"/>
      <c r="S7"/>
    </row>
    <row r="8" spans="1:19" ht="15" x14ac:dyDescent="0.25">
      <c r="A8" s="48" t="s">
        <v>9</v>
      </c>
      <c r="B8" s="48"/>
      <c r="C8" s="51" t="s">
        <v>54</v>
      </c>
      <c r="D8" s="54" t="s">
        <v>34</v>
      </c>
      <c r="E8" s="57" t="s">
        <v>33</v>
      </c>
      <c r="F8" s="48"/>
      <c r="G8" s="18">
        <v>2447.41</v>
      </c>
      <c r="H8" s="48"/>
      <c r="I8" s="49">
        <v>14</v>
      </c>
      <c r="J8" s="39">
        <v>130.5</v>
      </c>
      <c r="K8" s="25">
        <v>148.94</v>
      </c>
      <c r="L8" s="25"/>
      <c r="M8" s="48"/>
      <c r="N8" s="23">
        <f>G8+J8+K8+L8</f>
        <v>2726.85</v>
      </c>
      <c r="O8"/>
      <c r="P8"/>
      <c r="Q8" s="103"/>
      <c r="R8"/>
      <c r="S8"/>
    </row>
    <row r="9" spans="1:19" ht="6.7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customFormat="1" ht="15.75" customHeight="1" x14ac:dyDescent="0.25">
      <c r="A10" s="48" t="s">
        <v>26</v>
      </c>
      <c r="B10" s="48"/>
      <c r="C10" s="51" t="s">
        <v>57</v>
      </c>
      <c r="D10" s="48" t="s">
        <v>28</v>
      </c>
      <c r="E10" s="57" t="s">
        <v>27</v>
      </c>
      <c r="F10" s="48"/>
      <c r="G10" s="18">
        <v>2447.41</v>
      </c>
      <c r="H10" s="48"/>
      <c r="I10" s="49">
        <v>14</v>
      </c>
      <c r="J10" s="39">
        <v>135</v>
      </c>
      <c r="K10" s="25">
        <v>148.94</v>
      </c>
      <c r="L10" s="25"/>
      <c r="M10" s="48"/>
      <c r="N10" s="23">
        <f>G10+J10+K10+L10</f>
        <v>2731.35</v>
      </c>
    </row>
    <row r="11" spans="1:19" ht="6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ht="16.5" customHeight="1" x14ac:dyDescent="0.25">
      <c r="A12" s="48" t="s">
        <v>12</v>
      </c>
      <c r="B12" s="48"/>
      <c r="C12" s="51" t="s">
        <v>60</v>
      </c>
      <c r="D12" s="48" t="s">
        <v>21</v>
      </c>
      <c r="E12" s="57" t="s">
        <v>20</v>
      </c>
      <c r="F12" s="48"/>
      <c r="G12" s="18">
        <v>2447.41</v>
      </c>
      <c r="H12" s="48"/>
      <c r="I12" s="49">
        <v>14</v>
      </c>
      <c r="J12" s="39">
        <v>199.5</v>
      </c>
      <c r="K12" s="25">
        <v>148.94</v>
      </c>
      <c r="L12" s="25"/>
      <c r="N12" s="23">
        <f>G12+J12+K12</f>
        <v>2795.85</v>
      </c>
      <c r="O12"/>
      <c r="P12"/>
      <c r="Q12"/>
      <c r="R12"/>
      <c r="S12"/>
    </row>
    <row r="13" spans="1:19" ht="15" customHeight="1" x14ac:dyDescent="0.25">
      <c r="A13" s="48" t="s">
        <v>12</v>
      </c>
      <c r="B13" s="48"/>
      <c r="C13" s="51" t="s">
        <v>63</v>
      </c>
      <c r="D13" s="48" t="s">
        <v>14</v>
      </c>
      <c r="E13" s="57" t="s">
        <v>13</v>
      </c>
      <c r="F13" s="48"/>
      <c r="G13" s="18">
        <v>0</v>
      </c>
      <c r="H13" s="48">
        <v>7</v>
      </c>
      <c r="I13" s="49"/>
      <c r="J13" s="39">
        <v>0</v>
      </c>
      <c r="K13" s="25">
        <v>148.94</v>
      </c>
      <c r="L13" s="25"/>
      <c r="M13" s="48"/>
      <c r="N13" s="23">
        <f>G13+J13+K13+L13</f>
        <v>148.94</v>
      </c>
      <c r="O13"/>
      <c r="P13"/>
      <c r="Q13"/>
      <c r="R13"/>
      <c r="S13"/>
    </row>
    <row r="14" spans="1:19" ht="15" x14ac:dyDescent="0.25">
      <c r="A14" s="48" t="s">
        <v>12</v>
      </c>
      <c r="B14" s="48"/>
      <c r="C14" s="51" t="s">
        <v>59</v>
      </c>
      <c r="D14" s="48" t="s">
        <v>23</v>
      </c>
      <c r="E14" s="57" t="s">
        <v>22</v>
      </c>
      <c r="F14" s="48"/>
      <c r="G14" s="18">
        <v>2307.5</v>
      </c>
      <c r="H14" s="48"/>
      <c r="I14" s="49">
        <v>14</v>
      </c>
      <c r="J14" s="39">
        <v>0</v>
      </c>
      <c r="K14" s="25">
        <v>148.94</v>
      </c>
      <c r="L14" s="25"/>
      <c r="M14" s="48"/>
      <c r="N14" s="23">
        <f t="shared" ref="N14:N17" si="0">G14+J14+K14</f>
        <v>2456.44</v>
      </c>
      <c r="O14"/>
      <c r="P14"/>
      <c r="Q14"/>
      <c r="R14"/>
      <c r="S14"/>
    </row>
    <row r="15" spans="1:19" ht="15" x14ac:dyDescent="0.25">
      <c r="A15" s="48" t="s">
        <v>12</v>
      </c>
      <c r="B15" s="48"/>
      <c r="C15" s="51" t="s">
        <v>61</v>
      </c>
      <c r="D15" s="48" t="s">
        <v>19</v>
      </c>
      <c r="E15" s="57" t="s">
        <v>18</v>
      </c>
      <c r="F15" s="56"/>
      <c r="G15" s="18">
        <v>2447.41</v>
      </c>
      <c r="H15" s="56"/>
      <c r="I15" s="49">
        <v>14</v>
      </c>
      <c r="J15" s="39">
        <v>199.5</v>
      </c>
      <c r="K15" s="25">
        <v>148.94</v>
      </c>
      <c r="L15" s="42"/>
      <c r="M15" s="56"/>
      <c r="N15" s="23">
        <f t="shared" si="0"/>
        <v>2795.85</v>
      </c>
      <c r="O15"/>
      <c r="P15"/>
      <c r="Q15"/>
      <c r="R15"/>
      <c r="S15"/>
    </row>
    <row r="16" spans="1:19" ht="15" x14ac:dyDescent="0.25">
      <c r="A16" s="48" t="s">
        <v>12</v>
      </c>
      <c r="B16" s="48"/>
      <c r="C16" s="51" t="s">
        <v>103</v>
      </c>
      <c r="D16" s="48" t="s">
        <v>102</v>
      </c>
      <c r="E16" s="50">
        <v>45134</v>
      </c>
      <c r="F16" s="56"/>
      <c r="G16" s="18">
        <v>51.45</v>
      </c>
      <c r="H16" s="56"/>
      <c r="I16" s="49"/>
      <c r="J16" s="39"/>
      <c r="K16" s="25"/>
      <c r="L16" s="42"/>
      <c r="M16" s="56"/>
      <c r="N16" s="23">
        <f t="shared" si="0"/>
        <v>51.45</v>
      </c>
      <c r="O16"/>
      <c r="P16" t="s">
        <v>185</v>
      </c>
      <c r="Q16"/>
      <c r="R16"/>
      <c r="S16"/>
    </row>
    <row r="17" spans="1:19" ht="15" x14ac:dyDescent="0.25">
      <c r="A17" s="48" t="s">
        <v>12</v>
      </c>
      <c r="B17" s="48"/>
      <c r="C17" s="51" t="s">
        <v>176</v>
      </c>
      <c r="D17" s="48" t="s">
        <v>173</v>
      </c>
      <c r="E17" s="50">
        <v>45701</v>
      </c>
      <c r="F17" s="56"/>
      <c r="G17" s="18">
        <v>2153.77</v>
      </c>
      <c r="H17" s="56"/>
      <c r="I17" s="49">
        <v>14</v>
      </c>
      <c r="J17" s="39">
        <v>0</v>
      </c>
      <c r="K17" s="25">
        <v>148.94</v>
      </c>
      <c r="L17" s="42"/>
      <c r="M17" s="56"/>
      <c r="N17" s="23">
        <f t="shared" si="0"/>
        <v>2302.71</v>
      </c>
      <c r="O17"/>
      <c r="P17"/>
      <c r="Q17"/>
      <c r="R17"/>
      <c r="S17"/>
    </row>
    <row r="18" spans="1:19" ht="15" x14ac:dyDescent="0.25">
      <c r="A18" s="48" t="s">
        <v>15</v>
      </c>
      <c r="B18" s="48"/>
      <c r="C18" s="51" t="s">
        <v>62</v>
      </c>
      <c r="D18" s="48" t="s">
        <v>17</v>
      </c>
      <c r="E18" s="57" t="s">
        <v>16</v>
      </c>
      <c r="F18" s="48"/>
      <c r="G18" s="18">
        <f>'FORA DA FL'!L4</f>
        <v>2568.3500000000004</v>
      </c>
      <c r="H18" s="48"/>
      <c r="I18" s="49">
        <v>15</v>
      </c>
      <c r="J18" s="39">
        <v>0</v>
      </c>
      <c r="K18" s="25">
        <v>148.94</v>
      </c>
      <c r="L18" s="25"/>
      <c r="M18" s="48"/>
      <c r="N18" s="23">
        <f>G18+K18</f>
        <v>2717.2900000000004</v>
      </c>
      <c r="O18"/>
      <c r="P18"/>
      <c r="Q18"/>
      <c r="R18"/>
      <c r="S18"/>
    </row>
    <row r="19" spans="1:19" ht="15" customHeight="1" x14ac:dyDescent="0.25">
      <c r="A19" s="48" t="s">
        <v>15</v>
      </c>
      <c r="B19" s="48"/>
      <c r="C19" s="51" t="s">
        <v>98</v>
      </c>
      <c r="D19" s="48" t="s">
        <v>99</v>
      </c>
      <c r="E19" s="50">
        <v>45062</v>
      </c>
      <c r="F19" s="48"/>
      <c r="G19" s="18">
        <v>1882</v>
      </c>
      <c r="H19" s="48"/>
      <c r="I19" s="49">
        <v>15</v>
      </c>
      <c r="J19" s="39">
        <v>0</v>
      </c>
      <c r="K19" s="25">
        <v>148.94</v>
      </c>
      <c r="L19" s="78"/>
      <c r="M19" s="48"/>
      <c r="N19" s="23">
        <f>G19+J19+K19</f>
        <v>2030.94</v>
      </c>
      <c r="O19" s="79"/>
    </row>
    <row r="20" spans="1:19" ht="6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9"/>
    </row>
    <row r="21" spans="1:19" ht="16.5" customHeight="1" x14ac:dyDescent="0.25">
      <c r="A21" s="48" t="s">
        <v>0</v>
      </c>
      <c r="B21" s="48"/>
      <c r="C21" s="51" t="s">
        <v>100</v>
      </c>
      <c r="D21" s="48" t="s">
        <v>101</v>
      </c>
      <c r="E21" s="50">
        <v>45078</v>
      </c>
      <c r="F21" s="48"/>
      <c r="G21" s="18">
        <v>998.66</v>
      </c>
      <c r="H21" s="48"/>
      <c r="I21" s="49">
        <v>0</v>
      </c>
      <c r="J21" s="39">
        <v>110</v>
      </c>
      <c r="K21" s="25">
        <v>148.94</v>
      </c>
      <c r="L21" s="25"/>
      <c r="M21" s="48"/>
      <c r="N21" s="23">
        <f>G21+J21+K21</f>
        <v>1257.5999999999999</v>
      </c>
      <c r="O21" s="79"/>
      <c r="P21" s="15" t="s">
        <v>169</v>
      </c>
    </row>
    <row r="22" spans="1:19" ht="16.5" customHeight="1" x14ac:dyDescent="0.25">
      <c r="A22" s="48" t="s">
        <v>0</v>
      </c>
      <c r="B22" s="48"/>
      <c r="C22" s="51" t="s">
        <v>117</v>
      </c>
      <c r="D22" s="48" t="s">
        <v>118</v>
      </c>
      <c r="E22" s="50">
        <v>45310</v>
      </c>
      <c r="F22" s="48"/>
      <c r="G22" s="112">
        <v>2046.42</v>
      </c>
      <c r="H22" s="48"/>
      <c r="I22" s="49">
        <v>14</v>
      </c>
      <c r="J22" s="39">
        <v>220</v>
      </c>
      <c r="K22" s="25">
        <v>148.94</v>
      </c>
      <c r="L22" s="25"/>
      <c r="M22" s="48"/>
      <c r="N22" s="23">
        <f>G22+J22+K22</f>
        <v>2415.36</v>
      </c>
      <c r="O22" s="79"/>
    </row>
    <row r="23" spans="1:19" ht="15" customHeight="1" x14ac:dyDescent="0.25">
      <c r="A23" s="48" t="s">
        <v>4</v>
      </c>
      <c r="B23" s="48"/>
      <c r="C23" s="51" t="s">
        <v>94</v>
      </c>
      <c r="D23" s="113" t="s">
        <v>95</v>
      </c>
      <c r="E23" s="50">
        <v>45002</v>
      </c>
      <c r="F23" s="48"/>
      <c r="G23" s="112">
        <v>2046.42</v>
      </c>
      <c r="H23" s="48"/>
      <c r="I23" s="49">
        <v>14</v>
      </c>
      <c r="J23" s="39">
        <v>220</v>
      </c>
      <c r="K23" s="25">
        <v>148.94</v>
      </c>
      <c r="L23" s="25"/>
      <c r="M23" s="48"/>
      <c r="N23" s="23">
        <f>G23+J23+K23</f>
        <v>2415.36</v>
      </c>
      <c r="O23" s="79"/>
    </row>
    <row r="24" spans="1:19" ht="15" customHeight="1" x14ac:dyDescent="0.25">
      <c r="A24" s="48" t="s">
        <v>0</v>
      </c>
      <c r="B24" s="48"/>
      <c r="C24" s="51" t="s">
        <v>180</v>
      </c>
      <c r="D24" s="48" t="s">
        <v>178</v>
      </c>
      <c r="E24" s="50">
        <v>45730</v>
      </c>
      <c r="F24" s="48"/>
      <c r="G24" s="18">
        <v>0</v>
      </c>
      <c r="H24" s="48"/>
      <c r="I24" s="49">
        <v>0</v>
      </c>
      <c r="J24" s="39">
        <v>0</v>
      </c>
      <c r="K24" s="25">
        <v>0</v>
      </c>
      <c r="L24" s="25"/>
      <c r="M24" s="48"/>
      <c r="N24" s="23">
        <f>G24+J24+K24</f>
        <v>0</v>
      </c>
      <c r="O24" s="79"/>
      <c r="P24" s="15" t="s">
        <v>183</v>
      </c>
    </row>
    <row r="25" spans="1:19" customFormat="1" ht="4.5" customHeight="1" x14ac:dyDescent="0.2">
      <c r="O25" s="79"/>
    </row>
    <row r="26" spans="1:19" ht="15" x14ac:dyDescent="0.25">
      <c r="A26" s="48" t="s">
        <v>1</v>
      </c>
      <c r="B26" s="48"/>
      <c r="C26" s="51" t="s">
        <v>67</v>
      </c>
      <c r="D26" s="48" t="s">
        <v>6</v>
      </c>
      <c r="E26" s="57" t="s">
        <v>5</v>
      </c>
      <c r="F26" s="48"/>
      <c r="G26" s="18">
        <v>2727.43</v>
      </c>
      <c r="H26" s="48"/>
      <c r="I26" s="49">
        <v>14</v>
      </c>
      <c r="J26" s="39">
        <f>I26*'Base de Dados'!F2</f>
        <v>148.4</v>
      </c>
      <c r="K26" s="25">
        <v>148.94</v>
      </c>
      <c r="L26" s="25"/>
      <c r="M26" s="48"/>
      <c r="N26" s="23">
        <f>G26+J26+K26</f>
        <v>3024.77</v>
      </c>
      <c r="O26" s="79"/>
    </row>
    <row r="27" spans="1:19" ht="15" customHeight="1" x14ac:dyDescent="0.25">
      <c r="A27" s="44" t="s">
        <v>1</v>
      </c>
      <c r="B27" s="55"/>
      <c r="C27" s="43" t="s">
        <v>96</v>
      </c>
      <c r="D27" s="48" t="s">
        <v>90</v>
      </c>
      <c r="E27" s="50">
        <v>44963</v>
      </c>
      <c r="F27" s="48"/>
      <c r="G27" s="18">
        <v>1956.12</v>
      </c>
      <c r="H27" s="48"/>
      <c r="I27" s="49">
        <v>14</v>
      </c>
      <c r="J27" s="39">
        <v>0</v>
      </c>
      <c r="K27" s="25">
        <v>148.94</v>
      </c>
      <c r="L27" s="25"/>
      <c r="M27" s="48"/>
      <c r="N27" s="23">
        <f>G27+J27+K27+L27</f>
        <v>2105.06</v>
      </c>
      <c r="O27" s="79"/>
    </row>
    <row r="28" spans="1:19" ht="15" x14ac:dyDescent="0.25">
      <c r="A28" s="48" t="s">
        <v>1</v>
      </c>
      <c r="B28" s="48"/>
      <c r="C28" s="51" t="s">
        <v>83</v>
      </c>
      <c r="D28" s="48" t="s">
        <v>82</v>
      </c>
      <c r="E28" s="50">
        <v>44866</v>
      </c>
      <c r="F28" s="48"/>
      <c r="G28" s="18">
        <v>2046.42</v>
      </c>
      <c r="H28" s="48"/>
      <c r="I28" s="49">
        <v>14</v>
      </c>
      <c r="J28" s="39">
        <f>I28*'Base de Dados'!F7</f>
        <v>148.4</v>
      </c>
      <c r="K28" s="25">
        <v>148.94</v>
      </c>
      <c r="L28" s="25"/>
      <c r="M28" s="48"/>
      <c r="N28" s="23">
        <f>G28+J28+K28+L28</f>
        <v>2343.7600000000002</v>
      </c>
      <c r="O28" s="79"/>
    </row>
    <row r="29" spans="1:19" ht="15" x14ac:dyDescent="0.25">
      <c r="A29" s="48" t="s">
        <v>1</v>
      </c>
      <c r="B29" s="48"/>
      <c r="C29" s="51" t="s">
        <v>66</v>
      </c>
      <c r="D29" s="48" t="s">
        <v>7</v>
      </c>
      <c r="E29" s="50">
        <v>44732</v>
      </c>
      <c r="F29" s="48"/>
      <c r="G29" s="18">
        <v>1848.77</v>
      </c>
      <c r="H29" s="48"/>
      <c r="I29" s="49">
        <v>14</v>
      </c>
      <c r="J29" s="39">
        <f>I29*'Base de Dados'!F8</f>
        <v>148.4</v>
      </c>
      <c r="K29" s="25">
        <v>148.94</v>
      </c>
      <c r="L29" s="25"/>
      <c r="M29" s="48"/>
      <c r="N29" s="23">
        <f>G29+J29+K29</f>
        <v>2146.11</v>
      </c>
      <c r="O29" s="79"/>
    </row>
    <row r="30" spans="1:19" ht="15" customHeight="1" x14ac:dyDescent="0.25">
      <c r="A30" s="48" t="s">
        <v>1</v>
      </c>
      <c r="B30" s="48"/>
      <c r="C30" s="51" t="s">
        <v>84</v>
      </c>
      <c r="D30" s="48" t="s">
        <v>85</v>
      </c>
      <c r="E30" s="50">
        <v>44882</v>
      </c>
      <c r="F30" s="48"/>
      <c r="G30" s="18">
        <v>2470.34</v>
      </c>
      <c r="H30" s="48"/>
      <c r="I30" s="49">
        <v>14</v>
      </c>
      <c r="J30" s="39">
        <f>I30*'Base de Dados'!F9</f>
        <v>148.4</v>
      </c>
      <c r="K30" s="25">
        <v>148.94</v>
      </c>
      <c r="L30" s="25"/>
      <c r="M30" s="48"/>
      <c r="N30" s="23">
        <f>G30+J30+K30</f>
        <v>2767.6800000000003</v>
      </c>
      <c r="O30" s="79"/>
    </row>
    <row r="31" spans="1:19" ht="15" x14ac:dyDescent="0.25">
      <c r="A31" s="48" t="s">
        <v>1</v>
      </c>
      <c r="B31" s="48"/>
      <c r="C31" s="51" t="s">
        <v>86</v>
      </c>
      <c r="D31" s="48" t="s">
        <v>87</v>
      </c>
      <c r="E31" s="50">
        <v>44888</v>
      </c>
      <c r="F31" s="48"/>
      <c r="G31" s="18">
        <v>2470.34</v>
      </c>
      <c r="H31" s="48"/>
      <c r="I31" s="49">
        <v>14</v>
      </c>
      <c r="J31" s="39">
        <f>I31*'Base de Dados'!F11</f>
        <v>148.4</v>
      </c>
      <c r="K31" s="25">
        <v>148.94</v>
      </c>
      <c r="L31" s="25"/>
      <c r="M31" s="48"/>
      <c r="N31" s="23">
        <f>G31+J31+K31</f>
        <v>2767.6800000000003</v>
      </c>
      <c r="O31"/>
    </row>
    <row r="32" spans="1:19" ht="15" x14ac:dyDescent="0.25">
      <c r="A32" s="48" t="s">
        <v>1</v>
      </c>
      <c r="B32" s="48"/>
      <c r="C32" s="51" t="s">
        <v>68</v>
      </c>
      <c r="D32" s="48" t="s">
        <v>3</v>
      </c>
      <c r="E32" s="57" t="s">
        <v>2</v>
      </c>
      <c r="F32" s="48"/>
      <c r="G32" s="18">
        <v>2431.19</v>
      </c>
      <c r="H32" s="48"/>
      <c r="I32" s="49">
        <v>14</v>
      </c>
      <c r="J32" s="39">
        <f>I32*'Base de Dados'!F14</f>
        <v>148.4</v>
      </c>
      <c r="K32" s="25">
        <v>148.94</v>
      </c>
      <c r="L32" s="25"/>
      <c r="M32" s="58"/>
      <c r="N32" s="23">
        <f t="shared" ref="N32:N34" si="1">G32+J32+K32</f>
        <v>2728.53</v>
      </c>
      <c r="O32"/>
    </row>
    <row r="33" spans="1:16" ht="15" x14ac:dyDescent="0.25">
      <c r="A33" s="48" t="s">
        <v>1</v>
      </c>
      <c r="B33" s="48"/>
      <c r="C33" s="51" t="s">
        <v>65</v>
      </c>
      <c r="D33" s="48" t="s">
        <v>8</v>
      </c>
      <c r="E33" s="57" t="s">
        <v>5</v>
      </c>
      <c r="F33" s="48"/>
      <c r="G33" s="18">
        <v>2046.42</v>
      </c>
      <c r="H33" s="48"/>
      <c r="I33" s="49">
        <v>14</v>
      </c>
      <c r="J33" s="39">
        <f>I33*'Base de Dados'!F17</f>
        <v>148.4</v>
      </c>
      <c r="K33" s="25">
        <v>148.94</v>
      </c>
      <c r="L33" s="25"/>
      <c r="M33" s="48"/>
      <c r="N33" s="23">
        <f t="shared" si="1"/>
        <v>2343.7600000000002</v>
      </c>
      <c r="O33"/>
    </row>
    <row r="34" spans="1:16" ht="15" x14ac:dyDescent="0.25">
      <c r="A34" s="48" t="s">
        <v>1</v>
      </c>
      <c r="C34" s="51" t="s">
        <v>79</v>
      </c>
      <c r="D34" s="48" t="s">
        <v>81</v>
      </c>
      <c r="E34" s="50">
        <v>44805</v>
      </c>
      <c r="G34" s="18">
        <v>2227.4299999999998</v>
      </c>
      <c r="I34" s="49">
        <v>14</v>
      </c>
      <c r="J34" s="39">
        <f>I34*'Base de Dados'!F18</f>
        <v>148.4</v>
      </c>
      <c r="K34" s="25">
        <v>148.94</v>
      </c>
      <c r="L34" s="25"/>
      <c r="N34" s="23">
        <f t="shared" si="1"/>
        <v>2524.77</v>
      </c>
      <c r="O34"/>
    </row>
    <row r="35" spans="1:16" ht="15" x14ac:dyDescent="0.25">
      <c r="A35" s="48" t="s">
        <v>1</v>
      </c>
      <c r="B35" s="48"/>
      <c r="C35" s="51" t="s">
        <v>97</v>
      </c>
      <c r="D35" s="48" t="s">
        <v>89</v>
      </c>
      <c r="E35" s="50">
        <v>44938</v>
      </c>
      <c r="F35" s="48"/>
      <c r="G35" s="18">
        <v>2227.4299999999998</v>
      </c>
      <c r="H35" s="48"/>
      <c r="I35" s="49">
        <v>14</v>
      </c>
      <c r="J35" s="39">
        <f>I35*'Base de Dados'!F19</f>
        <v>148.4</v>
      </c>
      <c r="K35" s="25">
        <v>148.94</v>
      </c>
      <c r="L35" s="25"/>
      <c r="M35" s="48"/>
      <c r="N35" s="23">
        <f>G35+J35+K35</f>
        <v>2524.77</v>
      </c>
      <c r="O35"/>
    </row>
    <row r="36" spans="1:16" ht="15" x14ac:dyDescent="0.25">
      <c r="A36" s="48" t="s">
        <v>1</v>
      </c>
      <c r="B36" s="48"/>
      <c r="C36" s="51" t="s">
        <v>104</v>
      </c>
      <c r="D36" s="48" t="s">
        <v>105</v>
      </c>
      <c r="E36" s="50">
        <v>45121</v>
      </c>
      <c r="F36" s="48"/>
      <c r="G36" s="18">
        <v>1874.27</v>
      </c>
      <c r="H36" s="48"/>
      <c r="I36" s="49">
        <v>24</v>
      </c>
      <c r="J36" s="39">
        <f>I36*'Base de Dados'!F20</f>
        <v>254.39999999999998</v>
      </c>
      <c r="K36" s="25">
        <v>148.94</v>
      </c>
      <c r="L36" s="25"/>
      <c r="M36" s="48"/>
      <c r="N36" s="23">
        <f>G36+J36+K36</f>
        <v>2277.61</v>
      </c>
      <c r="O36"/>
    </row>
    <row r="37" spans="1:16" ht="15" x14ac:dyDescent="0.25">
      <c r="A37" s="48" t="s">
        <v>1</v>
      </c>
      <c r="B37" s="48"/>
      <c r="C37" s="51" t="s">
        <v>110</v>
      </c>
      <c r="D37" s="48" t="s">
        <v>109</v>
      </c>
      <c r="E37" s="50">
        <v>45180</v>
      </c>
      <c r="F37" s="48"/>
      <c r="G37" s="18">
        <v>2311.4499999999998</v>
      </c>
      <c r="H37" s="48"/>
      <c r="I37" s="49">
        <v>13</v>
      </c>
      <c r="J37" s="39">
        <f>I37*'Base de Dados'!F21</f>
        <v>137.79999999999998</v>
      </c>
      <c r="K37" s="25">
        <v>148.94</v>
      </c>
      <c r="L37" s="25"/>
      <c r="M37" s="48"/>
      <c r="N37" s="23">
        <f>G37+J37+K37</f>
        <v>2598.19</v>
      </c>
      <c r="O37"/>
    </row>
    <row r="38" spans="1:16" ht="15" x14ac:dyDescent="0.25">
      <c r="A38" s="48" t="s">
        <v>1</v>
      </c>
      <c r="B38" s="48"/>
      <c r="C38" s="51" t="s">
        <v>111</v>
      </c>
      <c r="D38" s="48" t="s">
        <v>107</v>
      </c>
      <c r="E38" s="50">
        <v>45173</v>
      </c>
      <c r="F38" s="48"/>
      <c r="G38" s="18">
        <v>1874.27</v>
      </c>
      <c r="H38" s="48"/>
      <c r="I38" s="49">
        <v>24</v>
      </c>
      <c r="J38" s="39">
        <f>I38*'Base de Dados'!F22</f>
        <v>254.39999999999998</v>
      </c>
      <c r="K38" s="25">
        <v>148.94</v>
      </c>
      <c r="L38" s="25"/>
      <c r="M38" s="48"/>
      <c r="N38" s="23">
        <f t="shared" ref="N38:N42" si="2">G38+J38+K38</f>
        <v>2277.61</v>
      </c>
      <c r="O38"/>
    </row>
    <row r="39" spans="1:16" ht="15" x14ac:dyDescent="0.25">
      <c r="A39" s="48" t="s">
        <v>1</v>
      </c>
      <c r="B39" s="48"/>
      <c r="C39" s="51" t="s">
        <v>112</v>
      </c>
      <c r="D39" s="48" t="s">
        <v>113</v>
      </c>
      <c r="E39" s="50">
        <v>45223</v>
      </c>
      <c r="F39" s="48"/>
      <c r="G39" s="18">
        <v>1956.12</v>
      </c>
      <c r="H39" s="48"/>
      <c r="I39" s="49">
        <v>14</v>
      </c>
      <c r="J39" s="39">
        <v>0</v>
      </c>
      <c r="K39" s="25">
        <v>148.94</v>
      </c>
      <c r="L39" s="25"/>
      <c r="M39" s="48"/>
      <c r="N39" s="23">
        <f t="shared" si="2"/>
        <v>2105.06</v>
      </c>
      <c r="O39"/>
    </row>
    <row r="40" spans="1:16" ht="15" x14ac:dyDescent="0.25">
      <c r="A40" s="48" t="s">
        <v>1</v>
      </c>
      <c r="B40" s="48"/>
      <c r="C40" s="51" t="s">
        <v>132</v>
      </c>
      <c r="D40" s="48" t="s">
        <v>133</v>
      </c>
      <c r="E40" s="50">
        <v>45390</v>
      </c>
      <c r="F40" s="48"/>
      <c r="G40" s="18">
        <v>1649.74</v>
      </c>
      <c r="H40" s="48"/>
      <c r="I40" s="49">
        <v>9</v>
      </c>
      <c r="J40" s="39">
        <f>I40*'Base de Dados'!F26</f>
        <v>95.399999999999991</v>
      </c>
      <c r="K40" s="25">
        <v>148.94</v>
      </c>
      <c r="L40" s="25"/>
      <c r="M40" s="48"/>
      <c r="N40" s="23">
        <f t="shared" si="2"/>
        <v>1894.0800000000002</v>
      </c>
      <c r="O40"/>
    </row>
    <row r="41" spans="1:16" ht="15" x14ac:dyDescent="0.25">
      <c r="A41" s="48" t="s">
        <v>1</v>
      </c>
      <c r="B41" s="48"/>
      <c r="C41" s="51" t="s">
        <v>136</v>
      </c>
      <c r="D41" s="48" t="s">
        <v>124</v>
      </c>
      <c r="E41" s="50">
        <v>45383</v>
      </c>
      <c r="F41" s="48"/>
      <c r="G41" s="18">
        <v>1826.97</v>
      </c>
      <c r="H41" s="48"/>
      <c r="I41" s="49">
        <v>13</v>
      </c>
      <c r="J41" s="39">
        <f>I41*'Base de Dados'!F27</f>
        <v>137.79999999999998</v>
      </c>
      <c r="K41" s="25">
        <v>148.94</v>
      </c>
      <c r="L41" s="25"/>
      <c r="M41" s="48"/>
      <c r="N41" s="23">
        <f t="shared" si="2"/>
        <v>2113.71</v>
      </c>
      <c r="O41"/>
    </row>
    <row r="42" spans="1:16" ht="15" x14ac:dyDescent="0.25">
      <c r="A42" s="48" t="s">
        <v>1</v>
      </c>
      <c r="B42" s="48"/>
      <c r="C42" s="51" t="s">
        <v>146</v>
      </c>
      <c r="D42" s="48" t="s">
        <v>147</v>
      </c>
      <c r="E42" s="50">
        <v>45481</v>
      </c>
      <c r="F42" s="48"/>
      <c r="G42" s="18">
        <v>1874.27</v>
      </c>
      <c r="H42" s="48"/>
      <c r="I42" s="49">
        <v>24</v>
      </c>
      <c r="J42" s="39">
        <f>I42*'Base de Dados'!F28</f>
        <v>254.39999999999998</v>
      </c>
      <c r="K42" s="25">
        <v>148.94</v>
      </c>
      <c r="L42" s="25"/>
      <c r="M42" s="48"/>
      <c r="N42" s="23">
        <f t="shared" si="2"/>
        <v>2277.61</v>
      </c>
      <c r="O42"/>
    </row>
    <row r="43" spans="1:16" ht="15" x14ac:dyDescent="0.25">
      <c r="A43" s="48" t="s">
        <v>1</v>
      </c>
      <c r="B43" s="48"/>
      <c r="C43" s="51" t="s">
        <v>152</v>
      </c>
      <c r="D43" s="48" t="s">
        <v>151</v>
      </c>
      <c r="E43" s="50">
        <v>45637</v>
      </c>
      <c r="F43" s="48"/>
      <c r="G43" s="18">
        <v>2021.11</v>
      </c>
      <c r="H43" s="48"/>
      <c r="I43" s="49">
        <v>14</v>
      </c>
      <c r="J43" s="39">
        <v>0</v>
      </c>
      <c r="K43" s="25">
        <v>149.94</v>
      </c>
      <c r="L43" s="25"/>
      <c r="M43" s="48"/>
      <c r="N43" s="23">
        <f>G43+J43+K43</f>
        <v>2171.0499999999997</v>
      </c>
      <c r="O43"/>
    </row>
    <row r="44" spans="1:16" ht="15" x14ac:dyDescent="0.25">
      <c r="A44" s="48" t="s">
        <v>1</v>
      </c>
      <c r="B44" s="48"/>
      <c r="C44" s="51" t="s">
        <v>177</v>
      </c>
      <c r="D44" s="48" t="s">
        <v>174</v>
      </c>
      <c r="E44" s="50">
        <v>45712</v>
      </c>
      <c r="F44" s="48"/>
      <c r="G44" s="18">
        <v>1874.27</v>
      </c>
      <c r="H44" s="48"/>
      <c r="I44" s="49">
        <v>19</v>
      </c>
      <c r="J44" s="39">
        <f>I44*'Base de Dados'!F30</f>
        <v>201.4</v>
      </c>
      <c r="K44" s="25">
        <v>149.94</v>
      </c>
      <c r="L44" s="25"/>
      <c r="M44" s="48"/>
      <c r="N44" s="23">
        <f>G44+J44+K44</f>
        <v>2225.61</v>
      </c>
      <c r="O44"/>
    </row>
    <row r="45" spans="1:16" ht="15" x14ac:dyDescent="0.25">
      <c r="A45" s="48" t="s">
        <v>1</v>
      </c>
      <c r="B45" s="48"/>
      <c r="C45" s="51" t="s">
        <v>181</v>
      </c>
      <c r="D45" s="48" t="s">
        <v>182</v>
      </c>
      <c r="E45" s="50">
        <v>45728</v>
      </c>
      <c r="F45" s="48"/>
      <c r="G45" s="18">
        <v>0</v>
      </c>
      <c r="H45" s="48"/>
      <c r="I45" s="49">
        <v>26</v>
      </c>
      <c r="J45" s="39">
        <v>0</v>
      </c>
      <c r="K45" s="25">
        <v>0</v>
      </c>
      <c r="L45" s="25"/>
      <c r="M45" s="48"/>
      <c r="N45" s="23">
        <f>G45+J45+K45</f>
        <v>0</v>
      </c>
      <c r="O45"/>
      <c r="P45" s="15" t="s">
        <v>183</v>
      </c>
    </row>
    <row r="46" spans="1:16" ht="8.25" customHeight="1" x14ac:dyDescent="0.25">
      <c r="C46" s="84"/>
      <c r="E46" s="85"/>
      <c r="G46" s="86"/>
      <c r="I46" s="87"/>
      <c r="J46" s="88"/>
      <c r="K46" s="89"/>
      <c r="L46" s="89"/>
      <c r="N46" s="90"/>
      <c r="O46"/>
    </row>
    <row r="47" spans="1:16" ht="15" x14ac:dyDescent="0.25">
      <c r="A47" s="233" t="s">
        <v>131</v>
      </c>
      <c r="B47" s="234"/>
      <c r="C47" s="235" t="s">
        <v>134</v>
      </c>
      <c r="D47" s="233" t="s">
        <v>126</v>
      </c>
      <c r="E47" s="236">
        <v>45390</v>
      </c>
      <c r="F47" s="233"/>
      <c r="G47" s="237">
        <v>2165.14</v>
      </c>
      <c r="H47" s="233"/>
      <c r="I47" s="238">
        <v>14</v>
      </c>
      <c r="J47" s="239">
        <v>300</v>
      </c>
      <c r="K47" s="240">
        <v>148.94</v>
      </c>
      <c r="L47" s="240">
        <v>507.42</v>
      </c>
      <c r="M47" s="48"/>
      <c r="N47" s="23">
        <f>G47+J47+K47+L47</f>
        <v>3121.5</v>
      </c>
      <c r="O47"/>
      <c r="P47" s="15" t="s">
        <v>175</v>
      </c>
    </row>
    <row r="48" spans="1:16" ht="15" x14ac:dyDescent="0.25">
      <c r="A48" s="48" t="s">
        <v>131</v>
      </c>
      <c r="B48" s="48"/>
      <c r="C48" s="51" t="s">
        <v>135</v>
      </c>
      <c r="D48" s="48" t="s">
        <v>125</v>
      </c>
      <c r="E48" s="50">
        <v>45390</v>
      </c>
      <c r="F48" s="48"/>
      <c r="G48" s="18">
        <v>1755.34</v>
      </c>
      <c r="H48" s="48"/>
      <c r="I48" s="49">
        <v>15</v>
      </c>
      <c r="J48" s="39">
        <v>300</v>
      </c>
      <c r="K48" s="25">
        <v>148.94</v>
      </c>
      <c r="L48" s="102"/>
      <c r="M48" s="101"/>
      <c r="N48" s="23">
        <f>G48+J48+K48</f>
        <v>2204.2800000000002</v>
      </c>
      <c r="O48"/>
    </row>
    <row r="49" spans="1:15" ht="15" x14ac:dyDescent="0.25">
      <c r="A49" s="48" t="s">
        <v>131</v>
      </c>
      <c r="B49" s="48"/>
      <c r="C49" s="51" t="s">
        <v>137</v>
      </c>
      <c r="D49" s="48" t="s">
        <v>140</v>
      </c>
      <c r="E49" s="50">
        <v>45447</v>
      </c>
      <c r="F49" s="48"/>
      <c r="G49" s="18">
        <v>1943.57</v>
      </c>
      <c r="H49" s="48"/>
      <c r="I49" s="49">
        <v>15</v>
      </c>
      <c r="J49" s="39">
        <v>300</v>
      </c>
      <c r="K49" s="25">
        <v>148.94</v>
      </c>
      <c r="L49" s="25"/>
      <c r="M49" s="48"/>
      <c r="N49" s="23">
        <f>G49+J49+K49</f>
        <v>2392.5099999999998</v>
      </c>
      <c r="O49"/>
    </row>
    <row r="50" spans="1:15" ht="15" x14ac:dyDescent="0.25">
      <c r="A50" s="48" t="s">
        <v>131</v>
      </c>
      <c r="B50" s="48"/>
      <c r="C50" s="51" t="s">
        <v>149</v>
      </c>
      <c r="D50" s="48" t="s">
        <v>148</v>
      </c>
      <c r="E50" s="50">
        <v>45537</v>
      </c>
      <c r="F50" s="48"/>
      <c r="G50" s="18">
        <v>2165.14</v>
      </c>
      <c r="H50" s="48"/>
      <c r="I50" s="49">
        <v>14</v>
      </c>
      <c r="J50" s="39">
        <v>300</v>
      </c>
      <c r="K50" s="25">
        <v>148.94</v>
      </c>
      <c r="L50" s="25"/>
      <c r="M50" s="48"/>
      <c r="N50" s="23">
        <f t="shared" ref="N50" si="3">G50+J50+K50</f>
        <v>2614.08</v>
      </c>
      <c r="O50"/>
    </row>
    <row r="51" spans="1:15" ht="4.5" customHeight="1" x14ac:dyDescent="0.25">
      <c r="A51" s="48"/>
      <c r="B51" s="48"/>
      <c r="C51" s="51"/>
      <c r="D51" s="48"/>
      <c r="E51" s="50"/>
      <c r="F51" s="48"/>
      <c r="G51" s="18"/>
      <c r="H51" s="48"/>
      <c r="I51" s="49"/>
      <c r="J51" s="39"/>
      <c r="K51" s="25"/>
      <c r="L51" s="25"/>
      <c r="M51" s="48"/>
      <c r="N51" s="23"/>
      <c r="O51"/>
    </row>
    <row r="52" spans="1:15" customFormat="1" ht="15" customHeight="1" x14ac:dyDescent="0.35">
      <c r="A52" s="254" t="s">
        <v>76</v>
      </c>
      <c r="B52" s="254"/>
      <c r="C52" s="254"/>
      <c r="D52" s="254"/>
      <c r="E52" s="254"/>
      <c r="G52" s="30">
        <f>SUM(G3:G49)</f>
        <v>81463.55</v>
      </c>
      <c r="H52" s="31"/>
      <c r="I52" s="52" t="s">
        <v>72</v>
      </c>
      <c r="J52" s="53">
        <f>SUM(J3:J49)</f>
        <v>5307.7000000000007</v>
      </c>
      <c r="K52" s="53">
        <f>SUM(K3:K51)</f>
        <v>5959.5999999999958</v>
      </c>
      <c r="L52" s="53">
        <f>SUM(L3:L49)</f>
        <v>507.42</v>
      </c>
      <c r="N52" s="33">
        <f>SUM(N3:N50)</f>
        <v>95703.409999999989</v>
      </c>
    </row>
    <row r="53" spans="1:15" x14ac:dyDescent="0.2">
      <c r="G53" s="40"/>
      <c r="J53" s="41"/>
      <c r="K53" s="41"/>
      <c r="L53" s="41"/>
      <c r="O53"/>
    </row>
    <row r="54" spans="1:15" ht="15" x14ac:dyDescent="0.25">
      <c r="A54" s="48"/>
      <c r="B54" s="48"/>
      <c r="C54" s="51"/>
      <c r="D54" s="48" t="s">
        <v>123</v>
      </c>
      <c r="E54" s="50"/>
      <c r="F54" s="48"/>
      <c r="G54" s="18">
        <f>'FORA DA FL'!L3</f>
        <v>2737.4227054545454</v>
      </c>
      <c r="H54" s="48"/>
      <c r="I54" s="49" t="s">
        <v>72</v>
      </c>
      <c r="J54" s="39">
        <v>0</v>
      </c>
      <c r="K54" s="25">
        <v>148.94</v>
      </c>
      <c r="L54" s="25"/>
      <c r="M54" s="48"/>
      <c r="N54" s="23">
        <f>G54+J54+K54</f>
        <v>2886.3627054545454</v>
      </c>
      <c r="O54"/>
    </row>
    <row r="55" spans="1:15" ht="15" x14ac:dyDescent="0.25">
      <c r="A55" s="91" t="s">
        <v>74</v>
      </c>
      <c r="C55" s="92" t="s">
        <v>72</v>
      </c>
      <c r="D55" s="93" t="s">
        <v>75</v>
      </c>
      <c r="E55" s="93"/>
      <c r="G55" s="94">
        <v>2000</v>
      </c>
      <c r="I55" s="95" t="s">
        <v>72</v>
      </c>
      <c r="J55" s="96">
        <v>0</v>
      </c>
      <c r="K55" s="97">
        <v>0</v>
      </c>
      <c r="L55" s="97"/>
      <c r="N55" s="98">
        <f>G55+J55+K55</f>
        <v>2000</v>
      </c>
      <c r="O55"/>
    </row>
    <row r="56" spans="1:15" ht="5.0999999999999996" customHeight="1" x14ac:dyDescent="0.2">
      <c r="O56"/>
    </row>
    <row r="57" spans="1:15" customFormat="1" ht="15" customHeight="1" x14ac:dyDescent="0.35">
      <c r="A57" s="254" t="s">
        <v>77</v>
      </c>
      <c r="B57" s="254"/>
      <c r="C57" s="254"/>
      <c r="D57" s="254"/>
      <c r="E57" s="254"/>
      <c r="G57" s="30">
        <f>SUM(G54:H55)</f>
        <v>4737.4227054545454</v>
      </c>
      <c r="H57" s="31"/>
      <c r="I57" s="5" t="s">
        <v>72</v>
      </c>
      <c r="J57" s="32">
        <f>SUM(J55:J55)</f>
        <v>0</v>
      </c>
      <c r="K57" s="32">
        <f>SUM(K54:K55)</f>
        <v>148.94</v>
      </c>
      <c r="L57" s="32">
        <f>SUM(L54:L55)</f>
        <v>0</v>
      </c>
      <c r="N57" s="33">
        <f>SUM(N54:N55)</f>
        <v>4886.362705454545</v>
      </c>
    </row>
    <row r="58" spans="1:15" ht="5.0999999999999996" customHeight="1" x14ac:dyDescent="0.2">
      <c r="O58"/>
    </row>
    <row r="59" spans="1:15" s="16" customFormat="1" ht="24.95" customHeight="1" x14ac:dyDescent="0.2">
      <c r="A59" s="258" t="s">
        <v>78</v>
      </c>
      <c r="B59" s="258"/>
      <c r="C59" s="258"/>
      <c r="D59" s="258"/>
      <c r="E59" s="258"/>
      <c r="G59" s="36">
        <f>G52+G57</f>
        <v>86200.972705454551</v>
      </c>
      <c r="H59" s="34"/>
      <c r="I59" s="38" t="s">
        <v>72</v>
      </c>
      <c r="J59" s="37">
        <f>J52+J57</f>
        <v>5307.7000000000007</v>
      </c>
      <c r="K59" s="37">
        <f>K52+K57</f>
        <v>6108.5399999999954</v>
      </c>
      <c r="L59" s="37">
        <f>L52+L57</f>
        <v>507.42</v>
      </c>
      <c r="N59" s="35">
        <f>N52+N57</f>
        <v>100589.77270545454</v>
      </c>
    </row>
  </sheetData>
  <autoFilter ref="A2:N50" xr:uid="{00000000-0009-0000-0000-000000000000}">
    <filterColumn colId="8" showButton="0"/>
    <sortState xmlns:xlrd2="http://schemas.microsoft.com/office/spreadsheetml/2017/richdata2" ref="A3:N48">
      <sortCondition ref="A2:A48"/>
    </sortState>
  </autoFilter>
  <sortState xmlns:xlrd2="http://schemas.microsoft.com/office/spreadsheetml/2017/richdata2" ref="A2:N53">
    <sortCondition ref="A3"/>
  </sortState>
  <mergeCells count="5">
    <mergeCell ref="I2:J2"/>
    <mergeCell ref="A52:E52"/>
    <mergeCell ref="A1:N1"/>
    <mergeCell ref="A57:E57"/>
    <mergeCell ref="A59:E59"/>
  </mergeCells>
  <phoneticPr fontId="47" type="noConversion"/>
  <pageMargins left="0.25" right="0.25" top="0.75" bottom="0.75" header="0.3" footer="0.3"/>
  <pageSetup paperSize="9" scale="83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52"/>
  <sheetViews>
    <sheetView zoomScaleNormal="100" zoomScaleSheetLayoutView="115" workbookViewId="0">
      <pane ySplit="3" topLeftCell="A4" activePane="bottomLeft" state="frozen"/>
      <selection activeCell="V57" sqref="V57"/>
      <selection pane="bottomLeft" activeCell="F12" sqref="F12"/>
    </sheetView>
  </sheetViews>
  <sheetFormatPr defaultRowHeight="12.75" x14ac:dyDescent="0.2"/>
  <cols>
    <col min="1" max="1" width="3.42578125" style="1" customWidth="1"/>
    <col min="2" max="2" width="39.28515625" style="71" bestFit="1" customWidth="1"/>
    <col min="3" max="3" width="25.140625" style="1" bestFit="1" customWidth="1"/>
    <col min="4" max="4" width="20.85546875" style="72" bestFit="1" customWidth="1"/>
    <col min="5" max="5" width="8.5703125" style="72" customWidth="1"/>
    <col min="6" max="6" width="14.7109375" style="73" bestFit="1" customWidth="1"/>
    <col min="7" max="7" width="14.5703125" style="73" customWidth="1"/>
    <col min="8" max="8" width="14.5703125" style="72" customWidth="1"/>
    <col min="9" max="11" width="14.5703125" style="73" customWidth="1"/>
    <col min="12" max="12" width="14.5703125" style="1" customWidth="1"/>
    <col min="13" max="13" width="14.5703125" style="74" customWidth="1"/>
    <col min="14" max="14" width="14.5703125" style="75" customWidth="1"/>
    <col min="15" max="15" width="14.5703125" style="76" customWidth="1"/>
    <col min="16" max="16" width="14.5703125" style="1" customWidth="1"/>
    <col min="17" max="17" width="14.5703125" style="75" customWidth="1"/>
    <col min="18" max="18" width="14.5703125" style="77" customWidth="1"/>
    <col min="19" max="19" width="14.5703125" style="1" customWidth="1"/>
    <col min="20" max="20" width="14.5703125" style="74" customWidth="1"/>
    <col min="21" max="21" width="14.5703125" style="75" customWidth="1"/>
    <col min="22" max="22" width="14.5703125" style="76" customWidth="1"/>
    <col min="23" max="23" width="14.5703125" style="1" customWidth="1"/>
    <col min="24" max="24" width="14.5703125" style="75" customWidth="1"/>
    <col min="25" max="25" width="14.5703125" style="77" customWidth="1"/>
    <col min="26" max="26" width="14.5703125" style="1" customWidth="1"/>
    <col min="27" max="27" width="14.5703125" style="74" customWidth="1"/>
  </cols>
  <sheetData>
    <row r="1" spans="2:6" customFormat="1" ht="18.75" customHeight="1" thickBot="1" x14ac:dyDescent="0.25">
      <c r="B1" s="122"/>
      <c r="C1" s="122"/>
      <c r="D1" s="121"/>
      <c r="E1" s="121"/>
      <c r="F1" s="123"/>
    </row>
    <row r="2" spans="2:6" customFormat="1" ht="16.5" customHeight="1" thickBot="1" x14ac:dyDescent="0.25">
      <c r="B2" s="259" t="s">
        <v>184</v>
      </c>
      <c r="C2" s="260"/>
      <c r="D2" s="260"/>
      <c r="E2" s="261"/>
      <c r="F2" s="262"/>
    </row>
    <row r="3" spans="2:6" customFormat="1" ht="25.5" customHeight="1" thickBot="1" x14ac:dyDescent="0.25">
      <c r="B3" s="130" t="s">
        <v>155</v>
      </c>
      <c r="C3" s="131" t="s">
        <v>156</v>
      </c>
      <c r="D3" s="131" t="s">
        <v>157</v>
      </c>
      <c r="E3" s="132" t="s">
        <v>170</v>
      </c>
      <c r="F3" s="133" t="s">
        <v>158</v>
      </c>
    </row>
    <row r="4" spans="2:6" customFormat="1" ht="18" customHeight="1" x14ac:dyDescent="0.2">
      <c r="B4" s="250" t="s">
        <v>160</v>
      </c>
      <c r="C4" s="246" t="s">
        <v>161</v>
      </c>
      <c r="D4" s="246" t="s">
        <v>159</v>
      </c>
      <c r="E4" s="247">
        <v>14</v>
      </c>
      <c r="F4" s="248">
        <v>2170</v>
      </c>
    </row>
    <row r="5" spans="2:6" customFormat="1" ht="18" customHeight="1" x14ac:dyDescent="0.2">
      <c r="B5" s="250" t="s">
        <v>162</v>
      </c>
      <c r="C5" s="246" t="s">
        <v>161</v>
      </c>
      <c r="D5" s="246" t="s">
        <v>159</v>
      </c>
      <c r="E5" s="247">
        <v>14</v>
      </c>
      <c r="F5" s="248">
        <v>2015</v>
      </c>
    </row>
    <row r="6" spans="2:6" customFormat="1" ht="18" customHeight="1" x14ac:dyDescent="0.2">
      <c r="B6" s="250" t="s">
        <v>163</v>
      </c>
      <c r="C6" s="246" t="s">
        <v>164</v>
      </c>
      <c r="D6" s="246" t="s">
        <v>159</v>
      </c>
      <c r="E6" s="247">
        <v>5</v>
      </c>
      <c r="F6" s="248">
        <v>775</v>
      </c>
    </row>
    <row r="7" spans="2:6" s="249" customFormat="1" ht="18" customHeight="1" x14ac:dyDescent="0.2">
      <c r="B7" s="245" t="s">
        <v>165</v>
      </c>
      <c r="C7" s="246" t="s">
        <v>161</v>
      </c>
      <c r="D7" s="246" t="s">
        <v>171</v>
      </c>
      <c r="E7" s="247">
        <v>20</v>
      </c>
      <c r="F7" s="248">
        <v>2403.11</v>
      </c>
    </row>
    <row r="8" spans="2:6" customFormat="1" ht="18" customHeight="1" x14ac:dyDescent="0.2">
      <c r="B8" s="128" t="s">
        <v>166</v>
      </c>
      <c r="C8" s="127" t="s">
        <v>161</v>
      </c>
      <c r="D8" s="127" t="s">
        <v>159</v>
      </c>
      <c r="E8" s="106">
        <v>15</v>
      </c>
      <c r="F8" s="125">
        <v>2015</v>
      </c>
    </row>
    <row r="9" spans="2:6" customFormat="1" ht="18" customHeight="1" x14ac:dyDescent="0.2">
      <c r="B9" s="129" t="s">
        <v>167</v>
      </c>
      <c r="C9" s="127" t="s">
        <v>161</v>
      </c>
      <c r="D9" s="127" t="s">
        <v>171</v>
      </c>
      <c r="E9" s="106">
        <v>19</v>
      </c>
      <c r="F9" s="125">
        <v>2093.11</v>
      </c>
    </row>
    <row r="10" spans="2:6" customFormat="1" ht="18" customHeight="1" x14ac:dyDescent="0.2">
      <c r="B10" s="129" t="s">
        <v>168</v>
      </c>
      <c r="C10" s="127" t="s">
        <v>161</v>
      </c>
      <c r="D10" s="127" t="s">
        <v>171</v>
      </c>
      <c r="E10" s="106">
        <v>5</v>
      </c>
      <c r="F10" s="125">
        <v>930</v>
      </c>
    </row>
    <row r="11" spans="2:6" customFormat="1" ht="18" customHeight="1" thickBot="1" x14ac:dyDescent="0.25">
      <c r="B11" s="251" t="s">
        <v>141</v>
      </c>
      <c r="C11" s="246" t="s">
        <v>164</v>
      </c>
      <c r="D11" s="127" t="s">
        <v>171</v>
      </c>
      <c r="E11" s="106">
        <v>4</v>
      </c>
      <c r="F11" s="125">
        <v>620</v>
      </c>
    </row>
    <row r="12" spans="2:6" customFormat="1" ht="17.25" customHeight="1" thickBot="1" x14ac:dyDescent="0.3">
      <c r="B12" s="263" t="s">
        <v>71</v>
      </c>
      <c r="C12" s="264"/>
      <c r="D12" s="265"/>
      <c r="E12" s="126"/>
      <c r="F12" s="124">
        <f>SUM(F4:F10)</f>
        <v>12401.220000000001</v>
      </c>
    </row>
    <row r="13" spans="2:6" customFormat="1" ht="12.75" customHeight="1" x14ac:dyDescent="0.2"/>
    <row r="14" spans="2:6" customFormat="1" ht="12.75" customHeight="1" x14ac:dyDescent="0.2"/>
    <row r="15" spans="2:6" customFormat="1" ht="12.75" customHeight="1" x14ac:dyDescent="0.2"/>
    <row r="16" spans="2:6" customFormat="1" ht="12.75" customHeight="1" x14ac:dyDescent="0.2"/>
    <row r="17" customFormat="1" ht="12.75" customHeight="1" x14ac:dyDescent="0.2"/>
    <row r="18" customFormat="1" ht="12.75" customHeight="1" x14ac:dyDescent="0.2"/>
    <row r="19" customFormat="1" ht="12.75" customHeight="1" x14ac:dyDescent="0.2"/>
    <row r="20" customFormat="1" ht="12.75" customHeight="1" x14ac:dyDescent="0.2"/>
    <row r="21" customFormat="1" ht="12.75" customHeight="1" x14ac:dyDescent="0.2"/>
    <row r="22" customFormat="1" ht="12" customHeight="1" x14ac:dyDescent="0.2"/>
    <row r="23" customFormat="1" ht="12.75" customHeight="1" x14ac:dyDescent="0.2"/>
    <row r="24" customFormat="1" ht="12.75" customHeight="1" x14ac:dyDescent="0.2"/>
    <row r="25" customFormat="1" ht="12.75" customHeight="1" x14ac:dyDescent="0.2"/>
    <row r="26" customFormat="1" ht="12.75" customHeight="1" x14ac:dyDescent="0.2"/>
    <row r="27" customFormat="1" ht="12.75" customHeight="1" x14ac:dyDescent="0.2"/>
    <row r="28" customFormat="1" ht="12.75" customHeight="1" x14ac:dyDescent="0.2"/>
    <row r="29" customFormat="1" x14ac:dyDescent="0.2"/>
    <row r="30" customFormat="1" x14ac:dyDescent="0.2"/>
    <row r="31" customFormat="1" x14ac:dyDescent="0.2"/>
    <row r="32" customFormat="1" x14ac:dyDescent="0.2"/>
    <row r="38" spans="8:11" x14ac:dyDescent="0.2">
      <c r="H38" s="117"/>
      <c r="I38" s="115"/>
      <c r="J38" s="115"/>
      <c r="K38" s="115"/>
    </row>
    <row r="52" spans="8:11" x14ac:dyDescent="0.2">
      <c r="H52" s="117"/>
      <c r="I52" s="115"/>
      <c r="J52" s="115"/>
      <c r="K52" s="115"/>
    </row>
  </sheetData>
  <mergeCells count="2">
    <mergeCell ref="B2:F2"/>
    <mergeCell ref="B12:D12"/>
  </mergeCells>
  <conditionalFormatting sqref="Y33:Y1048576 V33:V1048576 O33:O1048576 R33:R1048576">
    <cfRule type="cellIs" dxfId="10" priority="11" operator="equal">
      <formula>0</formula>
    </cfRule>
  </conditionalFormatting>
  <pageMargins left="0" right="0" top="0" bottom="0.74803149606299213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68"/>
  <sheetViews>
    <sheetView zoomScaleNormal="100" zoomScaleSheetLayoutView="90" workbookViewId="0">
      <pane ySplit="3" topLeftCell="A16" activePane="bottomLeft" state="frozen"/>
      <selection pane="bottomLeft" activeCell="A30" sqref="A30:XFD30"/>
    </sheetView>
  </sheetViews>
  <sheetFormatPr defaultRowHeight="12.75" x14ac:dyDescent="0.2"/>
  <cols>
    <col min="1" max="1" width="1.140625" style="1" customWidth="1"/>
    <col min="2" max="2" width="7" style="71" customWidth="1"/>
    <col min="3" max="3" width="41.140625" style="1" bestFit="1" customWidth="1"/>
    <col min="4" max="4" width="12.28515625" style="72" hidden="1" customWidth="1"/>
    <col min="5" max="5" width="13.28515625" style="73" hidden="1" customWidth="1"/>
    <col min="6" max="6" width="13.5703125" style="73" hidden="1" customWidth="1"/>
    <col min="7" max="7" width="12.140625" style="72" customWidth="1"/>
    <col min="8" max="8" width="11.7109375" style="73" customWidth="1"/>
    <col min="9" max="9" width="11.140625" style="73" customWidth="1"/>
    <col min="10" max="10" width="11.28515625" style="73" customWidth="1"/>
    <col min="11" max="11" width="0.85546875" style="1" customWidth="1"/>
    <col min="12" max="12" width="10.7109375" style="74" customWidth="1"/>
    <col min="13" max="13" width="5.7109375" style="75" customWidth="1"/>
    <col min="14" max="14" width="10.7109375" style="76" customWidth="1"/>
    <col min="15" max="15" width="0.85546875" style="1" customWidth="1"/>
    <col min="16" max="16" width="5.7109375" style="75" customWidth="1"/>
    <col min="17" max="17" width="11.28515625" style="77" bestFit="1" customWidth="1"/>
    <col min="18" max="18" width="0.85546875" style="1" customWidth="1"/>
    <col min="19" max="19" width="10.7109375" style="74" customWidth="1"/>
    <col min="20" max="20" width="8.28515625" style="75" customWidth="1"/>
    <col min="21" max="21" width="10" style="76" bestFit="1" customWidth="1"/>
    <col min="22" max="22" width="0.85546875" style="1" customWidth="1"/>
    <col min="23" max="23" width="5.7109375" style="75" customWidth="1"/>
    <col min="24" max="24" width="11.28515625" style="77" customWidth="1"/>
    <col min="25" max="25" width="0.85546875" style="1" customWidth="1"/>
    <col min="26" max="26" width="31.42578125" style="74" bestFit="1" customWidth="1"/>
  </cols>
  <sheetData>
    <row r="1" spans="1:26" ht="30" customHeight="1" x14ac:dyDescent="0.2">
      <c r="A1" s="13"/>
      <c r="B1" s="268" t="s">
        <v>50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</row>
    <row r="2" spans="1:26" ht="16.5" customHeight="1" x14ac:dyDescent="0.2">
      <c r="A2" s="45"/>
      <c r="B2" s="46"/>
      <c r="C2" s="46"/>
      <c r="D2" s="46"/>
      <c r="E2" s="46"/>
      <c r="F2" s="46"/>
      <c r="G2" s="46"/>
      <c r="H2" s="46">
        <v>4910</v>
      </c>
      <c r="I2" s="46">
        <v>1040</v>
      </c>
      <c r="J2" s="47" t="s">
        <v>92</v>
      </c>
      <c r="K2" s="46"/>
      <c r="L2" s="47" t="s">
        <v>91</v>
      </c>
      <c r="M2" s="270">
        <v>1110</v>
      </c>
      <c r="N2" s="270"/>
      <c r="O2" s="46"/>
      <c r="P2" s="270">
        <v>1510</v>
      </c>
      <c r="Q2" s="270"/>
      <c r="R2" s="46"/>
      <c r="S2" s="46"/>
      <c r="T2" s="46"/>
      <c r="U2" s="46"/>
      <c r="V2" s="46"/>
      <c r="W2" s="46"/>
      <c r="X2" s="46"/>
      <c r="Y2" s="46"/>
      <c r="Z2" s="46"/>
    </row>
    <row r="3" spans="1:26" ht="24.95" customHeight="1" x14ac:dyDescent="0.2">
      <c r="A3" s="9"/>
      <c r="B3" s="14" t="s">
        <v>49</v>
      </c>
      <c r="C3" s="12" t="s">
        <v>47</v>
      </c>
      <c r="D3" s="12" t="s">
        <v>48</v>
      </c>
      <c r="E3" s="10" t="s">
        <v>129</v>
      </c>
      <c r="F3" s="10" t="s">
        <v>122</v>
      </c>
      <c r="G3" s="10" t="s">
        <v>130</v>
      </c>
      <c r="H3" s="10" t="s">
        <v>42</v>
      </c>
      <c r="I3" s="10" t="s">
        <v>93</v>
      </c>
      <c r="J3" s="10" t="s">
        <v>52</v>
      </c>
      <c r="K3" s="137"/>
      <c r="L3" s="11" t="s">
        <v>40</v>
      </c>
      <c r="M3" s="269" t="s">
        <v>41</v>
      </c>
      <c r="N3" s="269"/>
      <c r="O3" s="137"/>
      <c r="P3" s="269" t="s">
        <v>39</v>
      </c>
      <c r="Q3" s="269"/>
      <c r="R3" s="137"/>
      <c r="S3" s="11" t="s">
        <v>45</v>
      </c>
      <c r="T3" s="138" t="s">
        <v>46</v>
      </c>
      <c r="U3" s="12" t="s">
        <v>44</v>
      </c>
      <c r="V3" s="137"/>
      <c r="W3" s="269" t="s">
        <v>43</v>
      </c>
      <c r="X3" s="269"/>
      <c r="Y3" s="137"/>
      <c r="Z3" s="11" t="s">
        <v>51</v>
      </c>
    </row>
    <row r="4" spans="1:26" x14ac:dyDescent="0.2">
      <c r="A4" s="9"/>
      <c r="B4" s="139" t="s">
        <v>172</v>
      </c>
      <c r="C4" s="140" t="s">
        <v>173</v>
      </c>
      <c r="D4" s="141"/>
      <c r="E4" s="135"/>
      <c r="F4" s="134"/>
      <c r="G4" s="142">
        <v>1789.17</v>
      </c>
      <c r="H4" s="136"/>
      <c r="I4" s="136"/>
      <c r="J4" s="136"/>
      <c r="K4" s="143"/>
      <c r="L4" s="144"/>
      <c r="M4" s="145">
        <v>14</v>
      </c>
      <c r="N4" s="146">
        <f>'Base de Dados'!B11*M4</f>
        <v>4.6666666666666661</v>
      </c>
      <c r="O4" s="143"/>
      <c r="P4" s="147">
        <v>14</v>
      </c>
      <c r="Q4" s="68">
        <f>'Base de Dados'!D10*P4</f>
        <v>305.2</v>
      </c>
      <c r="R4" s="143"/>
      <c r="S4" s="148"/>
      <c r="T4" s="149"/>
      <c r="U4" s="141"/>
      <c r="V4" s="143"/>
      <c r="W4" s="150"/>
      <c r="X4" s="151"/>
      <c r="Y4" s="143"/>
      <c r="Z4" s="144"/>
    </row>
    <row r="5" spans="1:26" ht="12.75" customHeight="1" x14ac:dyDescent="0.2">
      <c r="A5" s="152"/>
      <c r="B5" s="153" t="s">
        <v>60</v>
      </c>
      <c r="C5" s="154" t="s">
        <v>21</v>
      </c>
      <c r="D5" s="155" t="s">
        <v>20</v>
      </c>
      <c r="E5" s="81">
        <v>1593.63</v>
      </c>
      <c r="F5" s="156">
        <f t="shared" ref="F5:F12" si="0">E5*5%</f>
        <v>79.681500000000014</v>
      </c>
      <c r="G5" s="142">
        <f t="shared" ref="G5:G13" si="1">E5+F5</f>
        <v>1673.3115</v>
      </c>
      <c r="H5" s="67">
        <f>G5*30%</f>
        <v>501.99345</v>
      </c>
      <c r="I5" s="67"/>
      <c r="J5" s="70"/>
      <c r="L5" s="157"/>
      <c r="M5" s="145">
        <v>14</v>
      </c>
      <c r="N5" s="146">
        <f>'Base de Dados'!B12*M5</f>
        <v>4.6666666666666661</v>
      </c>
      <c r="P5" s="147">
        <v>14</v>
      </c>
      <c r="Q5" s="68">
        <f>'Base de Dados'!D11*P5</f>
        <v>305.2</v>
      </c>
      <c r="S5" s="148"/>
      <c r="T5" s="158"/>
      <c r="U5" s="159"/>
      <c r="W5" s="160">
        <v>0.06</v>
      </c>
      <c r="X5" s="69">
        <f t="shared" ref="X5:X13" si="2">G5*W5</f>
        <v>100.39869</v>
      </c>
      <c r="Z5" s="157"/>
    </row>
    <row r="6" spans="1:26" ht="12.75" customHeight="1" x14ac:dyDescent="0.2">
      <c r="A6" s="152"/>
      <c r="B6" s="153" t="s">
        <v>67</v>
      </c>
      <c r="C6" s="154" t="s">
        <v>6</v>
      </c>
      <c r="D6" s="155" t="s">
        <v>5</v>
      </c>
      <c r="E6" s="81">
        <v>1610.87</v>
      </c>
      <c r="F6" s="156">
        <f t="shared" si="0"/>
        <v>80.543499999999995</v>
      </c>
      <c r="G6" s="142">
        <f t="shared" si="1"/>
        <v>1691.4134999999999</v>
      </c>
      <c r="H6" s="67">
        <f>G6*30%</f>
        <v>507.42404999999997</v>
      </c>
      <c r="I6" s="67"/>
      <c r="J6" s="70">
        <v>500</v>
      </c>
      <c r="L6" s="157"/>
      <c r="M6" s="145"/>
      <c r="N6" s="146">
        <f>M6*'Base de Dados'!B28</f>
        <v>0</v>
      </c>
      <c r="P6" s="147">
        <v>14</v>
      </c>
      <c r="Q6" s="68">
        <f>'Base de Dados'!D28*P6</f>
        <v>305.2</v>
      </c>
      <c r="S6" s="148"/>
      <c r="T6" s="158"/>
      <c r="U6" s="159"/>
      <c r="W6" s="160">
        <v>0.06</v>
      </c>
      <c r="X6" s="69">
        <f t="shared" si="2"/>
        <v>101.48481</v>
      </c>
      <c r="Z6" s="157"/>
    </row>
    <row r="7" spans="1:26" ht="12" customHeight="1" x14ac:dyDescent="0.2">
      <c r="A7" s="152"/>
      <c r="B7" s="153" t="s">
        <v>63</v>
      </c>
      <c r="C7" s="154" t="s">
        <v>14</v>
      </c>
      <c r="D7" s="155" t="s">
        <v>13</v>
      </c>
      <c r="E7" s="81">
        <v>1703.97</v>
      </c>
      <c r="F7" s="156">
        <f t="shared" si="0"/>
        <v>85.19850000000001</v>
      </c>
      <c r="G7" s="142">
        <f t="shared" si="1"/>
        <v>1789.1685</v>
      </c>
      <c r="H7" s="67"/>
      <c r="I7" s="67"/>
      <c r="J7" s="70"/>
      <c r="L7" s="157"/>
      <c r="M7" s="145"/>
      <c r="N7" s="146">
        <f>M7*'Base de Dados'!B18</f>
        <v>0</v>
      </c>
      <c r="O7" s="1">
        <v>15</v>
      </c>
      <c r="P7" s="147"/>
      <c r="Q7" s="68">
        <f>'Base de Dados'!D18*P7</f>
        <v>0</v>
      </c>
      <c r="S7" s="148"/>
      <c r="T7" s="158"/>
      <c r="U7" s="159"/>
      <c r="W7" s="160"/>
      <c r="X7" s="69">
        <f t="shared" si="2"/>
        <v>0</v>
      </c>
      <c r="Z7" s="162" t="s">
        <v>80</v>
      </c>
    </row>
    <row r="8" spans="1:26" ht="12.75" customHeight="1" x14ac:dyDescent="0.2">
      <c r="A8" s="152"/>
      <c r="B8" s="161">
        <v>120</v>
      </c>
      <c r="C8" s="154" t="s">
        <v>148</v>
      </c>
      <c r="D8" s="155"/>
      <c r="E8" s="81"/>
      <c r="F8" s="156"/>
      <c r="G8" s="142">
        <v>1691.41</v>
      </c>
      <c r="H8" s="67">
        <f>G8*30%</f>
        <v>507.423</v>
      </c>
      <c r="I8" s="67"/>
      <c r="J8" s="70"/>
      <c r="L8" s="157"/>
      <c r="M8" s="145">
        <v>14</v>
      </c>
      <c r="N8" s="146">
        <f>M8*'Base de Dados'!B19</f>
        <v>4.6666666666666661</v>
      </c>
      <c r="P8" s="266" t="s">
        <v>139</v>
      </c>
      <c r="Q8" s="267"/>
      <c r="S8" s="148"/>
      <c r="T8" s="158"/>
      <c r="U8" s="159"/>
      <c r="W8" s="160">
        <v>0.06</v>
      </c>
      <c r="X8" s="69">
        <f t="shared" ref="X8" si="3">G8*W8</f>
        <v>101.4846</v>
      </c>
      <c r="Z8" s="162"/>
    </row>
    <row r="9" spans="1:26" ht="12.75" customHeight="1" x14ac:dyDescent="0.2">
      <c r="A9" s="152"/>
      <c r="B9" s="163">
        <v>116</v>
      </c>
      <c r="C9" s="154" t="s">
        <v>140</v>
      </c>
      <c r="D9" s="155"/>
      <c r="E9" s="81"/>
      <c r="F9" s="156"/>
      <c r="G9" s="164">
        <v>1789.17</v>
      </c>
      <c r="H9" s="67"/>
      <c r="I9" s="67"/>
      <c r="J9" s="70">
        <v>400</v>
      </c>
      <c r="L9" s="157"/>
      <c r="M9" s="145"/>
      <c r="N9" s="146"/>
      <c r="P9" s="266" t="s">
        <v>139</v>
      </c>
      <c r="Q9" s="267"/>
      <c r="S9" s="148"/>
      <c r="T9" s="158"/>
      <c r="U9" s="159"/>
      <c r="W9" s="160">
        <v>0.06</v>
      </c>
      <c r="X9" s="69">
        <f>G9*W9</f>
        <v>107.3502</v>
      </c>
      <c r="Z9" s="165"/>
    </row>
    <row r="10" spans="1:26" ht="12.75" customHeight="1" x14ac:dyDescent="0.2">
      <c r="A10" s="166"/>
      <c r="B10" s="167" t="s">
        <v>94</v>
      </c>
      <c r="C10" s="168" t="s">
        <v>95</v>
      </c>
      <c r="D10" s="169">
        <v>45002</v>
      </c>
      <c r="E10" s="82">
        <v>1703.97</v>
      </c>
      <c r="F10" s="156">
        <f t="shared" si="0"/>
        <v>85.19850000000001</v>
      </c>
      <c r="G10" s="142">
        <f t="shared" si="1"/>
        <v>1789.1685</v>
      </c>
      <c r="H10" s="80"/>
      <c r="I10" s="80"/>
      <c r="J10" s="80"/>
      <c r="K10" s="170"/>
      <c r="L10" s="171"/>
      <c r="M10" s="172">
        <v>14</v>
      </c>
      <c r="N10" s="173">
        <f>M10*'Base de Dados'!B9</f>
        <v>4.6666666666666661</v>
      </c>
      <c r="O10" s="170"/>
      <c r="P10" s="172">
        <v>14</v>
      </c>
      <c r="Q10" s="68">
        <f>'Base de Dados'!D26*P10</f>
        <v>305.2</v>
      </c>
      <c r="R10" s="170"/>
      <c r="S10" s="148"/>
      <c r="T10" s="158"/>
      <c r="U10" s="159"/>
      <c r="V10" s="170"/>
      <c r="W10" s="174">
        <v>0.06</v>
      </c>
      <c r="X10" s="69">
        <f>G10*W10</f>
        <v>107.35011</v>
      </c>
      <c r="Y10" s="170"/>
      <c r="Z10" s="175"/>
    </row>
    <row r="11" spans="1:26" ht="12.75" customHeight="1" x14ac:dyDescent="0.2">
      <c r="A11" s="152"/>
      <c r="B11" s="153" t="s">
        <v>96</v>
      </c>
      <c r="C11" s="154" t="s">
        <v>90</v>
      </c>
      <c r="D11" s="176">
        <v>44963</v>
      </c>
      <c r="E11" s="81">
        <v>1703.97</v>
      </c>
      <c r="F11" s="156">
        <f t="shared" si="0"/>
        <v>85.19850000000001</v>
      </c>
      <c r="G11" s="142">
        <f t="shared" si="1"/>
        <v>1789.1685</v>
      </c>
      <c r="H11" s="67"/>
      <c r="I11" s="67"/>
      <c r="J11" s="70"/>
      <c r="L11" s="157"/>
      <c r="M11" s="145">
        <v>14</v>
      </c>
      <c r="N11" s="146">
        <f>M11*'Base de Dados'!B17</f>
        <v>4.6666666666666661</v>
      </c>
      <c r="P11" s="147">
        <v>14</v>
      </c>
      <c r="Q11" s="68">
        <f>'Base de Dados'!D31*P11</f>
        <v>305.2</v>
      </c>
      <c r="S11" s="148"/>
      <c r="T11" s="158"/>
      <c r="U11" s="159"/>
      <c r="W11" s="160"/>
      <c r="X11" s="69">
        <f t="shared" si="2"/>
        <v>0</v>
      </c>
      <c r="Z11" s="162" t="s">
        <v>80</v>
      </c>
    </row>
    <row r="12" spans="1:26" ht="12.75" customHeight="1" x14ac:dyDescent="0.2">
      <c r="A12" s="152"/>
      <c r="B12" s="153" t="s">
        <v>57</v>
      </c>
      <c r="C12" s="154" t="s">
        <v>28</v>
      </c>
      <c r="D12" s="155" t="s">
        <v>27</v>
      </c>
      <c r="E12" s="81">
        <v>1593.63</v>
      </c>
      <c r="F12" s="156">
        <f t="shared" si="0"/>
        <v>79.681500000000014</v>
      </c>
      <c r="G12" s="142">
        <f t="shared" si="1"/>
        <v>1673.3115</v>
      </c>
      <c r="H12" s="67">
        <f>G12*30%</f>
        <v>501.99345</v>
      </c>
      <c r="I12" s="67"/>
      <c r="J12" s="70"/>
      <c r="K12" s="177">
        <v>4.1666666666666664E-2</v>
      </c>
      <c r="L12" s="157"/>
      <c r="M12" s="145">
        <v>14</v>
      </c>
      <c r="N12" s="146">
        <f>M12*'Base de Dados'!B8</f>
        <v>4.6666666666666661</v>
      </c>
      <c r="O12" s="1">
        <v>16</v>
      </c>
      <c r="P12" s="147">
        <v>14</v>
      </c>
      <c r="Q12" s="68">
        <f>'Base de Dados'!D8*P12</f>
        <v>305.2</v>
      </c>
      <c r="S12" s="148"/>
      <c r="T12" s="158"/>
      <c r="U12" s="159"/>
      <c r="W12" s="160">
        <v>0.06</v>
      </c>
      <c r="X12" s="69">
        <f t="shared" si="2"/>
        <v>100.39869</v>
      </c>
      <c r="Z12" s="157"/>
    </row>
    <row r="13" spans="1:26" ht="12.75" customHeight="1" x14ac:dyDescent="0.2">
      <c r="A13" s="152"/>
      <c r="B13" s="153" t="s">
        <v>56</v>
      </c>
      <c r="C13" s="44" t="s">
        <v>138</v>
      </c>
      <c r="D13" s="155" t="s">
        <v>29</v>
      </c>
      <c r="E13" s="81">
        <v>1593.63</v>
      </c>
      <c r="F13" s="156">
        <f>E13*5%</f>
        <v>79.681500000000014</v>
      </c>
      <c r="G13" s="142">
        <f t="shared" si="1"/>
        <v>1673.3115</v>
      </c>
      <c r="H13" s="67">
        <f>G13*30%</f>
        <v>501.99345</v>
      </c>
      <c r="I13" s="107"/>
      <c r="J13" s="107"/>
      <c r="K13" s="178"/>
      <c r="L13" s="179"/>
      <c r="M13" s="145"/>
      <c r="N13" s="180">
        <v>0</v>
      </c>
      <c r="O13" s="178"/>
      <c r="P13" s="147">
        <v>14</v>
      </c>
      <c r="Q13" s="68">
        <f>'Base de Dados'!D12*P13</f>
        <v>305.2</v>
      </c>
      <c r="R13" s="178"/>
      <c r="S13" s="181"/>
      <c r="T13" s="182"/>
      <c r="U13" s="69"/>
      <c r="V13" s="178"/>
      <c r="W13" s="183"/>
      <c r="X13" s="69">
        <f t="shared" si="2"/>
        <v>0</v>
      </c>
      <c r="Z13" s="157"/>
    </row>
    <row r="14" spans="1:26" ht="12" customHeight="1" x14ac:dyDescent="0.2">
      <c r="A14" s="166"/>
      <c r="B14" s="184">
        <v>112</v>
      </c>
      <c r="C14" s="154" t="s">
        <v>127</v>
      </c>
      <c r="D14" s="176">
        <v>45390</v>
      </c>
      <c r="E14" s="83">
        <v>1789.17</v>
      </c>
      <c r="F14" s="156"/>
      <c r="G14" s="116">
        <v>1789.17</v>
      </c>
      <c r="H14" s="67"/>
      <c r="I14" s="67"/>
      <c r="J14" s="70"/>
      <c r="L14" s="157"/>
      <c r="M14" s="145">
        <v>9</v>
      </c>
      <c r="N14" s="146">
        <f>M14*'Base de Dados'!B26</f>
        <v>3</v>
      </c>
      <c r="P14" s="147">
        <v>9</v>
      </c>
      <c r="Q14" s="68">
        <f>'Base de Dados'!D46*P14</f>
        <v>196.20000000000002</v>
      </c>
      <c r="S14" s="148"/>
      <c r="T14" s="158">
        <v>2</v>
      </c>
      <c r="U14" s="159">
        <v>2</v>
      </c>
      <c r="W14" s="160">
        <v>0.06</v>
      </c>
      <c r="X14" s="69">
        <f>E14*W14</f>
        <v>107.3502</v>
      </c>
      <c r="Z14" s="162"/>
    </row>
    <row r="15" spans="1:26" ht="13.5" customHeight="1" x14ac:dyDescent="0.2">
      <c r="A15" s="152"/>
      <c r="B15" s="153" t="s">
        <v>83</v>
      </c>
      <c r="C15" s="154" t="s">
        <v>88</v>
      </c>
      <c r="D15" s="176">
        <v>44866</v>
      </c>
      <c r="E15" s="81">
        <v>1703.97</v>
      </c>
      <c r="F15" s="156">
        <f>E15*5%</f>
        <v>85.19850000000001</v>
      </c>
      <c r="G15" s="142">
        <f>E15+F15</f>
        <v>1789.1685</v>
      </c>
      <c r="H15" s="67"/>
      <c r="I15" s="67"/>
      <c r="J15" s="70"/>
      <c r="L15" s="157"/>
      <c r="M15" s="145">
        <v>14</v>
      </c>
      <c r="N15" s="146">
        <f>M15*'Base de Dados'!B29</f>
        <v>4.6666666666666661</v>
      </c>
      <c r="P15" s="147">
        <v>14</v>
      </c>
      <c r="Q15" s="68">
        <f>'Base de Dados'!D28*P15</f>
        <v>305.2</v>
      </c>
      <c r="S15" s="148"/>
      <c r="T15" s="158"/>
      <c r="U15" s="159"/>
      <c r="W15" s="160">
        <v>0.06</v>
      </c>
      <c r="X15" s="69">
        <f>G15*W15</f>
        <v>107.35011</v>
      </c>
      <c r="Z15" s="157"/>
    </row>
    <row r="16" spans="1:26" ht="12.75" customHeight="1" x14ac:dyDescent="0.2">
      <c r="A16" s="170"/>
      <c r="B16" s="153" t="s">
        <v>66</v>
      </c>
      <c r="C16" s="154" t="s">
        <v>7</v>
      </c>
      <c r="D16" s="176">
        <v>44732</v>
      </c>
      <c r="E16" s="81">
        <v>1703.97</v>
      </c>
      <c r="F16" s="156">
        <f>E16*5%</f>
        <v>85.19850000000001</v>
      </c>
      <c r="G16" s="142">
        <f>E16+F16</f>
        <v>1789.1685</v>
      </c>
      <c r="H16" s="67"/>
      <c r="I16" s="67"/>
      <c r="J16" s="70"/>
      <c r="L16" s="157"/>
      <c r="M16" s="145"/>
      <c r="N16" s="146">
        <f>M16*'Base de Dados'!B27</f>
        <v>0</v>
      </c>
      <c r="P16" s="147">
        <v>14</v>
      </c>
      <c r="Q16" s="68">
        <f>'Base de Dados'!D27*P16</f>
        <v>305.2</v>
      </c>
      <c r="S16" s="148"/>
      <c r="T16" s="158"/>
      <c r="U16" s="159"/>
      <c r="W16" s="160">
        <v>0.06</v>
      </c>
      <c r="X16" s="69">
        <f>G16*W16</f>
        <v>107.35011</v>
      </c>
      <c r="Z16" s="157"/>
    </row>
    <row r="17" spans="1:26" ht="12.75" customHeight="1" x14ac:dyDescent="0.2">
      <c r="A17"/>
      <c r="B17" s="153" t="s">
        <v>84</v>
      </c>
      <c r="C17" s="154" t="s">
        <v>85</v>
      </c>
      <c r="D17" s="176">
        <v>44882</v>
      </c>
      <c r="E17" s="81">
        <v>1610.87</v>
      </c>
      <c r="F17" s="156">
        <f>E17*5%</f>
        <v>80.543499999999995</v>
      </c>
      <c r="G17" s="142">
        <f>E17+F17</f>
        <v>1691.4134999999999</v>
      </c>
      <c r="H17" s="67">
        <f>G17*30%</f>
        <v>507.42404999999997</v>
      </c>
      <c r="I17" s="67"/>
      <c r="J17" s="70"/>
      <c r="L17" s="157"/>
      <c r="M17" s="145">
        <v>14</v>
      </c>
      <c r="N17" s="146">
        <f>M17*'Base de Dados'!B13</f>
        <v>4.6666666666666661</v>
      </c>
      <c r="P17" s="147">
        <v>14</v>
      </c>
      <c r="Q17" s="68">
        <f>'Base de Dados'!D32*P17</f>
        <v>305.2</v>
      </c>
      <c r="S17" s="148"/>
      <c r="T17" s="158"/>
      <c r="U17" s="159"/>
      <c r="W17" s="160">
        <v>0.06</v>
      </c>
      <c r="X17" s="69">
        <f>G17*W17</f>
        <v>101.48481</v>
      </c>
      <c r="Z17" s="162"/>
    </row>
    <row r="18" spans="1:26" ht="12.75" customHeight="1" x14ac:dyDescent="0.2">
      <c r="A18" s="166"/>
      <c r="B18" s="184">
        <v>111</v>
      </c>
      <c r="C18" s="154" t="s">
        <v>126</v>
      </c>
      <c r="D18" s="176">
        <v>45390</v>
      </c>
      <c r="E18" s="83">
        <v>1691.41</v>
      </c>
      <c r="F18" s="156"/>
      <c r="G18" s="116">
        <v>1691.41</v>
      </c>
      <c r="H18" s="67">
        <f>E18*30%</f>
        <v>507.423</v>
      </c>
      <c r="I18" s="67"/>
      <c r="J18" s="70"/>
      <c r="L18" s="157"/>
      <c r="M18" s="145">
        <v>14</v>
      </c>
      <c r="N18" s="146">
        <f>M18*'Base de Dados'!B25</f>
        <v>4.6666666666666661</v>
      </c>
      <c r="P18" s="266" t="s">
        <v>139</v>
      </c>
      <c r="Q18" s="267"/>
      <c r="S18" s="148"/>
      <c r="T18" s="158"/>
      <c r="U18" s="159"/>
      <c r="W18" s="160">
        <v>0.06</v>
      </c>
      <c r="X18" s="69">
        <f>E18*W18</f>
        <v>101.4846</v>
      </c>
      <c r="Z18" s="162"/>
    </row>
    <row r="19" spans="1:26" s="218" customFormat="1" ht="12.75" customHeight="1" x14ac:dyDescent="0.2">
      <c r="A19" s="200"/>
      <c r="B19" s="201" t="s">
        <v>103</v>
      </c>
      <c r="C19" s="202" t="s">
        <v>114</v>
      </c>
      <c r="D19" s="176">
        <v>45134</v>
      </c>
      <c r="E19" s="83">
        <v>1709.97</v>
      </c>
      <c r="F19" s="156">
        <f>E19*5%</f>
        <v>85.498500000000007</v>
      </c>
      <c r="G19" s="203">
        <v>1789.17</v>
      </c>
      <c r="H19" s="204"/>
      <c r="I19" s="204"/>
      <c r="J19" s="205"/>
      <c r="K19" s="206"/>
      <c r="L19" s="207"/>
      <c r="M19" s="208"/>
      <c r="N19" s="209">
        <f>M19*'Base de Dados'!B14</f>
        <v>0</v>
      </c>
      <c r="O19" s="206">
        <v>15</v>
      </c>
      <c r="P19" s="210"/>
      <c r="Q19" s="211">
        <f>P19*'Base de Dados'!D22</f>
        <v>0</v>
      </c>
      <c r="R19" s="206"/>
      <c r="S19" s="212"/>
      <c r="T19" s="213"/>
      <c r="U19" s="214"/>
      <c r="V19" s="206"/>
      <c r="W19" s="215">
        <v>0.06</v>
      </c>
      <c r="X19" s="216">
        <v>107.35</v>
      </c>
      <c r="Y19" s="206"/>
      <c r="Z19" s="217" t="s">
        <v>80</v>
      </c>
    </row>
    <row r="20" spans="1:26" ht="12.75" customHeight="1" x14ac:dyDescent="0.2">
      <c r="A20" s="152"/>
      <c r="B20" s="153" t="s">
        <v>64</v>
      </c>
      <c r="C20" s="154" t="s">
        <v>11</v>
      </c>
      <c r="D20" s="155" t="s">
        <v>10</v>
      </c>
      <c r="E20" s="108">
        <v>1610.87</v>
      </c>
      <c r="F20" s="156">
        <f t="shared" ref="F20:F24" si="4">E20*5%</f>
        <v>80.543499999999995</v>
      </c>
      <c r="G20" s="142">
        <f t="shared" ref="G20:G24" si="5">E20+F20</f>
        <v>1691.4134999999999</v>
      </c>
      <c r="H20" s="67">
        <f>G20*30%</f>
        <v>507.42404999999997</v>
      </c>
      <c r="I20" s="67"/>
      <c r="J20" s="70"/>
      <c r="L20" s="157"/>
      <c r="M20" s="145">
        <v>14</v>
      </c>
      <c r="N20" s="146">
        <f>M20*'Base de Dados'!B20</f>
        <v>4.6666666666666661</v>
      </c>
      <c r="P20" s="147">
        <v>14</v>
      </c>
      <c r="Q20" s="68">
        <f>P20*'Base de Dados'!D23</f>
        <v>305.2</v>
      </c>
      <c r="S20" s="148"/>
      <c r="T20" s="158"/>
      <c r="U20" s="159"/>
      <c r="W20" s="160"/>
      <c r="X20" s="69">
        <f t="shared" ref="X20:X24" si="6">G20*W20</f>
        <v>0</v>
      </c>
      <c r="Z20" s="162" t="s">
        <v>80</v>
      </c>
    </row>
    <row r="21" spans="1:26" ht="12.75" customHeight="1" x14ac:dyDescent="0.2">
      <c r="A21" s="152"/>
      <c r="B21" s="153" t="s">
        <v>86</v>
      </c>
      <c r="C21" s="154" t="s">
        <v>87</v>
      </c>
      <c r="D21" s="176">
        <v>44888</v>
      </c>
      <c r="E21" s="81">
        <v>1610.87</v>
      </c>
      <c r="F21" s="156">
        <f t="shared" si="4"/>
        <v>80.543499999999995</v>
      </c>
      <c r="G21" s="142">
        <f t="shared" si="5"/>
        <v>1691.4134999999999</v>
      </c>
      <c r="H21" s="67">
        <f>G21*30%</f>
        <v>507.42404999999997</v>
      </c>
      <c r="I21" s="67"/>
      <c r="J21" s="70"/>
      <c r="L21" s="157"/>
      <c r="M21" s="145">
        <v>14</v>
      </c>
      <c r="N21" s="146">
        <f>M21*'Base de Dados'!B14</f>
        <v>4.6666666666666661</v>
      </c>
      <c r="P21" s="147">
        <v>14</v>
      </c>
      <c r="Q21" s="68">
        <f>P21*'Base de Dados'!D25</f>
        <v>305.2</v>
      </c>
      <c r="S21" s="148"/>
      <c r="T21" s="158"/>
      <c r="U21" s="159"/>
      <c r="W21" s="160">
        <v>0.06</v>
      </c>
      <c r="X21" s="69">
        <f t="shared" si="6"/>
        <v>101.48481</v>
      </c>
      <c r="Z21" s="162"/>
    </row>
    <row r="22" spans="1:26" ht="12.75" customHeight="1" x14ac:dyDescent="0.2">
      <c r="A22" s="152"/>
      <c r="B22" s="161">
        <v>117</v>
      </c>
      <c r="C22" s="154" t="s">
        <v>144</v>
      </c>
      <c r="D22" s="176"/>
      <c r="E22" s="81"/>
      <c r="F22" s="156"/>
      <c r="G22" s="142">
        <v>1590</v>
      </c>
      <c r="H22" s="67"/>
      <c r="I22" s="67"/>
      <c r="J22" s="70"/>
      <c r="L22" s="157"/>
      <c r="M22" s="145"/>
      <c r="N22" s="146">
        <f>M22*'Base de Dados'!B15</f>
        <v>0</v>
      </c>
      <c r="P22" s="147">
        <v>24</v>
      </c>
      <c r="Q22" s="68">
        <v>500</v>
      </c>
      <c r="S22" s="148"/>
      <c r="T22" s="158"/>
      <c r="U22" s="159"/>
      <c r="W22" s="160">
        <v>0.06</v>
      </c>
      <c r="X22" s="69">
        <f t="shared" ref="X22" si="7">G22*W22</f>
        <v>95.399999999999991</v>
      </c>
      <c r="Z22" s="162"/>
    </row>
    <row r="23" spans="1:26" s="170" customFormat="1" ht="12.75" customHeight="1" x14ac:dyDescent="0.2">
      <c r="A23" s="152"/>
      <c r="B23" s="153" t="s">
        <v>59</v>
      </c>
      <c r="C23" s="154" t="s">
        <v>23</v>
      </c>
      <c r="D23" s="155" t="s">
        <v>22</v>
      </c>
      <c r="E23" s="81">
        <v>1593.63</v>
      </c>
      <c r="F23" s="156">
        <f t="shared" si="4"/>
        <v>79.681500000000014</v>
      </c>
      <c r="G23" s="142">
        <f t="shared" si="5"/>
        <v>1673.3115</v>
      </c>
      <c r="H23" s="67">
        <f>G23*30%</f>
        <v>501.99345</v>
      </c>
      <c r="I23" s="67"/>
      <c r="J23" s="70"/>
      <c r="K23" s="1"/>
      <c r="L23" s="157"/>
      <c r="M23" s="145"/>
      <c r="N23" s="146">
        <f>M23*'Base de Dados'!B18</f>
        <v>0</v>
      </c>
      <c r="O23" s="1"/>
      <c r="P23" s="147">
        <v>14</v>
      </c>
      <c r="Q23" s="68">
        <f>P23*'Base de Dados'!D27</f>
        <v>305.2</v>
      </c>
      <c r="R23" s="1"/>
      <c r="S23" s="148"/>
      <c r="T23" s="158"/>
      <c r="U23" s="159"/>
      <c r="V23" s="1"/>
      <c r="W23" s="160"/>
      <c r="X23" s="69">
        <f t="shared" si="6"/>
        <v>0</v>
      </c>
      <c r="Y23" s="1"/>
      <c r="Z23" s="162" t="s">
        <v>80</v>
      </c>
    </row>
    <row r="24" spans="1:26" ht="12.75" customHeight="1" x14ac:dyDescent="0.2">
      <c r="A24" s="170"/>
      <c r="B24" s="153" t="s">
        <v>58</v>
      </c>
      <c r="C24" s="154" t="s">
        <v>25</v>
      </c>
      <c r="D24" s="155" t="s">
        <v>24</v>
      </c>
      <c r="E24" s="81">
        <v>1593.63</v>
      </c>
      <c r="F24" s="156">
        <f t="shared" si="4"/>
        <v>79.681500000000014</v>
      </c>
      <c r="G24" s="142">
        <f t="shared" si="5"/>
        <v>1673.3115</v>
      </c>
      <c r="H24" s="67">
        <f>G24*30%</f>
        <v>501.99345</v>
      </c>
      <c r="I24" s="67"/>
      <c r="J24" s="99"/>
      <c r="K24" s="185"/>
      <c r="L24" s="171"/>
      <c r="M24" s="145">
        <v>14</v>
      </c>
      <c r="N24" s="146">
        <f>M24*'Base de Dados'!B19</f>
        <v>4.6666666666666661</v>
      </c>
      <c r="O24" s="185">
        <v>16</v>
      </c>
      <c r="P24" s="147">
        <v>14</v>
      </c>
      <c r="Q24" s="68">
        <f>P24*'Base de Dados'!D28</f>
        <v>305.2</v>
      </c>
      <c r="R24" s="185"/>
      <c r="S24" s="186"/>
      <c r="T24" s="187"/>
      <c r="U24" s="188"/>
      <c r="V24" s="185"/>
      <c r="W24" s="160">
        <v>0.06</v>
      </c>
      <c r="X24" s="69">
        <f t="shared" si="6"/>
        <v>100.39869</v>
      </c>
      <c r="Y24" s="185"/>
      <c r="Z24" s="162"/>
    </row>
    <row r="25" spans="1:26" ht="12.75" customHeight="1" x14ac:dyDescent="0.2">
      <c r="A25" s="166"/>
      <c r="B25" s="153" t="s">
        <v>108</v>
      </c>
      <c r="C25" s="154" t="s">
        <v>109</v>
      </c>
      <c r="D25" s="176">
        <v>45180</v>
      </c>
      <c r="E25" s="83">
        <v>1610.87</v>
      </c>
      <c r="F25" s="156">
        <f>E25*5%</f>
        <v>80.543499999999995</v>
      </c>
      <c r="G25" s="142">
        <f>E25+F25</f>
        <v>1691.4134999999999</v>
      </c>
      <c r="H25" s="67">
        <f>G25*30%</f>
        <v>507.42404999999997</v>
      </c>
      <c r="I25" s="67"/>
      <c r="J25" s="70"/>
      <c r="L25" s="157"/>
      <c r="M25" s="145">
        <v>13</v>
      </c>
      <c r="N25" s="146">
        <f>M25*'Base de Dados'!B20</f>
        <v>4.333333333333333</v>
      </c>
      <c r="P25" s="147">
        <v>13</v>
      </c>
      <c r="Q25" s="68">
        <f>P25*'Base de Dados'!D30</f>
        <v>283.40000000000003</v>
      </c>
      <c r="S25" s="148"/>
      <c r="T25" s="158">
        <v>1</v>
      </c>
      <c r="U25" s="159">
        <v>1</v>
      </c>
      <c r="W25" s="160">
        <v>0.06</v>
      </c>
      <c r="X25" s="69">
        <f>G25*W25</f>
        <v>101.48481</v>
      </c>
      <c r="Z25" s="162"/>
    </row>
    <row r="26" spans="1:26" s="170" customFormat="1" ht="12.75" customHeight="1" x14ac:dyDescent="0.2">
      <c r="A26" s="166"/>
      <c r="B26" s="184">
        <v>109</v>
      </c>
      <c r="C26" s="154" t="s">
        <v>125</v>
      </c>
      <c r="D26" s="176">
        <v>45390</v>
      </c>
      <c r="E26" s="83">
        <v>1789.17</v>
      </c>
      <c r="F26" s="156"/>
      <c r="G26" s="116">
        <v>1789.17</v>
      </c>
      <c r="H26" s="67"/>
      <c r="I26" s="67"/>
      <c r="J26" s="70"/>
      <c r="K26" s="1"/>
      <c r="L26" s="157"/>
      <c r="M26" s="145">
        <v>15</v>
      </c>
      <c r="N26" s="146">
        <f>M26*'Base de Dados'!B23</f>
        <v>5</v>
      </c>
      <c r="O26" s="1"/>
      <c r="P26" s="266" t="s">
        <v>139</v>
      </c>
      <c r="Q26" s="267"/>
      <c r="R26" s="1"/>
      <c r="S26" s="148"/>
      <c r="T26" s="158"/>
      <c r="U26" s="159"/>
      <c r="V26" s="1"/>
      <c r="W26" s="160">
        <v>0.06</v>
      </c>
      <c r="X26" s="69">
        <f>E26*W26</f>
        <v>107.3502</v>
      </c>
      <c r="Y26" s="1"/>
      <c r="Z26" s="162"/>
    </row>
    <row r="27" spans="1:26" s="170" customFormat="1" ht="12.75" customHeight="1" x14ac:dyDescent="0.2">
      <c r="A27" s="166"/>
      <c r="B27" s="184">
        <v>129</v>
      </c>
      <c r="C27" s="154" t="s">
        <v>174</v>
      </c>
      <c r="D27" s="176"/>
      <c r="E27" s="83"/>
      <c r="F27" s="156"/>
      <c r="G27" s="116">
        <v>1590</v>
      </c>
      <c r="H27" s="67"/>
      <c r="I27" s="67"/>
      <c r="J27" s="70"/>
      <c r="K27" s="1"/>
      <c r="L27" s="157"/>
      <c r="M27" s="145"/>
      <c r="N27" s="146"/>
      <c r="O27" s="1"/>
      <c r="P27" s="106">
        <v>19</v>
      </c>
      <c r="Q27" s="68">
        <v>500</v>
      </c>
      <c r="R27" s="1"/>
      <c r="S27" s="148"/>
      <c r="T27" s="158"/>
      <c r="U27" s="159"/>
      <c r="V27" s="1"/>
      <c r="W27" s="160">
        <v>0.06</v>
      </c>
      <c r="X27" s="69">
        <f>G27*W27</f>
        <v>95.399999999999991</v>
      </c>
      <c r="Y27" s="1"/>
      <c r="Z27" s="162"/>
    </row>
    <row r="28" spans="1:26" ht="12.75" customHeight="1" x14ac:dyDescent="0.2">
      <c r="A28" s="152"/>
      <c r="B28" s="153" t="s">
        <v>68</v>
      </c>
      <c r="C28" s="154" t="s">
        <v>3</v>
      </c>
      <c r="D28" s="155" t="s">
        <v>2</v>
      </c>
      <c r="E28" s="81">
        <v>1610.87</v>
      </c>
      <c r="F28" s="156">
        <f t="shared" ref="F28:F33" si="8">E28*5%</f>
        <v>80.543499999999995</v>
      </c>
      <c r="G28" s="142">
        <f>E28+F28</f>
        <v>1691.4134999999999</v>
      </c>
      <c r="H28" s="67">
        <f>G28*30%</f>
        <v>507.42404999999997</v>
      </c>
      <c r="I28" s="67"/>
      <c r="J28" s="70"/>
      <c r="L28" s="157"/>
      <c r="M28" s="145">
        <v>13</v>
      </c>
      <c r="N28" s="146">
        <f>M28*'Base de Dados'!B22</f>
        <v>4.333333333333333</v>
      </c>
      <c r="P28" s="147">
        <v>13</v>
      </c>
      <c r="Q28" s="68">
        <f>'Base de Dados'!D36*P28</f>
        <v>283.40000000000003</v>
      </c>
      <c r="S28" s="148"/>
      <c r="T28" s="158"/>
      <c r="U28" s="159"/>
      <c r="W28" s="160">
        <v>0.06</v>
      </c>
      <c r="X28" s="69">
        <f>G28*W28</f>
        <v>101.48481</v>
      </c>
      <c r="Z28" s="189"/>
    </row>
    <row r="29" spans="1:26" ht="12.75" customHeight="1" x14ac:dyDescent="0.2">
      <c r="A29" s="152"/>
      <c r="B29" s="153" t="s">
        <v>104</v>
      </c>
      <c r="C29" s="154" t="s">
        <v>105</v>
      </c>
      <c r="D29" s="176">
        <v>45121</v>
      </c>
      <c r="E29" s="81">
        <v>1454.91</v>
      </c>
      <c r="F29" s="156">
        <f t="shared" si="8"/>
        <v>72.745500000000007</v>
      </c>
      <c r="G29" s="164">
        <v>1590</v>
      </c>
      <c r="H29" s="67"/>
      <c r="I29" s="67"/>
      <c r="J29" s="70"/>
      <c r="L29" s="157"/>
      <c r="M29" s="145"/>
      <c r="N29" s="146">
        <f>M29*'Base de Dados'!B23</f>
        <v>0</v>
      </c>
      <c r="P29" s="147">
        <v>24</v>
      </c>
      <c r="Q29" s="68">
        <v>500</v>
      </c>
      <c r="S29" s="148"/>
      <c r="T29" s="158"/>
      <c r="U29" s="159"/>
      <c r="W29" s="160">
        <v>0.06</v>
      </c>
      <c r="X29" s="69">
        <f>G29*W29</f>
        <v>95.399999999999991</v>
      </c>
      <c r="Z29" s="162"/>
    </row>
    <row r="30" spans="1:26" ht="12.75" customHeight="1" x14ac:dyDescent="0.2">
      <c r="A30" s="166"/>
      <c r="B30" s="184">
        <v>106</v>
      </c>
      <c r="C30" s="154" t="s">
        <v>124</v>
      </c>
      <c r="D30" s="176">
        <v>45383</v>
      </c>
      <c r="E30" s="83">
        <v>1789.17</v>
      </c>
      <c r="F30" s="156">
        <f t="shared" si="8"/>
        <v>89.458500000000015</v>
      </c>
      <c r="G30" s="164">
        <v>1789.17</v>
      </c>
      <c r="H30" s="67"/>
      <c r="I30" s="67"/>
      <c r="J30" s="70"/>
      <c r="L30" s="157"/>
      <c r="M30" s="145"/>
      <c r="N30" s="146">
        <f>M30*'Base de Dados'!B21</f>
        <v>0</v>
      </c>
      <c r="P30" s="147">
        <v>13</v>
      </c>
      <c r="Q30" s="68">
        <f>'Base de Dados'!D38*P30</f>
        <v>283.40000000000003</v>
      </c>
      <c r="S30" s="148"/>
      <c r="T30" s="158"/>
      <c r="U30" s="159"/>
      <c r="W30" s="160">
        <v>0.06</v>
      </c>
      <c r="X30" s="69">
        <f>G30*W30</f>
        <v>107.3502</v>
      </c>
      <c r="Z30" s="162"/>
    </row>
    <row r="31" spans="1:26" ht="12.75" customHeight="1" x14ac:dyDescent="0.2">
      <c r="A31" s="152"/>
      <c r="B31" s="153" t="s">
        <v>117</v>
      </c>
      <c r="C31" s="154" t="s">
        <v>118</v>
      </c>
      <c r="D31" s="176">
        <v>45310</v>
      </c>
      <c r="E31" s="81">
        <v>1610.87</v>
      </c>
      <c r="F31" s="156">
        <f t="shared" si="8"/>
        <v>80.543499999999995</v>
      </c>
      <c r="G31" s="164">
        <v>1789.17</v>
      </c>
      <c r="H31" s="67"/>
      <c r="I31" s="67"/>
      <c r="J31" s="99"/>
      <c r="K31" s="185"/>
      <c r="L31" s="171"/>
      <c r="M31" s="145">
        <v>14</v>
      </c>
      <c r="N31" s="146">
        <f>M31*'Base de Dados'!B24</f>
        <v>4.6666666666666661</v>
      </c>
      <c r="O31" s="185"/>
      <c r="P31" s="147">
        <v>14</v>
      </c>
      <c r="Q31" s="68">
        <f>'Base de Dados'!D15*P31</f>
        <v>305.2</v>
      </c>
      <c r="R31" s="185"/>
      <c r="S31" s="186"/>
      <c r="T31" s="187"/>
      <c r="U31" s="188"/>
      <c r="V31" s="185"/>
      <c r="W31" s="160">
        <v>0.06</v>
      </c>
      <c r="X31" s="111">
        <v>107.35</v>
      </c>
      <c r="Y31" s="185"/>
      <c r="Z31" s="162"/>
    </row>
    <row r="32" spans="1:26" ht="12.75" customHeight="1" x14ac:dyDescent="0.2">
      <c r="A32" s="152"/>
      <c r="B32" s="167" t="s">
        <v>98</v>
      </c>
      <c r="C32" s="168" t="s">
        <v>99</v>
      </c>
      <c r="D32" s="169">
        <v>45062</v>
      </c>
      <c r="E32" s="82">
        <v>1703.97</v>
      </c>
      <c r="F32" s="156">
        <f t="shared" si="8"/>
        <v>85.19850000000001</v>
      </c>
      <c r="G32" s="142">
        <f>E32+F32</f>
        <v>1789.1685</v>
      </c>
      <c r="H32" s="80"/>
      <c r="I32" s="80">
        <v>178.91</v>
      </c>
      <c r="J32" s="80"/>
      <c r="K32" s="170"/>
      <c r="L32" s="190"/>
      <c r="M32" s="172">
        <v>15</v>
      </c>
      <c r="N32" s="146">
        <f>M32*'Base de Dados'!B25</f>
        <v>5</v>
      </c>
      <c r="O32" s="170"/>
      <c r="P32" s="172">
        <v>15</v>
      </c>
      <c r="Q32" s="68">
        <f>'Base de Dados'!D30*P32</f>
        <v>327</v>
      </c>
      <c r="R32" s="170"/>
      <c r="S32" s="148"/>
      <c r="T32" s="158"/>
      <c r="U32" s="159"/>
      <c r="V32" s="170"/>
      <c r="W32" s="174"/>
      <c r="X32" s="69">
        <f>G32*W32</f>
        <v>0</v>
      </c>
      <c r="Y32" s="170"/>
      <c r="Z32" s="175" t="s">
        <v>115</v>
      </c>
    </row>
    <row r="33" spans="1:26" ht="12.75" customHeight="1" x14ac:dyDescent="0.2">
      <c r="A33" s="170"/>
      <c r="B33" s="191" t="s">
        <v>53</v>
      </c>
      <c r="C33" s="44" t="s">
        <v>36</v>
      </c>
      <c r="D33" s="192" t="s">
        <v>35</v>
      </c>
      <c r="E33" s="109">
        <v>1593.63</v>
      </c>
      <c r="F33" s="156">
        <f t="shared" si="8"/>
        <v>79.681500000000014</v>
      </c>
      <c r="G33" s="142">
        <f>E33+F33</f>
        <v>1673.3115</v>
      </c>
      <c r="H33" s="67">
        <f>G33*30%</f>
        <v>501.99345</v>
      </c>
      <c r="I33" s="67"/>
      <c r="J33" s="70">
        <v>300</v>
      </c>
      <c r="L33" s="157"/>
      <c r="M33" s="145"/>
      <c r="N33" s="146">
        <f>M33*'Base de Dados'!B26</f>
        <v>0</v>
      </c>
      <c r="P33" s="147">
        <v>14</v>
      </c>
      <c r="Q33" s="68">
        <f>'Base de Dados'!D2*P33</f>
        <v>305.2</v>
      </c>
      <c r="S33" s="148"/>
      <c r="T33" s="158"/>
      <c r="U33" s="159"/>
      <c r="W33" s="193">
        <v>0.06</v>
      </c>
      <c r="X33" s="69">
        <f>G33*W33</f>
        <v>100.39869</v>
      </c>
      <c r="Z33" s="157"/>
    </row>
    <row r="34" spans="1:26" ht="12.75" customHeight="1" x14ac:dyDescent="0.2">
      <c r="A34" s="170"/>
      <c r="B34" s="43">
        <v>131</v>
      </c>
      <c r="C34" s="44" t="s">
        <v>178</v>
      </c>
      <c r="D34" s="192"/>
      <c r="E34" s="109"/>
      <c r="F34" s="156"/>
      <c r="G34" s="142">
        <v>1590</v>
      </c>
      <c r="H34" s="67"/>
      <c r="I34" s="67"/>
      <c r="J34" s="70"/>
      <c r="L34" s="157"/>
      <c r="M34" s="145"/>
      <c r="N34" s="146"/>
      <c r="P34" s="147">
        <v>8</v>
      </c>
      <c r="Q34" s="68">
        <v>153.80000000000001</v>
      </c>
      <c r="S34" s="148"/>
      <c r="T34" s="158"/>
      <c r="U34" s="159"/>
      <c r="W34" s="193"/>
      <c r="X34" s="69"/>
      <c r="Z34" s="157"/>
    </row>
    <row r="35" spans="1:26" ht="12.75" customHeight="1" x14ac:dyDescent="0.2">
      <c r="A35" s="166"/>
      <c r="B35" s="184">
        <v>115</v>
      </c>
      <c r="C35" s="154" t="s">
        <v>128</v>
      </c>
      <c r="D35" s="176"/>
      <c r="E35" s="83"/>
      <c r="F35" s="156"/>
      <c r="G35" s="142"/>
      <c r="H35" s="67"/>
      <c r="I35" s="67"/>
      <c r="J35" s="70"/>
      <c r="L35" s="157"/>
      <c r="M35" s="145"/>
      <c r="N35" s="146">
        <f>M35*'Base de Dados'!B29</f>
        <v>0</v>
      </c>
      <c r="P35" s="147"/>
      <c r="Q35" s="68">
        <f>'Base de Dados'!D50*P35</f>
        <v>0</v>
      </c>
      <c r="S35" s="148"/>
      <c r="T35" s="158"/>
      <c r="U35" s="159"/>
      <c r="W35" s="160">
        <v>0.06</v>
      </c>
      <c r="X35" s="69">
        <f>E35*W35</f>
        <v>0</v>
      </c>
      <c r="Z35" s="162"/>
    </row>
    <row r="36" spans="1:26" ht="12.75" customHeight="1" x14ac:dyDescent="0.2">
      <c r="A36" s="152"/>
      <c r="B36" s="153" t="s">
        <v>65</v>
      </c>
      <c r="C36" s="154" t="s">
        <v>8</v>
      </c>
      <c r="D36" s="155" t="s">
        <v>5</v>
      </c>
      <c r="E36" s="81">
        <v>1703.97</v>
      </c>
      <c r="F36" s="156">
        <f t="shared" ref="F36:F45" si="9">E36*5%</f>
        <v>85.19850000000001</v>
      </c>
      <c r="G36" s="142">
        <f t="shared" ref="G36:G45" si="10">E36+F36</f>
        <v>1789.1685</v>
      </c>
      <c r="H36" s="67"/>
      <c r="I36" s="67"/>
      <c r="J36" s="70"/>
      <c r="L36" s="157"/>
      <c r="M36" s="145">
        <v>14</v>
      </c>
      <c r="N36" s="146">
        <f>M36*'Base de Dados'!B27</f>
        <v>4.6666666666666661</v>
      </c>
      <c r="P36" s="147">
        <v>14</v>
      </c>
      <c r="Q36" s="68">
        <f>'Base de Dados'!D21*P36</f>
        <v>305.2</v>
      </c>
      <c r="S36" s="148"/>
      <c r="T36" s="158"/>
      <c r="U36" s="159"/>
      <c r="W36" s="160">
        <v>0.06</v>
      </c>
      <c r="X36" s="69">
        <f t="shared" ref="X36:X44" si="11">G36*W36</f>
        <v>107.35011</v>
      </c>
      <c r="Z36" s="157"/>
    </row>
    <row r="37" spans="1:26" ht="12.75" customHeight="1" x14ac:dyDescent="0.2">
      <c r="A37" s="152"/>
      <c r="B37" s="153" t="s">
        <v>55</v>
      </c>
      <c r="C37" s="154" t="s">
        <v>32</v>
      </c>
      <c r="D37" s="155" t="s">
        <v>31</v>
      </c>
      <c r="E37" s="81">
        <v>1593.63</v>
      </c>
      <c r="F37" s="156">
        <f t="shared" si="9"/>
        <v>79.681500000000014</v>
      </c>
      <c r="G37" s="142">
        <f t="shared" si="10"/>
        <v>1673.3115</v>
      </c>
      <c r="H37" s="67">
        <f>G37*30%</f>
        <v>501.99345</v>
      </c>
      <c r="I37" s="67"/>
      <c r="J37" s="70"/>
      <c r="L37" s="157"/>
      <c r="M37" s="145"/>
      <c r="N37" s="146">
        <f>M37*'Base de Dados'!B28</f>
        <v>0</v>
      </c>
      <c r="P37" s="147">
        <v>14</v>
      </c>
      <c r="Q37" s="68">
        <f>'Base de Dados'!D6*P37</f>
        <v>305.2</v>
      </c>
      <c r="S37" s="148"/>
      <c r="T37" s="158"/>
      <c r="U37" s="159"/>
      <c r="W37" s="160">
        <v>0.06</v>
      </c>
      <c r="X37" s="69">
        <f t="shared" si="11"/>
        <v>100.39869</v>
      </c>
      <c r="Z37" s="157"/>
    </row>
    <row r="38" spans="1:26" ht="12.75" customHeight="1" x14ac:dyDescent="0.2">
      <c r="A38" s="170"/>
      <c r="B38" s="153" t="s">
        <v>54</v>
      </c>
      <c r="C38" s="154" t="s">
        <v>34</v>
      </c>
      <c r="D38" s="155" t="s">
        <v>33</v>
      </c>
      <c r="E38" s="81">
        <v>1593.63</v>
      </c>
      <c r="F38" s="156">
        <f t="shared" si="9"/>
        <v>79.681500000000014</v>
      </c>
      <c r="G38" s="194">
        <f t="shared" si="10"/>
        <v>1673.3115</v>
      </c>
      <c r="H38" s="67">
        <f>G38*30%</f>
        <v>501.99345</v>
      </c>
      <c r="I38" s="110"/>
      <c r="J38" s="110"/>
      <c r="K38" s="195"/>
      <c r="L38" s="196"/>
      <c r="M38" s="145">
        <v>14</v>
      </c>
      <c r="N38" s="146">
        <f>M38*'Base de Dados'!B30</f>
        <v>4.6666666666666661</v>
      </c>
      <c r="O38" s="178"/>
      <c r="P38" s="147">
        <v>14</v>
      </c>
      <c r="Q38" s="68">
        <f>'Base de Dados'!D8*P38</f>
        <v>305.2</v>
      </c>
      <c r="R38" s="178"/>
      <c r="S38" s="183"/>
      <c r="T38" s="197"/>
      <c r="U38" s="198"/>
      <c r="V38" s="178"/>
      <c r="W38" s="182">
        <v>0.06</v>
      </c>
      <c r="X38" s="69">
        <f t="shared" si="11"/>
        <v>100.39869</v>
      </c>
      <c r="Y38" s="178"/>
      <c r="Z38" s="183"/>
    </row>
    <row r="39" spans="1:26" s="218" customFormat="1" ht="12" customHeight="1" x14ac:dyDescent="0.2">
      <c r="A39" s="219"/>
      <c r="B39" s="220" t="s">
        <v>100</v>
      </c>
      <c r="C39" s="202" t="s">
        <v>150</v>
      </c>
      <c r="D39" s="221"/>
      <c r="E39" s="222"/>
      <c r="F39" s="223"/>
      <c r="G39" s="224">
        <v>1590</v>
      </c>
      <c r="H39" s="204"/>
      <c r="I39" s="225"/>
      <c r="J39" s="225"/>
      <c r="K39" s="226"/>
      <c r="L39" s="227"/>
      <c r="M39" s="208"/>
      <c r="N39" s="209"/>
      <c r="O39" s="228"/>
      <c r="P39" s="210"/>
      <c r="Q39" s="211">
        <v>500</v>
      </c>
      <c r="R39" s="228"/>
      <c r="S39" s="229"/>
      <c r="T39" s="230"/>
      <c r="U39" s="231"/>
      <c r="V39" s="228"/>
      <c r="W39" s="232">
        <v>0.06</v>
      </c>
      <c r="X39" s="216">
        <f t="shared" si="11"/>
        <v>95.399999999999991</v>
      </c>
      <c r="Y39" s="228"/>
      <c r="Z39" s="229"/>
    </row>
    <row r="40" spans="1:26" ht="12.75" customHeight="1" x14ac:dyDescent="0.2">
      <c r="A40" s="166"/>
      <c r="B40" s="153" t="s">
        <v>79</v>
      </c>
      <c r="C40" s="154" t="s">
        <v>81</v>
      </c>
      <c r="D40" s="176">
        <v>44805</v>
      </c>
      <c r="E40" s="81">
        <v>1610.87</v>
      </c>
      <c r="F40" s="156">
        <f t="shared" si="9"/>
        <v>80.543499999999995</v>
      </c>
      <c r="G40" s="194">
        <f t="shared" si="10"/>
        <v>1691.4134999999999</v>
      </c>
      <c r="H40" s="67">
        <f>G40*30%</f>
        <v>507.42404999999997</v>
      </c>
      <c r="I40" s="67"/>
      <c r="J40" s="70"/>
      <c r="L40" s="157"/>
      <c r="M40" s="145"/>
      <c r="N40" s="146">
        <f>M40*'Base de Dados'!B33</f>
        <v>0</v>
      </c>
      <c r="P40" s="147">
        <v>14</v>
      </c>
      <c r="Q40" s="68">
        <f>'Base de Dados'!D37*P40</f>
        <v>305.2</v>
      </c>
      <c r="S40" s="148"/>
      <c r="T40" s="158"/>
      <c r="U40" s="159"/>
      <c r="W40" s="160">
        <v>0.06</v>
      </c>
      <c r="X40" s="69">
        <f t="shared" si="11"/>
        <v>101.48481</v>
      </c>
      <c r="Z40" s="162"/>
    </row>
    <row r="41" spans="1:26" ht="12.75" customHeight="1" x14ac:dyDescent="0.2">
      <c r="A41" s="166"/>
      <c r="B41" s="161">
        <v>127</v>
      </c>
      <c r="C41" s="154" t="s">
        <v>151</v>
      </c>
      <c r="D41" s="176"/>
      <c r="E41" s="81"/>
      <c r="F41" s="156"/>
      <c r="G41" s="194">
        <v>1789.1559999999999</v>
      </c>
      <c r="H41" s="67"/>
      <c r="I41" s="67"/>
      <c r="J41" s="70"/>
      <c r="L41" s="157"/>
      <c r="M41" s="145"/>
      <c r="N41" s="146"/>
      <c r="P41" s="147">
        <v>14</v>
      </c>
      <c r="Q41" s="68">
        <f>'Base de Dados'!D38*P41</f>
        <v>305.2</v>
      </c>
      <c r="S41" s="148"/>
      <c r="T41" s="158"/>
      <c r="U41" s="159"/>
      <c r="W41" s="160"/>
      <c r="X41" s="69"/>
      <c r="Z41" s="162"/>
    </row>
    <row r="42" spans="1:26" ht="12.75" customHeight="1" x14ac:dyDescent="0.2">
      <c r="A42" s="152"/>
      <c r="B42" s="153" t="s">
        <v>97</v>
      </c>
      <c r="C42" s="154" t="s">
        <v>89</v>
      </c>
      <c r="D42" s="176">
        <v>44938</v>
      </c>
      <c r="E42" s="83">
        <v>1610.87</v>
      </c>
      <c r="F42" s="156">
        <f t="shared" si="9"/>
        <v>80.543499999999995</v>
      </c>
      <c r="G42" s="194">
        <f t="shared" si="10"/>
        <v>1691.4134999999999</v>
      </c>
      <c r="H42" s="67">
        <f>G42*30%</f>
        <v>507.42404999999997</v>
      </c>
      <c r="I42" s="67"/>
      <c r="J42" s="70"/>
      <c r="L42" s="157"/>
      <c r="M42" s="145"/>
      <c r="N42" s="146">
        <f>M42*'Base de Dados'!B34</f>
        <v>0</v>
      </c>
      <c r="P42" s="147">
        <v>14</v>
      </c>
      <c r="Q42" s="68">
        <f>'Base de Dados'!D38*P42</f>
        <v>305.2</v>
      </c>
      <c r="S42" s="148"/>
      <c r="T42" s="158"/>
      <c r="U42" s="159"/>
      <c r="W42" s="160">
        <v>0.06</v>
      </c>
      <c r="X42" s="69">
        <f t="shared" si="11"/>
        <v>101.48481</v>
      </c>
      <c r="Z42" s="162"/>
    </row>
    <row r="43" spans="1:26" ht="12.75" customHeight="1" x14ac:dyDescent="0.2">
      <c r="A43" s="152"/>
      <c r="B43" s="153" t="s">
        <v>106</v>
      </c>
      <c r="C43" s="154" t="s">
        <v>107</v>
      </c>
      <c r="D43" s="176">
        <v>45173</v>
      </c>
      <c r="E43" s="83">
        <v>1454.91</v>
      </c>
      <c r="F43" s="156">
        <f t="shared" si="9"/>
        <v>72.745500000000007</v>
      </c>
      <c r="G43" s="199">
        <v>1590</v>
      </c>
      <c r="H43" s="67"/>
      <c r="I43" s="67"/>
      <c r="J43" s="70"/>
      <c r="L43" s="157"/>
      <c r="M43" s="145"/>
      <c r="N43" s="146">
        <f>M43*'Base de Dados'!B15</f>
        <v>0</v>
      </c>
      <c r="P43" s="147">
        <v>24</v>
      </c>
      <c r="Q43" s="68">
        <v>500</v>
      </c>
      <c r="S43" s="148"/>
      <c r="T43" s="158"/>
      <c r="U43" s="159"/>
      <c r="W43" s="160">
        <v>0.06</v>
      </c>
      <c r="X43" s="69">
        <f t="shared" si="11"/>
        <v>95.399999999999991</v>
      </c>
      <c r="Z43" s="162"/>
    </row>
    <row r="44" spans="1:26" ht="12.75" customHeight="1" x14ac:dyDescent="0.2">
      <c r="A44" s="152"/>
      <c r="B44" s="153" t="s">
        <v>61</v>
      </c>
      <c r="C44" s="154" t="s">
        <v>19</v>
      </c>
      <c r="D44" s="155" t="s">
        <v>18</v>
      </c>
      <c r="E44" s="81">
        <v>1593.63</v>
      </c>
      <c r="F44" s="156">
        <f t="shared" si="9"/>
        <v>79.681500000000014</v>
      </c>
      <c r="G44" s="142">
        <f t="shared" si="10"/>
        <v>1673.3115</v>
      </c>
      <c r="H44" s="67">
        <f>G44*30%</f>
        <v>501.99345</v>
      </c>
      <c r="I44" s="67"/>
      <c r="J44" s="99"/>
      <c r="K44" s="185"/>
      <c r="L44" s="171"/>
      <c r="M44" s="145">
        <v>14</v>
      </c>
      <c r="N44" s="146">
        <f>M44*'Base de Dados'!B12</f>
        <v>4.6666666666666661</v>
      </c>
      <c r="O44" s="185">
        <v>15</v>
      </c>
      <c r="P44" s="147">
        <v>14</v>
      </c>
      <c r="Q44" s="68">
        <f>'Base de Dados'!D40*P44</f>
        <v>305.2</v>
      </c>
      <c r="R44" s="185"/>
      <c r="S44" s="186"/>
      <c r="T44" s="187"/>
      <c r="U44" s="188"/>
      <c r="V44" s="185"/>
      <c r="W44" s="160">
        <v>0.06</v>
      </c>
      <c r="X44" s="69">
        <f t="shared" si="11"/>
        <v>100.39869</v>
      </c>
      <c r="Y44" s="185"/>
      <c r="Z44" s="162"/>
    </row>
    <row r="45" spans="1:26" ht="12.75" customHeight="1" x14ac:dyDescent="0.2">
      <c r="A45" s="166"/>
      <c r="B45" s="153" t="s">
        <v>112</v>
      </c>
      <c r="C45" s="154" t="s">
        <v>116</v>
      </c>
      <c r="D45" s="176">
        <v>45223</v>
      </c>
      <c r="E45" s="83">
        <v>1703.97</v>
      </c>
      <c r="F45" s="156">
        <f t="shared" si="9"/>
        <v>85.19850000000001</v>
      </c>
      <c r="G45" s="142">
        <f t="shared" si="10"/>
        <v>1789.1685</v>
      </c>
      <c r="H45" s="67"/>
      <c r="I45" s="67"/>
      <c r="J45" s="70"/>
      <c r="L45" s="157"/>
      <c r="M45" s="145"/>
      <c r="N45" s="146">
        <f>M45*'Base de Dados'!B16</f>
        <v>0</v>
      </c>
      <c r="P45" s="147">
        <v>14</v>
      </c>
      <c r="Q45" s="68">
        <f>'Base de Dados'!D41*P45</f>
        <v>305.2</v>
      </c>
      <c r="S45" s="148"/>
      <c r="T45" s="158"/>
      <c r="U45" s="159"/>
      <c r="W45" s="160"/>
      <c r="X45" s="69"/>
      <c r="Z45" s="162" t="s">
        <v>80</v>
      </c>
    </row>
    <row r="54" spans="7:10" x14ac:dyDescent="0.2">
      <c r="G54" s="117"/>
      <c r="H54" s="115"/>
      <c r="I54" s="115"/>
      <c r="J54" s="115"/>
    </row>
    <row r="68" spans="7:10" x14ac:dyDescent="0.2">
      <c r="G68" s="117"/>
      <c r="H68" s="115"/>
      <c r="I68" s="115"/>
      <c r="J68" s="115"/>
    </row>
  </sheetData>
  <autoFilter ref="A3:Z45" xr:uid="{00000000-0009-0000-0000-000002000000}">
    <filterColumn colId="12" showButton="0"/>
    <filterColumn colId="15" showButton="0"/>
    <filterColumn colId="22" showButton="0"/>
    <sortState xmlns:xlrd2="http://schemas.microsoft.com/office/spreadsheetml/2017/richdata2" ref="A4:Z47">
      <sortCondition ref="C3:C50"/>
    </sortState>
  </autoFilter>
  <sortState xmlns:xlrd2="http://schemas.microsoft.com/office/spreadsheetml/2017/richdata2" ref="B4:Z42">
    <sortCondition ref="B4"/>
  </sortState>
  <mergeCells count="10">
    <mergeCell ref="P26:Q26"/>
    <mergeCell ref="P18:Q18"/>
    <mergeCell ref="P9:Q9"/>
    <mergeCell ref="B1:Z1"/>
    <mergeCell ref="M3:N3"/>
    <mergeCell ref="P3:Q3"/>
    <mergeCell ref="W3:X3"/>
    <mergeCell ref="M2:N2"/>
    <mergeCell ref="P2:Q2"/>
    <mergeCell ref="P8:Q8"/>
  </mergeCells>
  <phoneticPr fontId="47" type="noConversion"/>
  <conditionalFormatting sqref="X5:X7 Q4:Q7 Q10:Q16 Q28:Q33 U6:U24 Q19:Q25 U26:U1048576 X9:X1048576 N6:N1048576 Q35:Q1048576">
    <cfRule type="cellIs" dxfId="9" priority="60" operator="equal">
      <formula>0</formula>
    </cfRule>
  </conditionalFormatting>
  <conditionalFormatting sqref="W6:W7 W9:W45">
    <cfRule type="cellIs" dxfId="8" priority="57" operator="equal">
      <formula>0.06</formula>
    </cfRule>
  </conditionalFormatting>
  <conditionalFormatting sqref="Q17">
    <cfRule type="cellIs" dxfId="7" priority="32" operator="equal">
      <formula>0</formula>
    </cfRule>
  </conditionalFormatting>
  <conditionalFormatting sqref="U25">
    <cfRule type="cellIs" dxfId="6" priority="20" operator="equal">
      <formula>0</formula>
    </cfRule>
  </conditionalFormatting>
  <conditionalFormatting sqref="U5 N4:N5">
    <cfRule type="cellIs" dxfId="5" priority="11" operator="equal">
      <formula>0</formula>
    </cfRule>
  </conditionalFormatting>
  <conditionalFormatting sqref="T5">
    <cfRule type="cellIs" dxfId="4" priority="10" operator="equal">
      <formula>0.06</formula>
    </cfRule>
  </conditionalFormatting>
  <conditionalFormatting sqref="X8">
    <cfRule type="cellIs" dxfId="3" priority="6" operator="equal">
      <formula>0</formula>
    </cfRule>
  </conditionalFormatting>
  <conditionalFormatting sqref="W8">
    <cfRule type="cellIs" dxfId="2" priority="5" operator="equal">
      <formula>0.06</formula>
    </cfRule>
  </conditionalFormatting>
  <conditionalFormatting sqref="Q27">
    <cfRule type="cellIs" dxfId="1" priority="2" operator="equal">
      <formula>0</formula>
    </cfRule>
  </conditionalFormatting>
  <conditionalFormatting sqref="Q34">
    <cfRule type="cellIs" dxfId="0" priority="1" operator="equal">
      <formula>0</formula>
    </cfRule>
  </conditionalFormatting>
  <pageMargins left="0" right="0" top="0" bottom="0.74803149606299213" header="0" footer="0"/>
  <pageSetup paperSize="9" scale="66" fitToHeight="0" orientation="landscape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E5" sqref="E5"/>
    </sheetView>
  </sheetViews>
  <sheetFormatPr defaultRowHeight="12.75" x14ac:dyDescent="0.2"/>
  <cols>
    <col min="2" max="2" width="9.7109375" customWidth="1"/>
    <col min="3" max="3" width="12.140625" bestFit="1" customWidth="1"/>
    <col min="4" max="4" width="12.140625" customWidth="1"/>
    <col min="5" max="6" width="9.42578125" customWidth="1"/>
    <col min="7" max="7" width="12" bestFit="1" customWidth="1"/>
    <col min="9" max="9" width="10.5703125" bestFit="1" customWidth="1"/>
    <col min="10" max="10" width="12.140625" bestFit="1" customWidth="1"/>
    <col min="11" max="11" width="10.5703125" customWidth="1"/>
    <col min="12" max="12" width="14.7109375" bestFit="1" customWidth="1"/>
  </cols>
  <sheetData>
    <row r="1" spans="1:14" ht="15.75" x14ac:dyDescent="0.25">
      <c r="A1" s="271" t="s">
        <v>119</v>
      </c>
      <c r="B1" s="271"/>
      <c r="C1" s="271"/>
      <c r="D1" s="271"/>
      <c r="E1" s="271"/>
      <c r="F1" s="271"/>
      <c r="G1" s="271"/>
      <c r="H1" s="271"/>
      <c r="I1" s="271"/>
      <c r="J1" s="119"/>
      <c r="K1" s="119"/>
      <c r="N1" s="114"/>
    </row>
    <row r="2" spans="1:14" x14ac:dyDescent="0.2">
      <c r="C2" t="s">
        <v>142</v>
      </c>
      <c r="D2" t="s">
        <v>145</v>
      </c>
      <c r="E2" s="272" t="s">
        <v>120</v>
      </c>
      <c r="F2" s="272"/>
      <c r="G2" s="104">
        <f>(((C3/220)*0.2)*F3)</f>
        <v>221.48509090909093</v>
      </c>
      <c r="H2" s="272" t="s">
        <v>121</v>
      </c>
      <c r="I2" s="272"/>
      <c r="J2" s="272" t="s">
        <v>153</v>
      </c>
      <c r="K2" s="272"/>
      <c r="L2" t="s">
        <v>143</v>
      </c>
    </row>
    <row r="3" spans="1:14" x14ac:dyDescent="0.2">
      <c r="A3" t="s">
        <v>141</v>
      </c>
      <c r="C3" s="103">
        <v>2175.3000000000002</v>
      </c>
      <c r="D3" s="103"/>
      <c r="E3">
        <v>14</v>
      </c>
      <c r="F3" s="118" t="s">
        <v>132</v>
      </c>
      <c r="G3" s="105">
        <f>((G2/25*4)+G2)</f>
        <v>256.92270545454551</v>
      </c>
      <c r="H3">
        <v>14</v>
      </c>
      <c r="I3" s="103">
        <f>H3*'Base de Dados'!D2</f>
        <v>305.2</v>
      </c>
      <c r="J3" s="120"/>
      <c r="K3" s="103"/>
      <c r="L3" s="103">
        <f>C3+G3+I3+K3</f>
        <v>2737.4227054545454</v>
      </c>
    </row>
    <row r="4" spans="1:14" x14ac:dyDescent="0.2">
      <c r="A4" t="s">
        <v>154</v>
      </c>
      <c r="C4" s="103">
        <v>1787.17</v>
      </c>
      <c r="D4" s="103">
        <v>178.91</v>
      </c>
      <c r="E4">
        <v>15</v>
      </c>
      <c r="F4">
        <v>120</v>
      </c>
      <c r="G4" s="105">
        <v>275.27</v>
      </c>
      <c r="H4">
        <v>15</v>
      </c>
      <c r="I4" s="103">
        <f>H4*'[1]Base de Dados'!D3</f>
        <v>327</v>
      </c>
      <c r="J4" s="103"/>
      <c r="L4" s="103">
        <f>SUM(C4,D4,G4,I4)</f>
        <v>2568.3500000000004</v>
      </c>
    </row>
  </sheetData>
  <mergeCells count="4">
    <mergeCell ref="A1:I1"/>
    <mergeCell ref="E2:F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48"/>
  <sheetViews>
    <sheetView workbookViewId="0">
      <selection activeCell="F2" sqref="F2"/>
    </sheetView>
  </sheetViews>
  <sheetFormatPr defaultRowHeight="12.75" x14ac:dyDescent="0.2"/>
  <cols>
    <col min="2" max="2" width="9.140625" style="4"/>
    <col min="3" max="3" width="15.7109375" bestFit="1" customWidth="1"/>
    <col min="4" max="4" width="9.5703125" style="6" bestFit="1" customWidth="1"/>
    <col min="5" max="5" width="14.140625" bestFit="1" customWidth="1"/>
    <col min="6" max="6" width="9.5703125" bestFit="1" customWidth="1"/>
  </cols>
  <sheetData>
    <row r="2" spans="1:7" x14ac:dyDescent="0.2">
      <c r="A2" s="2" t="s">
        <v>38</v>
      </c>
      <c r="B2" s="3">
        <v>0.33333333333333331</v>
      </c>
      <c r="C2" s="8" t="s">
        <v>39</v>
      </c>
      <c r="D2" s="7">
        <v>21.8</v>
      </c>
      <c r="E2" s="8" t="s">
        <v>43</v>
      </c>
      <c r="F2" s="7">
        <v>10.6</v>
      </c>
      <c r="G2" s="100">
        <v>8.4</v>
      </c>
    </row>
    <row r="3" spans="1:7" x14ac:dyDescent="0.2">
      <c r="B3" s="3">
        <v>0.33333333333333331</v>
      </c>
      <c r="D3" s="7">
        <v>21.8</v>
      </c>
      <c r="F3" s="7">
        <v>10.6</v>
      </c>
      <c r="G3" s="100">
        <v>8.4</v>
      </c>
    </row>
    <row r="4" spans="1:7" x14ac:dyDescent="0.2">
      <c r="B4" s="3">
        <v>0.33333333333333331</v>
      </c>
      <c r="D4" s="7">
        <v>21.8</v>
      </c>
      <c r="F4" s="7">
        <v>10.6</v>
      </c>
      <c r="G4" s="100">
        <v>8.4</v>
      </c>
    </row>
    <row r="5" spans="1:7" x14ac:dyDescent="0.2">
      <c r="B5" s="3">
        <v>0.33333333333333331</v>
      </c>
      <c r="D5" s="7">
        <v>21.8</v>
      </c>
      <c r="F5" s="7">
        <v>10.6</v>
      </c>
      <c r="G5" s="100">
        <v>8.4</v>
      </c>
    </row>
    <row r="6" spans="1:7" x14ac:dyDescent="0.2">
      <c r="B6" s="3">
        <v>0.33333333333333331</v>
      </c>
      <c r="D6" s="7">
        <v>21.8</v>
      </c>
      <c r="F6" s="7">
        <v>10.6</v>
      </c>
      <c r="G6" s="100">
        <v>8.4</v>
      </c>
    </row>
    <row r="7" spans="1:7" x14ac:dyDescent="0.2">
      <c r="B7" s="3">
        <v>0.33333333333333331</v>
      </c>
      <c r="D7" s="7">
        <v>21.8</v>
      </c>
      <c r="F7" s="7">
        <v>10.6</v>
      </c>
      <c r="G7" s="100">
        <v>8.4</v>
      </c>
    </row>
    <row r="8" spans="1:7" x14ac:dyDescent="0.2">
      <c r="B8" s="3">
        <v>0.33333333333333331</v>
      </c>
      <c r="D8" s="7">
        <v>21.8</v>
      </c>
      <c r="F8" s="7">
        <v>10.6</v>
      </c>
      <c r="G8" s="100">
        <v>8.4</v>
      </c>
    </row>
    <row r="9" spans="1:7" x14ac:dyDescent="0.2">
      <c r="B9" s="3">
        <v>0.33333333333333331</v>
      </c>
      <c r="D9" s="7">
        <v>21.8</v>
      </c>
      <c r="F9" s="7">
        <v>10.6</v>
      </c>
      <c r="G9" s="100">
        <v>8.4</v>
      </c>
    </row>
    <row r="10" spans="1:7" x14ac:dyDescent="0.2">
      <c r="B10" s="3">
        <v>0.33333333333333331</v>
      </c>
      <c r="D10" s="7">
        <v>21.8</v>
      </c>
      <c r="F10" s="7">
        <v>10.6</v>
      </c>
      <c r="G10" s="100">
        <v>8.4</v>
      </c>
    </row>
    <row r="11" spans="1:7" x14ac:dyDescent="0.2">
      <c r="B11" s="3">
        <v>0.33333333333333331</v>
      </c>
      <c r="D11" s="7">
        <v>21.8</v>
      </c>
      <c r="F11" s="7">
        <v>10.6</v>
      </c>
      <c r="G11" s="100">
        <v>8.4</v>
      </c>
    </row>
    <row r="12" spans="1:7" x14ac:dyDescent="0.2">
      <c r="B12" s="3">
        <v>0.33333333333333331</v>
      </c>
      <c r="D12" s="7">
        <v>21.8</v>
      </c>
      <c r="F12" s="7">
        <v>10.6</v>
      </c>
      <c r="G12" s="100">
        <v>8.4</v>
      </c>
    </row>
    <row r="13" spans="1:7" x14ac:dyDescent="0.2">
      <c r="B13" s="3">
        <v>0.33333333333333331</v>
      </c>
      <c r="D13" s="7">
        <v>21.8</v>
      </c>
      <c r="F13" s="7">
        <v>10.6</v>
      </c>
      <c r="G13" s="100">
        <v>8.4</v>
      </c>
    </row>
    <row r="14" spans="1:7" x14ac:dyDescent="0.2">
      <c r="B14" s="3">
        <v>0.33333333333333331</v>
      </c>
      <c r="D14" s="7">
        <v>21.8</v>
      </c>
      <c r="F14" s="7">
        <v>10.6</v>
      </c>
      <c r="G14" s="100">
        <v>8.4</v>
      </c>
    </row>
    <row r="15" spans="1:7" x14ac:dyDescent="0.2">
      <c r="B15" s="3">
        <v>0.33333333333333331</v>
      </c>
      <c r="D15" s="7">
        <v>21.8</v>
      </c>
      <c r="F15" s="7">
        <v>10.6</v>
      </c>
      <c r="G15" s="100">
        <v>8.4</v>
      </c>
    </row>
    <row r="16" spans="1:7" x14ac:dyDescent="0.2">
      <c r="B16" s="3">
        <v>0.33333333333333331</v>
      </c>
      <c r="D16" s="7">
        <v>21.8</v>
      </c>
      <c r="F16" s="7">
        <v>10.6</v>
      </c>
      <c r="G16" s="100">
        <v>8.4</v>
      </c>
    </row>
    <row r="17" spans="2:7" x14ac:dyDescent="0.2">
      <c r="B17" s="3">
        <v>0.33333333333333331</v>
      </c>
      <c r="D17" s="7">
        <v>21.8</v>
      </c>
      <c r="F17" s="7">
        <v>10.6</v>
      </c>
      <c r="G17" s="100">
        <v>8.4</v>
      </c>
    </row>
    <row r="18" spans="2:7" x14ac:dyDescent="0.2">
      <c r="B18" s="3">
        <v>0.33333333333333331</v>
      </c>
      <c r="D18" s="7">
        <v>21.8</v>
      </c>
      <c r="F18" s="7">
        <v>10.6</v>
      </c>
      <c r="G18" s="100">
        <v>8.4</v>
      </c>
    </row>
    <row r="19" spans="2:7" x14ac:dyDescent="0.2">
      <c r="B19" s="3">
        <v>0.33333333333333331</v>
      </c>
      <c r="D19" s="7">
        <v>21.8</v>
      </c>
      <c r="F19" s="7">
        <v>10.6</v>
      </c>
      <c r="G19" s="100">
        <v>8.4</v>
      </c>
    </row>
    <row r="20" spans="2:7" x14ac:dyDescent="0.2">
      <c r="B20" s="3">
        <v>0.33333333333333331</v>
      </c>
      <c r="D20" s="7">
        <v>21.8</v>
      </c>
      <c r="F20" s="7">
        <v>10.6</v>
      </c>
      <c r="G20" s="100">
        <v>8.4</v>
      </c>
    </row>
    <row r="21" spans="2:7" x14ac:dyDescent="0.2">
      <c r="B21" s="3">
        <v>0.33333333333333331</v>
      </c>
      <c r="D21" s="7">
        <v>21.8</v>
      </c>
      <c r="F21" s="7">
        <v>10.6</v>
      </c>
      <c r="G21" s="100">
        <v>8.4</v>
      </c>
    </row>
    <row r="22" spans="2:7" x14ac:dyDescent="0.2">
      <c r="B22" s="3">
        <v>0.33333333333333331</v>
      </c>
      <c r="D22" s="7">
        <v>21.8</v>
      </c>
      <c r="F22" s="7">
        <v>10.6</v>
      </c>
      <c r="G22" s="100">
        <v>8.4</v>
      </c>
    </row>
    <row r="23" spans="2:7" x14ac:dyDescent="0.2">
      <c r="B23" s="3">
        <v>0.33333333333333331</v>
      </c>
      <c r="D23" s="7">
        <v>21.8</v>
      </c>
      <c r="F23" s="7">
        <v>10.6</v>
      </c>
      <c r="G23" s="100">
        <v>8.4</v>
      </c>
    </row>
    <row r="24" spans="2:7" x14ac:dyDescent="0.2">
      <c r="B24" s="3">
        <v>0.33333333333333331</v>
      </c>
      <c r="D24" s="7">
        <v>21.8</v>
      </c>
      <c r="F24" s="7">
        <v>10.6</v>
      </c>
      <c r="G24" s="100">
        <v>8.4</v>
      </c>
    </row>
    <row r="25" spans="2:7" x14ac:dyDescent="0.2">
      <c r="B25" s="3">
        <v>0.33333333333333331</v>
      </c>
      <c r="D25" s="7">
        <v>21.8</v>
      </c>
      <c r="F25" s="7">
        <v>10.6</v>
      </c>
      <c r="G25" s="100">
        <v>8.4</v>
      </c>
    </row>
    <row r="26" spans="2:7" x14ac:dyDescent="0.2">
      <c r="B26" s="3">
        <v>0.33333333333333331</v>
      </c>
      <c r="D26" s="7">
        <v>21.8</v>
      </c>
      <c r="F26" s="7">
        <v>10.6</v>
      </c>
      <c r="G26" s="100">
        <v>8.4</v>
      </c>
    </row>
    <row r="27" spans="2:7" x14ac:dyDescent="0.2">
      <c r="B27" s="3">
        <v>0.33333333333333331</v>
      </c>
      <c r="D27" s="7">
        <v>21.8</v>
      </c>
      <c r="F27" s="7">
        <v>10.6</v>
      </c>
      <c r="G27" s="100">
        <v>8.4</v>
      </c>
    </row>
    <row r="28" spans="2:7" x14ac:dyDescent="0.2">
      <c r="B28" s="3">
        <v>0.33333333333333331</v>
      </c>
      <c r="D28" s="7">
        <v>21.8</v>
      </c>
      <c r="F28" s="7">
        <v>10.6</v>
      </c>
      <c r="G28" s="100">
        <v>8.4</v>
      </c>
    </row>
    <row r="29" spans="2:7" x14ac:dyDescent="0.2">
      <c r="B29" s="3">
        <v>0.33333333333333331</v>
      </c>
      <c r="D29" s="7">
        <v>21.8</v>
      </c>
      <c r="F29" s="7">
        <v>10.6</v>
      </c>
      <c r="G29" s="100">
        <v>8.4</v>
      </c>
    </row>
    <row r="30" spans="2:7" x14ac:dyDescent="0.2">
      <c r="B30" s="3">
        <v>0.33333333333333331</v>
      </c>
      <c r="D30" s="7">
        <v>21.8</v>
      </c>
      <c r="F30" s="7">
        <v>10.6</v>
      </c>
      <c r="G30" s="100">
        <v>8.4</v>
      </c>
    </row>
    <row r="31" spans="2:7" x14ac:dyDescent="0.2">
      <c r="B31" s="3">
        <v>0.33333333333333331</v>
      </c>
      <c r="D31" s="7">
        <v>21.8</v>
      </c>
      <c r="F31" s="7">
        <v>10.6</v>
      </c>
      <c r="G31" s="100">
        <v>8.4</v>
      </c>
    </row>
    <row r="32" spans="2:7" x14ac:dyDescent="0.2">
      <c r="B32" s="3">
        <v>0.33333333333333331</v>
      </c>
      <c r="D32" s="7">
        <v>21.8</v>
      </c>
      <c r="F32" s="7">
        <v>10.6</v>
      </c>
      <c r="G32" s="100">
        <v>8.4</v>
      </c>
    </row>
    <row r="33" spans="2:7" x14ac:dyDescent="0.2">
      <c r="B33" s="3">
        <v>0.33333333333333331</v>
      </c>
      <c r="D33" s="7">
        <v>21.8</v>
      </c>
      <c r="F33" s="7">
        <v>10.6</v>
      </c>
      <c r="G33" s="100">
        <v>8.4</v>
      </c>
    </row>
    <row r="34" spans="2:7" x14ac:dyDescent="0.2">
      <c r="B34" s="3">
        <v>0.33333333333333331</v>
      </c>
      <c r="D34" s="7">
        <v>21.8</v>
      </c>
      <c r="F34" s="7">
        <v>10.6</v>
      </c>
      <c r="G34" s="100">
        <v>8.4</v>
      </c>
    </row>
    <row r="35" spans="2:7" x14ac:dyDescent="0.2">
      <c r="B35" s="3">
        <v>0.33333333333333331</v>
      </c>
      <c r="D35" s="7">
        <v>21.8</v>
      </c>
      <c r="F35" s="7">
        <v>10.6</v>
      </c>
      <c r="G35" s="100">
        <v>8.4</v>
      </c>
    </row>
    <row r="36" spans="2:7" x14ac:dyDescent="0.2">
      <c r="B36" s="3">
        <v>0.33333333333333331</v>
      </c>
      <c r="D36" s="7">
        <v>21.8</v>
      </c>
      <c r="F36" s="7">
        <v>10.6</v>
      </c>
      <c r="G36" s="100">
        <v>8.4</v>
      </c>
    </row>
    <row r="37" spans="2:7" x14ac:dyDescent="0.2">
      <c r="B37" s="3">
        <v>0.33333333333333331</v>
      </c>
      <c r="D37" s="7">
        <v>21.8</v>
      </c>
      <c r="F37" s="7">
        <v>10.6</v>
      </c>
      <c r="G37" s="100">
        <v>8.4</v>
      </c>
    </row>
    <row r="38" spans="2:7" x14ac:dyDescent="0.2">
      <c r="B38" s="3">
        <v>0.33333333333333331</v>
      </c>
      <c r="D38" s="7">
        <v>21.8</v>
      </c>
      <c r="F38" s="7">
        <v>10.6</v>
      </c>
      <c r="G38" s="100">
        <v>8.4</v>
      </c>
    </row>
    <row r="39" spans="2:7" x14ac:dyDescent="0.2">
      <c r="B39" s="3">
        <v>0.33333333333333331</v>
      </c>
      <c r="D39" s="7">
        <v>21.8</v>
      </c>
      <c r="F39" s="7">
        <v>10.6</v>
      </c>
      <c r="G39" s="100">
        <v>8.4</v>
      </c>
    </row>
    <row r="40" spans="2:7" x14ac:dyDescent="0.2">
      <c r="B40" s="3">
        <v>0.33333333333333331</v>
      </c>
      <c r="D40" s="7">
        <v>21.8</v>
      </c>
      <c r="F40" s="7">
        <v>10.6</v>
      </c>
      <c r="G40" s="100">
        <v>8.4</v>
      </c>
    </row>
    <row r="41" spans="2:7" x14ac:dyDescent="0.2">
      <c r="B41" s="3">
        <v>0.33333333333333331</v>
      </c>
      <c r="D41" s="7">
        <v>21.8</v>
      </c>
      <c r="F41" s="7">
        <v>10.6</v>
      </c>
      <c r="G41" s="100">
        <v>8.4</v>
      </c>
    </row>
    <row r="42" spans="2:7" x14ac:dyDescent="0.2">
      <c r="B42" s="3">
        <v>0.33333333333333331</v>
      </c>
      <c r="D42" s="7">
        <v>21.8</v>
      </c>
      <c r="F42" s="7">
        <v>10.6</v>
      </c>
      <c r="G42" s="100">
        <v>8.4</v>
      </c>
    </row>
    <row r="43" spans="2:7" x14ac:dyDescent="0.2">
      <c r="B43" s="3">
        <v>0.33333333333333331</v>
      </c>
      <c r="D43" s="7">
        <v>21.8</v>
      </c>
      <c r="F43" s="7">
        <v>10.6</v>
      </c>
      <c r="G43" s="100">
        <v>8.4</v>
      </c>
    </row>
    <row r="44" spans="2:7" x14ac:dyDescent="0.2">
      <c r="B44" s="3">
        <v>0.33333333333333331</v>
      </c>
      <c r="D44" s="7">
        <v>21.8</v>
      </c>
      <c r="F44" s="7">
        <v>10.6</v>
      </c>
      <c r="G44" s="100">
        <v>8.4</v>
      </c>
    </row>
    <row r="45" spans="2:7" x14ac:dyDescent="0.2">
      <c r="B45" s="3">
        <v>0.33333333333333331</v>
      </c>
      <c r="D45" s="7">
        <v>21.8</v>
      </c>
      <c r="F45" s="7">
        <v>10.6</v>
      </c>
      <c r="G45" s="100">
        <v>8.4</v>
      </c>
    </row>
    <row r="46" spans="2:7" x14ac:dyDescent="0.2">
      <c r="B46" s="3">
        <v>0.33333333333333331</v>
      </c>
      <c r="D46" s="7">
        <v>21.8</v>
      </c>
      <c r="F46" s="7">
        <v>10.6</v>
      </c>
      <c r="G46" s="100">
        <v>8.4</v>
      </c>
    </row>
    <row r="47" spans="2:7" x14ac:dyDescent="0.2">
      <c r="B47" s="3">
        <v>0.33333333333333331</v>
      </c>
      <c r="D47" s="7">
        <v>21.8</v>
      </c>
      <c r="F47" s="7">
        <v>10.6</v>
      </c>
      <c r="G47" s="100">
        <v>8.4</v>
      </c>
    </row>
    <row r="48" spans="2:7" x14ac:dyDescent="0.2">
      <c r="B48" s="3">
        <v>0.33333333333333331</v>
      </c>
      <c r="D48" s="7">
        <v>21.8</v>
      </c>
      <c r="F48" s="7">
        <v>10.6</v>
      </c>
      <c r="G48" s="100">
        <v>8.4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Pagamento</vt:lpstr>
      <vt:lpstr>FT</vt:lpstr>
      <vt:lpstr>Lançamento Folha</vt:lpstr>
      <vt:lpstr>FORA DA FL</vt:lpstr>
      <vt:lpstr>Base de Dados</vt:lpstr>
      <vt:lpstr>FT!Area_de_impressao</vt:lpstr>
      <vt:lpstr>Pagamento!Area_de_impressao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</dc:creator>
  <cp:lastModifiedBy>dp04</cp:lastModifiedBy>
  <cp:lastPrinted>2025-04-01T19:05:00Z</cp:lastPrinted>
  <dcterms:created xsi:type="dcterms:W3CDTF">2022-08-03T23:18:53Z</dcterms:created>
  <dcterms:modified xsi:type="dcterms:W3CDTF">2025-04-05T13:18:42Z</dcterms:modified>
</cp:coreProperties>
</file>