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nare\OneDrive\Desktop\"/>
    </mc:Choice>
  </mc:AlternateContent>
  <xr:revisionPtr revIDLastSave="0" documentId="13_ncr:1_{0183C3AE-82E3-46C0-8F18-45CA9521B994}" xr6:coauthVersionLast="40" xr6:coauthVersionMax="40" xr10:uidLastSave="{00000000-0000-0000-0000-000000000000}"/>
  <bookViews>
    <workbookView xWindow="0" yWindow="0" windowWidth="22560" windowHeight="11090" activeTab="6" xr2:uid="{00000000-000D-0000-FFFF-FFFF00000000}"/>
  </bookViews>
  <sheets>
    <sheet name="Summary" sheetId="7" r:id="rId1"/>
    <sheet name="ASSUMPTIONS" sheetId="9" r:id="rId2"/>
    <sheet name="Step 1" sheetId="1" r:id="rId3"/>
    <sheet name="Step 2" sheetId="10" r:id="rId4"/>
    <sheet name="Step 3" sheetId="2" r:id="rId5"/>
    <sheet name="Step 4" sheetId="3" r:id="rId6"/>
    <sheet name="Step 5" sheetId="8" r:id="rId7"/>
  </sheets>
  <externalReferences>
    <externalReference r:id="rId8"/>
  </externalReferences>
  <definedNames>
    <definedName name="_xlnm._FilterDatabase" localSheetId="2" hidden="1">'Step 1'!$A$3:$H$509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5" i="2" l="1"/>
  <c r="A5" i="3"/>
  <c r="AU6" i="3"/>
  <c r="AW6" i="3"/>
  <c r="AZ6" i="3"/>
  <c r="B6" i="8"/>
  <c r="C6" i="8"/>
  <c r="AT7" i="3"/>
  <c r="AU7" i="3"/>
  <c r="AV7" i="3"/>
  <c r="AW7" i="3"/>
  <c r="AZ7" i="3"/>
  <c r="B7" i="8"/>
  <c r="C7" i="8"/>
  <c r="AT8" i="3"/>
  <c r="AU8" i="3"/>
  <c r="AV8" i="3"/>
  <c r="AW8" i="3"/>
  <c r="AZ8" i="3"/>
  <c r="B8" i="8"/>
  <c r="C8" i="8"/>
  <c r="AT9" i="3"/>
  <c r="AU9" i="3"/>
  <c r="AV9" i="3"/>
  <c r="AW9" i="3"/>
  <c r="AZ9" i="3"/>
  <c r="B9" i="8"/>
  <c r="C9" i="8"/>
  <c r="AT10" i="3"/>
  <c r="AU10" i="3"/>
  <c r="AV10" i="3"/>
  <c r="AW10" i="3"/>
  <c r="AZ10" i="3"/>
  <c r="B10" i="8"/>
  <c r="C10" i="8"/>
  <c r="AT11" i="3"/>
  <c r="AU11" i="3"/>
  <c r="AV11" i="3"/>
  <c r="AW11" i="3"/>
  <c r="AZ11" i="3"/>
  <c r="B11" i="8"/>
  <c r="C11" i="8"/>
  <c r="AT12" i="3"/>
  <c r="AU12" i="3"/>
  <c r="AV12" i="3"/>
  <c r="AW12" i="3"/>
  <c r="AZ12" i="3"/>
  <c r="B12" i="8"/>
  <c r="C12" i="8"/>
  <c r="AT13" i="3"/>
  <c r="AU13" i="3"/>
  <c r="AV13" i="3"/>
  <c r="AW13" i="3"/>
  <c r="AZ13" i="3"/>
  <c r="B13" i="8"/>
  <c r="C13" i="8"/>
  <c r="AT14" i="3"/>
  <c r="AU14" i="3"/>
  <c r="AV14" i="3"/>
  <c r="AW14" i="3"/>
  <c r="AZ14" i="3"/>
  <c r="B14" i="8"/>
  <c r="C14" i="8"/>
  <c r="AT15" i="3"/>
  <c r="AU15" i="3"/>
  <c r="AV15" i="3"/>
  <c r="AW15" i="3"/>
  <c r="AZ15" i="3"/>
  <c r="B15" i="8"/>
  <c r="C15" i="8"/>
  <c r="AT16" i="3"/>
  <c r="AU16" i="3"/>
  <c r="AV16" i="3"/>
  <c r="AW16" i="3"/>
  <c r="AZ16" i="3"/>
  <c r="B16" i="8"/>
  <c r="C16" i="8"/>
  <c r="AT17" i="3"/>
  <c r="AU17" i="3"/>
  <c r="AV17" i="3"/>
  <c r="AW17" i="3"/>
  <c r="AZ17" i="3"/>
  <c r="B17" i="8"/>
  <c r="C17" i="8"/>
  <c r="AT18" i="3"/>
  <c r="AU18" i="3"/>
  <c r="AV18" i="3"/>
  <c r="AW18" i="3"/>
  <c r="AZ18" i="3"/>
  <c r="B18" i="8"/>
  <c r="C18" i="8"/>
  <c r="AT19" i="3"/>
  <c r="AU19" i="3"/>
  <c r="AV19" i="3"/>
  <c r="AW19" i="3"/>
  <c r="AZ19" i="3"/>
  <c r="B19" i="8"/>
  <c r="C19" i="8"/>
  <c r="AT20" i="3"/>
  <c r="AU20" i="3"/>
  <c r="AV20" i="3"/>
  <c r="AW20" i="3"/>
  <c r="AZ20" i="3"/>
  <c r="B20" i="8"/>
  <c r="C20" i="8"/>
  <c r="AT21" i="3"/>
  <c r="AU21" i="3"/>
  <c r="AV21" i="3"/>
  <c r="AW21" i="3"/>
  <c r="AZ21" i="3"/>
  <c r="B21" i="8"/>
  <c r="C21" i="8"/>
  <c r="AT22" i="3"/>
  <c r="AU22" i="3"/>
  <c r="AV22" i="3"/>
  <c r="AW22" i="3"/>
  <c r="AZ22" i="3"/>
  <c r="B22" i="8"/>
  <c r="C22" i="8"/>
  <c r="AT23" i="3"/>
  <c r="AU23" i="3"/>
  <c r="AV23" i="3"/>
  <c r="AW23" i="3"/>
  <c r="AZ23" i="3"/>
  <c r="B23" i="8"/>
  <c r="C23" i="8"/>
  <c r="AT24" i="3"/>
  <c r="AU24" i="3"/>
  <c r="AV24" i="3"/>
  <c r="AW24" i="3"/>
  <c r="AZ24" i="3"/>
  <c r="B24" i="8"/>
  <c r="C24" i="8"/>
  <c r="AT25" i="3"/>
  <c r="AU25" i="3"/>
  <c r="AV25" i="3"/>
  <c r="AW25" i="3"/>
  <c r="AZ25" i="3"/>
  <c r="B25" i="8"/>
  <c r="C25" i="8"/>
  <c r="AT26" i="3"/>
  <c r="AU26" i="3"/>
  <c r="AV26" i="3"/>
  <c r="AW26" i="3"/>
  <c r="AZ26" i="3"/>
  <c r="B26" i="8"/>
  <c r="C26" i="8"/>
  <c r="AT27" i="3"/>
  <c r="AU27" i="3"/>
  <c r="AV27" i="3"/>
  <c r="AW27" i="3"/>
  <c r="AZ27" i="3"/>
  <c r="B27" i="8"/>
  <c r="C27" i="8"/>
  <c r="AT28" i="3"/>
  <c r="AU28" i="3"/>
  <c r="AV28" i="3"/>
  <c r="AW28" i="3"/>
  <c r="AZ28" i="3"/>
  <c r="B28" i="8"/>
  <c r="C28" i="8"/>
  <c r="AT29" i="3"/>
  <c r="AU29" i="3"/>
  <c r="AV29" i="3"/>
  <c r="AW29" i="3"/>
  <c r="AZ29" i="3"/>
  <c r="B29" i="8"/>
  <c r="C29" i="8"/>
  <c r="AT30" i="3"/>
  <c r="AU30" i="3"/>
  <c r="AV30" i="3"/>
  <c r="AW30" i="3"/>
  <c r="AZ30" i="3"/>
  <c r="B30" i="8"/>
  <c r="C30" i="8"/>
  <c r="AT31" i="3"/>
  <c r="AU31" i="3"/>
  <c r="AV31" i="3"/>
  <c r="AW31" i="3"/>
  <c r="AZ31" i="3"/>
  <c r="B31" i="8"/>
  <c r="C31" i="8"/>
  <c r="AT32" i="3"/>
  <c r="AU32" i="3"/>
  <c r="AV32" i="3"/>
  <c r="AW32" i="3"/>
  <c r="AZ32" i="3"/>
  <c r="B32" i="8"/>
  <c r="C32" i="8"/>
  <c r="AT33" i="3"/>
  <c r="AU33" i="3"/>
  <c r="AV33" i="3"/>
  <c r="AW33" i="3"/>
  <c r="AZ33" i="3"/>
  <c r="B33" i="8"/>
  <c r="C33" i="8"/>
  <c r="AT34" i="3"/>
  <c r="AU34" i="3"/>
  <c r="AV34" i="3"/>
  <c r="AW34" i="3"/>
  <c r="AZ34" i="3"/>
  <c r="B34" i="8"/>
  <c r="C34" i="8"/>
  <c r="AT35" i="3"/>
  <c r="AU35" i="3"/>
  <c r="AV35" i="3"/>
  <c r="AW35" i="3"/>
  <c r="AZ35" i="3"/>
  <c r="B35" i="8"/>
  <c r="C35" i="8"/>
  <c r="AT36" i="3"/>
  <c r="AU36" i="3"/>
  <c r="AV36" i="3"/>
  <c r="AW36" i="3"/>
  <c r="AZ36" i="3"/>
  <c r="B36" i="8"/>
  <c r="C36" i="8"/>
  <c r="AT37" i="3"/>
  <c r="AU37" i="3"/>
  <c r="AV37" i="3"/>
  <c r="AW37" i="3"/>
  <c r="AZ37" i="3"/>
  <c r="B37" i="8"/>
  <c r="C37" i="8"/>
  <c r="AT38" i="3"/>
  <c r="AU38" i="3"/>
  <c r="AV38" i="3"/>
  <c r="AW38" i="3"/>
  <c r="AZ38" i="3"/>
  <c r="B38" i="8"/>
  <c r="C38" i="8"/>
  <c r="AT39" i="3"/>
  <c r="AU39" i="3"/>
  <c r="AV39" i="3"/>
  <c r="AW39" i="3"/>
  <c r="AZ39" i="3"/>
  <c r="B39" i="8"/>
  <c r="C39" i="8"/>
  <c r="AT40" i="3"/>
  <c r="AU40" i="3"/>
  <c r="AV40" i="3"/>
  <c r="AW40" i="3"/>
  <c r="AZ40" i="3"/>
  <c r="B40" i="8"/>
  <c r="C40" i="8"/>
  <c r="AT41" i="3"/>
  <c r="AU41" i="3"/>
  <c r="AV41" i="3"/>
  <c r="AW41" i="3"/>
  <c r="AZ41" i="3"/>
  <c r="B41" i="8"/>
  <c r="C41" i="8"/>
  <c r="AT42" i="3"/>
  <c r="AU42" i="3"/>
  <c r="AV42" i="3"/>
  <c r="AW42" i="3"/>
  <c r="AZ42" i="3"/>
  <c r="B42" i="8"/>
  <c r="C42" i="8"/>
  <c r="AT43" i="3"/>
  <c r="AU43" i="3"/>
  <c r="AV43" i="3"/>
  <c r="AW43" i="3"/>
  <c r="AZ43" i="3"/>
  <c r="B43" i="8"/>
  <c r="C43" i="8"/>
  <c r="AT44" i="3"/>
  <c r="AU44" i="3"/>
  <c r="AV44" i="3"/>
  <c r="AW44" i="3"/>
  <c r="AZ44" i="3"/>
  <c r="B44" i="8"/>
  <c r="C44" i="8"/>
  <c r="AT45" i="3"/>
  <c r="AU45" i="3"/>
  <c r="AV45" i="3"/>
  <c r="AW45" i="3"/>
  <c r="AZ45" i="3"/>
  <c r="B45" i="8"/>
  <c r="C45" i="8"/>
  <c r="AT46" i="3"/>
  <c r="AU46" i="3"/>
  <c r="AV46" i="3"/>
  <c r="AW46" i="3"/>
  <c r="AZ46" i="3"/>
  <c r="B46" i="8"/>
  <c r="C46" i="8"/>
  <c r="AT47" i="3"/>
  <c r="AU47" i="3"/>
  <c r="AV47" i="3"/>
  <c r="AW47" i="3"/>
  <c r="AZ47" i="3"/>
  <c r="B47" i="8"/>
  <c r="C47" i="8"/>
  <c r="AT48" i="3"/>
  <c r="AU48" i="3"/>
  <c r="AV48" i="3"/>
  <c r="AW48" i="3"/>
  <c r="AZ48" i="3"/>
  <c r="B48" i="8"/>
  <c r="C48" i="8"/>
  <c r="AT49" i="3"/>
  <c r="AU49" i="3"/>
  <c r="AV49" i="3"/>
  <c r="AW49" i="3"/>
  <c r="AZ49" i="3"/>
  <c r="B49" i="8"/>
  <c r="C49" i="8"/>
  <c r="AT50" i="3"/>
  <c r="AU50" i="3"/>
  <c r="AV50" i="3"/>
  <c r="AW50" i="3"/>
  <c r="AZ50" i="3"/>
  <c r="B50" i="8"/>
  <c r="C50" i="8"/>
  <c r="AT51" i="3"/>
  <c r="AU51" i="3"/>
  <c r="AV51" i="3"/>
  <c r="AW51" i="3"/>
  <c r="AZ51" i="3"/>
  <c r="B51" i="8"/>
  <c r="C51" i="8"/>
  <c r="AT52" i="3"/>
  <c r="AU52" i="3"/>
  <c r="AV52" i="3"/>
  <c r="AW52" i="3"/>
  <c r="AZ52" i="3"/>
  <c r="B52" i="8"/>
  <c r="C52" i="8"/>
  <c r="AT53" i="3"/>
  <c r="AU53" i="3"/>
  <c r="AV53" i="3"/>
  <c r="AW53" i="3"/>
  <c r="AZ53" i="3"/>
  <c r="B53" i="8"/>
  <c r="C53" i="8"/>
  <c r="AT54" i="3"/>
  <c r="AU54" i="3"/>
  <c r="AV54" i="3"/>
  <c r="AW54" i="3"/>
  <c r="AZ54" i="3"/>
  <c r="B54" i="8"/>
  <c r="C54" i="8"/>
  <c r="AT55" i="3"/>
  <c r="AU55" i="3"/>
  <c r="AV55" i="3"/>
  <c r="AW55" i="3"/>
  <c r="AZ55" i="3"/>
  <c r="B55" i="8"/>
  <c r="C55" i="8"/>
  <c r="AT56" i="3"/>
  <c r="AU56" i="3"/>
  <c r="AV56" i="3"/>
  <c r="AW56" i="3"/>
  <c r="AZ56" i="3"/>
  <c r="B56" i="8"/>
  <c r="C56" i="8"/>
  <c r="AT57" i="3"/>
  <c r="AU57" i="3"/>
  <c r="AV57" i="3"/>
  <c r="AW57" i="3"/>
  <c r="AZ57" i="3"/>
  <c r="B57" i="8"/>
  <c r="C57" i="8"/>
  <c r="AT58" i="3"/>
  <c r="AU58" i="3"/>
  <c r="AV58" i="3"/>
  <c r="AW58" i="3"/>
  <c r="AZ58" i="3"/>
  <c r="B58" i="8"/>
  <c r="C58" i="8"/>
  <c r="AT59" i="3"/>
  <c r="AU59" i="3"/>
  <c r="AV59" i="3"/>
  <c r="AW59" i="3"/>
  <c r="AZ59" i="3"/>
  <c r="B59" i="8"/>
  <c r="C59" i="8"/>
  <c r="AT60" i="3"/>
  <c r="AU60" i="3"/>
  <c r="AV60" i="3"/>
  <c r="AW60" i="3"/>
  <c r="AZ60" i="3"/>
  <c r="B60" i="8"/>
  <c r="C60" i="8"/>
  <c r="AT61" i="3"/>
  <c r="AU61" i="3"/>
  <c r="AV61" i="3"/>
  <c r="AW61" i="3"/>
  <c r="AZ61" i="3"/>
  <c r="B61" i="8"/>
  <c r="C61" i="8"/>
  <c r="AT62" i="3"/>
  <c r="AU62" i="3"/>
  <c r="AV62" i="3"/>
  <c r="AW62" i="3"/>
  <c r="AZ62" i="3"/>
  <c r="B62" i="8"/>
  <c r="C62" i="8"/>
  <c r="AT63" i="3"/>
  <c r="AU63" i="3"/>
  <c r="AV63" i="3"/>
  <c r="AW63" i="3"/>
  <c r="AZ63" i="3"/>
  <c r="B63" i="8"/>
  <c r="C63" i="8"/>
  <c r="AT64" i="3"/>
  <c r="AU64" i="3"/>
  <c r="AV64" i="3"/>
  <c r="AW64" i="3"/>
  <c r="AZ64" i="3"/>
  <c r="B64" i="8"/>
  <c r="C64" i="8"/>
  <c r="AT65" i="3"/>
  <c r="AU65" i="3"/>
  <c r="AV65" i="3"/>
  <c r="AW65" i="3"/>
  <c r="AZ65" i="3"/>
  <c r="B65" i="8"/>
  <c r="C65" i="8"/>
  <c r="AT66" i="3"/>
  <c r="AU66" i="3"/>
  <c r="AV66" i="3"/>
  <c r="AW66" i="3"/>
  <c r="AZ66" i="3"/>
  <c r="B66" i="8"/>
  <c r="C66" i="8"/>
  <c r="AT67" i="3"/>
  <c r="AU67" i="3"/>
  <c r="AV67" i="3"/>
  <c r="AW67" i="3"/>
  <c r="AZ67" i="3"/>
  <c r="B67" i="8"/>
  <c r="C67" i="8"/>
  <c r="AT68" i="3"/>
  <c r="AU68" i="3"/>
  <c r="AV68" i="3"/>
  <c r="AW68" i="3"/>
  <c r="AZ68" i="3"/>
  <c r="B68" i="8"/>
  <c r="C68" i="8"/>
  <c r="AT69" i="3"/>
  <c r="AU69" i="3"/>
  <c r="AV69" i="3"/>
  <c r="AW69" i="3"/>
  <c r="AZ69" i="3"/>
  <c r="B69" i="8"/>
  <c r="C69" i="8"/>
  <c r="AT70" i="3"/>
  <c r="AU70" i="3"/>
  <c r="AV70" i="3"/>
  <c r="AW70" i="3"/>
  <c r="AZ70" i="3"/>
  <c r="B70" i="8"/>
  <c r="C70" i="8"/>
  <c r="AT71" i="3"/>
  <c r="AU71" i="3"/>
  <c r="AV71" i="3"/>
  <c r="AW71" i="3"/>
  <c r="AZ71" i="3"/>
  <c r="B71" i="8"/>
  <c r="C71" i="8"/>
  <c r="AT72" i="3"/>
  <c r="AU72" i="3"/>
  <c r="AV72" i="3"/>
  <c r="AW72" i="3"/>
  <c r="AZ72" i="3"/>
  <c r="B72" i="8"/>
  <c r="C72" i="8"/>
  <c r="AT73" i="3"/>
  <c r="AU73" i="3"/>
  <c r="AV73" i="3"/>
  <c r="AW73" i="3"/>
  <c r="AZ73" i="3"/>
  <c r="B73" i="8"/>
  <c r="C73" i="8"/>
  <c r="AT74" i="3"/>
  <c r="AU74" i="3"/>
  <c r="AV74" i="3"/>
  <c r="AW74" i="3"/>
  <c r="AZ74" i="3"/>
  <c r="B74" i="8"/>
  <c r="C74" i="8"/>
  <c r="AT75" i="3"/>
  <c r="AU75" i="3"/>
  <c r="AV75" i="3"/>
  <c r="AW75" i="3"/>
  <c r="AZ75" i="3"/>
  <c r="B75" i="8"/>
  <c r="C75" i="8"/>
  <c r="AT76" i="3"/>
  <c r="AU76" i="3"/>
  <c r="AV76" i="3"/>
  <c r="AW76" i="3"/>
  <c r="AZ76" i="3"/>
  <c r="B76" i="8"/>
  <c r="C76" i="8"/>
  <c r="AT77" i="3"/>
  <c r="AU77" i="3"/>
  <c r="AV77" i="3"/>
  <c r="AW77" i="3"/>
  <c r="AZ77" i="3"/>
  <c r="B77" i="8"/>
  <c r="C77" i="8"/>
  <c r="AT78" i="3"/>
  <c r="AU78" i="3"/>
  <c r="AV78" i="3"/>
  <c r="AW78" i="3"/>
  <c r="AZ78" i="3"/>
  <c r="B78" i="8"/>
  <c r="C78" i="8"/>
  <c r="AT79" i="3"/>
  <c r="AU79" i="3"/>
  <c r="AV79" i="3"/>
  <c r="AW79" i="3"/>
  <c r="AZ79" i="3"/>
  <c r="B79" i="8"/>
  <c r="C79" i="8"/>
  <c r="AT80" i="3"/>
  <c r="AU80" i="3"/>
  <c r="AV80" i="3"/>
  <c r="AW80" i="3"/>
  <c r="AZ80" i="3"/>
  <c r="B80" i="8"/>
  <c r="C80" i="8"/>
  <c r="AT81" i="3"/>
  <c r="AU81" i="3"/>
  <c r="AV81" i="3"/>
  <c r="AW81" i="3"/>
  <c r="AZ81" i="3"/>
  <c r="B81" i="8"/>
  <c r="C81" i="8"/>
  <c r="AT82" i="3"/>
  <c r="AU82" i="3"/>
  <c r="AV82" i="3"/>
  <c r="AW82" i="3"/>
  <c r="AZ82" i="3"/>
  <c r="B82" i="8"/>
  <c r="C82" i="8"/>
  <c r="AT83" i="3"/>
  <c r="AU83" i="3"/>
  <c r="AV83" i="3"/>
  <c r="AW83" i="3"/>
  <c r="AZ83" i="3"/>
  <c r="B83" i="8"/>
  <c r="C83" i="8"/>
  <c r="AT84" i="3"/>
  <c r="AU84" i="3"/>
  <c r="AV84" i="3"/>
  <c r="AW84" i="3"/>
  <c r="AZ84" i="3"/>
  <c r="B84" i="8"/>
  <c r="C84" i="8"/>
  <c r="AT85" i="3"/>
  <c r="AU85" i="3"/>
  <c r="AV85" i="3"/>
  <c r="AW85" i="3"/>
  <c r="AZ85" i="3"/>
  <c r="B85" i="8"/>
  <c r="C85" i="8"/>
  <c r="AT86" i="3"/>
  <c r="AU86" i="3"/>
  <c r="AV86" i="3"/>
  <c r="AW86" i="3"/>
  <c r="AZ86" i="3"/>
  <c r="B86" i="8"/>
  <c r="C86" i="8"/>
  <c r="AT87" i="3"/>
  <c r="AU87" i="3"/>
  <c r="AV87" i="3"/>
  <c r="AW87" i="3"/>
  <c r="AZ87" i="3"/>
  <c r="B87" i="8"/>
  <c r="C87" i="8"/>
  <c r="AT88" i="3"/>
  <c r="AU88" i="3"/>
  <c r="AV88" i="3"/>
  <c r="AW88" i="3"/>
  <c r="AZ88" i="3"/>
  <c r="B88" i="8"/>
  <c r="C88" i="8"/>
  <c r="AT89" i="3"/>
  <c r="AU89" i="3"/>
  <c r="AV89" i="3"/>
  <c r="AW89" i="3"/>
  <c r="AZ89" i="3"/>
  <c r="B89" i="8"/>
  <c r="C89" i="8"/>
  <c r="AT90" i="3"/>
  <c r="AU90" i="3"/>
  <c r="AV90" i="3"/>
  <c r="AW90" i="3"/>
  <c r="AZ90" i="3"/>
  <c r="B90" i="8"/>
  <c r="C90" i="8"/>
  <c r="AT91" i="3"/>
  <c r="AU91" i="3"/>
  <c r="AV91" i="3"/>
  <c r="AW91" i="3"/>
  <c r="AZ91" i="3"/>
  <c r="B91" i="8"/>
  <c r="C91" i="8"/>
  <c r="AT92" i="3"/>
  <c r="AU92" i="3"/>
  <c r="AV92" i="3"/>
  <c r="AW92" i="3"/>
  <c r="AZ92" i="3"/>
  <c r="B92" i="8"/>
  <c r="C92" i="8"/>
  <c r="AT93" i="3"/>
  <c r="AU93" i="3"/>
  <c r="AV93" i="3"/>
  <c r="AW93" i="3"/>
  <c r="AZ93" i="3"/>
  <c r="B93" i="8"/>
  <c r="C93" i="8"/>
  <c r="AT94" i="3"/>
  <c r="AU94" i="3"/>
  <c r="AV94" i="3"/>
  <c r="AW94" i="3"/>
  <c r="AZ94" i="3"/>
  <c r="B94" i="8"/>
  <c r="C94" i="8"/>
  <c r="AT95" i="3"/>
  <c r="AU95" i="3"/>
  <c r="AV95" i="3"/>
  <c r="AW95" i="3"/>
  <c r="AZ95" i="3"/>
  <c r="B95" i="8"/>
  <c r="C95" i="8"/>
  <c r="AT96" i="3"/>
  <c r="AU96" i="3"/>
  <c r="AV96" i="3"/>
  <c r="AW96" i="3"/>
  <c r="AZ96" i="3"/>
  <c r="B96" i="8"/>
  <c r="C96" i="8"/>
  <c r="AT97" i="3"/>
  <c r="AU97" i="3"/>
  <c r="AV97" i="3"/>
  <c r="AW97" i="3"/>
  <c r="AZ97" i="3"/>
  <c r="B97" i="8"/>
  <c r="C97" i="8"/>
  <c r="AT98" i="3"/>
  <c r="AU98" i="3"/>
  <c r="AV98" i="3"/>
  <c r="AW98" i="3"/>
  <c r="AZ98" i="3"/>
  <c r="B98" i="8"/>
  <c r="C98" i="8"/>
  <c r="AT99" i="3"/>
  <c r="AU99" i="3"/>
  <c r="AV99" i="3"/>
  <c r="AW99" i="3"/>
  <c r="AZ99" i="3"/>
  <c r="B99" i="8"/>
  <c r="C99" i="8"/>
  <c r="AT100" i="3"/>
  <c r="AU100" i="3"/>
  <c r="AV100" i="3"/>
  <c r="AW100" i="3"/>
  <c r="AZ100" i="3"/>
  <c r="B100" i="8"/>
  <c r="C100" i="8"/>
  <c r="AT101" i="3"/>
  <c r="AU101" i="3"/>
  <c r="AV101" i="3"/>
  <c r="AW101" i="3"/>
  <c r="AZ101" i="3"/>
  <c r="B101" i="8"/>
  <c r="C101" i="8"/>
  <c r="AT102" i="3"/>
  <c r="AU102" i="3"/>
  <c r="AV102" i="3"/>
  <c r="AW102" i="3"/>
  <c r="AZ102" i="3"/>
  <c r="B102" i="8"/>
  <c r="C102" i="8"/>
  <c r="AT103" i="3"/>
  <c r="AU103" i="3"/>
  <c r="AV103" i="3"/>
  <c r="AW103" i="3"/>
  <c r="AZ103" i="3"/>
  <c r="B103" i="8"/>
  <c r="C103" i="8"/>
  <c r="AT104" i="3"/>
  <c r="AU104" i="3"/>
  <c r="AV104" i="3"/>
  <c r="AW104" i="3"/>
  <c r="AZ104" i="3"/>
  <c r="B104" i="8"/>
  <c r="C104" i="8"/>
  <c r="AT105" i="3"/>
  <c r="AU105" i="3"/>
  <c r="AV105" i="3"/>
  <c r="AW105" i="3"/>
  <c r="AZ105" i="3"/>
  <c r="B105" i="8"/>
  <c r="C105" i="8"/>
  <c r="AT106" i="3"/>
  <c r="AU106" i="3"/>
  <c r="AV106" i="3"/>
  <c r="AW106" i="3"/>
  <c r="AZ106" i="3"/>
  <c r="B106" i="8"/>
  <c r="C106" i="8"/>
  <c r="AT107" i="3"/>
  <c r="AU107" i="3"/>
  <c r="AV107" i="3"/>
  <c r="AW107" i="3"/>
  <c r="AZ107" i="3"/>
  <c r="B107" i="8"/>
  <c r="C107" i="8"/>
  <c r="AT108" i="3"/>
  <c r="AU108" i="3"/>
  <c r="AV108" i="3"/>
  <c r="AW108" i="3"/>
  <c r="AZ108" i="3"/>
  <c r="B108" i="8"/>
  <c r="C108" i="8"/>
  <c r="AT109" i="3"/>
  <c r="AU109" i="3"/>
  <c r="AV109" i="3"/>
  <c r="AW109" i="3"/>
  <c r="AZ109" i="3"/>
  <c r="B109" i="8"/>
  <c r="C109" i="8"/>
  <c r="AT110" i="3"/>
  <c r="AU110" i="3"/>
  <c r="AV110" i="3"/>
  <c r="AW110" i="3"/>
  <c r="AZ110" i="3"/>
  <c r="B110" i="8"/>
  <c r="C110" i="8"/>
  <c r="AT111" i="3"/>
  <c r="AU111" i="3"/>
  <c r="AV111" i="3"/>
  <c r="AW111" i="3"/>
  <c r="AZ111" i="3"/>
  <c r="B111" i="8"/>
  <c r="C111" i="8"/>
  <c r="AT112" i="3"/>
  <c r="AU112" i="3"/>
  <c r="AV112" i="3"/>
  <c r="AW112" i="3"/>
  <c r="AZ112" i="3"/>
  <c r="B112" i="8"/>
  <c r="C112" i="8"/>
  <c r="AT113" i="3"/>
  <c r="AU113" i="3"/>
  <c r="AV113" i="3"/>
  <c r="AW113" i="3"/>
  <c r="AZ113" i="3"/>
  <c r="B113" i="8"/>
  <c r="C113" i="8"/>
  <c r="AT114" i="3"/>
  <c r="AU114" i="3"/>
  <c r="AV114" i="3"/>
  <c r="AW114" i="3"/>
  <c r="AZ114" i="3"/>
  <c r="B114" i="8"/>
  <c r="C114" i="8"/>
  <c r="AT115" i="3"/>
  <c r="AU115" i="3"/>
  <c r="AV115" i="3"/>
  <c r="AW115" i="3"/>
  <c r="AZ115" i="3"/>
  <c r="B115" i="8"/>
  <c r="C115" i="8"/>
  <c r="AT116" i="3"/>
  <c r="AU116" i="3"/>
  <c r="AV116" i="3"/>
  <c r="AW116" i="3"/>
  <c r="AZ116" i="3"/>
  <c r="B116" i="8"/>
  <c r="C116" i="8"/>
  <c r="AT117" i="3"/>
  <c r="AU117" i="3"/>
  <c r="AV117" i="3"/>
  <c r="AW117" i="3"/>
  <c r="AZ117" i="3"/>
  <c r="B117" i="8"/>
  <c r="C117" i="8"/>
  <c r="AT118" i="3"/>
  <c r="AU118" i="3"/>
  <c r="AV118" i="3"/>
  <c r="AW118" i="3"/>
  <c r="AZ118" i="3"/>
  <c r="B118" i="8"/>
  <c r="C118" i="8"/>
  <c r="AT119" i="3"/>
  <c r="AU119" i="3"/>
  <c r="AV119" i="3"/>
  <c r="AW119" i="3"/>
  <c r="AZ119" i="3"/>
  <c r="B119" i="8"/>
  <c r="C119" i="8"/>
  <c r="AT120" i="3"/>
  <c r="AU120" i="3"/>
  <c r="AV120" i="3"/>
  <c r="AW120" i="3"/>
  <c r="AZ120" i="3"/>
  <c r="B120" i="8"/>
  <c r="C120" i="8"/>
  <c r="AT121" i="3"/>
  <c r="AU121" i="3"/>
  <c r="AV121" i="3"/>
  <c r="AW121" i="3"/>
  <c r="AZ121" i="3"/>
  <c r="B121" i="8"/>
  <c r="C121" i="8"/>
  <c r="AT122" i="3"/>
  <c r="AU122" i="3"/>
  <c r="AV122" i="3"/>
  <c r="AW122" i="3"/>
  <c r="AZ122" i="3"/>
  <c r="B122" i="8"/>
  <c r="C122" i="8"/>
  <c r="AT123" i="3"/>
  <c r="AU123" i="3"/>
  <c r="AV123" i="3"/>
  <c r="AW123" i="3"/>
  <c r="AZ123" i="3"/>
  <c r="B123" i="8"/>
  <c r="C123" i="8"/>
  <c r="AT124" i="3"/>
  <c r="AU124" i="3"/>
  <c r="AV124" i="3"/>
  <c r="AW124" i="3"/>
  <c r="AZ124" i="3"/>
  <c r="B124" i="8"/>
  <c r="C124" i="8"/>
  <c r="AT125" i="3"/>
  <c r="AU125" i="3"/>
  <c r="AV125" i="3"/>
  <c r="AW125" i="3"/>
  <c r="AZ125" i="3"/>
  <c r="B125" i="8"/>
  <c r="C125" i="8"/>
  <c r="AT126" i="3"/>
  <c r="AU126" i="3"/>
  <c r="AV126" i="3"/>
  <c r="AW126" i="3"/>
  <c r="AZ126" i="3"/>
  <c r="B126" i="8"/>
  <c r="C126" i="8"/>
  <c r="AT127" i="3"/>
  <c r="AU127" i="3"/>
  <c r="AV127" i="3"/>
  <c r="AW127" i="3"/>
  <c r="AZ127" i="3"/>
  <c r="B127" i="8"/>
  <c r="C127" i="8"/>
  <c r="AT128" i="3"/>
  <c r="AU128" i="3"/>
  <c r="AV128" i="3"/>
  <c r="AW128" i="3"/>
  <c r="AZ128" i="3"/>
  <c r="B128" i="8"/>
  <c r="C128" i="8"/>
  <c r="AT129" i="3"/>
  <c r="AU129" i="3"/>
  <c r="AV129" i="3"/>
  <c r="AW129" i="3"/>
  <c r="AZ129" i="3"/>
  <c r="B129" i="8"/>
  <c r="C129" i="8"/>
  <c r="AT130" i="3"/>
  <c r="AU130" i="3"/>
  <c r="AV130" i="3"/>
  <c r="AW130" i="3"/>
  <c r="AZ130" i="3"/>
  <c r="B130" i="8"/>
  <c r="C130" i="8"/>
  <c r="AT131" i="3"/>
  <c r="AU131" i="3"/>
  <c r="AV131" i="3"/>
  <c r="AW131" i="3"/>
  <c r="AZ131" i="3"/>
  <c r="B131" i="8"/>
  <c r="C131" i="8"/>
  <c r="N7" i="8"/>
  <c r="O7" i="8"/>
  <c r="U16" i="8"/>
  <c r="V16" i="8"/>
  <c r="V18" i="8"/>
  <c r="V22" i="8"/>
  <c r="G44" i="7"/>
  <c r="G42" i="7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U6" i="8"/>
  <c r="V6" i="8"/>
  <c r="U8" i="8"/>
  <c r="V8" i="8"/>
  <c r="V9" i="8"/>
  <c r="V11" i="8"/>
  <c r="G40" i="7"/>
  <c r="V25" i="8"/>
  <c r="V33" i="8"/>
  <c r="G38" i="7"/>
  <c r="N9" i="8"/>
  <c r="O9" i="8"/>
  <c r="O10" i="8"/>
  <c r="O27" i="8"/>
  <c r="G36" i="7"/>
  <c r="D7" i="8"/>
  <c r="D6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O22" i="8"/>
  <c r="G34" i="7"/>
  <c r="O19" i="8"/>
  <c r="O18" i="8"/>
  <c r="O20" i="8"/>
  <c r="G32" i="7"/>
  <c r="O16" i="8"/>
  <c r="G31" i="7"/>
  <c r="O15" i="8"/>
  <c r="G30" i="7"/>
  <c r="N12" i="8"/>
  <c r="O12" i="8"/>
  <c r="O13" i="8"/>
  <c r="G28" i="7"/>
  <c r="G27" i="7"/>
  <c r="N13" i="8"/>
  <c r="F28" i="7"/>
  <c r="N10" i="8"/>
  <c r="F27" i="7"/>
  <c r="G25" i="7"/>
  <c r="F25" i="7"/>
  <c r="N6" i="8"/>
  <c r="O6" i="8"/>
  <c r="G24" i="7"/>
  <c r="F24" i="7"/>
  <c r="C6" i="2"/>
  <c r="D8" i="2"/>
  <c r="D10" i="2"/>
  <c r="V131" i="3"/>
  <c r="W131" i="3"/>
  <c r="V130" i="3"/>
  <c r="W130" i="3"/>
  <c r="V129" i="3"/>
  <c r="W129" i="3"/>
  <c r="V128" i="3"/>
  <c r="W128" i="3"/>
  <c r="V127" i="3"/>
  <c r="W127" i="3"/>
  <c r="V126" i="3"/>
  <c r="W126" i="3"/>
  <c r="V125" i="3"/>
  <c r="W125" i="3"/>
  <c r="V124" i="3"/>
  <c r="W124" i="3"/>
  <c r="V123" i="3"/>
  <c r="W123" i="3"/>
  <c r="V122" i="3"/>
  <c r="W122" i="3"/>
  <c r="V121" i="3"/>
  <c r="W121" i="3"/>
  <c r="V120" i="3"/>
  <c r="W120" i="3"/>
  <c r="V119" i="3"/>
  <c r="W119" i="3"/>
  <c r="V118" i="3"/>
  <c r="W118" i="3"/>
  <c r="V117" i="3"/>
  <c r="W117" i="3"/>
  <c r="V116" i="3"/>
  <c r="W116" i="3"/>
  <c r="V115" i="3"/>
  <c r="W115" i="3"/>
  <c r="V114" i="3"/>
  <c r="W114" i="3"/>
  <c r="V113" i="3"/>
  <c r="W113" i="3"/>
  <c r="V112" i="3"/>
  <c r="W112" i="3"/>
  <c r="V111" i="3"/>
  <c r="W111" i="3"/>
  <c r="V110" i="3"/>
  <c r="W110" i="3"/>
  <c r="V109" i="3"/>
  <c r="W109" i="3"/>
  <c r="V108" i="3"/>
  <c r="W108" i="3"/>
  <c r="V107" i="3"/>
  <c r="W107" i="3"/>
  <c r="V106" i="3"/>
  <c r="W106" i="3"/>
  <c r="V105" i="3"/>
  <c r="W105" i="3"/>
  <c r="V104" i="3"/>
  <c r="W104" i="3"/>
  <c r="V103" i="3"/>
  <c r="W103" i="3"/>
  <c r="V102" i="3"/>
  <c r="W102" i="3"/>
  <c r="V101" i="3"/>
  <c r="W101" i="3"/>
  <c r="V100" i="3"/>
  <c r="W100" i="3"/>
  <c r="V99" i="3"/>
  <c r="W99" i="3"/>
  <c r="V98" i="3"/>
  <c r="W98" i="3"/>
  <c r="V97" i="3"/>
  <c r="W97" i="3"/>
  <c r="V96" i="3"/>
  <c r="W96" i="3"/>
  <c r="V95" i="3"/>
  <c r="W95" i="3"/>
  <c r="V94" i="3"/>
  <c r="W94" i="3"/>
  <c r="V93" i="3"/>
  <c r="W93" i="3"/>
  <c r="V92" i="3"/>
  <c r="W92" i="3"/>
  <c r="V91" i="3"/>
  <c r="W91" i="3"/>
  <c r="V90" i="3"/>
  <c r="W90" i="3"/>
  <c r="V89" i="3"/>
  <c r="W89" i="3"/>
  <c r="V88" i="3"/>
  <c r="W88" i="3"/>
  <c r="V87" i="3"/>
  <c r="W87" i="3"/>
  <c r="V86" i="3"/>
  <c r="W86" i="3"/>
  <c r="V85" i="3"/>
  <c r="W85" i="3"/>
  <c r="V84" i="3"/>
  <c r="W84" i="3"/>
  <c r="V83" i="3"/>
  <c r="W83" i="3"/>
  <c r="V82" i="3"/>
  <c r="W82" i="3"/>
  <c r="V81" i="3"/>
  <c r="W81" i="3"/>
  <c r="V80" i="3"/>
  <c r="W80" i="3"/>
  <c r="V79" i="3"/>
  <c r="W79" i="3"/>
  <c r="V78" i="3"/>
  <c r="W78" i="3"/>
  <c r="V77" i="3"/>
  <c r="W77" i="3"/>
  <c r="V76" i="3"/>
  <c r="W76" i="3"/>
  <c r="V75" i="3"/>
  <c r="W75" i="3"/>
  <c r="V74" i="3"/>
  <c r="W74" i="3"/>
  <c r="V73" i="3"/>
  <c r="W73" i="3"/>
  <c r="V72" i="3"/>
  <c r="W72" i="3"/>
  <c r="V71" i="3"/>
  <c r="W71" i="3"/>
  <c r="V70" i="3"/>
  <c r="W70" i="3"/>
  <c r="V69" i="3"/>
  <c r="W69" i="3"/>
  <c r="V68" i="3"/>
  <c r="W68" i="3"/>
  <c r="V67" i="3"/>
  <c r="W67" i="3"/>
  <c r="V66" i="3"/>
  <c r="W66" i="3"/>
  <c r="V65" i="3"/>
  <c r="W65" i="3"/>
  <c r="V64" i="3"/>
  <c r="W64" i="3"/>
  <c r="V63" i="3"/>
  <c r="W63" i="3"/>
  <c r="V62" i="3"/>
  <c r="W62" i="3"/>
  <c r="V61" i="3"/>
  <c r="W61" i="3"/>
  <c r="V60" i="3"/>
  <c r="W60" i="3"/>
  <c r="V59" i="3"/>
  <c r="W59" i="3"/>
  <c r="V58" i="3"/>
  <c r="W58" i="3"/>
  <c r="V57" i="3"/>
  <c r="W57" i="3"/>
  <c r="V56" i="3"/>
  <c r="W56" i="3"/>
  <c r="V55" i="3"/>
  <c r="W55" i="3"/>
  <c r="V54" i="3"/>
  <c r="W54" i="3"/>
  <c r="V53" i="3"/>
  <c r="W53" i="3"/>
  <c r="V52" i="3"/>
  <c r="W52" i="3"/>
  <c r="V51" i="3"/>
  <c r="W51" i="3"/>
  <c r="V50" i="3"/>
  <c r="W50" i="3"/>
  <c r="V49" i="3"/>
  <c r="W49" i="3"/>
  <c r="V48" i="3"/>
  <c r="W48" i="3"/>
  <c r="V47" i="3"/>
  <c r="W47" i="3"/>
  <c r="V46" i="3"/>
  <c r="W46" i="3"/>
  <c r="V45" i="3"/>
  <c r="W45" i="3"/>
  <c r="V44" i="3"/>
  <c r="W44" i="3"/>
  <c r="V43" i="3"/>
  <c r="W43" i="3"/>
  <c r="V42" i="3"/>
  <c r="W42" i="3"/>
  <c r="V41" i="3"/>
  <c r="W41" i="3"/>
  <c r="V40" i="3"/>
  <c r="W40" i="3"/>
  <c r="V39" i="3"/>
  <c r="W39" i="3"/>
  <c r="V38" i="3"/>
  <c r="W38" i="3"/>
  <c r="V37" i="3"/>
  <c r="W37" i="3"/>
  <c r="V36" i="3"/>
  <c r="W36" i="3"/>
  <c r="V35" i="3"/>
  <c r="W35" i="3"/>
  <c r="V34" i="3"/>
  <c r="W34" i="3"/>
  <c r="V33" i="3"/>
  <c r="W33" i="3"/>
  <c r="V32" i="3"/>
  <c r="W32" i="3"/>
  <c r="V31" i="3"/>
  <c r="W31" i="3"/>
  <c r="V30" i="3"/>
  <c r="W30" i="3"/>
  <c r="V29" i="3"/>
  <c r="W29" i="3"/>
  <c r="V28" i="3"/>
  <c r="W28" i="3"/>
  <c r="V27" i="3"/>
  <c r="W27" i="3"/>
  <c r="V26" i="3"/>
  <c r="W26" i="3"/>
  <c r="V25" i="3"/>
  <c r="W25" i="3"/>
  <c r="V24" i="3"/>
  <c r="W24" i="3"/>
  <c r="V23" i="3"/>
  <c r="W23" i="3"/>
  <c r="V22" i="3"/>
  <c r="W22" i="3"/>
  <c r="V21" i="3"/>
  <c r="W21" i="3"/>
  <c r="V20" i="3"/>
  <c r="W20" i="3"/>
  <c r="V19" i="3"/>
  <c r="W19" i="3"/>
  <c r="V18" i="3"/>
  <c r="W18" i="3"/>
  <c r="V17" i="3"/>
  <c r="W17" i="3"/>
  <c r="V16" i="3"/>
  <c r="W16" i="3"/>
  <c r="V15" i="3"/>
  <c r="W15" i="3"/>
  <c r="V14" i="3"/>
  <c r="W14" i="3"/>
  <c r="V13" i="3"/>
  <c r="W13" i="3"/>
  <c r="V12" i="3"/>
  <c r="W12" i="3"/>
  <c r="V11" i="3"/>
  <c r="W11" i="3"/>
  <c r="V10" i="3"/>
  <c r="W10" i="3"/>
  <c r="V9" i="3"/>
  <c r="W9" i="3"/>
  <c r="V8" i="3"/>
  <c r="W8" i="3"/>
  <c r="V7" i="3"/>
  <c r="W7" i="3"/>
  <c r="V6" i="3"/>
  <c r="W6" i="3"/>
  <c r="B27" i="2"/>
  <c r="B33" i="2"/>
  <c r="B32" i="2"/>
  <c r="X5" i="3"/>
  <c r="C33" i="2"/>
  <c r="C32" i="2"/>
  <c r="Y5" i="3"/>
  <c r="D33" i="2"/>
  <c r="D32" i="2"/>
  <c r="Z5" i="3"/>
  <c r="E33" i="2"/>
  <c r="E32" i="2"/>
  <c r="AA5" i="3"/>
  <c r="F33" i="2"/>
  <c r="F32" i="2"/>
  <c r="AB5" i="3"/>
  <c r="G33" i="2"/>
  <c r="G32" i="2"/>
  <c r="AC5" i="3"/>
  <c r="H33" i="2"/>
  <c r="H32" i="2"/>
  <c r="AD5" i="3"/>
  <c r="I33" i="2"/>
  <c r="I32" i="2"/>
  <c r="AE5" i="3"/>
  <c r="J33" i="2"/>
  <c r="J32" i="2"/>
  <c r="AF5" i="3"/>
  <c r="K33" i="2"/>
  <c r="K32" i="2"/>
  <c r="AG5" i="3"/>
  <c r="L33" i="2"/>
  <c r="L32" i="2"/>
  <c r="AH5" i="3"/>
  <c r="M33" i="2"/>
  <c r="M32" i="2"/>
  <c r="AI5" i="3"/>
  <c r="N33" i="2"/>
  <c r="N32" i="2"/>
  <c r="AJ5" i="3"/>
  <c r="O33" i="2"/>
  <c r="O32" i="2"/>
  <c r="AK5" i="3"/>
  <c r="P33" i="2"/>
  <c r="P32" i="2"/>
  <c r="AL5" i="3"/>
  <c r="Q33" i="2"/>
  <c r="Q32" i="2"/>
  <c r="AM5" i="3"/>
  <c r="R33" i="2"/>
  <c r="R32" i="2"/>
  <c r="AN5" i="3"/>
  <c r="S33" i="2"/>
  <c r="S32" i="2"/>
  <c r="AO5" i="3"/>
  <c r="T33" i="2"/>
  <c r="T32" i="2"/>
  <c r="AP5" i="3"/>
  <c r="U33" i="2"/>
  <c r="U32" i="2"/>
  <c r="AQ5" i="3"/>
  <c r="K10" i="9"/>
  <c r="J7" i="9"/>
  <c r="I7" i="9"/>
  <c r="K7" i="9"/>
  <c r="Q10" i="9"/>
  <c r="Q12" i="9"/>
  <c r="Q8" i="9"/>
  <c r="Q6" i="9"/>
  <c r="E9" i="9"/>
  <c r="I8" i="9"/>
  <c r="Q11" i="9"/>
  <c r="Q7" i="9"/>
  <c r="AT5" i="3"/>
  <c r="AV5" i="3"/>
  <c r="U28" i="2"/>
  <c r="U29" i="2"/>
  <c r="U30" i="2"/>
  <c r="U34" i="2"/>
  <c r="U35" i="2"/>
  <c r="U38" i="2"/>
  <c r="B28" i="2"/>
  <c r="B29" i="2"/>
  <c r="B30" i="2"/>
  <c r="B34" i="2"/>
  <c r="B35" i="2"/>
  <c r="B38" i="2"/>
  <c r="C28" i="2"/>
  <c r="C29" i="2"/>
  <c r="C30" i="2"/>
  <c r="C34" i="2"/>
  <c r="C35" i="2"/>
  <c r="C38" i="2"/>
  <c r="D28" i="2"/>
  <c r="D29" i="2"/>
  <c r="D30" i="2"/>
  <c r="D34" i="2"/>
  <c r="D35" i="2"/>
  <c r="D38" i="2"/>
  <c r="E28" i="2"/>
  <c r="E29" i="2"/>
  <c r="E30" i="2"/>
  <c r="E34" i="2"/>
  <c r="E35" i="2"/>
  <c r="E38" i="2"/>
  <c r="F28" i="2"/>
  <c r="F29" i="2"/>
  <c r="F30" i="2"/>
  <c r="F34" i="2"/>
  <c r="F35" i="2"/>
  <c r="F38" i="2"/>
  <c r="G28" i="2"/>
  <c r="G29" i="2"/>
  <c r="G30" i="2"/>
  <c r="G34" i="2"/>
  <c r="G35" i="2"/>
  <c r="G38" i="2"/>
  <c r="H28" i="2"/>
  <c r="H29" i="2"/>
  <c r="H30" i="2"/>
  <c r="H34" i="2"/>
  <c r="H35" i="2"/>
  <c r="H38" i="2"/>
  <c r="I28" i="2"/>
  <c r="I29" i="2"/>
  <c r="I30" i="2"/>
  <c r="I34" i="2"/>
  <c r="I35" i="2"/>
  <c r="I38" i="2"/>
  <c r="J28" i="2"/>
  <c r="J29" i="2"/>
  <c r="J30" i="2"/>
  <c r="J34" i="2"/>
  <c r="J35" i="2"/>
  <c r="J38" i="2"/>
  <c r="K28" i="2"/>
  <c r="K29" i="2"/>
  <c r="K30" i="2"/>
  <c r="K34" i="2"/>
  <c r="K35" i="2"/>
  <c r="K38" i="2"/>
  <c r="L28" i="2"/>
  <c r="L29" i="2"/>
  <c r="L30" i="2"/>
  <c r="L34" i="2"/>
  <c r="L35" i="2"/>
  <c r="L38" i="2"/>
  <c r="M28" i="2"/>
  <c r="M29" i="2"/>
  <c r="M30" i="2"/>
  <c r="M34" i="2"/>
  <c r="M35" i="2"/>
  <c r="M38" i="2"/>
  <c r="N28" i="2"/>
  <c r="N29" i="2"/>
  <c r="N30" i="2"/>
  <c r="N34" i="2"/>
  <c r="N35" i="2"/>
  <c r="N38" i="2"/>
  <c r="O28" i="2"/>
  <c r="O29" i="2"/>
  <c r="O30" i="2"/>
  <c r="O34" i="2"/>
  <c r="O35" i="2"/>
  <c r="O38" i="2"/>
  <c r="P28" i="2"/>
  <c r="P29" i="2"/>
  <c r="P30" i="2"/>
  <c r="P34" i="2"/>
  <c r="P35" i="2"/>
  <c r="P38" i="2"/>
  <c r="Q28" i="2"/>
  <c r="Q29" i="2"/>
  <c r="Q30" i="2"/>
  <c r="Q34" i="2"/>
  <c r="Q35" i="2"/>
  <c r="Q38" i="2"/>
  <c r="R28" i="2"/>
  <c r="R29" i="2"/>
  <c r="R30" i="2"/>
  <c r="R34" i="2"/>
  <c r="R35" i="2"/>
  <c r="R38" i="2"/>
  <c r="S28" i="2"/>
  <c r="S29" i="2"/>
  <c r="S30" i="2"/>
  <c r="S34" i="2"/>
  <c r="S35" i="2"/>
  <c r="S38" i="2"/>
  <c r="T28" i="2"/>
  <c r="T29" i="2"/>
  <c r="T30" i="2"/>
  <c r="T34" i="2"/>
  <c r="T35" i="2"/>
  <c r="T38" i="2"/>
  <c r="V3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F7" i="8"/>
  <c r="F6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U20" i="8"/>
  <c r="U13" i="8"/>
  <c r="O24" i="8"/>
  <c r="A124" i="3"/>
  <c r="A124" i="8"/>
  <c r="A125" i="3"/>
  <c r="A125" i="8"/>
  <c r="A126" i="3"/>
  <c r="A126" i="8"/>
  <c r="A127" i="3"/>
  <c r="A127" i="8"/>
  <c r="A128" i="3"/>
  <c r="A128" i="8"/>
  <c r="A129" i="3"/>
  <c r="A129" i="8"/>
  <c r="A130" i="3"/>
  <c r="A130" i="8"/>
  <c r="A131" i="3"/>
  <c r="A131" i="8"/>
  <c r="A70" i="3"/>
  <c r="A70" i="8"/>
  <c r="A71" i="3"/>
  <c r="A71" i="8"/>
  <c r="A72" i="3"/>
  <c r="A72" i="8"/>
  <c r="A73" i="3"/>
  <c r="A73" i="8"/>
  <c r="A74" i="3"/>
  <c r="A74" i="8"/>
  <c r="A75" i="3"/>
  <c r="A75" i="8"/>
  <c r="A76" i="3"/>
  <c r="A76" i="8"/>
  <c r="A77" i="3"/>
  <c r="A77" i="8"/>
  <c r="A78" i="3"/>
  <c r="A78" i="8"/>
  <c r="A79" i="3"/>
  <c r="A79" i="8"/>
  <c r="A80" i="3"/>
  <c r="A80" i="8"/>
  <c r="A81" i="3"/>
  <c r="A81" i="8"/>
  <c r="A82" i="3"/>
  <c r="A82" i="8"/>
  <c r="A83" i="3"/>
  <c r="A83" i="8"/>
  <c r="A84" i="3"/>
  <c r="A84" i="8"/>
  <c r="A85" i="3"/>
  <c r="A85" i="8"/>
  <c r="A86" i="3"/>
  <c r="A86" i="8"/>
  <c r="A87" i="3"/>
  <c r="A87" i="8"/>
  <c r="A88" i="3"/>
  <c r="A88" i="8"/>
  <c r="A89" i="3"/>
  <c r="A89" i="8"/>
  <c r="A90" i="3"/>
  <c r="A90" i="8"/>
  <c r="A91" i="3"/>
  <c r="A91" i="8"/>
  <c r="A92" i="3"/>
  <c r="A92" i="8"/>
  <c r="A93" i="3"/>
  <c r="A93" i="8"/>
  <c r="A94" i="3"/>
  <c r="A94" i="8"/>
  <c r="A95" i="3"/>
  <c r="A95" i="8"/>
  <c r="A96" i="3"/>
  <c r="A96" i="8"/>
  <c r="A97" i="3"/>
  <c r="A97" i="8"/>
  <c r="A98" i="3"/>
  <c r="A98" i="8"/>
  <c r="A99" i="3"/>
  <c r="A99" i="8"/>
  <c r="A100" i="3"/>
  <c r="A100" i="8"/>
  <c r="A101" i="3"/>
  <c r="A101" i="8"/>
  <c r="A102" i="3"/>
  <c r="A102" i="8"/>
  <c r="A103" i="3"/>
  <c r="A103" i="8"/>
  <c r="A104" i="3"/>
  <c r="A104" i="8"/>
  <c r="A105" i="3"/>
  <c r="A105" i="8"/>
  <c r="A106" i="3"/>
  <c r="A106" i="8"/>
  <c r="A107" i="3"/>
  <c r="A107" i="8"/>
  <c r="A108" i="3"/>
  <c r="A108" i="8"/>
  <c r="A109" i="3"/>
  <c r="A109" i="8"/>
  <c r="A110" i="3"/>
  <c r="A110" i="8"/>
  <c r="A111" i="3"/>
  <c r="A111" i="8"/>
  <c r="A112" i="3"/>
  <c r="A112" i="8"/>
  <c r="A113" i="3"/>
  <c r="A113" i="8"/>
  <c r="A114" i="3"/>
  <c r="A114" i="8"/>
  <c r="A115" i="3"/>
  <c r="A115" i="8"/>
  <c r="A116" i="3"/>
  <c r="A116" i="8"/>
  <c r="A117" i="3"/>
  <c r="A117" i="8"/>
  <c r="A118" i="3"/>
  <c r="A118" i="8"/>
  <c r="A119" i="3"/>
  <c r="A119" i="8"/>
  <c r="A120" i="3"/>
  <c r="A120" i="8"/>
  <c r="A121" i="3"/>
  <c r="A121" i="8"/>
  <c r="A122" i="3"/>
  <c r="A122" i="8"/>
  <c r="A123" i="3"/>
  <c r="A123" i="8"/>
  <c r="A5" i="8"/>
  <c r="A7" i="3"/>
  <c r="A7" i="8"/>
  <c r="A8" i="3"/>
  <c r="A8" i="8"/>
  <c r="A9" i="3"/>
  <c r="A9" i="8"/>
  <c r="A10" i="3"/>
  <c r="A10" i="8"/>
  <c r="A11" i="3"/>
  <c r="A11" i="8"/>
  <c r="A12" i="3"/>
  <c r="A12" i="8"/>
  <c r="A13" i="3"/>
  <c r="A13" i="8"/>
  <c r="A14" i="3"/>
  <c r="A14" i="8"/>
  <c r="A15" i="3"/>
  <c r="A15" i="8"/>
  <c r="A16" i="3"/>
  <c r="A16" i="8"/>
  <c r="A17" i="3"/>
  <c r="A17" i="8"/>
  <c r="A18" i="3"/>
  <c r="A18" i="8"/>
  <c r="A19" i="3"/>
  <c r="A19" i="8"/>
  <c r="A20" i="3"/>
  <c r="A20" i="8"/>
  <c r="A21" i="3"/>
  <c r="A21" i="8"/>
  <c r="A22" i="3"/>
  <c r="A22" i="8"/>
  <c r="A23" i="3"/>
  <c r="A23" i="8"/>
  <c r="A24" i="3"/>
  <c r="A24" i="8"/>
  <c r="A25" i="3"/>
  <c r="A25" i="8"/>
  <c r="A26" i="3"/>
  <c r="A26" i="8"/>
  <c r="A27" i="3"/>
  <c r="A27" i="8"/>
  <c r="A28" i="3"/>
  <c r="A28" i="8"/>
  <c r="A29" i="3"/>
  <c r="A29" i="8"/>
  <c r="A30" i="3"/>
  <c r="A30" i="8"/>
  <c r="A31" i="3"/>
  <c r="A31" i="8"/>
  <c r="A32" i="3"/>
  <c r="A32" i="8"/>
  <c r="A33" i="3"/>
  <c r="A33" i="8"/>
  <c r="A34" i="3"/>
  <c r="A34" i="8"/>
  <c r="A35" i="3"/>
  <c r="A35" i="8"/>
  <c r="A36" i="3"/>
  <c r="A36" i="8"/>
  <c r="A37" i="3"/>
  <c r="A37" i="8"/>
  <c r="A38" i="3"/>
  <c r="A38" i="8"/>
  <c r="A39" i="3"/>
  <c r="A39" i="8"/>
  <c r="A40" i="3"/>
  <c r="A40" i="8"/>
  <c r="A41" i="3"/>
  <c r="A41" i="8"/>
  <c r="A42" i="3"/>
  <c r="A42" i="8"/>
  <c r="A43" i="3"/>
  <c r="A43" i="8"/>
  <c r="A44" i="3"/>
  <c r="A44" i="8"/>
  <c r="A45" i="3"/>
  <c r="A45" i="8"/>
  <c r="A46" i="3"/>
  <c r="A46" i="8"/>
  <c r="A47" i="3"/>
  <c r="A47" i="8"/>
  <c r="A48" i="3"/>
  <c r="A48" i="8"/>
  <c r="A49" i="3"/>
  <c r="A49" i="8"/>
  <c r="A50" i="3"/>
  <c r="A50" i="8"/>
  <c r="A51" i="3"/>
  <c r="A51" i="8"/>
  <c r="A52" i="3"/>
  <c r="A52" i="8"/>
  <c r="A53" i="3"/>
  <c r="A53" i="8"/>
  <c r="A54" i="3"/>
  <c r="A54" i="8"/>
  <c r="A55" i="3"/>
  <c r="A55" i="8"/>
  <c r="A56" i="3"/>
  <c r="A56" i="8"/>
  <c r="A57" i="3"/>
  <c r="A57" i="8"/>
  <c r="A58" i="3"/>
  <c r="A58" i="8"/>
  <c r="A59" i="3"/>
  <c r="A59" i="8"/>
  <c r="A60" i="3"/>
  <c r="A60" i="8"/>
  <c r="A61" i="3"/>
  <c r="A61" i="8"/>
  <c r="A62" i="3"/>
  <c r="A62" i="8"/>
  <c r="A63" i="3"/>
  <c r="A63" i="8"/>
  <c r="A64" i="3"/>
  <c r="A64" i="8"/>
  <c r="A65" i="3"/>
  <c r="A65" i="8"/>
  <c r="A66" i="3"/>
  <c r="A66" i="8"/>
  <c r="A67" i="3"/>
  <c r="A67" i="8"/>
  <c r="A68" i="3"/>
  <c r="A68" i="8"/>
  <c r="A69" i="3"/>
  <c r="A69" i="8"/>
  <c r="A6" i="3"/>
  <c r="A6" i="8"/>
  <c r="W5" i="3"/>
  <c r="V5" i="3"/>
  <c r="W4" i="3"/>
  <c r="V4" i="3"/>
  <c r="W28" i="2"/>
  <c r="X28" i="2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4" i="3"/>
  <c r="A4" i="3"/>
  <c r="X16" i="7"/>
  <c r="W16" i="7"/>
  <c r="X6" i="7"/>
  <c r="W6" i="7"/>
  <c r="X29" i="2"/>
  <c r="X30" i="2"/>
  <c r="W29" i="2"/>
  <c r="W26" i="2"/>
  <c r="W30" i="2"/>
  <c r="A28" i="2"/>
  <c r="C6" i="7"/>
  <c r="B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B1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A16" i="7"/>
  <c r="A6" i="7"/>
  <c r="A15" i="7"/>
  <c r="B24" i="7"/>
  <c r="B25" i="7"/>
  <c r="B27" i="7"/>
  <c r="B28" i="7"/>
  <c r="B30" i="7"/>
  <c r="B31" i="7"/>
  <c r="B3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E18" i="9"/>
  <c r="E17" i="9"/>
  <c r="E16" i="9"/>
  <c r="E13" i="9"/>
  <c r="J8" i="9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K31" i="8"/>
  <c r="K30" i="8"/>
  <c r="Y4" i="7"/>
  <c r="B14" i="7"/>
  <c r="V20" i="8"/>
  <c r="U14" i="8"/>
  <c r="V13" i="8"/>
  <c r="V14" i="8"/>
  <c r="J16" i="9"/>
  <c r="J15" i="9"/>
  <c r="AV6" i="3"/>
  <c r="K8" i="9"/>
  <c r="K9" i="9"/>
  <c r="J17" i="9"/>
  <c r="AJ29" i="3"/>
  <c r="AO27" i="3"/>
  <c r="Z30" i="3"/>
  <c r="AM13" i="3"/>
  <c r="AD131" i="3"/>
  <c r="AE25" i="3"/>
  <c r="AG113" i="3"/>
  <c r="AH110" i="3"/>
  <c r="AC54" i="3"/>
  <c r="AF36" i="3"/>
  <c r="X81" i="3"/>
  <c r="AK115" i="3"/>
  <c r="R7" i="7"/>
  <c r="AI92" i="3"/>
  <c r="C7" i="7"/>
  <c r="AJ119" i="3"/>
  <c r="AJ120" i="3"/>
  <c r="AJ36" i="3"/>
  <c r="AJ90" i="3"/>
  <c r="AJ31" i="3"/>
  <c r="AJ84" i="3"/>
  <c r="AO17" i="3"/>
  <c r="AG26" i="3"/>
  <c r="AG69" i="3"/>
  <c r="T7" i="7"/>
  <c r="AE125" i="3"/>
  <c r="AM120" i="3"/>
  <c r="AO43" i="3"/>
  <c r="AI93" i="3"/>
  <c r="AE84" i="3"/>
  <c r="AM93" i="3"/>
  <c r="B7" i="7"/>
  <c r="B17" i="7"/>
  <c r="B19" i="7"/>
  <c r="AE80" i="3"/>
  <c r="AM75" i="3"/>
  <c r="AE123" i="3"/>
  <c r="AE107" i="3"/>
  <c r="AE51" i="3"/>
  <c r="AM35" i="3"/>
  <c r="AM90" i="3"/>
  <c r="AM15" i="3"/>
  <c r="AO90" i="3"/>
  <c r="AO38" i="3"/>
  <c r="X30" i="3"/>
  <c r="AE85" i="3"/>
  <c r="AE73" i="3"/>
  <c r="AE21" i="3"/>
  <c r="AM67" i="3"/>
  <c r="AM71" i="3"/>
  <c r="AO130" i="3"/>
  <c r="AO125" i="3"/>
  <c r="AO37" i="3"/>
  <c r="AF55" i="3"/>
  <c r="S7" i="7"/>
  <c r="S17" i="7"/>
  <c r="S19" i="7"/>
  <c r="AG56" i="3"/>
  <c r="AE34" i="3"/>
  <c r="AE63" i="3"/>
  <c r="AE71" i="3"/>
  <c r="AM9" i="3"/>
  <c r="AM85" i="3"/>
  <c r="AO98" i="3"/>
  <c r="AO102" i="3"/>
  <c r="AO104" i="3"/>
  <c r="AJ67" i="3"/>
  <c r="AJ63" i="3"/>
  <c r="AH131" i="3"/>
  <c r="AG47" i="3"/>
  <c r="AG107" i="3"/>
  <c r="AG77" i="3"/>
  <c r="X124" i="3"/>
  <c r="AG57" i="3"/>
  <c r="AG102" i="3"/>
  <c r="AG100" i="3"/>
  <c r="AG123" i="3"/>
  <c r="AG11" i="3"/>
  <c r="AG73" i="3"/>
  <c r="AG68" i="3"/>
  <c r="AE122" i="3"/>
  <c r="AE97" i="3"/>
  <c r="AE49" i="3"/>
  <c r="AM130" i="3"/>
  <c r="AM76" i="3"/>
  <c r="AO87" i="3"/>
  <c r="AO105" i="3"/>
  <c r="AB35" i="3"/>
  <c r="AB72" i="3"/>
  <c r="AB90" i="3"/>
  <c r="AB46" i="3"/>
  <c r="AB127" i="3"/>
  <c r="AB33" i="3"/>
  <c r="AB57" i="3"/>
  <c r="AB73" i="3"/>
  <c r="AB103" i="3"/>
  <c r="AB6" i="3"/>
  <c r="AB115" i="3"/>
  <c r="X115" i="3"/>
  <c r="X43" i="3"/>
  <c r="X52" i="3"/>
  <c r="X116" i="3"/>
  <c r="X91" i="3"/>
  <c r="X59" i="3"/>
  <c r="X64" i="3"/>
  <c r="X128" i="3"/>
  <c r="X17" i="3"/>
  <c r="X74" i="3"/>
  <c r="X69" i="3"/>
  <c r="X19" i="3"/>
  <c r="X92" i="3"/>
  <c r="X25" i="3"/>
  <c r="X98" i="3"/>
  <c r="X121" i="3"/>
  <c r="X102" i="3"/>
  <c r="X27" i="3"/>
  <c r="X11" i="3"/>
  <c r="X20" i="3"/>
  <c r="X84" i="3"/>
  <c r="X31" i="3"/>
  <c r="X6" i="3"/>
  <c r="X32" i="3"/>
  <c r="X96" i="3"/>
  <c r="X46" i="3"/>
  <c r="X49" i="3"/>
  <c r="X106" i="3"/>
  <c r="X47" i="3"/>
  <c r="X28" i="3"/>
  <c r="X50" i="3"/>
  <c r="X61" i="3"/>
  <c r="X89" i="3"/>
  <c r="X21" i="3"/>
  <c r="X113" i="3"/>
  <c r="X67" i="3"/>
  <c r="X36" i="3"/>
  <c r="X63" i="3"/>
  <c r="X48" i="3"/>
  <c r="X62" i="3"/>
  <c r="X122" i="3"/>
  <c r="X60" i="3"/>
  <c r="X70" i="3"/>
  <c r="X57" i="3"/>
  <c r="X71" i="3"/>
  <c r="X72" i="3"/>
  <c r="X13" i="3"/>
  <c r="X114" i="3"/>
  <c r="X15" i="3"/>
  <c r="X119" i="3"/>
  <c r="X12" i="3"/>
  <c r="X29" i="3"/>
  <c r="X88" i="3"/>
  <c r="X93" i="3"/>
  <c r="X56" i="3"/>
  <c r="X10" i="3"/>
  <c r="X110" i="3"/>
  <c r="X45" i="3"/>
  <c r="X23" i="3"/>
  <c r="X100" i="3"/>
  <c r="X18" i="3"/>
  <c r="X112" i="3"/>
  <c r="X65" i="3"/>
  <c r="X14" i="3"/>
  <c r="X58" i="3"/>
  <c r="X105" i="3"/>
  <c r="X7" i="3"/>
  <c r="X8" i="3"/>
  <c r="X38" i="3"/>
  <c r="X78" i="3"/>
  <c r="X101" i="3"/>
  <c r="X75" i="3"/>
  <c r="X99" i="3"/>
  <c r="X76" i="3"/>
  <c r="X97" i="3"/>
  <c r="X37" i="3"/>
  <c r="X39" i="3"/>
  <c r="X118" i="3"/>
  <c r="X24" i="3"/>
  <c r="X34" i="3"/>
  <c r="X109" i="3"/>
  <c r="X127" i="3"/>
  <c r="X123" i="3"/>
  <c r="X83" i="3"/>
  <c r="X54" i="3"/>
  <c r="X40" i="3"/>
  <c r="X86" i="3"/>
  <c r="X95" i="3"/>
  <c r="X108" i="3"/>
  <c r="X73" i="3"/>
  <c r="X129" i="3"/>
  <c r="X9" i="3"/>
  <c r="X79" i="3"/>
  <c r="X16" i="3"/>
  <c r="X90" i="3"/>
  <c r="X53" i="3"/>
  <c r="X26" i="3"/>
  <c r="X66" i="3"/>
  <c r="X117" i="3"/>
  <c r="X103" i="3"/>
  <c r="X35" i="3"/>
  <c r="X51" i="3"/>
  <c r="X42" i="3"/>
  <c r="X68" i="3"/>
  <c r="X80" i="3"/>
  <c r="X85" i="3"/>
  <c r="X126" i="3"/>
  <c r="X87" i="3"/>
  <c r="X41" i="3"/>
  <c r="X55" i="3"/>
  <c r="X44" i="3"/>
  <c r="X131" i="3"/>
  <c r="X82" i="3"/>
  <c r="X120" i="3"/>
  <c r="AF35" i="3"/>
  <c r="AF30" i="3"/>
  <c r="AF12" i="3"/>
  <c r="AF76" i="3"/>
  <c r="AF51" i="3"/>
  <c r="AF11" i="3"/>
  <c r="AF8" i="3"/>
  <c r="AF72" i="3"/>
  <c r="AF131" i="3"/>
  <c r="AF25" i="3"/>
  <c r="AF98" i="3"/>
  <c r="AF23" i="3"/>
  <c r="AF59" i="3"/>
  <c r="AF34" i="3"/>
  <c r="AF65" i="3"/>
  <c r="AF73" i="3"/>
  <c r="AF58" i="3"/>
  <c r="AF47" i="3"/>
  <c r="AF48" i="3"/>
  <c r="AF42" i="3"/>
  <c r="AF53" i="3"/>
  <c r="AF81" i="3"/>
  <c r="AF115" i="3"/>
  <c r="AF116" i="3"/>
  <c r="AF70" i="3"/>
  <c r="AF75" i="3"/>
  <c r="AF94" i="3"/>
  <c r="AF85" i="3"/>
  <c r="AF122" i="3"/>
  <c r="AF46" i="3"/>
  <c r="AF71" i="3"/>
  <c r="AF7" i="3"/>
  <c r="AF119" i="3"/>
  <c r="AF107" i="3"/>
  <c r="AF44" i="3"/>
  <c r="AF108" i="3"/>
  <c r="AF10" i="3"/>
  <c r="AF79" i="3"/>
  <c r="AF40" i="3"/>
  <c r="AF104" i="3"/>
  <c r="AF54" i="3"/>
  <c r="AF57" i="3"/>
  <c r="AF130" i="3"/>
  <c r="AF22" i="3"/>
  <c r="AF68" i="3"/>
  <c r="AF29" i="3"/>
  <c r="AF102" i="3"/>
  <c r="AF113" i="3"/>
  <c r="AF78" i="3"/>
  <c r="AF83" i="3"/>
  <c r="AF112" i="3"/>
  <c r="AF17" i="3"/>
  <c r="AF118" i="3"/>
  <c r="AF109" i="3"/>
  <c r="AF52" i="3"/>
  <c r="AF66" i="3"/>
  <c r="AF89" i="3"/>
  <c r="AF103" i="3"/>
  <c r="AF13" i="3"/>
  <c r="AF96" i="3"/>
  <c r="AF95" i="3"/>
  <c r="AF101" i="3"/>
  <c r="AF31" i="3"/>
  <c r="AF27" i="3"/>
  <c r="AF111" i="3"/>
  <c r="AF124" i="3"/>
  <c r="AF91" i="3"/>
  <c r="AF120" i="3"/>
  <c r="AF82" i="3"/>
  <c r="AF15" i="3"/>
  <c r="AF37" i="3"/>
  <c r="AF129" i="3"/>
  <c r="AF16" i="3"/>
  <c r="AF45" i="3"/>
  <c r="AF125" i="3"/>
  <c r="AF33" i="3"/>
  <c r="AF128" i="3"/>
  <c r="AF86" i="3"/>
  <c r="AF117" i="3"/>
  <c r="AF14" i="3"/>
  <c r="AF60" i="3"/>
  <c r="AF26" i="3"/>
  <c r="AF56" i="3"/>
  <c r="AF9" i="3"/>
  <c r="AF77" i="3"/>
  <c r="AF100" i="3"/>
  <c r="AF110" i="3"/>
  <c r="AF106" i="3"/>
  <c r="AF123" i="3"/>
  <c r="AF126" i="3"/>
  <c r="AF84" i="3"/>
  <c r="AF105" i="3"/>
  <c r="AF49" i="3"/>
  <c r="AF64" i="3"/>
  <c r="AF99" i="3"/>
  <c r="AF92" i="3"/>
  <c r="AF88" i="3"/>
  <c r="AF63" i="3"/>
  <c r="AF97" i="3"/>
  <c r="AF50" i="3"/>
  <c r="AF127" i="3"/>
  <c r="AF121" i="3"/>
  <c r="AF87" i="3"/>
  <c r="AF43" i="3"/>
  <c r="AF41" i="3"/>
  <c r="AF62" i="3"/>
  <c r="AF19" i="3"/>
  <c r="AF93" i="3"/>
  <c r="AF6" i="3"/>
  <c r="AF21" i="3"/>
  <c r="AF28" i="3"/>
  <c r="AF24" i="3"/>
  <c r="AF114" i="3"/>
  <c r="AF74" i="3"/>
  <c r="AF80" i="3"/>
  <c r="AF20" i="3"/>
  <c r="AF32" i="3"/>
  <c r="AF18" i="3"/>
  <c r="AH8" i="3"/>
  <c r="AH49" i="3"/>
  <c r="AH109" i="3"/>
  <c r="AH38" i="3"/>
  <c r="AH102" i="3"/>
  <c r="AH20" i="3"/>
  <c r="AH50" i="3"/>
  <c r="AH114" i="3"/>
  <c r="AH64" i="3"/>
  <c r="AH67" i="3"/>
  <c r="AH124" i="3"/>
  <c r="AH25" i="3"/>
  <c r="AH78" i="3"/>
  <c r="AH44" i="3"/>
  <c r="AH84" i="3"/>
  <c r="AH83" i="3"/>
  <c r="AH43" i="3"/>
  <c r="AH69" i="3"/>
  <c r="AH97" i="3"/>
  <c r="AH90" i="3"/>
  <c r="AH27" i="3"/>
  <c r="AH100" i="3"/>
  <c r="AH119" i="3"/>
  <c r="AH16" i="3"/>
  <c r="AH30" i="3"/>
  <c r="AH40" i="3"/>
  <c r="AH79" i="3"/>
  <c r="AH23" i="3"/>
  <c r="AH31" i="3"/>
  <c r="AH68" i="3"/>
  <c r="AH96" i="3"/>
  <c r="AH95" i="3"/>
  <c r="AH33" i="3"/>
  <c r="AH89" i="3"/>
  <c r="AH6" i="3"/>
  <c r="AH70" i="3"/>
  <c r="AH129" i="3"/>
  <c r="AH18" i="3"/>
  <c r="AH82" i="3"/>
  <c r="AH125" i="3"/>
  <c r="AH35" i="3"/>
  <c r="AH92" i="3"/>
  <c r="AH53" i="3"/>
  <c r="AH14" i="3"/>
  <c r="AH121" i="3"/>
  <c r="AH39" i="3"/>
  <c r="AH120" i="3"/>
  <c r="AH107" i="3"/>
  <c r="AH116" i="3"/>
  <c r="AH12" i="3"/>
  <c r="AH26" i="3"/>
  <c r="AH52" i="3"/>
  <c r="AH63" i="3"/>
  <c r="AH87" i="3"/>
  <c r="AH45" i="3"/>
  <c r="AH37" i="3"/>
  <c r="AH94" i="3"/>
  <c r="AH15" i="3"/>
  <c r="AH61" i="3"/>
  <c r="AH17" i="3"/>
  <c r="AH28" i="3"/>
  <c r="AH117" i="3"/>
  <c r="AH127" i="3"/>
  <c r="AH65" i="3"/>
  <c r="AH105" i="3"/>
  <c r="AH86" i="3"/>
  <c r="AH34" i="3"/>
  <c r="AH48" i="3"/>
  <c r="AH108" i="3"/>
  <c r="AH46" i="3"/>
  <c r="AH47" i="3"/>
  <c r="AH123" i="3"/>
  <c r="AH29" i="3"/>
  <c r="AH60" i="3"/>
  <c r="AH103" i="3"/>
  <c r="AH81" i="3"/>
  <c r="AH88" i="3"/>
  <c r="AH56" i="3"/>
  <c r="AH10" i="3"/>
  <c r="AH41" i="3"/>
  <c r="AH22" i="3"/>
  <c r="AH9" i="3"/>
  <c r="AH98" i="3"/>
  <c r="AH51" i="3"/>
  <c r="AH32" i="3"/>
  <c r="AH36" i="3"/>
  <c r="AH75" i="3"/>
  <c r="AH99" i="3"/>
  <c r="AH58" i="3"/>
  <c r="AH72" i="3"/>
  <c r="AH85" i="3"/>
  <c r="AH126" i="3"/>
  <c r="AH74" i="3"/>
  <c r="AH42" i="3"/>
  <c r="AH106" i="3"/>
  <c r="AH54" i="3"/>
  <c r="AH130" i="3"/>
  <c r="AH93" i="3"/>
  <c r="AH91" i="3"/>
  <c r="AH122" i="3"/>
  <c r="AH13" i="3"/>
  <c r="AH59" i="3"/>
  <c r="AH77" i="3"/>
  <c r="AH57" i="3"/>
  <c r="AH76" i="3"/>
  <c r="AH11" i="3"/>
  <c r="AH73" i="3"/>
  <c r="AH128" i="3"/>
  <c r="AH7" i="3"/>
  <c r="AH104" i="3"/>
  <c r="AH113" i="3"/>
  <c r="AH66" i="3"/>
  <c r="AH71" i="3"/>
  <c r="AH112" i="3"/>
  <c r="AH101" i="3"/>
  <c r="AH21" i="3"/>
  <c r="AH115" i="3"/>
  <c r="AH111" i="3"/>
  <c r="AE46" i="3"/>
  <c r="AE14" i="3"/>
  <c r="AE23" i="3"/>
  <c r="AE87" i="3"/>
  <c r="AE70" i="3"/>
  <c r="AE6" i="3"/>
  <c r="AE66" i="3"/>
  <c r="AE67" i="3"/>
  <c r="AE131" i="3"/>
  <c r="AE65" i="3"/>
  <c r="AE77" i="3"/>
  <c r="AE72" i="3"/>
  <c r="AE42" i="3"/>
  <c r="AE95" i="3"/>
  <c r="AE28" i="3"/>
  <c r="AE101" i="3"/>
  <c r="AE124" i="3"/>
  <c r="AE68" i="3"/>
  <c r="AE11" i="3"/>
  <c r="AE41" i="3"/>
  <c r="AE81" i="3"/>
  <c r="AE88" i="3"/>
  <c r="AE58" i="3"/>
  <c r="AE50" i="3"/>
  <c r="AE47" i="3"/>
  <c r="AE57" i="3"/>
  <c r="AE100" i="3"/>
  <c r="AE121" i="3"/>
  <c r="AE40" i="3"/>
  <c r="AE45" i="3"/>
  <c r="AE37" i="3"/>
  <c r="AE98" i="3"/>
  <c r="AE9" i="3"/>
  <c r="AE94" i="3"/>
  <c r="AE55" i="3"/>
  <c r="AE119" i="3"/>
  <c r="AE86" i="3"/>
  <c r="AE30" i="3"/>
  <c r="AE35" i="3"/>
  <c r="AE99" i="3"/>
  <c r="AE33" i="3"/>
  <c r="AE36" i="3"/>
  <c r="AE109" i="3"/>
  <c r="AE114" i="3"/>
  <c r="AE31" i="3"/>
  <c r="AE53" i="3"/>
  <c r="AE64" i="3"/>
  <c r="AE92" i="3"/>
  <c r="AE69" i="3"/>
  <c r="AE118" i="3"/>
  <c r="AE75" i="3"/>
  <c r="AE16" i="3"/>
  <c r="AE117" i="3"/>
  <c r="AE120" i="3"/>
  <c r="AE10" i="3"/>
  <c r="AE110" i="3"/>
  <c r="AE111" i="3"/>
  <c r="AE60" i="3"/>
  <c r="AE27" i="3"/>
  <c r="AE128" i="3"/>
  <c r="AE112" i="3"/>
  <c r="AE82" i="3"/>
  <c r="AE48" i="3"/>
  <c r="AM18" i="3"/>
  <c r="AM110" i="3"/>
  <c r="AM47" i="3"/>
  <c r="AM111" i="3"/>
  <c r="AM118" i="3"/>
  <c r="AM26" i="3"/>
  <c r="AM27" i="3"/>
  <c r="AM91" i="3"/>
  <c r="AM57" i="3"/>
  <c r="AM60" i="3"/>
  <c r="AM117" i="3"/>
  <c r="AM38" i="3"/>
  <c r="AM39" i="3"/>
  <c r="AM65" i="3"/>
  <c r="AM105" i="3"/>
  <c r="AM100" i="3"/>
  <c r="AM109" i="3"/>
  <c r="AM102" i="3"/>
  <c r="AM51" i="3"/>
  <c r="AM45" i="3"/>
  <c r="AM56" i="3"/>
  <c r="AM82" i="3"/>
  <c r="AM31" i="3"/>
  <c r="AM127" i="3"/>
  <c r="AM29" i="3"/>
  <c r="AM11" i="3"/>
  <c r="AM107" i="3"/>
  <c r="AM28" i="3"/>
  <c r="AM101" i="3"/>
  <c r="AM62" i="3"/>
  <c r="AM103" i="3"/>
  <c r="AM77" i="3"/>
  <c r="AM116" i="3"/>
  <c r="AM92" i="3"/>
  <c r="AM19" i="3"/>
  <c r="AM53" i="3"/>
  <c r="AM121" i="3"/>
  <c r="AM112" i="3"/>
  <c r="AM6" i="3"/>
  <c r="AM55" i="3"/>
  <c r="AM33" i="3"/>
  <c r="AM81" i="3"/>
  <c r="AM89" i="3"/>
  <c r="AM78" i="3"/>
  <c r="AM49" i="3"/>
  <c r="AM16" i="3"/>
  <c r="AM58" i="3"/>
  <c r="AM10" i="3"/>
  <c r="AM17" i="3"/>
  <c r="AM79" i="3"/>
  <c r="AM22" i="3"/>
  <c r="AM46" i="3"/>
  <c r="AM59" i="3"/>
  <c r="AM41" i="3"/>
  <c r="AM69" i="3"/>
  <c r="AM86" i="3"/>
  <c r="AM7" i="3"/>
  <c r="AM32" i="3"/>
  <c r="AM68" i="3"/>
  <c r="AM73" i="3"/>
  <c r="AM114" i="3"/>
  <c r="AM115" i="3"/>
  <c r="AM48" i="3"/>
  <c r="AM84" i="3"/>
  <c r="AM70" i="3"/>
  <c r="AM74" i="3"/>
  <c r="AM119" i="3"/>
  <c r="AM8" i="3"/>
  <c r="AM34" i="3"/>
  <c r="AM99" i="3"/>
  <c r="AM106" i="3"/>
  <c r="AM54" i="3"/>
  <c r="AM104" i="3"/>
  <c r="AM88" i="3"/>
  <c r="AJ6" i="3"/>
  <c r="AJ51" i="3"/>
  <c r="AJ32" i="3"/>
  <c r="AJ96" i="3"/>
  <c r="AJ7" i="3"/>
  <c r="AJ103" i="3"/>
  <c r="AJ35" i="3"/>
  <c r="AJ44" i="3"/>
  <c r="AJ108" i="3"/>
  <c r="AJ13" i="3"/>
  <c r="AJ70" i="3"/>
  <c r="AJ81" i="3"/>
  <c r="AJ111" i="3"/>
  <c r="AJ88" i="3"/>
  <c r="AJ54" i="3"/>
  <c r="AJ94" i="3"/>
  <c r="AJ101" i="3"/>
  <c r="AJ22" i="3"/>
  <c r="AJ34" i="3"/>
  <c r="AJ65" i="3"/>
  <c r="AJ73" i="3"/>
  <c r="AJ11" i="3"/>
  <c r="AJ55" i="3"/>
  <c r="AJ19" i="3"/>
  <c r="AJ75" i="3"/>
  <c r="AJ64" i="3"/>
  <c r="AJ128" i="3"/>
  <c r="AJ59" i="3"/>
  <c r="AJ14" i="3"/>
  <c r="AJ12" i="3"/>
  <c r="AJ76" i="3"/>
  <c r="AJ42" i="3"/>
  <c r="AJ45" i="3"/>
  <c r="AJ102" i="3"/>
  <c r="AJ83" i="3"/>
  <c r="AJ24" i="3"/>
  <c r="AJ131" i="3"/>
  <c r="AJ49" i="3"/>
  <c r="AJ130" i="3"/>
  <c r="AJ25" i="3"/>
  <c r="AJ68" i="3"/>
  <c r="AJ9" i="3"/>
  <c r="AJ82" i="3"/>
  <c r="AJ113" i="3"/>
  <c r="AJ91" i="3"/>
  <c r="AJ40" i="3"/>
  <c r="AJ17" i="3"/>
  <c r="AJ126" i="3"/>
  <c r="AJ66" i="3"/>
  <c r="AJ121" i="3"/>
  <c r="AJ105" i="3"/>
  <c r="AJ125" i="3"/>
  <c r="AJ127" i="3"/>
  <c r="AJ106" i="3"/>
  <c r="AJ87" i="3"/>
  <c r="AJ16" i="3"/>
  <c r="AJ123" i="3"/>
  <c r="AJ30" i="3"/>
  <c r="AJ92" i="3"/>
  <c r="AJ61" i="3"/>
  <c r="AJ99" i="3"/>
  <c r="AJ46" i="3"/>
  <c r="AJ85" i="3"/>
  <c r="AJ100" i="3"/>
  <c r="AJ110" i="3"/>
  <c r="AJ26" i="3"/>
  <c r="AJ104" i="3"/>
  <c r="AJ98" i="3"/>
  <c r="AJ41" i="3"/>
  <c r="AJ115" i="3"/>
  <c r="AJ69" i="3"/>
  <c r="AJ78" i="3"/>
  <c r="AJ39" i="3"/>
  <c r="AJ80" i="3"/>
  <c r="AJ79" i="3"/>
  <c r="AJ28" i="3"/>
  <c r="AJ58" i="3"/>
  <c r="AJ118" i="3"/>
  <c r="AJ56" i="3"/>
  <c r="AJ57" i="3"/>
  <c r="AJ109" i="3"/>
  <c r="AJ37" i="3"/>
  <c r="AJ129" i="3"/>
  <c r="AJ8" i="3"/>
  <c r="AJ53" i="3"/>
  <c r="AJ47" i="3"/>
  <c r="AJ89" i="3"/>
  <c r="AJ116" i="3"/>
  <c r="AJ95" i="3"/>
  <c r="AJ52" i="3"/>
  <c r="N7" i="7"/>
  <c r="N9" i="7"/>
  <c r="Q7" i="7"/>
  <c r="Q17" i="7"/>
  <c r="Q19" i="7"/>
  <c r="AE12" i="3"/>
  <c r="AE13" i="3"/>
  <c r="L7" i="7"/>
  <c r="L9" i="7"/>
  <c r="AE91" i="3"/>
  <c r="AE59" i="3"/>
  <c r="AE105" i="3"/>
  <c r="AE15" i="3"/>
  <c r="AE38" i="3"/>
  <c r="AE44" i="3"/>
  <c r="AE29" i="3"/>
  <c r="AE108" i="3"/>
  <c r="AE61" i="3"/>
  <c r="AE17" i="3"/>
  <c r="AE52" i="3"/>
  <c r="AE115" i="3"/>
  <c r="AE62" i="3"/>
  <c r="AE130" i="3"/>
  <c r="AE7" i="3"/>
  <c r="AE22" i="3"/>
  <c r="AM131" i="3"/>
  <c r="AM124" i="3"/>
  <c r="AM64" i="3"/>
  <c r="AM23" i="3"/>
  <c r="AM96" i="3"/>
  <c r="AM126" i="3"/>
  <c r="AM72" i="3"/>
  <c r="AM40" i="3"/>
  <c r="AM25" i="3"/>
  <c r="AM12" i="3"/>
  <c r="AM94" i="3"/>
  <c r="AM95" i="3"/>
  <c r="AM42" i="3"/>
  <c r="AO120" i="3"/>
  <c r="AO88" i="3"/>
  <c r="AO19" i="3"/>
  <c r="AO66" i="3"/>
  <c r="AO8" i="3"/>
  <c r="AO126" i="3"/>
  <c r="AO39" i="3"/>
  <c r="AO127" i="3"/>
  <c r="AO128" i="3"/>
  <c r="AO92" i="3"/>
  <c r="AO9" i="3"/>
  <c r="AO20" i="3"/>
  <c r="AJ33" i="3"/>
  <c r="AJ20" i="3"/>
  <c r="AJ72" i="3"/>
  <c r="AJ74" i="3"/>
  <c r="AJ122" i="3"/>
  <c r="AJ43" i="3"/>
  <c r="AJ60" i="3"/>
  <c r="AJ112" i="3"/>
  <c r="AJ15" i="3"/>
  <c r="AB113" i="3"/>
  <c r="X125" i="3"/>
  <c r="X104" i="3"/>
  <c r="X107" i="3"/>
  <c r="AF90" i="3"/>
  <c r="AF67" i="3"/>
  <c r="AH55" i="3"/>
  <c r="AH118" i="3"/>
  <c r="I7" i="7"/>
  <c r="I9" i="7"/>
  <c r="AE113" i="3"/>
  <c r="AE96" i="3"/>
  <c r="AE24" i="3"/>
  <c r="AE106" i="3"/>
  <c r="AE104" i="3"/>
  <c r="AE8" i="3"/>
  <c r="AE116" i="3"/>
  <c r="AE129" i="3"/>
  <c r="AE127" i="3"/>
  <c r="AE102" i="3"/>
  <c r="AE20" i="3"/>
  <c r="AE83" i="3"/>
  <c r="AE18" i="3"/>
  <c r="AE103" i="3"/>
  <c r="AE26" i="3"/>
  <c r="AM97" i="3"/>
  <c r="AM24" i="3"/>
  <c r="AM125" i="3"/>
  <c r="AM61" i="3"/>
  <c r="AM30" i="3"/>
  <c r="AM129" i="3"/>
  <c r="AM83" i="3"/>
  <c r="AM36" i="3"/>
  <c r="AM37" i="3"/>
  <c r="AM80" i="3"/>
  <c r="AM123" i="3"/>
  <c r="AM14" i="3"/>
  <c r="AM63" i="3"/>
  <c r="AO62" i="3"/>
  <c r="AO99" i="3"/>
  <c r="AO83" i="3"/>
  <c r="AO24" i="3"/>
  <c r="AO63" i="3"/>
  <c r="AO96" i="3"/>
  <c r="AO78" i="3"/>
  <c r="AO81" i="3"/>
  <c r="AO95" i="3"/>
  <c r="AO85" i="3"/>
  <c r="AO12" i="3"/>
  <c r="AJ114" i="3"/>
  <c r="AJ38" i="3"/>
  <c r="AJ93" i="3"/>
  <c r="AJ23" i="3"/>
  <c r="AJ62" i="3"/>
  <c r="AJ21" i="3"/>
  <c r="AJ86" i="3"/>
  <c r="AJ71" i="3"/>
  <c r="AJ48" i="3"/>
  <c r="AB87" i="3"/>
  <c r="X94" i="3"/>
  <c r="X130" i="3"/>
  <c r="X22" i="3"/>
  <c r="AF61" i="3"/>
  <c r="AF39" i="3"/>
  <c r="AH80" i="3"/>
  <c r="AH24" i="3"/>
  <c r="AI11" i="3"/>
  <c r="AI14" i="3"/>
  <c r="AI83" i="3"/>
  <c r="AI61" i="3"/>
  <c r="AI100" i="3"/>
  <c r="AI53" i="3"/>
  <c r="AI16" i="3"/>
  <c r="AI99" i="3"/>
  <c r="AI13" i="3"/>
  <c r="AI17" i="3"/>
  <c r="M7" i="7"/>
  <c r="M17" i="7"/>
  <c r="M19" i="7"/>
  <c r="AI76" i="3"/>
  <c r="AI116" i="3"/>
  <c r="AN52" i="3"/>
  <c r="AN66" i="3"/>
  <c r="AN37" i="3"/>
  <c r="AN107" i="3"/>
  <c r="AN131" i="3"/>
  <c r="AN70" i="3"/>
  <c r="AN65" i="3"/>
  <c r="AN51" i="3"/>
  <c r="AN8" i="3"/>
  <c r="AN83" i="3"/>
  <c r="AN23" i="3"/>
  <c r="AO60" i="3"/>
  <c r="AO11" i="3"/>
  <c r="AO25" i="3"/>
  <c r="AO89" i="3"/>
  <c r="AO52" i="3"/>
  <c r="AO23" i="3"/>
  <c r="AO53" i="3"/>
  <c r="AO117" i="3"/>
  <c r="AO6" i="3"/>
  <c r="AO79" i="3"/>
  <c r="AO74" i="3"/>
  <c r="AO100" i="3"/>
  <c r="AO113" i="3"/>
  <c r="AO14" i="3"/>
  <c r="AO115" i="3"/>
  <c r="AO110" i="3"/>
  <c r="AO82" i="3"/>
  <c r="AO56" i="3"/>
  <c r="AO76" i="3"/>
  <c r="AO93" i="3"/>
  <c r="AO30" i="3"/>
  <c r="AO75" i="3"/>
  <c r="AO106" i="3"/>
  <c r="AO112" i="3"/>
  <c r="AO97" i="3"/>
  <c r="AO46" i="3"/>
  <c r="AO13" i="3"/>
  <c r="AO45" i="3"/>
  <c r="AO118" i="3"/>
  <c r="AO34" i="3"/>
  <c r="AO31" i="3"/>
  <c r="AO28" i="3"/>
  <c r="AO116" i="3"/>
  <c r="AO41" i="3"/>
  <c r="AO121" i="3"/>
  <c r="AO7" i="3"/>
  <c r="AO69" i="3"/>
  <c r="AO35" i="3"/>
  <c r="AO54" i="3"/>
  <c r="AO32" i="3"/>
  <c r="AO49" i="3"/>
  <c r="AO47" i="3"/>
  <c r="AO123" i="3"/>
  <c r="AO18" i="3"/>
  <c r="AO16" i="3"/>
  <c r="AO108" i="3"/>
  <c r="AO55" i="3"/>
  <c r="AO67" i="3"/>
  <c r="AO122" i="3"/>
  <c r="AO33" i="3"/>
  <c r="AO10" i="3"/>
  <c r="AO71" i="3"/>
  <c r="AO109" i="3"/>
  <c r="AO59" i="3"/>
  <c r="AO26" i="3"/>
  <c r="AO80" i="3"/>
  <c r="AO36" i="3"/>
  <c r="AO73" i="3"/>
  <c r="AO68" i="3"/>
  <c r="AO21" i="3"/>
  <c r="AO101" i="3"/>
  <c r="AO22" i="3"/>
  <c r="AO111" i="3"/>
  <c r="AO48" i="3"/>
  <c r="AO124" i="3"/>
  <c r="AO50" i="3"/>
  <c r="AO94" i="3"/>
  <c r="AO86" i="3"/>
  <c r="AO15" i="3"/>
  <c r="AO61" i="3"/>
  <c r="AO58" i="3"/>
  <c r="AO131" i="3"/>
  <c r="AO64" i="3"/>
  <c r="AO129" i="3"/>
  <c r="AO119" i="3"/>
  <c r="AO84" i="3"/>
  <c r="AO77" i="3"/>
  <c r="AO114" i="3"/>
  <c r="J7" i="7"/>
  <c r="J9" i="7"/>
  <c r="AE76" i="3"/>
  <c r="AE79" i="3"/>
  <c r="AE78" i="3"/>
  <c r="AE89" i="3"/>
  <c r="AE43" i="3"/>
  <c r="AE32" i="3"/>
  <c r="AE56" i="3"/>
  <c r="AE90" i="3"/>
  <c r="AE93" i="3"/>
  <c r="AE126" i="3"/>
  <c r="AE19" i="3"/>
  <c r="AE74" i="3"/>
  <c r="AE39" i="3"/>
  <c r="AE54" i="3"/>
  <c r="AM52" i="3"/>
  <c r="AM21" i="3"/>
  <c r="AM108" i="3"/>
  <c r="AM87" i="3"/>
  <c r="AM128" i="3"/>
  <c r="AM20" i="3"/>
  <c r="AM50" i="3"/>
  <c r="AM113" i="3"/>
  <c r="AM66" i="3"/>
  <c r="AM44" i="3"/>
  <c r="AM43" i="3"/>
  <c r="AM122" i="3"/>
  <c r="AM98" i="3"/>
  <c r="AO70" i="3"/>
  <c r="AO107" i="3"/>
  <c r="AO65" i="3"/>
  <c r="AO103" i="3"/>
  <c r="AO29" i="3"/>
  <c r="AO91" i="3"/>
  <c r="AO42" i="3"/>
  <c r="AO72" i="3"/>
  <c r="AO51" i="3"/>
  <c r="AO44" i="3"/>
  <c r="AO57" i="3"/>
  <c r="AO40" i="3"/>
  <c r="AJ107" i="3"/>
  <c r="AJ77" i="3"/>
  <c r="AJ50" i="3"/>
  <c r="AJ97" i="3"/>
  <c r="AJ117" i="3"/>
  <c r="AJ10" i="3"/>
  <c r="AJ124" i="3"/>
  <c r="AJ27" i="3"/>
  <c r="AJ18" i="3"/>
  <c r="AI7" i="3"/>
  <c r="X111" i="3"/>
  <c r="X77" i="3"/>
  <c r="X33" i="3"/>
  <c r="AF69" i="3"/>
  <c r="AF38" i="3"/>
  <c r="AH62" i="3"/>
  <c r="AH19" i="3"/>
  <c r="AP33" i="3"/>
  <c r="AP83" i="3"/>
  <c r="AG101" i="3"/>
  <c r="AG36" i="3"/>
  <c r="AG76" i="3"/>
  <c r="AP124" i="3"/>
  <c r="AI105" i="3"/>
  <c r="AI78" i="3"/>
  <c r="AI47" i="3"/>
  <c r="AI21" i="3"/>
  <c r="AI73" i="3"/>
  <c r="AI63" i="3"/>
  <c r="AI80" i="3"/>
  <c r="AI112" i="3"/>
  <c r="AI12" i="3"/>
  <c r="AI70" i="3"/>
  <c r="AI81" i="3"/>
  <c r="AI87" i="3"/>
  <c r="AI25" i="3"/>
  <c r="AI59" i="3"/>
  <c r="AI30" i="3"/>
  <c r="AB65" i="3"/>
  <c r="AB7" i="3"/>
  <c r="AB32" i="3"/>
  <c r="AB69" i="3"/>
  <c r="AB60" i="3"/>
  <c r="AB125" i="3"/>
  <c r="AB123" i="3"/>
  <c r="AB53" i="3"/>
  <c r="AB52" i="3"/>
  <c r="AB11" i="3"/>
  <c r="AB91" i="3"/>
  <c r="AN50" i="3"/>
  <c r="AN40" i="3"/>
  <c r="AN28" i="3"/>
  <c r="AN102" i="3"/>
  <c r="AN59" i="3"/>
  <c r="AN105" i="3"/>
  <c r="AN30" i="3"/>
  <c r="AN112" i="3"/>
  <c r="AN116" i="3"/>
  <c r="Y31" i="3"/>
  <c r="Y95" i="3"/>
  <c r="AA82" i="3"/>
  <c r="AA48" i="3"/>
  <c r="AL27" i="3"/>
  <c r="AL129" i="3"/>
  <c r="AK120" i="3"/>
  <c r="AK65" i="3"/>
  <c r="AK121" i="3"/>
  <c r="AK127" i="3"/>
  <c r="AK86" i="3"/>
  <c r="AK72" i="3"/>
  <c r="AP101" i="3"/>
  <c r="AP110" i="3"/>
  <c r="AP100" i="3"/>
  <c r="AP36" i="3"/>
  <c r="AP37" i="3"/>
  <c r="AP61" i="3"/>
  <c r="AP118" i="3"/>
  <c r="AP38" i="3"/>
  <c r="AP10" i="3"/>
  <c r="AP53" i="3"/>
  <c r="AP81" i="3"/>
  <c r="AC112" i="3"/>
  <c r="AC115" i="3"/>
  <c r="AC75" i="3"/>
  <c r="AC12" i="3"/>
  <c r="AC25" i="3"/>
  <c r="AG120" i="3"/>
  <c r="AG64" i="3"/>
  <c r="AG87" i="3"/>
  <c r="AG10" i="3"/>
  <c r="AG20" i="3"/>
  <c r="AG127" i="3"/>
  <c r="AD23" i="3"/>
  <c r="AD16" i="3"/>
  <c r="AD84" i="3"/>
  <c r="AD120" i="3"/>
  <c r="Z45" i="3"/>
  <c r="Z107" i="3"/>
  <c r="Z68" i="3"/>
  <c r="Z53" i="3"/>
  <c r="F7" i="7"/>
  <c r="F17" i="7"/>
  <c r="F19" i="7"/>
  <c r="E7" i="7"/>
  <c r="E9" i="7"/>
  <c r="AG28" i="3"/>
  <c r="AG42" i="3"/>
  <c r="AG117" i="3"/>
  <c r="AG83" i="3"/>
  <c r="AG59" i="3"/>
  <c r="AG33" i="3"/>
  <c r="AI111" i="3"/>
  <c r="AI65" i="3"/>
  <c r="AI44" i="3"/>
  <c r="AI124" i="3"/>
  <c r="AI36" i="3"/>
  <c r="AI42" i="3"/>
  <c r="AI89" i="3"/>
  <c r="AI84" i="3"/>
  <c r="AI126" i="3"/>
  <c r="AI26" i="3"/>
  <c r="AI40" i="3"/>
  <c r="AI39" i="3"/>
  <c r="AI94" i="3"/>
  <c r="AB129" i="3"/>
  <c r="AB54" i="3"/>
  <c r="AB86" i="3"/>
  <c r="AB27" i="3"/>
  <c r="AB98" i="3"/>
  <c r="AB63" i="3"/>
  <c r="AB81" i="3"/>
  <c r="AB80" i="3"/>
  <c r="AB66" i="3"/>
  <c r="AB23" i="3"/>
  <c r="AB120" i="3"/>
  <c r="AP40" i="3"/>
  <c r="AC126" i="3"/>
  <c r="AN93" i="3"/>
  <c r="AN81" i="3"/>
  <c r="AN71" i="3"/>
  <c r="AN29" i="3"/>
  <c r="AN99" i="3"/>
  <c r="AN86" i="3"/>
  <c r="AN122" i="3"/>
  <c r="AN48" i="3"/>
  <c r="AK52" i="3"/>
  <c r="Y12" i="3"/>
  <c r="AI90" i="3"/>
  <c r="AI29" i="3"/>
  <c r="AI43" i="3"/>
  <c r="AI107" i="3"/>
  <c r="AI54" i="3"/>
  <c r="AI38" i="3"/>
  <c r="AI102" i="3"/>
  <c r="AI55" i="3"/>
  <c r="AI119" i="3"/>
  <c r="AI8" i="3"/>
  <c r="AI62" i="3"/>
  <c r="AI58" i="3"/>
  <c r="AI75" i="3"/>
  <c r="AI46" i="3"/>
  <c r="AI74" i="3"/>
  <c r="AI23" i="3"/>
  <c r="AI103" i="3"/>
  <c r="AI24" i="3"/>
  <c r="AI97" i="3"/>
  <c r="AI6" i="3"/>
  <c r="AI86" i="3"/>
  <c r="AI115" i="3"/>
  <c r="AI20" i="3"/>
  <c r="AI121" i="3"/>
  <c r="AI128" i="3"/>
  <c r="AI52" i="3"/>
  <c r="AI88" i="3"/>
  <c r="AI22" i="3"/>
  <c r="AI95" i="3"/>
  <c r="AI28" i="3"/>
  <c r="AI101" i="3"/>
  <c r="AI108" i="3"/>
  <c r="AI114" i="3"/>
  <c r="AI131" i="3"/>
  <c r="AI57" i="3"/>
  <c r="AI122" i="3"/>
  <c r="AI15" i="3"/>
  <c r="AI120" i="3"/>
  <c r="AI18" i="3"/>
  <c r="AI118" i="3"/>
  <c r="AI27" i="3"/>
  <c r="AI123" i="3"/>
  <c r="AI9" i="3"/>
  <c r="AI98" i="3"/>
  <c r="AI71" i="3"/>
  <c r="AI37" i="3"/>
  <c r="AI56" i="3"/>
  <c r="AI129" i="3"/>
  <c r="AI50" i="3"/>
  <c r="AI51" i="3"/>
  <c r="AI45" i="3"/>
  <c r="AI85" i="3"/>
  <c r="AI96" i="3"/>
  <c r="AI49" i="3"/>
  <c r="AI125" i="3"/>
  <c r="AI66" i="3"/>
  <c r="AI31" i="3"/>
  <c r="AI33" i="3"/>
  <c r="AI64" i="3"/>
  <c r="AI72" i="3"/>
  <c r="AI34" i="3"/>
  <c r="AI67" i="3"/>
  <c r="AI117" i="3"/>
  <c r="AI68" i="3"/>
  <c r="AI10" i="3"/>
  <c r="AI77" i="3"/>
  <c r="AI69" i="3"/>
  <c r="AI79" i="3"/>
  <c r="AB51" i="3"/>
  <c r="AB10" i="3"/>
  <c r="AB71" i="3"/>
  <c r="AB40" i="3"/>
  <c r="AB104" i="3"/>
  <c r="AB19" i="3"/>
  <c r="AB111" i="3"/>
  <c r="AB20" i="3"/>
  <c r="AB84" i="3"/>
  <c r="AB34" i="3"/>
  <c r="AB37" i="3"/>
  <c r="AB110" i="3"/>
  <c r="AB48" i="3"/>
  <c r="AB42" i="3"/>
  <c r="AB82" i="3"/>
  <c r="AB93" i="3"/>
  <c r="AB114" i="3"/>
  <c r="AB14" i="3"/>
  <c r="AB28" i="3"/>
  <c r="AB58" i="3"/>
  <c r="AB70" i="3"/>
  <c r="AB89" i="3"/>
  <c r="AB107" i="3"/>
  <c r="AB47" i="3"/>
  <c r="AB96" i="3"/>
  <c r="AB13" i="3"/>
  <c r="AB77" i="3"/>
  <c r="AB62" i="3"/>
  <c r="AB76" i="3"/>
  <c r="AB97" i="3"/>
  <c r="AB44" i="3"/>
  <c r="AB119" i="3"/>
  <c r="AB26" i="3"/>
  <c r="AB8" i="3"/>
  <c r="AB88" i="3"/>
  <c r="AB43" i="3"/>
  <c r="AB22" i="3"/>
  <c r="AB68" i="3"/>
  <c r="AB50" i="3"/>
  <c r="AB78" i="3"/>
  <c r="AB16" i="3"/>
  <c r="AB9" i="3"/>
  <c r="AB118" i="3"/>
  <c r="AB41" i="3"/>
  <c r="AB39" i="3"/>
  <c r="AB92" i="3"/>
  <c r="AB61" i="3"/>
  <c r="AB105" i="3"/>
  <c r="AB18" i="3"/>
  <c r="AB64" i="3"/>
  <c r="AB49" i="3"/>
  <c r="AB75" i="3"/>
  <c r="AB102" i="3"/>
  <c r="AB117" i="3"/>
  <c r="AB74" i="3"/>
  <c r="AB79" i="3"/>
  <c r="AB55" i="3"/>
  <c r="AB56" i="3"/>
  <c r="AB131" i="3"/>
  <c r="AB99" i="3"/>
  <c r="AB36" i="3"/>
  <c r="AB116" i="3"/>
  <c r="AB21" i="3"/>
  <c r="AB126" i="3"/>
  <c r="AB112" i="3"/>
  <c r="AB45" i="3"/>
  <c r="AB109" i="3"/>
  <c r="AB101" i="3"/>
  <c r="AB67" i="3"/>
  <c r="AB25" i="3"/>
  <c r="AB106" i="3"/>
  <c r="AB31" i="3"/>
  <c r="AB95" i="3"/>
  <c r="AB38" i="3"/>
  <c r="AB122" i="3"/>
  <c r="AB130" i="3"/>
  <c r="AB29" i="3"/>
  <c r="AB30" i="3"/>
  <c r="AB12" i="3"/>
  <c r="AN95" i="3"/>
  <c r="AN67" i="3"/>
  <c r="AN36" i="3"/>
  <c r="AN100" i="3"/>
  <c r="AN39" i="3"/>
  <c r="AN55" i="3"/>
  <c r="AN32" i="3"/>
  <c r="AN96" i="3"/>
  <c r="AN46" i="3"/>
  <c r="AN49" i="3"/>
  <c r="AN106" i="3"/>
  <c r="AN119" i="3"/>
  <c r="AN12" i="3"/>
  <c r="AN38" i="3"/>
  <c r="AN78" i="3"/>
  <c r="AN89" i="3"/>
  <c r="AN45" i="3"/>
  <c r="AN97" i="3"/>
  <c r="AN10" i="3"/>
  <c r="AN56" i="3"/>
  <c r="AN54" i="3"/>
  <c r="AN94" i="3"/>
  <c r="AN101" i="3"/>
  <c r="AN43" i="3"/>
  <c r="AN60" i="3"/>
  <c r="AN42" i="3"/>
  <c r="AN113" i="3"/>
  <c r="AN109" i="3"/>
  <c r="AN58" i="3"/>
  <c r="AN104" i="3"/>
  <c r="AN125" i="3"/>
  <c r="AN47" i="3"/>
  <c r="AN7" i="3"/>
  <c r="AN103" i="3"/>
  <c r="AN68" i="3"/>
  <c r="AN127" i="3"/>
  <c r="AN6" i="3"/>
  <c r="AN111" i="3"/>
  <c r="AN64" i="3"/>
  <c r="AN128" i="3"/>
  <c r="AN17" i="3"/>
  <c r="AN74" i="3"/>
  <c r="AN69" i="3"/>
  <c r="AN11" i="3"/>
  <c r="AN76" i="3"/>
  <c r="AN13" i="3"/>
  <c r="AN114" i="3"/>
  <c r="AN121" i="3"/>
  <c r="AN118" i="3"/>
  <c r="AN31" i="3"/>
  <c r="AN84" i="3"/>
  <c r="AN18" i="3"/>
  <c r="AN80" i="3"/>
  <c r="AN33" i="3"/>
  <c r="AN19" i="3"/>
  <c r="AN108" i="3"/>
  <c r="AN77" i="3"/>
  <c r="AN73" i="3"/>
  <c r="AN15" i="3"/>
  <c r="AN120" i="3"/>
  <c r="AN57" i="3"/>
  <c r="AN117" i="3"/>
  <c r="AN91" i="3"/>
  <c r="AN34" i="3"/>
  <c r="AN26" i="3"/>
  <c r="AN115" i="3"/>
  <c r="AN27" i="3"/>
  <c r="AN53" i="3"/>
  <c r="AN75" i="3"/>
  <c r="AN20" i="3"/>
  <c r="AN35" i="3"/>
  <c r="AN16" i="3"/>
  <c r="AN123" i="3"/>
  <c r="AN90" i="3"/>
  <c r="AN79" i="3"/>
  <c r="AN41" i="3"/>
  <c r="AN9" i="3"/>
  <c r="AN63" i="3"/>
  <c r="AN24" i="3"/>
  <c r="AN21" i="3"/>
  <c r="AN130" i="3"/>
  <c r="AN14" i="3"/>
  <c r="AN92" i="3"/>
  <c r="AN110" i="3"/>
  <c r="AN98" i="3"/>
  <c r="AN126" i="3"/>
  <c r="AN25" i="3"/>
  <c r="AN129" i="3"/>
  <c r="AI110" i="3"/>
  <c r="AI60" i="3"/>
  <c r="AI32" i="3"/>
  <c r="AI35" i="3"/>
  <c r="AI109" i="3"/>
  <c r="AI127" i="3"/>
  <c r="AI104" i="3"/>
  <c r="AI41" i="3"/>
  <c r="AI48" i="3"/>
  <c r="AI19" i="3"/>
  <c r="AI113" i="3"/>
  <c r="AI130" i="3"/>
  <c r="AI82" i="3"/>
  <c r="AI91" i="3"/>
  <c r="AI106" i="3"/>
  <c r="AB15" i="3"/>
  <c r="AB108" i="3"/>
  <c r="AB128" i="3"/>
  <c r="AB121" i="3"/>
  <c r="AB124" i="3"/>
  <c r="AB85" i="3"/>
  <c r="AB17" i="3"/>
  <c r="AB94" i="3"/>
  <c r="AB100" i="3"/>
  <c r="AB83" i="3"/>
  <c r="AB24" i="3"/>
  <c r="AB59" i="3"/>
  <c r="AP75" i="3"/>
  <c r="AC77" i="3"/>
  <c r="AN61" i="3"/>
  <c r="AN72" i="3"/>
  <c r="AN124" i="3"/>
  <c r="AN85" i="3"/>
  <c r="AN88" i="3"/>
  <c r="AN82" i="3"/>
  <c r="AN44" i="3"/>
  <c r="AN62" i="3"/>
  <c r="AN87" i="3"/>
  <c r="AN22" i="3"/>
  <c r="AD109" i="3"/>
  <c r="AT6" i="3"/>
  <c r="AD97" i="3"/>
  <c r="AD53" i="3"/>
  <c r="AD50" i="3"/>
  <c r="AD114" i="3"/>
  <c r="AD29" i="3"/>
  <c r="AD89" i="3"/>
  <c r="AD37" i="3"/>
  <c r="AD62" i="3"/>
  <c r="AD126" i="3"/>
  <c r="AD15" i="3"/>
  <c r="AD72" i="3"/>
  <c r="AD83" i="3"/>
  <c r="AD45" i="3"/>
  <c r="AD90" i="3"/>
  <c r="AD27" i="3"/>
  <c r="AD128" i="3"/>
  <c r="AD56" i="3"/>
  <c r="AD33" i="3"/>
  <c r="AD38" i="3"/>
  <c r="AD7" i="3"/>
  <c r="AD108" i="3"/>
  <c r="AD99" i="3"/>
  <c r="AD28" i="3"/>
  <c r="AD106" i="3"/>
  <c r="AD96" i="3"/>
  <c r="AD113" i="3"/>
  <c r="AD123" i="3"/>
  <c r="AD25" i="3"/>
  <c r="AD36" i="3"/>
  <c r="AD69" i="3"/>
  <c r="AD75" i="3"/>
  <c r="AD57" i="3"/>
  <c r="AD9" i="3"/>
  <c r="AD66" i="3"/>
  <c r="AD125" i="3"/>
  <c r="AD81" i="3"/>
  <c r="AD14" i="3"/>
  <c r="AD94" i="3"/>
  <c r="AD60" i="3"/>
  <c r="AD88" i="3"/>
  <c r="AD93" i="3"/>
  <c r="AD58" i="3"/>
  <c r="AD55" i="3"/>
  <c r="AD103" i="3"/>
  <c r="AD111" i="3"/>
  <c r="AD70" i="3"/>
  <c r="AD43" i="3"/>
  <c r="AD79" i="3"/>
  <c r="AD10" i="3"/>
  <c r="AD51" i="3"/>
  <c r="AD101" i="3"/>
  <c r="AD86" i="3"/>
  <c r="AD65" i="3"/>
  <c r="AD127" i="3"/>
  <c r="AD91" i="3"/>
  <c r="AD77" i="3"/>
  <c r="AD85" i="3"/>
  <c r="AD82" i="3"/>
  <c r="AD21" i="3"/>
  <c r="AD105" i="3"/>
  <c r="AD30" i="3"/>
  <c r="AD110" i="3"/>
  <c r="AD31" i="3"/>
  <c r="AD104" i="3"/>
  <c r="AD12" i="3"/>
  <c r="AD122" i="3"/>
  <c r="AD92" i="3"/>
  <c r="AD119" i="3"/>
  <c r="AD24" i="3"/>
  <c r="AD102" i="3"/>
  <c r="AD80" i="3"/>
  <c r="AD115" i="3"/>
  <c r="AD42" i="3"/>
  <c r="AD68" i="3"/>
  <c r="AD54" i="3"/>
  <c r="AD67" i="3"/>
  <c r="AD22" i="3"/>
  <c r="AD118" i="3"/>
  <c r="AD129" i="3"/>
  <c r="AD17" i="3"/>
  <c r="AD20" i="3"/>
  <c r="AD34" i="3"/>
  <c r="AD130" i="3"/>
  <c r="AD61" i="3"/>
  <c r="AD32" i="3"/>
  <c r="AD78" i="3"/>
  <c r="AD44" i="3"/>
  <c r="AD63" i="3"/>
  <c r="AD13" i="3"/>
  <c r="AD26" i="3"/>
  <c r="AD19" i="3"/>
  <c r="AD87" i="3"/>
  <c r="AD59" i="3"/>
  <c r="AD6" i="3"/>
  <c r="AD35" i="3"/>
  <c r="AD71" i="3"/>
  <c r="AD117" i="3"/>
  <c r="AD48" i="3"/>
  <c r="AD95" i="3"/>
  <c r="AD112" i="3"/>
  <c r="AD8" i="3"/>
  <c r="AD107" i="3"/>
  <c r="AD39" i="3"/>
  <c r="O7" i="7"/>
  <c r="O17" i="7"/>
  <c r="O19" i="7"/>
  <c r="G7" i="7"/>
  <c r="G17" i="7"/>
  <c r="G19" i="7"/>
  <c r="AG122" i="3"/>
  <c r="AG23" i="3"/>
  <c r="AG95" i="3"/>
  <c r="AG22" i="3"/>
  <c r="AG50" i="3"/>
  <c r="AG79" i="3"/>
  <c r="AG89" i="3"/>
  <c r="AG40" i="3"/>
  <c r="AG98" i="3"/>
  <c r="AG54" i="3"/>
  <c r="AG128" i="3"/>
  <c r="AG21" i="3"/>
  <c r="AG60" i="3"/>
  <c r="AG70" i="3"/>
  <c r="AG118" i="3"/>
  <c r="AG111" i="3"/>
  <c r="AG38" i="3"/>
  <c r="AG105" i="3"/>
  <c r="AG112" i="3"/>
  <c r="AG96" i="3"/>
  <c r="AG103" i="3"/>
  <c r="AG30" i="3"/>
  <c r="AG93" i="3"/>
  <c r="AG13" i="3"/>
  <c r="AG108" i="3"/>
  <c r="AG129" i="3"/>
  <c r="AG49" i="3"/>
  <c r="AG92" i="3"/>
  <c r="AP50" i="3"/>
  <c r="AP82" i="3"/>
  <c r="AP91" i="3"/>
  <c r="AP70" i="3"/>
  <c r="AP95" i="3"/>
  <c r="AP64" i="3"/>
  <c r="AP20" i="3"/>
  <c r="AP99" i="3"/>
  <c r="AP129" i="3"/>
  <c r="AP116" i="3"/>
  <c r="AP56" i="3"/>
  <c r="AP26" i="3"/>
  <c r="AP41" i="3"/>
  <c r="AP126" i="3"/>
  <c r="AC49" i="3"/>
  <c r="AC37" i="3"/>
  <c r="AC97" i="3"/>
  <c r="AC82" i="3"/>
  <c r="AC40" i="3"/>
  <c r="AC89" i="3"/>
  <c r="AC48" i="3"/>
  <c r="AK89" i="3"/>
  <c r="AK64" i="3"/>
  <c r="AK27" i="3"/>
  <c r="AK55" i="3"/>
  <c r="AK124" i="3"/>
  <c r="AK53" i="3"/>
  <c r="AD11" i="3"/>
  <c r="AD74" i="3"/>
  <c r="AD49" i="3"/>
  <c r="AD73" i="3"/>
  <c r="AD46" i="3"/>
  <c r="AD18" i="3"/>
  <c r="Z120" i="3"/>
  <c r="Z48" i="3"/>
  <c r="Z97" i="3"/>
  <c r="Y119" i="3"/>
  <c r="AA76" i="3"/>
  <c r="Y116" i="3"/>
  <c r="Y100" i="3"/>
  <c r="Y57" i="3"/>
  <c r="Y121" i="3"/>
  <c r="Y23" i="3"/>
  <c r="Y64" i="3"/>
  <c r="Y37" i="3"/>
  <c r="Y101" i="3"/>
  <c r="Y51" i="3"/>
  <c r="Y54" i="3"/>
  <c r="Y127" i="3"/>
  <c r="Y7" i="3"/>
  <c r="Y65" i="3"/>
  <c r="Y26" i="3"/>
  <c r="Y99" i="3"/>
  <c r="Y110" i="3"/>
  <c r="Y66" i="3"/>
  <c r="Y112" i="3"/>
  <c r="Y45" i="3"/>
  <c r="Y32" i="3"/>
  <c r="Y11" i="3"/>
  <c r="Y9" i="3"/>
  <c r="Y73" i="3"/>
  <c r="Y16" i="3"/>
  <c r="Y20" i="3"/>
  <c r="Y76" i="3"/>
  <c r="Y53" i="3"/>
  <c r="Y117" i="3"/>
  <c r="Y6" i="3"/>
  <c r="Y79" i="3"/>
  <c r="Y74" i="3"/>
  <c r="Y19" i="3"/>
  <c r="Y97" i="3"/>
  <c r="Y34" i="3"/>
  <c r="Y107" i="3"/>
  <c r="Y126" i="3"/>
  <c r="Y67" i="3"/>
  <c r="Y120" i="3"/>
  <c r="Y77" i="3"/>
  <c r="Y14" i="3"/>
  <c r="Y115" i="3"/>
  <c r="Y108" i="3"/>
  <c r="Y48" i="3"/>
  <c r="Y41" i="3"/>
  <c r="Y105" i="3"/>
  <c r="Y96" i="3"/>
  <c r="Y52" i="3"/>
  <c r="Y21" i="3"/>
  <c r="Y85" i="3"/>
  <c r="Y35" i="3"/>
  <c r="Y38" i="3"/>
  <c r="Y111" i="3"/>
  <c r="Y80" i="3"/>
  <c r="Y33" i="3"/>
  <c r="Y59" i="3"/>
  <c r="Y71" i="3"/>
  <c r="Y94" i="3"/>
  <c r="Y30" i="3"/>
  <c r="Y84" i="3"/>
  <c r="Y13" i="3"/>
  <c r="Y39" i="3"/>
  <c r="Y50" i="3"/>
  <c r="Y78" i="3"/>
  <c r="Y8" i="3"/>
  <c r="Y49" i="3"/>
  <c r="Y55" i="3"/>
  <c r="Y131" i="3"/>
  <c r="Y10" i="3"/>
  <c r="Y118" i="3"/>
  <c r="Y24" i="3"/>
  <c r="Y68" i="3"/>
  <c r="Y98" i="3"/>
  <c r="Y72" i="3"/>
  <c r="Y56" i="3"/>
  <c r="Y128" i="3"/>
  <c r="Y36" i="3"/>
  <c r="Y63" i="3"/>
  <c r="Y47" i="3"/>
  <c r="Y90" i="3"/>
  <c r="Y104" i="3"/>
  <c r="Y124" i="3"/>
  <c r="Y86" i="3"/>
  <c r="Y82" i="3"/>
  <c r="Y15" i="3"/>
  <c r="Y125" i="3"/>
  <c r="Y43" i="3"/>
  <c r="Y89" i="3"/>
  <c r="Y69" i="3"/>
  <c r="Y60" i="3"/>
  <c r="Y70" i="3"/>
  <c r="Y109" i="3"/>
  <c r="Y123" i="3"/>
  <c r="Y28" i="3"/>
  <c r="Y113" i="3"/>
  <c r="Y103" i="3"/>
  <c r="Y46" i="3"/>
  <c r="Y92" i="3"/>
  <c r="Y114" i="3"/>
  <c r="Y93" i="3"/>
  <c r="Y88" i="3"/>
  <c r="Y62" i="3"/>
  <c r="Y87" i="3"/>
  <c r="Y81" i="3"/>
  <c r="Y61" i="3"/>
  <c r="Y91" i="3"/>
  <c r="Y27" i="3"/>
  <c r="Y22" i="3"/>
  <c r="Y44" i="3"/>
  <c r="Y106" i="3"/>
  <c r="Y58" i="3"/>
  <c r="Y130" i="3"/>
  <c r="Y83" i="3"/>
  <c r="Y40" i="3"/>
  <c r="Y129" i="3"/>
  <c r="Y42" i="3"/>
  <c r="Y17" i="3"/>
  <c r="Y102" i="3"/>
  <c r="Y29" i="3"/>
  <c r="Y18" i="3"/>
  <c r="AL101" i="3"/>
  <c r="AL28" i="3"/>
  <c r="AL26" i="3"/>
  <c r="AL90" i="3"/>
  <c r="AL37" i="3"/>
  <c r="AL109" i="3"/>
  <c r="AL53" i="3"/>
  <c r="AL38" i="3"/>
  <c r="AL102" i="3"/>
  <c r="AL52" i="3"/>
  <c r="AL55" i="3"/>
  <c r="AL128" i="3"/>
  <c r="AL89" i="3"/>
  <c r="AL98" i="3"/>
  <c r="AL31" i="3"/>
  <c r="AL76" i="3"/>
  <c r="AL127" i="3"/>
  <c r="AL13" i="3"/>
  <c r="AL73" i="3"/>
  <c r="AL110" i="3"/>
  <c r="AL19" i="3"/>
  <c r="AL120" i="3"/>
  <c r="AL123" i="3"/>
  <c r="AL18" i="3"/>
  <c r="AL125" i="3"/>
  <c r="AL108" i="3"/>
  <c r="AL94" i="3"/>
  <c r="AL131" i="3"/>
  <c r="AL15" i="3"/>
  <c r="AL43" i="3"/>
  <c r="AL124" i="3"/>
  <c r="AL25" i="3"/>
  <c r="AL113" i="3"/>
  <c r="AL65" i="3"/>
  <c r="AL42" i="3"/>
  <c r="AL106" i="3"/>
  <c r="AL57" i="3"/>
  <c r="AL8" i="3"/>
  <c r="AL105" i="3"/>
  <c r="AL54" i="3"/>
  <c r="AL118" i="3"/>
  <c r="AL7" i="3"/>
  <c r="AL80" i="3"/>
  <c r="AL75" i="3"/>
  <c r="AL20" i="3"/>
  <c r="AL130" i="3"/>
  <c r="AL59" i="3"/>
  <c r="AL104" i="3"/>
  <c r="AL60" i="3"/>
  <c r="AL93" i="3"/>
  <c r="AL14" i="3"/>
  <c r="AL121" i="3"/>
  <c r="AL47" i="3"/>
  <c r="AL83" i="3"/>
  <c r="AL41" i="3"/>
  <c r="AL50" i="3"/>
  <c r="AL35" i="3"/>
  <c r="AL71" i="3"/>
  <c r="AL48" i="3"/>
  <c r="AL126" i="3"/>
  <c r="AL51" i="3"/>
  <c r="AL79" i="3"/>
  <c r="AL115" i="3"/>
  <c r="AL49" i="3"/>
  <c r="AL12" i="3"/>
  <c r="AL10" i="3"/>
  <c r="AL74" i="3"/>
  <c r="AL17" i="3"/>
  <c r="AL97" i="3"/>
  <c r="AL21" i="3"/>
  <c r="AL22" i="3"/>
  <c r="AL86" i="3"/>
  <c r="AL36" i="3"/>
  <c r="AL39" i="3"/>
  <c r="AL112" i="3"/>
  <c r="AL29" i="3"/>
  <c r="AL66" i="3"/>
  <c r="AL64" i="3"/>
  <c r="AL68" i="3"/>
  <c r="AL111" i="3"/>
  <c r="AL63" i="3"/>
  <c r="AL45" i="3"/>
  <c r="AL78" i="3"/>
  <c r="AL11" i="3"/>
  <c r="AL92" i="3"/>
  <c r="AL107" i="3"/>
  <c r="AL81" i="3"/>
  <c r="AL114" i="3"/>
  <c r="AL100" i="3"/>
  <c r="AL103" i="3"/>
  <c r="AL99" i="3"/>
  <c r="AL40" i="3"/>
  <c r="AL30" i="3"/>
  <c r="AL88" i="3"/>
  <c r="AL58" i="3"/>
  <c r="AL6" i="3"/>
  <c r="AL96" i="3"/>
  <c r="AL67" i="3"/>
  <c r="AL46" i="3"/>
  <c r="AL61" i="3"/>
  <c r="AL116" i="3"/>
  <c r="AL119" i="3"/>
  <c r="AL69" i="3"/>
  <c r="AL24" i="3"/>
  <c r="AL23" i="3"/>
  <c r="AL56" i="3"/>
  <c r="AL32" i="3"/>
  <c r="AL91" i="3"/>
  <c r="AL87" i="3"/>
  <c r="AL85" i="3"/>
  <c r="AL77" i="3"/>
  <c r="AL34" i="3"/>
  <c r="AL84" i="3"/>
  <c r="AL16" i="3"/>
  <c r="AL33" i="3"/>
  <c r="AL70" i="3"/>
  <c r="AL95" i="3"/>
  <c r="AL82" i="3"/>
  <c r="AL122" i="3"/>
  <c r="AL9" i="3"/>
  <c r="AL44" i="3"/>
  <c r="AL62" i="3"/>
  <c r="AP73" i="3"/>
  <c r="AP29" i="3"/>
  <c r="AP30" i="3"/>
  <c r="AP94" i="3"/>
  <c r="AP65" i="3"/>
  <c r="AP9" i="3"/>
  <c r="AP77" i="3"/>
  <c r="AP113" i="3"/>
  <c r="AP58" i="3"/>
  <c r="AP122" i="3"/>
  <c r="AP27" i="3"/>
  <c r="AP84" i="3"/>
  <c r="AP105" i="3"/>
  <c r="AP86" i="3"/>
  <c r="AP15" i="3"/>
  <c r="AP96" i="3"/>
  <c r="AP131" i="3"/>
  <c r="AP107" i="3"/>
  <c r="AP93" i="3"/>
  <c r="AP130" i="3"/>
  <c r="AP39" i="3"/>
  <c r="AP112" i="3"/>
  <c r="AP127" i="3"/>
  <c r="AP6" i="3"/>
  <c r="AP44" i="3"/>
  <c r="AP128" i="3"/>
  <c r="AP114" i="3"/>
  <c r="AP18" i="3"/>
  <c r="AP72" i="3"/>
  <c r="AP13" i="3"/>
  <c r="AP87" i="3"/>
  <c r="AP71" i="3"/>
  <c r="AP69" i="3"/>
  <c r="AP17" i="3"/>
  <c r="AP14" i="3"/>
  <c r="AP78" i="3"/>
  <c r="AP121" i="3"/>
  <c r="AP28" i="3"/>
  <c r="AP49" i="3"/>
  <c r="AP109" i="3"/>
  <c r="AP42" i="3"/>
  <c r="AP106" i="3"/>
  <c r="AP11" i="3"/>
  <c r="AP68" i="3"/>
  <c r="AP79" i="3"/>
  <c r="AP54" i="3"/>
  <c r="AP48" i="3"/>
  <c r="AP88" i="3"/>
  <c r="AP115" i="3"/>
  <c r="AP120" i="3"/>
  <c r="AP25" i="3"/>
  <c r="AP98" i="3"/>
  <c r="AP31" i="3"/>
  <c r="AP104" i="3"/>
  <c r="AP111" i="3"/>
  <c r="AP57" i="3"/>
  <c r="AP102" i="3"/>
  <c r="AP55" i="3"/>
  <c r="AP21" i="3"/>
  <c r="AP119" i="3"/>
  <c r="AP125" i="3"/>
  <c r="AP123" i="3"/>
  <c r="AP7" i="3"/>
  <c r="AP35" i="3"/>
  <c r="AC64" i="3"/>
  <c r="AC15" i="3"/>
  <c r="AC60" i="3"/>
  <c r="AC45" i="3"/>
  <c r="AC109" i="3"/>
  <c r="AC116" i="3"/>
  <c r="AC32" i="3"/>
  <c r="AC7" i="3"/>
  <c r="AC57" i="3"/>
  <c r="AC121" i="3"/>
  <c r="AC26" i="3"/>
  <c r="AC83" i="3"/>
  <c r="AC78" i="3"/>
  <c r="AC108" i="3"/>
  <c r="AC117" i="3"/>
  <c r="AC18" i="3"/>
  <c r="AC119" i="3"/>
  <c r="AC114" i="3"/>
  <c r="AC50" i="3"/>
  <c r="AC106" i="3"/>
  <c r="AC33" i="3"/>
  <c r="AC59" i="3"/>
  <c r="AC71" i="3"/>
  <c r="AC94" i="3"/>
  <c r="AC23" i="3"/>
  <c r="AC101" i="3"/>
  <c r="AC124" i="3"/>
  <c r="AC118" i="3"/>
  <c r="AC52" i="3"/>
  <c r="AC38" i="3"/>
  <c r="AC30" i="3"/>
  <c r="AC102" i="3"/>
  <c r="AC100" i="3"/>
  <c r="AC31" i="3"/>
  <c r="AC96" i="3"/>
  <c r="AC61" i="3"/>
  <c r="AC125" i="3"/>
  <c r="AC11" i="3"/>
  <c r="AC68" i="3"/>
  <c r="AC9" i="3"/>
  <c r="AC73" i="3"/>
  <c r="AC39" i="3"/>
  <c r="AC42" i="3"/>
  <c r="AC99" i="3"/>
  <c r="AC36" i="3"/>
  <c r="AC21" i="3"/>
  <c r="AC128" i="3"/>
  <c r="AC46" i="3"/>
  <c r="AC127" i="3"/>
  <c r="AC130" i="3"/>
  <c r="AC87" i="3"/>
  <c r="AC19" i="3"/>
  <c r="AC65" i="3"/>
  <c r="AC6" i="3"/>
  <c r="AC79" i="3"/>
  <c r="AC110" i="3"/>
  <c r="AC20" i="3"/>
  <c r="AC22" i="3"/>
  <c r="AC35" i="3"/>
  <c r="AC113" i="3"/>
  <c r="AC92" i="3"/>
  <c r="AC74" i="3"/>
  <c r="AC66" i="3"/>
  <c r="AC24" i="3"/>
  <c r="AC120" i="3"/>
  <c r="AC28" i="3"/>
  <c r="AC29" i="3"/>
  <c r="AC93" i="3"/>
  <c r="AC76" i="3"/>
  <c r="AC8" i="3"/>
  <c r="AC104" i="3"/>
  <c r="AC41" i="3"/>
  <c r="AC105" i="3"/>
  <c r="AC10" i="3"/>
  <c r="AC67" i="3"/>
  <c r="AC131" i="3"/>
  <c r="AC56" i="3"/>
  <c r="AC85" i="3"/>
  <c r="AC51" i="3"/>
  <c r="AC91" i="3"/>
  <c r="AC98" i="3"/>
  <c r="AC14" i="3"/>
  <c r="AC123" i="3"/>
  <c r="AC80" i="3"/>
  <c r="AC129" i="3"/>
  <c r="AC62" i="3"/>
  <c r="AC70" i="3"/>
  <c r="AC88" i="3"/>
  <c r="AC69" i="3"/>
  <c r="AC81" i="3"/>
  <c r="AC86" i="3"/>
  <c r="AC111" i="3"/>
  <c r="AC63" i="3"/>
  <c r="AC17" i="3"/>
  <c r="AC72" i="3"/>
  <c r="Z89" i="3"/>
  <c r="Z57" i="3"/>
  <c r="Z62" i="3"/>
  <c r="Z126" i="3"/>
  <c r="Z117" i="3"/>
  <c r="Z25" i="3"/>
  <c r="Z10" i="3"/>
  <c r="Z74" i="3"/>
  <c r="Z40" i="3"/>
  <c r="Z43" i="3"/>
  <c r="Z100" i="3"/>
  <c r="Z24" i="3"/>
  <c r="Z38" i="3"/>
  <c r="Z7" i="3"/>
  <c r="Z80" i="3"/>
  <c r="Z115" i="3"/>
  <c r="Z104" i="3"/>
  <c r="Z109" i="3"/>
  <c r="Z113" i="3"/>
  <c r="Z114" i="3"/>
  <c r="Z23" i="3"/>
  <c r="Z124" i="3"/>
  <c r="Z101" i="3"/>
  <c r="Z22" i="3"/>
  <c r="Z129" i="3"/>
  <c r="Z67" i="3"/>
  <c r="Z20" i="3"/>
  <c r="Z55" i="3"/>
  <c r="Z130" i="3"/>
  <c r="Z37" i="3"/>
  <c r="Z21" i="3"/>
  <c r="Z46" i="3"/>
  <c r="Z110" i="3"/>
  <c r="Z85" i="3"/>
  <c r="Z13" i="3"/>
  <c r="Z93" i="3"/>
  <c r="Z58" i="3"/>
  <c r="Z122" i="3"/>
  <c r="Z27" i="3"/>
  <c r="Z84" i="3"/>
  <c r="Z69" i="3"/>
  <c r="Z6" i="3"/>
  <c r="Z60" i="3"/>
  <c r="Z72" i="3"/>
  <c r="Z99" i="3"/>
  <c r="Z76" i="3"/>
  <c r="Z77" i="3"/>
  <c r="Z105" i="3"/>
  <c r="Z82" i="3"/>
  <c r="Z15" i="3"/>
  <c r="Z96" i="3"/>
  <c r="Z127" i="3"/>
  <c r="Z61" i="3"/>
  <c r="Z118" i="3"/>
  <c r="Z31" i="3"/>
  <c r="Z49" i="3"/>
  <c r="Z19" i="3"/>
  <c r="Z65" i="3"/>
  <c r="Z87" i="3"/>
  <c r="Z128" i="3"/>
  <c r="Z123" i="3"/>
  <c r="Z32" i="3"/>
  <c r="Z94" i="3"/>
  <c r="Z28" i="3"/>
  <c r="Z42" i="3"/>
  <c r="Z11" i="3"/>
  <c r="Z79" i="3"/>
  <c r="Z102" i="3"/>
  <c r="Z71" i="3"/>
  <c r="Z91" i="3"/>
  <c r="Z50" i="3"/>
  <c r="Z88" i="3"/>
  <c r="Z17" i="3"/>
  <c r="Z64" i="3"/>
  <c r="Z44" i="3"/>
  <c r="Z83" i="3"/>
  <c r="Z119" i="3"/>
  <c r="Z14" i="3"/>
  <c r="Z121" i="3"/>
  <c r="Z73" i="3"/>
  <c r="Z90" i="3"/>
  <c r="Z59" i="3"/>
  <c r="Z29" i="3"/>
  <c r="Z35" i="3"/>
  <c r="Z131" i="3"/>
  <c r="Z33" i="3"/>
  <c r="Z125" i="3"/>
  <c r="Z95" i="3"/>
  <c r="Z54" i="3"/>
  <c r="Z75" i="3"/>
  <c r="Z103" i="3"/>
  <c r="Z41" i="3"/>
  <c r="Z66" i="3"/>
  <c r="Z16" i="3"/>
  <c r="Z78" i="3"/>
  <c r="Z12" i="3"/>
  <c r="Z26" i="3"/>
  <c r="Z56" i="3"/>
  <c r="Z116" i="3"/>
  <c r="Z70" i="3"/>
  <c r="Z108" i="3"/>
  <c r="Z112" i="3"/>
  <c r="Z18" i="3"/>
  <c r="Z51" i="3"/>
  <c r="Z8" i="3"/>
  <c r="Z36" i="3"/>
  <c r="Z34" i="3"/>
  <c r="Z47" i="3"/>
  <c r="Z92" i="3"/>
  <c r="K7" i="7"/>
  <c r="K9" i="7"/>
  <c r="H7" i="7"/>
  <c r="H17" i="7"/>
  <c r="H19" i="7"/>
  <c r="AG90" i="3"/>
  <c r="AG106" i="3"/>
  <c r="AG39" i="3"/>
  <c r="AG130" i="3"/>
  <c r="AG18" i="3"/>
  <c r="AG7" i="3"/>
  <c r="AG34" i="3"/>
  <c r="AG63" i="3"/>
  <c r="AG8" i="3"/>
  <c r="AG62" i="3"/>
  <c r="AG61" i="3"/>
  <c r="AG32" i="3"/>
  <c r="AP60" i="3"/>
  <c r="AP103" i="3"/>
  <c r="AP80" i="3"/>
  <c r="AP19" i="3"/>
  <c r="AP24" i="3"/>
  <c r="AP76" i="3"/>
  <c r="AP66" i="3"/>
  <c r="AP92" i="3"/>
  <c r="AP51" i="3"/>
  <c r="AP22" i="3"/>
  <c r="AP59" i="3"/>
  <c r="AP90" i="3"/>
  <c r="AP89" i="3"/>
  <c r="AP12" i="3"/>
  <c r="AP62" i="3"/>
  <c r="AP32" i="3"/>
  <c r="AC44" i="3"/>
  <c r="AC103" i="3"/>
  <c r="AC107" i="3"/>
  <c r="AC95" i="3"/>
  <c r="AC43" i="3"/>
  <c r="AC58" i="3"/>
  <c r="AC84" i="3"/>
  <c r="AC13" i="3"/>
  <c r="AK94" i="3"/>
  <c r="AK98" i="3"/>
  <c r="AK83" i="3"/>
  <c r="AK122" i="3"/>
  <c r="AK70" i="3"/>
  <c r="AK60" i="3"/>
  <c r="AD76" i="3"/>
  <c r="AD116" i="3"/>
  <c r="AD100" i="3"/>
  <c r="AD47" i="3"/>
  <c r="AD41" i="3"/>
  <c r="Z52" i="3"/>
  <c r="Z86" i="3"/>
  <c r="Z39" i="3"/>
  <c r="Z106" i="3"/>
  <c r="Z9" i="3"/>
  <c r="Y75" i="3"/>
  <c r="Y25" i="3"/>
  <c r="AL117" i="3"/>
  <c r="AA86" i="3"/>
  <c r="AA46" i="3"/>
  <c r="AA19" i="3"/>
  <c r="AA83" i="3"/>
  <c r="AA126" i="3"/>
  <c r="AA50" i="3"/>
  <c r="AA70" i="3"/>
  <c r="AA63" i="3"/>
  <c r="AA127" i="3"/>
  <c r="AA16" i="3"/>
  <c r="AA73" i="3"/>
  <c r="AA68" i="3"/>
  <c r="AA29" i="3"/>
  <c r="AA75" i="3"/>
  <c r="AA8" i="3"/>
  <c r="AA109" i="3"/>
  <c r="AA88" i="3"/>
  <c r="AA12" i="3"/>
  <c r="AA10" i="3"/>
  <c r="AA9" i="3"/>
  <c r="AA119" i="3"/>
  <c r="AA24" i="3"/>
  <c r="AA97" i="3"/>
  <c r="AA18" i="3"/>
  <c r="AA78" i="3"/>
  <c r="AA123" i="3"/>
  <c r="AA113" i="3"/>
  <c r="AA53" i="3"/>
  <c r="AA129" i="3"/>
  <c r="AA20" i="3"/>
  <c r="AA101" i="3"/>
  <c r="AA39" i="3"/>
  <c r="AA94" i="3"/>
  <c r="AA74" i="3"/>
  <c r="AA35" i="3"/>
  <c r="AA99" i="3"/>
  <c r="AA6" i="3"/>
  <c r="AA102" i="3"/>
  <c r="AA15" i="3"/>
  <c r="AA79" i="3"/>
  <c r="AA122" i="3"/>
  <c r="AA32" i="3"/>
  <c r="AA89" i="3"/>
  <c r="AA84" i="3"/>
  <c r="AA22" i="3"/>
  <c r="AA107" i="3"/>
  <c r="AA36" i="3"/>
  <c r="AA117" i="3"/>
  <c r="AA104" i="3"/>
  <c r="AA85" i="3"/>
  <c r="AA30" i="3"/>
  <c r="AA23" i="3"/>
  <c r="AA130" i="3"/>
  <c r="AA52" i="3"/>
  <c r="AA125" i="3"/>
  <c r="AA110" i="3"/>
  <c r="AA27" i="3"/>
  <c r="AA37" i="3"/>
  <c r="AA112" i="3"/>
  <c r="AA28" i="3"/>
  <c r="AA92" i="3"/>
  <c r="AA56" i="3"/>
  <c r="AA108" i="3"/>
  <c r="AA14" i="3"/>
  <c r="AA38" i="3"/>
  <c r="AA98" i="3"/>
  <c r="AA67" i="3"/>
  <c r="AA131" i="3"/>
  <c r="AA34" i="3"/>
  <c r="AA17" i="3"/>
  <c r="AA47" i="3"/>
  <c r="AA111" i="3"/>
  <c r="AA61" i="3"/>
  <c r="AA64" i="3"/>
  <c r="AA121" i="3"/>
  <c r="AA118" i="3"/>
  <c r="AA43" i="3"/>
  <c r="AA41" i="3"/>
  <c r="AA81" i="3"/>
  <c r="AA80" i="3"/>
  <c r="AA65" i="3"/>
  <c r="AA96" i="3"/>
  <c r="AA106" i="3"/>
  <c r="AA87" i="3"/>
  <c r="AA57" i="3"/>
  <c r="AA69" i="3"/>
  <c r="AA116" i="3"/>
  <c r="AA54" i="3"/>
  <c r="AA91" i="3"/>
  <c r="AA77" i="3"/>
  <c r="AA7" i="3"/>
  <c r="AA93" i="3"/>
  <c r="AA103" i="3"/>
  <c r="AA71" i="3"/>
  <c r="AA25" i="3"/>
  <c r="AA115" i="3"/>
  <c r="AA95" i="3"/>
  <c r="AA66" i="3"/>
  <c r="AA72" i="3"/>
  <c r="AA55" i="3"/>
  <c r="AA13" i="3"/>
  <c r="AA58" i="3"/>
  <c r="AA51" i="3"/>
  <c r="AA31" i="3"/>
  <c r="AA105" i="3"/>
  <c r="AA44" i="3"/>
  <c r="AA90" i="3"/>
  <c r="AA100" i="3"/>
  <c r="AA62" i="3"/>
  <c r="AA124" i="3"/>
  <c r="AA114" i="3"/>
  <c r="AA33" i="3"/>
  <c r="AA60" i="3"/>
  <c r="AA42" i="3"/>
  <c r="AA21" i="3"/>
  <c r="AA45" i="3"/>
  <c r="AA120" i="3"/>
  <c r="AA59" i="3"/>
  <c r="AA26" i="3"/>
  <c r="AA11" i="3"/>
  <c r="AA49" i="3"/>
  <c r="AA128" i="3"/>
  <c r="AK7" i="3"/>
  <c r="AK44" i="3"/>
  <c r="AK21" i="3"/>
  <c r="AK85" i="3"/>
  <c r="AK100" i="3"/>
  <c r="AK28" i="3"/>
  <c r="AK33" i="3"/>
  <c r="AK97" i="3"/>
  <c r="AK47" i="3"/>
  <c r="AK50" i="3"/>
  <c r="AK107" i="3"/>
  <c r="AK108" i="3"/>
  <c r="AK104" i="3"/>
  <c r="AK125" i="3"/>
  <c r="AK58" i="3"/>
  <c r="AK131" i="3"/>
  <c r="AK109" i="3"/>
  <c r="AK99" i="3"/>
  <c r="AK40" i="3"/>
  <c r="AK9" i="3"/>
  <c r="AK35" i="3"/>
  <c r="AK46" i="3"/>
  <c r="AK74" i="3"/>
  <c r="AK118" i="3"/>
  <c r="AK68" i="3"/>
  <c r="AK12" i="3"/>
  <c r="AK92" i="3"/>
  <c r="AK101" i="3"/>
  <c r="AK19" i="3"/>
  <c r="AK17" i="3"/>
  <c r="AK113" i="3"/>
  <c r="AK18" i="3"/>
  <c r="AK91" i="3"/>
  <c r="AK15" i="3"/>
  <c r="AK61" i="3"/>
  <c r="AK30" i="3"/>
  <c r="AK90" i="3"/>
  <c r="AK54" i="3"/>
  <c r="AK36" i="3"/>
  <c r="AK41" i="3"/>
  <c r="AK10" i="3"/>
  <c r="AK119" i="3"/>
  <c r="AK48" i="3"/>
  <c r="AK13" i="3"/>
  <c r="AK26" i="3"/>
  <c r="AK88" i="3"/>
  <c r="AK14" i="3"/>
  <c r="AK42" i="3"/>
  <c r="AK57" i="3"/>
  <c r="AK25" i="3"/>
  <c r="AK24" i="3"/>
  <c r="AK37" i="3"/>
  <c r="AK117" i="3"/>
  <c r="AK16" i="3"/>
  <c r="AK49" i="3"/>
  <c r="AK129" i="3"/>
  <c r="AK34" i="3"/>
  <c r="AK123" i="3"/>
  <c r="AK32" i="3"/>
  <c r="AK93" i="3"/>
  <c r="AK67" i="3"/>
  <c r="AK106" i="3"/>
  <c r="AK71" i="3"/>
  <c r="AK116" i="3"/>
  <c r="AK73" i="3"/>
  <c r="AK38" i="3"/>
  <c r="AK82" i="3"/>
  <c r="AK31" i="3"/>
  <c r="AK45" i="3"/>
  <c r="AK62" i="3"/>
  <c r="AK20" i="3"/>
  <c r="AK126" i="3"/>
  <c r="AK78" i="3"/>
  <c r="AK87" i="3"/>
  <c r="AK79" i="3"/>
  <c r="AK23" i="3"/>
  <c r="AK80" i="3"/>
  <c r="AK69" i="3"/>
  <c r="AK112" i="3"/>
  <c r="AK96" i="3"/>
  <c r="AK81" i="3"/>
  <c r="AK63" i="3"/>
  <c r="AK75" i="3"/>
  <c r="AK76" i="3"/>
  <c r="AK29" i="3"/>
  <c r="AK22" i="3"/>
  <c r="AK103" i="3"/>
  <c r="AK51" i="3"/>
  <c r="AK114" i="3"/>
  <c r="AK56" i="3"/>
  <c r="AK43" i="3"/>
  <c r="AK111" i="3"/>
  <c r="AK102" i="3"/>
  <c r="AK84" i="3"/>
  <c r="AK59" i="3"/>
  <c r="AK8" i="3"/>
  <c r="AK39" i="3"/>
  <c r="AK6" i="3"/>
  <c r="AK130" i="3"/>
  <c r="AK11" i="3"/>
  <c r="AG12" i="3"/>
  <c r="AG84" i="3"/>
  <c r="AG17" i="3"/>
  <c r="AG81" i="3"/>
  <c r="AG124" i="3"/>
  <c r="AG72" i="3"/>
  <c r="AG48" i="3"/>
  <c r="AG45" i="3"/>
  <c r="AG109" i="3"/>
  <c r="AG14" i="3"/>
  <c r="AG71" i="3"/>
  <c r="AG82" i="3"/>
  <c r="AG116" i="3"/>
  <c r="D7" i="7"/>
  <c r="D17" i="7"/>
  <c r="D19" i="7"/>
  <c r="AG55" i="3"/>
  <c r="AG104" i="3"/>
  <c r="AG110" i="3"/>
  <c r="AG25" i="3"/>
  <c r="AG99" i="3"/>
  <c r="AG85" i="3"/>
  <c r="AG94" i="3"/>
  <c r="AG86" i="3"/>
  <c r="AG75" i="3"/>
  <c r="AG41" i="3"/>
  <c r="AG16" i="3"/>
  <c r="AG43" i="3"/>
  <c r="AG31" i="3"/>
  <c r="AG97" i="3"/>
  <c r="AG52" i="3"/>
  <c r="P7" i="7"/>
  <c r="P9" i="7"/>
  <c r="AG126" i="3"/>
  <c r="AG37" i="3"/>
  <c r="AG131" i="3"/>
  <c r="AG58" i="3"/>
  <c r="AG67" i="3"/>
  <c r="AG115" i="3"/>
  <c r="AG121" i="3"/>
  <c r="AG88" i="3"/>
  <c r="AG114" i="3"/>
  <c r="AG91" i="3"/>
  <c r="AG51" i="3"/>
  <c r="AG53" i="3"/>
  <c r="AG80" i="3"/>
  <c r="AG78" i="3"/>
  <c r="AG6" i="3"/>
  <c r="AG74" i="3"/>
  <c r="AG66" i="3"/>
  <c r="AG35" i="3"/>
  <c r="AG9" i="3"/>
  <c r="AG27" i="3"/>
  <c r="AG119" i="3"/>
  <c r="AG46" i="3"/>
  <c r="AG125" i="3"/>
  <c r="AG29" i="3"/>
  <c r="AG15" i="3"/>
  <c r="AG24" i="3"/>
  <c r="AG65" i="3"/>
  <c r="AG19" i="3"/>
  <c r="AG44" i="3"/>
  <c r="AP45" i="3"/>
  <c r="AP108" i="3"/>
  <c r="AP63" i="3"/>
  <c r="AP52" i="3"/>
  <c r="AP97" i="3"/>
  <c r="AP67" i="3"/>
  <c r="AP34" i="3"/>
  <c r="AP47" i="3"/>
  <c r="AP23" i="3"/>
  <c r="AP8" i="3"/>
  <c r="AP43" i="3"/>
  <c r="AP74" i="3"/>
  <c r="AP85" i="3"/>
  <c r="AP117" i="3"/>
  <c r="AP46" i="3"/>
  <c r="AP16" i="3"/>
  <c r="AC122" i="3"/>
  <c r="AC90" i="3"/>
  <c r="AC34" i="3"/>
  <c r="AC47" i="3"/>
  <c r="AC53" i="3"/>
  <c r="AC55" i="3"/>
  <c r="AC27" i="3"/>
  <c r="AC16" i="3"/>
  <c r="AK110" i="3"/>
  <c r="AK77" i="3"/>
  <c r="AK105" i="3"/>
  <c r="AK95" i="3"/>
  <c r="AK66" i="3"/>
  <c r="AK128" i="3"/>
  <c r="AD64" i="3"/>
  <c r="AD124" i="3"/>
  <c r="AD40" i="3"/>
  <c r="AD52" i="3"/>
  <c r="AD121" i="3"/>
  <c r="AD98" i="3"/>
  <c r="Z98" i="3"/>
  <c r="Z111" i="3"/>
  <c r="Z63" i="3"/>
  <c r="Z81" i="3"/>
  <c r="Y122" i="3"/>
  <c r="AA40" i="3"/>
  <c r="AL72" i="3"/>
  <c r="R17" i="7"/>
  <c r="R19" i="7"/>
  <c r="R9" i="7"/>
  <c r="Q9" i="7"/>
  <c r="M9" i="7"/>
  <c r="I17" i="7"/>
  <c r="I19" i="7"/>
  <c r="T9" i="7"/>
  <c r="T17" i="7"/>
  <c r="T19" i="7"/>
  <c r="C17" i="7"/>
  <c r="C19" i="7"/>
  <c r="C9" i="7"/>
  <c r="B9" i="7"/>
  <c r="L17" i="7"/>
  <c r="L19" i="7"/>
  <c r="J17" i="7"/>
  <c r="J19" i="7"/>
  <c r="S9" i="7"/>
  <c r="H9" i="7"/>
  <c r="N17" i="7"/>
  <c r="N19" i="7"/>
  <c r="K17" i="7"/>
  <c r="K19" i="7"/>
  <c r="E17" i="7"/>
  <c r="E19" i="7"/>
  <c r="O9" i="7"/>
  <c r="P17" i="7"/>
  <c r="P19" i="7"/>
  <c r="F9" i="7"/>
  <c r="D9" i="7"/>
  <c r="G9" i="7"/>
  <c r="V29" i="2"/>
  <c r="AQ67" i="3"/>
  <c r="AQ69" i="3"/>
  <c r="AQ7" i="3"/>
  <c r="AQ107" i="3"/>
  <c r="AQ71" i="3"/>
  <c r="AQ129" i="3"/>
  <c r="AQ56" i="3"/>
  <c r="AQ55" i="3"/>
  <c r="AQ123" i="3"/>
  <c r="AQ82" i="3"/>
  <c r="AQ99" i="3"/>
  <c r="AQ96" i="3"/>
  <c r="AQ95" i="3"/>
  <c r="AQ93" i="3"/>
  <c r="AQ14" i="3"/>
  <c r="AQ120" i="3"/>
  <c r="AQ54" i="3"/>
  <c r="AQ53" i="3"/>
  <c r="AQ33" i="3"/>
  <c r="AQ66" i="3"/>
  <c r="AQ39" i="3"/>
  <c r="AQ122" i="3"/>
  <c r="AQ121" i="3"/>
  <c r="AQ45" i="3"/>
  <c r="AQ75" i="3"/>
  <c r="AQ29" i="3"/>
  <c r="AQ28" i="3"/>
  <c r="AQ88" i="3"/>
  <c r="AQ106" i="3"/>
  <c r="AQ128" i="3"/>
  <c r="AQ98" i="3"/>
  <c r="AQ97" i="3"/>
  <c r="AQ86" i="3"/>
  <c r="AQ110" i="3"/>
  <c r="AQ104" i="3"/>
  <c r="AQ44" i="3"/>
  <c r="AQ42" i="3"/>
  <c r="AQ20" i="3"/>
  <c r="AQ23" i="3"/>
  <c r="AQ70" i="3"/>
  <c r="AQ90" i="3"/>
  <c r="AQ63" i="3"/>
  <c r="AQ77" i="3"/>
  <c r="AQ60" i="3"/>
  <c r="AQ113" i="3"/>
  <c r="AQ21" i="3"/>
  <c r="AQ127" i="3"/>
  <c r="AQ126" i="3"/>
  <c r="AQ34" i="3"/>
  <c r="AQ118" i="3"/>
  <c r="AQ100" i="3"/>
  <c r="AQ92" i="3"/>
  <c r="AQ74" i="3"/>
  <c r="AQ89" i="3"/>
  <c r="AQ115" i="3"/>
  <c r="AQ105" i="3"/>
  <c r="AQ13" i="3"/>
  <c r="AQ108" i="3"/>
  <c r="AQ30" i="3"/>
  <c r="AQ25" i="3"/>
  <c r="AQ24" i="3"/>
  <c r="AQ52" i="3"/>
  <c r="AQ41" i="3"/>
  <c r="AQ47" i="3"/>
  <c r="AQ46" i="3"/>
  <c r="AQ26" i="3"/>
  <c r="AQ12" i="3"/>
  <c r="AQ83" i="3"/>
  <c r="AQ15" i="3"/>
  <c r="AQ9" i="3"/>
  <c r="AQ43" i="3"/>
  <c r="AQ80" i="3"/>
  <c r="AQ27" i="3"/>
  <c r="AQ87" i="3"/>
  <c r="AQ40" i="3"/>
  <c r="AQ79" i="3"/>
  <c r="AQ78" i="3"/>
  <c r="AQ36" i="3"/>
  <c r="AQ116" i="3"/>
  <c r="AQ17" i="3"/>
  <c r="AQ16" i="3"/>
  <c r="AQ22" i="3"/>
  <c r="AQ31" i="3"/>
  <c r="AQ38" i="3"/>
  <c r="AQ49" i="3"/>
  <c r="AQ57" i="3"/>
  <c r="AQ19" i="3"/>
  <c r="AQ18" i="3"/>
  <c r="AQ130" i="3"/>
  <c r="AQ50" i="3"/>
  <c r="AQ117" i="3"/>
  <c r="AQ35" i="3"/>
  <c r="AQ11" i="3"/>
  <c r="AQ68" i="3"/>
  <c r="AQ6" i="3"/>
  <c r="AQ81" i="3"/>
  <c r="U7" i="7"/>
  <c r="AQ124" i="3"/>
  <c r="AQ65" i="3"/>
  <c r="AQ84" i="3"/>
  <c r="AQ73" i="3"/>
  <c r="AQ72" i="3"/>
  <c r="AQ62" i="3"/>
  <c r="AQ61" i="3"/>
  <c r="AQ103" i="3"/>
  <c r="AQ102" i="3"/>
  <c r="AQ59" i="3"/>
  <c r="AQ114" i="3"/>
  <c r="AQ8" i="3"/>
  <c r="AQ101" i="3"/>
  <c r="AQ76" i="3"/>
  <c r="AQ48" i="3"/>
  <c r="AQ10" i="3"/>
  <c r="AQ37" i="3"/>
  <c r="AQ111" i="3"/>
  <c r="AQ51" i="3"/>
  <c r="AQ85" i="3"/>
  <c r="AQ32" i="3"/>
  <c r="AQ125" i="3"/>
  <c r="AQ109" i="3"/>
  <c r="AQ94" i="3"/>
  <c r="AQ119" i="3"/>
  <c r="AQ91" i="3"/>
  <c r="AQ64" i="3"/>
  <c r="AQ131" i="3"/>
  <c r="AQ112" i="3"/>
  <c r="AQ58" i="3"/>
  <c r="U9" i="7"/>
  <c r="V9" i="7"/>
  <c r="U17" i="7"/>
  <c r="U19" i="7"/>
  <c r="V19" i="7"/>
  <c r="U15" i="7"/>
  <c r="B15" i="7"/>
  <c r="L15" i="7"/>
  <c r="V21" i="7"/>
  <c r="C15" i="7"/>
  <c r="J15" i="7"/>
  <c r="E15" i="7"/>
  <c r="D15" i="7"/>
  <c r="P15" i="7"/>
  <c r="G15" i="7"/>
  <c r="M15" i="7"/>
  <c r="R15" i="7"/>
  <c r="F15" i="7"/>
  <c r="N15" i="7"/>
  <c r="I15" i="7"/>
  <c r="S15" i="7"/>
  <c r="H15" i="7"/>
  <c r="O15" i="7"/>
  <c r="T15" i="7"/>
  <c r="Q15" i="7"/>
  <c r="K15" i="7"/>
  <c r="V15" i="7"/>
  <c r="B42" i="2"/>
  <c r="X41" i="2"/>
  <c r="X27" i="2"/>
  <c r="X32" i="2"/>
  <c r="W32" i="2"/>
  <c r="W34" i="2"/>
  <c r="W35" i="2"/>
  <c r="AR131" i="3"/>
  <c r="X34" i="2"/>
  <c r="X35" i="2"/>
  <c r="AS131" i="3"/>
  <c r="AX131" i="3"/>
  <c r="Y29" i="2"/>
  <c r="AY131" i="3"/>
  <c r="BA131" i="3"/>
  <c r="AR130" i="3"/>
  <c r="AS130" i="3"/>
  <c r="AX130" i="3"/>
  <c r="AY130" i="3"/>
  <c r="BA130" i="3"/>
  <c r="AR129" i="3"/>
  <c r="AS129" i="3"/>
  <c r="AX129" i="3"/>
  <c r="AY129" i="3"/>
  <c r="BA129" i="3"/>
  <c r="AR128" i="3"/>
  <c r="AS128" i="3"/>
  <c r="AX128" i="3"/>
  <c r="AY128" i="3"/>
  <c r="BA128" i="3"/>
  <c r="AR127" i="3"/>
  <c r="AS127" i="3"/>
  <c r="AX127" i="3"/>
  <c r="AY127" i="3"/>
  <c r="BA127" i="3"/>
  <c r="AR126" i="3"/>
  <c r="AS126" i="3"/>
  <c r="AX126" i="3"/>
  <c r="AY126" i="3"/>
  <c r="BA126" i="3"/>
  <c r="AR125" i="3"/>
  <c r="AS125" i="3"/>
  <c r="AX125" i="3"/>
  <c r="AY125" i="3"/>
  <c r="BA125" i="3"/>
  <c r="AR124" i="3"/>
  <c r="AS124" i="3"/>
  <c r="AX124" i="3"/>
  <c r="AY124" i="3"/>
  <c r="BA124" i="3"/>
  <c r="AR123" i="3"/>
  <c r="AS123" i="3"/>
  <c r="AX123" i="3"/>
  <c r="AY123" i="3"/>
  <c r="BA123" i="3"/>
  <c r="AR122" i="3"/>
  <c r="AS122" i="3"/>
  <c r="AX122" i="3"/>
  <c r="AY122" i="3"/>
  <c r="BA122" i="3"/>
  <c r="AR121" i="3"/>
  <c r="AS121" i="3"/>
  <c r="AX121" i="3"/>
  <c r="AY121" i="3"/>
  <c r="BA121" i="3"/>
  <c r="AR120" i="3"/>
  <c r="AS120" i="3"/>
  <c r="AX120" i="3"/>
  <c r="AY120" i="3"/>
  <c r="BA120" i="3"/>
  <c r="AR119" i="3"/>
  <c r="AS119" i="3"/>
  <c r="AX119" i="3"/>
  <c r="AY119" i="3"/>
  <c r="BA119" i="3"/>
  <c r="AR118" i="3"/>
  <c r="AS118" i="3"/>
  <c r="AX118" i="3"/>
  <c r="AY118" i="3"/>
  <c r="BA118" i="3"/>
  <c r="AR117" i="3"/>
  <c r="AS117" i="3"/>
  <c r="AX117" i="3"/>
  <c r="AY117" i="3"/>
  <c r="BA117" i="3"/>
  <c r="AR116" i="3"/>
  <c r="AS116" i="3"/>
  <c r="AX116" i="3"/>
  <c r="AY116" i="3"/>
  <c r="BA116" i="3"/>
  <c r="AR115" i="3"/>
  <c r="AS115" i="3"/>
  <c r="AX115" i="3"/>
  <c r="AY115" i="3"/>
  <c r="BA115" i="3"/>
  <c r="AR114" i="3"/>
  <c r="AS114" i="3"/>
  <c r="AX114" i="3"/>
  <c r="AY114" i="3"/>
  <c r="BA114" i="3"/>
  <c r="AR113" i="3"/>
  <c r="AS113" i="3"/>
  <c r="AX113" i="3"/>
  <c r="AY113" i="3"/>
  <c r="BA113" i="3"/>
  <c r="AR112" i="3"/>
  <c r="AS112" i="3"/>
  <c r="AX112" i="3"/>
  <c r="AY112" i="3"/>
  <c r="BA112" i="3"/>
  <c r="AR111" i="3"/>
  <c r="AS111" i="3"/>
  <c r="AX111" i="3"/>
  <c r="AY111" i="3"/>
  <c r="BA111" i="3"/>
  <c r="AR110" i="3"/>
  <c r="AS110" i="3"/>
  <c r="AX110" i="3"/>
  <c r="AY110" i="3"/>
  <c r="BA110" i="3"/>
  <c r="AR109" i="3"/>
  <c r="AS109" i="3"/>
  <c r="AX109" i="3"/>
  <c r="AY109" i="3"/>
  <c r="BA109" i="3"/>
  <c r="AR108" i="3"/>
  <c r="AS108" i="3"/>
  <c r="AX108" i="3"/>
  <c r="AY108" i="3"/>
  <c r="BA108" i="3"/>
  <c r="AR107" i="3"/>
  <c r="AS107" i="3"/>
  <c r="AX107" i="3"/>
  <c r="AY107" i="3"/>
  <c r="BA107" i="3"/>
  <c r="AR106" i="3"/>
  <c r="AS106" i="3"/>
  <c r="AX106" i="3"/>
  <c r="AY106" i="3"/>
  <c r="BA106" i="3"/>
  <c r="AR105" i="3"/>
  <c r="AS105" i="3"/>
  <c r="AX105" i="3"/>
  <c r="AY105" i="3"/>
  <c r="BA105" i="3"/>
  <c r="AR104" i="3"/>
  <c r="AS104" i="3"/>
  <c r="AX104" i="3"/>
  <c r="AY104" i="3"/>
  <c r="BA104" i="3"/>
  <c r="AR103" i="3"/>
  <c r="AS103" i="3"/>
  <c r="AX103" i="3"/>
  <c r="AY103" i="3"/>
  <c r="BA103" i="3"/>
  <c r="AR102" i="3"/>
  <c r="AS102" i="3"/>
  <c r="AX102" i="3"/>
  <c r="AY102" i="3"/>
  <c r="BA102" i="3"/>
  <c r="AR101" i="3"/>
  <c r="AS101" i="3"/>
  <c r="AX101" i="3"/>
  <c r="AY101" i="3"/>
  <c r="BA101" i="3"/>
  <c r="AR100" i="3"/>
  <c r="AS100" i="3"/>
  <c r="AX100" i="3"/>
  <c r="AY100" i="3"/>
  <c r="BA100" i="3"/>
  <c r="AR99" i="3"/>
  <c r="AS99" i="3"/>
  <c r="AX99" i="3"/>
  <c r="AY99" i="3"/>
  <c r="BA99" i="3"/>
  <c r="AR98" i="3"/>
  <c r="AS98" i="3"/>
  <c r="AX98" i="3"/>
  <c r="AY98" i="3"/>
  <c r="BA98" i="3"/>
  <c r="AR97" i="3"/>
  <c r="AS97" i="3"/>
  <c r="AX97" i="3"/>
  <c r="AY97" i="3"/>
  <c r="BA97" i="3"/>
  <c r="AR96" i="3"/>
  <c r="AS96" i="3"/>
  <c r="AX96" i="3"/>
  <c r="AY96" i="3"/>
  <c r="BA96" i="3"/>
  <c r="AR95" i="3"/>
  <c r="AS95" i="3"/>
  <c r="AX95" i="3"/>
  <c r="AY95" i="3"/>
  <c r="BA95" i="3"/>
  <c r="AR94" i="3"/>
  <c r="AS94" i="3"/>
  <c r="AX94" i="3"/>
  <c r="AY94" i="3"/>
  <c r="BA94" i="3"/>
  <c r="AR93" i="3"/>
  <c r="AS93" i="3"/>
  <c r="AX93" i="3"/>
  <c r="AY93" i="3"/>
  <c r="BA93" i="3"/>
  <c r="AR92" i="3"/>
  <c r="AS92" i="3"/>
  <c r="AX92" i="3"/>
  <c r="AY92" i="3"/>
  <c r="BA92" i="3"/>
  <c r="AR91" i="3"/>
  <c r="AS91" i="3"/>
  <c r="AX91" i="3"/>
  <c r="AY91" i="3"/>
  <c r="BA91" i="3"/>
  <c r="AR90" i="3"/>
  <c r="AS90" i="3"/>
  <c r="AX90" i="3"/>
  <c r="AY90" i="3"/>
  <c r="BA90" i="3"/>
  <c r="AR89" i="3"/>
  <c r="AS89" i="3"/>
  <c r="AX89" i="3"/>
  <c r="AY89" i="3"/>
  <c r="BA89" i="3"/>
  <c r="AR88" i="3"/>
  <c r="AS88" i="3"/>
  <c r="AX88" i="3"/>
  <c r="AY88" i="3"/>
  <c r="BA88" i="3"/>
  <c r="AR87" i="3"/>
  <c r="AS87" i="3"/>
  <c r="AX87" i="3"/>
  <c r="AY87" i="3"/>
  <c r="BA87" i="3"/>
  <c r="AR86" i="3"/>
  <c r="AS86" i="3"/>
  <c r="AX86" i="3"/>
  <c r="AY86" i="3"/>
  <c r="BA86" i="3"/>
  <c r="AR85" i="3"/>
  <c r="AS85" i="3"/>
  <c r="AX85" i="3"/>
  <c r="AY85" i="3"/>
  <c r="BA85" i="3"/>
  <c r="AR84" i="3"/>
  <c r="AS84" i="3"/>
  <c r="AX84" i="3"/>
  <c r="AY84" i="3"/>
  <c r="BA84" i="3"/>
  <c r="AR83" i="3"/>
  <c r="AS83" i="3"/>
  <c r="AX83" i="3"/>
  <c r="AY83" i="3"/>
  <c r="BA83" i="3"/>
  <c r="AR82" i="3"/>
  <c r="AS82" i="3"/>
  <c r="AX82" i="3"/>
  <c r="AY82" i="3"/>
  <c r="BA82" i="3"/>
  <c r="AR81" i="3"/>
  <c r="AS81" i="3"/>
  <c r="AX81" i="3"/>
  <c r="AY81" i="3"/>
  <c r="BA81" i="3"/>
  <c r="AR80" i="3"/>
  <c r="AS80" i="3"/>
  <c r="AX80" i="3"/>
  <c r="AY80" i="3"/>
  <c r="BA80" i="3"/>
  <c r="AR79" i="3"/>
  <c r="AS79" i="3"/>
  <c r="AX79" i="3"/>
  <c r="AY79" i="3"/>
  <c r="BA79" i="3"/>
  <c r="AR78" i="3"/>
  <c r="AS78" i="3"/>
  <c r="AX78" i="3"/>
  <c r="AY78" i="3"/>
  <c r="BA78" i="3"/>
  <c r="AR77" i="3"/>
  <c r="AS77" i="3"/>
  <c r="AX77" i="3"/>
  <c r="AY77" i="3"/>
  <c r="BA77" i="3"/>
  <c r="AR76" i="3"/>
  <c r="AS76" i="3"/>
  <c r="AX76" i="3"/>
  <c r="AY76" i="3"/>
  <c r="BA76" i="3"/>
  <c r="AR75" i="3"/>
  <c r="AS75" i="3"/>
  <c r="AX75" i="3"/>
  <c r="AY75" i="3"/>
  <c r="BA75" i="3"/>
  <c r="AR74" i="3"/>
  <c r="AS74" i="3"/>
  <c r="AX74" i="3"/>
  <c r="AY74" i="3"/>
  <c r="BA74" i="3"/>
  <c r="AR73" i="3"/>
  <c r="AS73" i="3"/>
  <c r="AX73" i="3"/>
  <c r="AY73" i="3"/>
  <c r="BA73" i="3"/>
  <c r="AR72" i="3"/>
  <c r="AS72" i="3"/>
  <c r="AX72" i="3"/>
  <c r="AY72" i="3"/>
  <c r="BA72" i="3"/>
  <c r="AR71" i="3"/>
  <c r="AS71" i="3"/>
  <c r="AX71" i="3"/>
  <c r="AY71" i="3"/>
  <c r="BA71" i="3"/>
  <c r="AR70" i="3"/>
  <c r="AS70" i="3"/>
  <c r="AX70" i="3"/>
  <c r="AY70" i="3"/>
  <c r="BA70" i="3"/>
  <c r="AR69" i="3"/>
  <c r="AS69" i="3"/>
  <c r="AX69" i="3"/>
  <c r="AY69" i="3"/>
  <c r="BA69" i="3"/>
  <c r="AR68" i="3"/>
  <c r="AS68" i="3"/>
  <c r="AX68" i="3"/>
  <c r="AY68" i="3"/>
  <c r="BA68" i="3"/>
  <c r="AR67" i="3"/>
  <c r="AS67" i="3"/>
  <c r="AX67" i="3"/>
  <c r="AY67" i="3"/>
  <c r="BA67" i="3"/>
  <c r="AR66" i="3"/>
  <c r="AS66" i="3"/>
  <c r="AX66" i="3"/>
  <c r="AY66" i="3"/>
  <c r="BA66" i="3"/>
  <c r="AR65" i="3"/>
  <c r="AS65" i="3"/>
  <c r="AX65" i="3"/>
  <c r="AY65" i="3"/>
  <c r="BA65" i="3"/>
  <c r="AR64" i="3"/>
  <c r="AS64" i="3"/>
  <c r="AX64" i="3"/>
  <c r="AY64" i="3"/>
  <c r="BA64" i="3"/>
  <c r="AR63" i="3"/>
  <c r="AS63" i="3"/>
  <c r="AX63" i="3"/>
  <c r="AY63" i="3"/>
  <c r="BA63" i="3"/>
  <c r="AR62" i="3"/>
  <c r="AS62" i="3"/>
  <c r="AX62" i="3"/>
  <c r="AY62" i="3"/>
  <c r="BA62" i="3"/>
  <c r="AR61" i="3"/>
  <c r="AS61" i="3"/>
  <c r="AX61" i="3"/>
  <c r="AY61" i="3"/>
  <c r="BA61" i="3"/>
  <c r="AR60" i="3"/>
  <c r="AS60" i="3"/>
  <c r="AX60" i="3"/>
  <c r="AY60" i="3"/>
  <c r="BA60" i="3"/>
  <c r="AR59" i="3"/>
  <c r="AS59" i="3"/>
  <c r="AX59" i="3"/>
  <c r="AY59" i="3"/>
  <c r="BA59" i="3"/>
  <c r="AR58" i="3"/>
  <c r="AS58" i="3"/>
  <c r="AX58" i="3"/>
  <c r="AY58" i="3"/>
  <c r="BA58" i="3"/>
  <c r="AR57" i="3"/>
  <c r="AS57" i="3"/>
  <c r="AX57" i="3"/>
  <c r="AY57" i="3"/>
  <c r="BA57" i="3"/>
  <c r="AR56" i="3"/>
  <c r="AS56" i="3"/>
  <c r="AX56" i="3"/>
  <c r="AY56" i="3"/>
  <c r="BA56" i="3"/>
  <c r="AR55" i="3"/>
  <c r="AS55" i="3"/>
  <c r="AX55" i="3"/>
  <c r="AY55" i="3"/>
  <c r="BA55" i="3"/>
  <c r="AR54" i="3"/>
  <c r="AS54" i="3"/>
  <c r="AX54" i="3"/>
  <c r="AY54" i="3"/>
  <c r="BA54" i="3"/>
  <c r="AR53" i="3"/>
  <c r="AS53" i="3"/>
  <c r="AX53" i="3"/>
  <c r="AY53" i="3"/>
  <c r="BA53" i="3"/>
  <c r="AR52" i="3"/>
  <c r="AS52" i="3"/>
  <c r="AX52" i="3"/>
  <c r="AY52" i="3"/>
  <c r="BA52" i="3"/>
  <c r="AR51" i="3"/>
  <c r="AS51" i="3"/>
  <c r="AX51" i="3"/>
  <c r="AY51" i="3"/>
  <c r="BA51" i="3"/>
  <c r="AR50" i="3"/>
  <c r="AS50" i="3"/>
  <c r="AX50" i="3"/>
  <c r="AY50" i="3"/>
  <c r="BA50" i="3"/>
  <c r="AR49" i="3"/>
  <c r="AS49" i="3"/>
  <c r="AX49" i="3"/>
  <c r="AY49" i="3"/>
  <c r="BA49" i="3"/>
  <c r="AR48" i="3"/>
  <c r="AS48" i="3"/>
  <c r="AX48" i="3"/>
  <c r="AY48" i="3"/>
  <c r="BA48" i="3"/>
  <c r="AR47" i="3"/>
  <c r="AS47" i="3"/>
  <c r="AX47" i="3"/>
  <c r="AY47" i="3"/>
  <c r="BA47" i="3"/>
  <c r="AR46" i="3"/>
  <c r="AS46" i="3"/>
  <c r="AX46" i="3"/>
  <c r="AY46" i="3"/>
  <c r="BA46" i="3"/>
  <c r="AR45" i="3"/>
  <c r="AS45" i="3"/>
  <c r="AX45" i="3"/>
  <c r="AY45" i="3"/>
  <c r="BA45" i="3"/>
  <c r="AR44" i="3"/>
  <c r="AS44" i="3"/>
  <c r="AX44" i="3"/>
  <c r="AY44" i="3"/>
  <c r="BA44" i="3"/>
  <c r="AR43" i="3"/>
  <c r="AS43" i="3"/>
  <c r="AX43" i="3"/>
  <c r="AY43" i="3"/>
  <c r="BA43" i="3"/>
  <c r="AR42" i="3"/>
  <c r="AS42" i="3"/>
  <c r="AX42" i="3"/>
  <c r="AY42" i="3"/>
  <c r="BA42" i="3"/>
  <c r="AR41" i="3"/>
  <c r="AS41" i="3"/>
  <c r="AX41" i="3"/>
  <c r="AY41" i="3"/>
  <c r="BA41" i="3"/>
  <c r="AR40" i="3"/>
  <c r="AS40" i="3"/>
  <c r="AX40" i="3"/>
  <c r="AY40" i="3"/>
  <c r="BA40" i="3"/>
  <c r="AR39" i="3"/>
  <c r="AS39" i="3"/>
  <c r="AX39" i="3"/>
  <c r="AY39" i="3"/>
  <c r="BA39" i="3"/>
  <c r="AR38" i="3"/>
  <c r="AS38" i="3"/>
  <c r="AX38" i="3"/>
  <c r="AY38" i="3"/>
  <c r="BA38" i="3"/>
  <c r="AR37" i="3"/>
  <c r="AS37" i="3"/>
  <c r="AX37" i="3"/>
  <c r="AY37" i="3"/>
  <c r="BA37" i="3"/>
  <c r="AR36" i="3"/>
  <c r="AS36" i="3"/>
  <c r="AX36" i="3"/>
  <c r="AY36" i="3"/>
  <c r="BA36" i="3"/>
  <c r="AR35" i="3"/>
  <c r="AS35" i="3"/>
  <c r="AX35" i="3"/>
  <c r="AY35" i="3"/>
  <c r="BA35" i="3"/>
  <c r="AR34" i="3"/>
  <c r="AS34" i="3"/>
  <c r="AX34" i="3"/>
  <c r="AY34" i="3"/>
  <c r="BA34" i="3"/>
  <c r="AR33" i="3"/>
  <c r="AS33" i="3"/>
  <c r="AX33" i="3"/>
  <c r="AY33" i="3"/>
  <c r="BA33" i="3"/>
  <c r="AR32" i="3"/>
  <c r="AS32" i="3"/>
  <c r="AX32" i="3"/>
  <c r="AY32" i="3"/>
  <c r="BA32" i="3"/>
  <c r="AR31" i="3"/>
  <c r="AS31" i="3"/>
  <c r="AX31" i="3"/>
  <c r="AY31" i="3"/>
  <c r="BA31" i="3"/>
  <c r="AR30" i="3"/>
  <c r="AS30" i="3"/>
  <c r="AX30" i="3"/>
  <c r="AY30" i="3"/>
  <c r="BA30" i="3"/>
  <c r="AR29" i="3"/>
  <c r="AS29" i="3"/>
  <c r="AX29" i="3"/>
  <c r="AY29" i="3"/>
  <c r="BA29" i="3"/>
  <c r="AR28" i="3"/>
  <c r="AS28" i="3"/>
  <c r="AX28" i="3"/>
  <c r="AY28" i="3"/>
  <c r="BA28" i="3"/>
  <c r="AR27" i="3"/>
  <c r="AS27" i="3"/>
  <c r="AX27" i="3"/>
  <c r="AY27" i="3"/>
  <c r="BA27" i="3"/>
  <c r="AR26" i="3"/>
  <c r="AS26" i="3"/>
  <c r="AX26" i="3"/>
  <c r="AY26" i="3"/>
  <c r="BA26" i="3"/>
  <c r="AR25" i="3"/>
  <c r="AS25" i="3"/>
  <c r="AX25" i="3"/>
  <c r="AY25" i="3"/>
  <c r="BA25" i="3"/>
  <c r="AR24" i="3"/>
  <c r="AS24" i="3"/>
  <c r="AX24" i="3"/>
  <c r="AY24" i="3"/>
  <c r="BA24" i="3"/>
  <c r="AR23" i="3"/>
  <c r="AS23" i="3"/>
  <c r="AX23" i="3"/>
  <c r="AY23" i="3"/>
  <c r="BA23" i="3"/>
  <c r="AR22" i="3"/>
  <c r="AS22" i="3"/>
  <c r="AX22" i="3"/>
  <c r="AY22" i="3"/>
  <c r="BA22" i="3"/>
  <c r="AR21" i="3"/>
  <c r="AS21" i="3"/>
  <c r="AX21" i="3"/>
  <c r="AY21" i="3"/>
  <c r="BA21" i="3"/>
  <c r="AR20" i="3"/>
  <c r="AS20" i="3"/>
  <c r="AX20" i="3"/>
  <c r="AY20" i="3"/>
  <c r="BA20" i="3"/>
  <c r="AR19" i="3"/>
  <c r="AS19" i="3"/>
  <c r="AX19" i="3"/>
  <c r="AY19" i="3"/>
  <c r="BA19" i="3"/>
  <c r="AR18" i="3"/>
  <c r="AS18" i="3"/>
  <c r="AX18" i="3"/>
  <c r="AY18" i="3"/>
  <c r="BA18" i="3"/>
  <c r="AR17" i="3"/>
  <c r="AS17" i="3"/>
  <c r="AX17" i="3"/>
  <c r="AY17" i="3"/>
  <c r="BA17" i="3"/>
  <c r="AR16" i="3"/>
  <c r="AS16" i="3"/>
  <c r="AX16" i="3"/>
  <c r="AY16" i="3"/>
  <c r="BA16" i="3"/>
  <c r="AR15" i="3"/>
  <c r="AS15" i="3"/>
  <c r="AX15" i="3"/>
  <c r="AY15" i="3"/>
  <c r="BA15" i="3"/>
  <c r="AR14" i="3"/>
  <c r="AS14" i="3"/>
  <c r="AX14" i="3"/>
  <c r="AY14" i="3"/>
  <c r="BA14" i="3"/>
  <c r="AR13" i="3"/>
  <c r="AS13" i="3"/>
  <c r="AX13" i="3"/>
  <c r="AY13" i="3"/>
  <c r="BA13" i="3"/>
  <c r="AR12" i="3"/>
  <c r="AS12" i="3"/>
  <c r="AX12" i="3"/>
  <c r="AY12" i="3"/>
  <c r="BA12" i="3"/>
  <c r="AR11" i="3"/>
  <c r="AS11" i="3"/>
  <c r="AX11" i="3"/>
  <c r="AY11" i="3"/>
  <c r="BA11" i="3"/>
  <c r="AR10" i="3"/>
  <c r="AS10" i="3"/>
  <c r="AX10" i="3"/>
  <c r="AY10" i="3"/>
  <c r="BA10" i="3"/>
  <c r="AR9" i="3"/>
  <c r="AS9" i="3"/>
  <c r="AX9" i="3"/>
  <c r="AY9" i="3"/>
  <c r="BA9" i="3"/>
  <c r="AR8" i="3"/>
  <c r="AS8" i="3"/>
  <c r="AX8" i="3"/>
  <c r="AY8" i="3"/>
  <c r="BA8" i="3"/>
  <c r="AR7" i="3"/>
  <c r="AS7" i="3"/>
  <c r="AX7" i="3"/>
  <c r="AY7" i="3"/>
  <c r="BA7" i="3"/>
  <c r="AR6" i="3"/>
  <c r="AS6" i="3"/>
  <c r="AX6" i="3"/>
  <c r="AY6" i="3"/>
  <c r="BA6" i="3"/>
  <c r="AR5" i="3"/>
  <c r="AS5" i="3"/>
  <c r="AZ5" i="3"/>
  <c r="B5" i="8"/>
  <c r="O17" i="8"/>
  <c r="V26" i="8"/>
  <c r="V34" i="8"/>
  <c r="O28" i="8"/>
  <c r="U9" i="8"/>
  <c r="V30" i="8"/>
  <c r="V29" i="8"/>
  <c r="O31" i="8"/>
  <c r="O30" i="8"/>
  <c r="W7" i="7"/>
  <c r="W17" i="7"/>
  <c r="W19" i="7"/>
  <c r="X7" i="7"/>
  <c r="X17" i="7"/>
  <c r="X19" i="7"/>
  <c r="Y19" i="7"/>
  <c r="W9" i="7"/>
  <c r="X9" i="7"/>
  <c r="Y9" i="7"/>
  <c r="Y21" i="7"/>
  <c r="AA21" i="7"/>
  <c r="W15" i="7"/>
  <c r="X15" i="7"/>
  <c r="B43" i="2"/>
  <c r="W41" i="2"/>
  <c r="W27" i="2"/>
  <c r="W5" i="7"/>
  <c r="W33" i="2"/>
  <c r="X33" i="2"/>
  <c r="X5" i="7"/>
  <c r="B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4" i="2"/>
  <c r="W38" i="2"/>
  <c r="X38" i="2"/>
  <c r="Y38" i="2"/>
  <c r="Y43" i="2"/>
  <c r="Y32" i="2"/>
  <c r="AS2" i="3"/>
  <c r="BA5" i="3"/>
</calcChain>
</file>

<file path=xl/sharedStrings.xml><?xml version="1.0" encoding="utf-8"?>
<sst xmlns="http://schemas.openxmlformats.org/spreadsheetml/2006/main" count="1298" uniqueCount="1181">
  <si>
    <t>Initial Portfolio</t>
  </si>
  <si>
    <t>Long side</t>
  </si>
  <si>
    <t>Weight</t>
  </si>
  <si>
    <t>Shares</t>
  </si>
  <si>
    <t>Total value</t>
  </si>
  <si>
    <t>Portfolio at the end of period</t>
  </si>
  <si>
    <t>T-bill</t>
  </si>
  <si>
    <t>Total Value</t>
  </si>
  <si>
    <t>Porfolio Return</t>
  </si>
  <si>
    <t>Daily</t>
  </si>
  <si>
    <t>Annualized</t>
  </si>
  <si>
    <t>Up/Down ratio</t>
  </si>
  <si>
    <t>Sharp ratio</t>
  </si>
  <si>
    <t>Treynor's ratio</t>
  </si>
  <si>
    <t>Information ratio</t>
  </si>
  <si>
    <t>Beta</t>
  </si>
  <si>
    <t>Alpha</t>
  </si>
  <si>
    <t>Rp=Rf+ BETAp*(Rm-Rf)+ALPHAp=(1-BETAp)*Rf+BETA*Rm+ALPHAp</t>
  </si>
  <si>
    <t>Portfolio</t>
  </si>
  <si>
    <t>Benchmark</t>
  </si>
  <si>
    <t>Date</t>
  </si>
  <si>
    <t>Value</t>
  </si>
  <si>
    <t>Return</t>
  </si>
  <si>
    <t>Down Return</t>
  </si>
  <si>
    <t>Drawdown</t>
  </si>
  <si>
    <t>Prices</t>
  </si>
  <si>
    <t>Excess</t>
  </si>
  <si>
    <t>Portfolio Risk Metrics</t>
  </si>
  <si>
    <t>Compounded portfolio return</t>
  </si>
  <si>
    <t>Average excess return</t>
  </si>
  <si>
    <t>Average portfolio return</t>
  </si>
  <si>
    <t>Variance of excess returns</t>
  </si>
  <si>
    <t>Portfolio variance</t>
  </si>
  <si>
    <t>Volatility of excess returns</t>
  </si>
  <si>
    <t>Portfolio volatility</t>
  </si>
  <si>
    <t>Portfolio downside variance</t>
  </si>
  <si>
    <t>Portfolio downside volatility</t>
  </si>
  <si>
    <t>Market variance</t>
  </si>
  <si>
    <t>Market volatility</t>
  </si>
  <si>
    <t>Best day</t>
  </si>
  <si>
    <t>Worst day</t>
  </si>
  <si>
    <t>Covariance b/w market &amp; portfolio</t>
  </si>
  <si>
    <t>Range</t>
  </si>
  <si>
    <t>No of up days</t>
  </si>
  <si>
    <t>Beta of the portfolio</t>
  </si>
  <si>
    <t>No of down days</t>
  </si>
  <si>
    <t>Average market return</t>
  </si>
  <si>
    <t>Maximum drawdown</t>
  </si>
  <si>
    <t>Alpha of the portfolio</t>
  </si>
  <si>
    <t>Risk free return:</t>
  </si>
  <si>
    <t>Portfolio risk premium - using:</t>
  </si>
  <si>
    <t>Sharpe ratio - using:</t>
  </si>
  <si>
    <t>M2(Risk-Adjusted Performance (RAP)) - using:</t>
  </si>
  <si>
    <t>Sortino ratio - using:</t>
  </si>
  <si>
    <t>Treynor ratio - using:</t>
  </si>
  <si>
    <t>Ticker</t>
  </si>
  <si>
    <t>Name</t>
  </si>
  <si>
    <t>Alpha:M-6</t>
  </si>
  <si>
    <t>Beta 6M</t>
  </si>
  <si>
    <t>Sharpe:M-1</t>
  </si>
  <si>
    <t>Sharpe:M-6</t>
  </si>
  <si>
    <t>Market Cap</t>
  </si>
  <si>
    <t>Price:D-1</t>
  </si>
  <si>
    <t>None (505 securities)</t>
  </si>
  <si>
    <t>AMD US Equity</t>
  </si>
  <si>
    <t>ADVANCED MICRO DEVICES</t>
  </si>
  <si>
    <t>XLNX US Equity</t>
  </si>
  <si>
    <t>XILINX INC</t>
  </si>
  <si>
    <t>RHT US Equity</t>
  </si>
  <si>
    <t>RED HAT INC</t>
  </si>
  <si>
    <t>MKC US Equity</t>
  </si>
  <si>
    <t>MCCORMICK &amp; CO-NON VTG SHRS</t>
  </si>
  <si>
    <t>LLY US Equity</t>
  </si>
  <si>
    <t>ELI LILLY &amp; CO</t>
  </si>
  <si>
    <t>SCG US Equity</t>
  </si>
  <si>
    <t>SCANA CORP</t>
  </si>
  <si>
    <t>FTNT US Equity</t>
  </si>
  <si>
    <t>FORTINET INC</t>
  </si>
  <si>
    <t>BLL US Equity</t>
  </si>
  <si>
    <t>BALL CORP</t>
  </si>
  <si>
    <t>CHD US Equity</t>
  </si>
  <si>
    <t>CHURCH &amp; DWIGHT CO INC</t>
  </si>
  <si>
    <t>NRG US Equity</t>
  </si>
  <si>
    <t>NRG ENERGY INC</t>
  </si>
  <si>
    <t>ILMN US Equity</t>
  </si>
  <si>
    <t>ILLUMINA INC</t>
  </si>
  <si>
    <t>SBUX US Equity</t>
  </si>
  <si>
    <t>STARBUCKS CORP</t>
  </si>
  <si>
    <t>HCA US Equity</t>
  </si>
  <si>
    <t>HCA HEALTHCARE INC</t>
  </si>
  <si>
    <t>MRK US Equity</t>
  </si>
  <si>
    <t>MERCK &amp; CO. INC.</t>
  </si>
  <si>
    <t>ORLY US Equity</t>
  </si>
  <si>
    <t>O'REILLY AUTOMOTIVE INC</t>
  </si>
  <si>
    <t>UAL US Equity</t>
  </si>
  <si>
    <t>UNITED CONTINENTAL HOLDINGS</t>
  </si>
  <si>
    <t>PFE US Equity</t>
  </si>
  <si>
    <t>PFIZER INC</t>
  </si>
  <si>
    <t>REGN US Equity</t>
  </si>
  <si>
    <t>REGENERON PHARMACEUTICALS</t>
  </si>
  <si>
    <t>GLW US Equity</t>
  </si>
  <si>
    <t>CORNING INC</t>
  </si>
  <si>
    <t>ABT US Equity</t>
  </si>
  <si>
    <t>ABBOTT LABORATORIES</t>
  </si>
  <si>
    <t>IQV US Equity</t>
  </si>
  <si>
    <t>IQVIA HOLDINGS INC</t>
  </si>
  <si>
    <t>CRM US Equity</t>
  </si>
  <si>
    <t>SALESFORCE.COM INC</t>
  </si>
  <si>
    <t>AZO US Equity</t>
  </si>
  <si>
    <t>AUTOZONE INC</t>
  </si>
  <si>
    <t>ADSK US Equity</t>
  </si>
  <si>
    <t>AUTODESK INC</t>
  </si>
  <si>
    <t>AAP US Equity</t>
  </si>
  <si>
    <t>ADVANCE AUTO PARTS INC</t>
  </si>
  <si>
    <t>VRSN US Equity</t>
  </si>
  <si>
    <t>VERISIGN INC</t>
  </si>
  <si>
    <t>HRL US Equity</t>
  </si>
  <si>
    <t>HORMEL FOODS CORP</t>
  </si>
  <si>
    <t>PYPL US Equity</t>
  </si>
  <si>
    <t>PAYPAL HOLDINGS INC</t>
  </si>
  <si>
    <t>AES US Equity</t>
  </si>
  <si>
    <t>AES CORP</t>
  </si>
  <si>
    <t>VRTX US Equity</t>
  </si>
  <si>
    <t>VERTEX PHARMACEUTICALS INC</t>
  </si>
  <si>
    <t>CI US Equity</t>
  </si>
  <si>
    <t>CIGNA CORP</t>
  </si>
  <si>
    <t>WELL US Equity</t>
  </si>
  <si>
    <t>WELLTOWER INC</t>
  </si>
  <si>
    <t>CLX US Equity</t>
  </si>
  <si>
    <t>CLOROX COMPANY</t>
  </si>
  <si>
    <t>YUM US Equity</t>
  </si>
  <si>
    <t>YUM! BRANDS INC</t>
  </si>
  <si>
    <t>PKI US Equity</t>
  </si>
  <si>
    <t>PERKINELMER INC</t>
  </si>
  <si>
    <t>TMO US Equity</t>
  </si>
  <si>
    <t>THERMO FISHER SCIENTIFIC INC</t>
  </si>
  <si>
    <t>TSCO US Equity</t>
  </si>
  <si>
    <t>TRACTOR SUPPLY COMPANY</t>
  </si>
  <si>
    <t>MSFT US Equity</t>
  </si>
  <si>
    <t>MICROSOFT CORP</t>
  </si>
  <si>
    <t>PG US Equity</t>
  </si>
  <si>
    <t>PROCTER &amp; GAMBLE CO/THE</t>
  </si>
  <si>
    <t>BSX US Equity</t>
  </si>
  <si>
    <t>BOSTON SCIENTIFIC CORP</t>
  </si>
  <si>
    <t>DE US Equity</t>
  </si>
  <si>
    <t>DEERE &amp; CO</t>
  </si>
  <si>
    <t>ISRG US Equity</t>
  </si>
  <si>
    <t>INTUITIVE SURGICAL INC</t>
  </si>
  <si>
    <t>A US Equity</t>
  </si>
  <si>
    <t>AGILENT TECHNOLOGIES INC</t>
  </si>
  <si>
    <t>O US Equity</t>
  </si>
  <si>
    <t>REALTY INCOME CORP</t>
  </si>
  <si>
    <t>ARNC US Equity</t>
  </si>
  <si>
    <t>ARCONIC INC</t>
  </si>
  <si>
    <t>TRIP US Equity</t>
  </si>
  <si>
    <t>TRIPADVISOR INC</t>
  </si>
  <si>
    <t>ANTM US Equity</t>
  </si>
  <si>
    <t>ANTHEM INC</t>
  </si>
  <si>
    <t>MOS US Equity</t>
  </si>
  <si>
    <t>MOSAIC CO/THE</t>
  </si>
  <si>
    <t>CINF US Equity</t>
  </si>
  <si>
    <t>CINCINNATI FINANCIAL CORP</t>
  </si>
  <si>
    <t>COO US Equity</t>
  </si>
  <si>
    <t>COOPER COS INC/THE</t>
  </si>
  <si>
    <t>ADBE US Equity</t>
  </si>
  <si>
    <t>ADOBE INC</t>
  </si>
  <si>
    <t>EW US Equity</t>
  </si>
  <si>
    <t>EDWARDS LIFESCIENCES CORP</t>
  </si>
  <si>
    <t>HRB US Equity</t>
  </si>
  <si>
    <t>H&amp;R BLOCK INC</t>
  </si>
  <si>
    <t>ES US Equity</t>
  </si>
  <si>
    <t>EVERSOURCE ENERGY</t>
  </si>
  <si>
    <t>HSY US Equity</t>
  </si>
  <si>
    <t>HERSHEY CO/THE</t>
  </si>
  <si>
    <t>CSCO US Equity</t>
  </si>
  <si>
    <t>CISCO SYSTEMS INC</t>
  </si>
  <si>
    <t>BRK/B US Equity</t>
  </si>
  <si>
    <t>BERKSHIRE HATHAWAY INC-CL B</t>
  </si>
  <si>
    <t>FAST US Equity</t>
  </si>
  <si>
    <t>FASTENAL CO</t>
  </si>
  <si>
    <t>AMT US Equity</t>
  </si>
  <si>
    <t>AMERICAN TOWER CORP</t>
  </si>
  <si>
    <t>GRMN US Equity</t>
  </si>
  <si>
    <t>GARMIN LTD</t>
  </si>
  <si>
    <t>HCP US Equity</t>
  </si>
  <si>
    <t>HCP INC</t>
  </si>
  <si>
    <t>BIIB US Equity</t>
  </si>
  <si>
    <t>BIOGEN INC</t>
  </si>
  <si>
    <t>CMCSA US Equity</t>
  </si>
  <si>
    <t>COMCAST CORP-CLASS A</t>
  </si>
  <si>
    <t>AJG US Equity</t>
  </si>
  <si>
    <t>ARTHUR J GALLAGHER &amp; CO</t>
  </si>
  <si>
    <t>KEYS US Equity</t>
  </si>
  <si>
    <t>KEYSIGHT TECHNOLOGIES IN</t>
  </si>
  <si>
    <t>TDG US Equity</t>
  </si>
  <si>
    <t>TRANSDIGM GROUP INC</t>
  </si>
  <si>
    <t>INTU US Equity</t>
  </si>
  <si>
    <t>INTUIT INC</t>
  </si>
  <si>
    <t>WBA US Equity</t>
  </si>
  <si>
    <t>WALGREENS BOOTS ALLIANCE INC</t>
  </si>
  <si>
    <t>HSIC US Equity</t>
  </si>
  <si>
    <t>HENRY SCHEIN INC</t>
  </si>
  <si>
    <t>XEL US Equity</t>
  </si>
  <si>
    <t>XCEL ENERGY INC</t>
  </si>
  <si>
    <t>ALLE US Equity</t>
  </si>
  <si>
    <t>ALLEGION PLC</t>
  </si>
  <si>
    <t>UHS US Equity</t>
  </si>
  <si>
    <t>UNIVERSAL HEALTH SERVICES-B</t>
  </si>
  <si>
    <t>JNPR US Equity</t>
  </si>
  <si>
    <t>JUNIPER NETWORKS INC</t>
  </si>
  <si>
    <t>MA US Equity</t>
  </si>
  <si>
    <t>MASTERCARD INC - A</t>
  </si>
  <si>
    <t>ORCL US Equity</t>
  </si>
  <si>
    <t>ORACLE CORP</t>
  </si>
  <si>
    <t>AON US Equity</t>
  </si>
  <si>
    <t>AON PLC</t>
  </si>
  <si>
    <t>CDNS US Equity</t>
  </si>
  <si>
    <t>CADENCE DESIGN SYS INC</t>
  </si>
  <si>
    <t>DG US Equity</t>
  </si>
  <si>
    <t>DOLLAR GENERAL CORP</t>
  </si>
  <si>
    <t>V US Equity</t>
  </si>
  <si>
    <t>VISA INC-CLASS A SHARES</t>
  </si>
  <si>
    <t>LW US Equity</t>
  </si>
  <si>
    <t>LAMB WESTON HOLDINGS INC</t>
  </si>
  <si>
    <t>KO US Equity</t>
  </si>
  <si>
    <t>COCA-COLA CO/THE</t>
  </si>
  <si>
    <t>NKE US Equity</t>
  </si>
  <si>
    <t>NIKE INC -CL B</t>
  </si>
  <si>
    <t>ECL US Equity</t>
  </si>
  <si>
    <t>ECOLAB INC</t>
  </si>
  <si>
    <t>TTWO US Equity</t>
  </si>
  <si>
    <t>TAKE-TWO INTERACTIVE SOFTWRE</t>
  </si>
  <si>
    <t>KMB US Equity</t>
  </si>
  <si>
    <t>KIMBERLY-CLARK CORP</t>
  </si>
  <si>
    <t>AEE US Equity</t>
  </si>
  <si>
    <t>AMEREN CORPORATION</t>
  </si>
  <si>
    <t>IFF US Equity</t>
  </si>
  <si>
    <t>INTL FLAVORS &amp; FRAGRANCES</t>
  </si>
  <si>
    <t>AVGO US Equity</t>
  </si>
  <si>
    <t>BROADCOM INC</t>
  </si>
  <si>
    <t>MDT US Equity</t>
  </si>
  <si>
    <t>MEDTRONIC PLC</t>
  </si>
  <si>
    <t>IR US Equity</t>
  </si>
  <si>
    <t>INGERSOLL-RAND PLC</t>
  </si>
  <si>
    <t>CF US Equity</t>
  </si>
  <si>
    <t>CF INDUSTRIES HOLDINGS INC</t>
  </si>
  <si>
    <t>AMZN US Equity</t>
  </si>
  <si>
    <t>AMAZON.COM INC</t>
  </si>
  <si>
    <t>PGR US Equity</t>
  </si>
  <si>
    <t>PROGRESSIVE CORP</t>
  </si>
  <si>
    <t>FLS US Equity</t>
  </si>
  <si>
    <t>FLOWSERVE CORP</t>
  </si>
  <si>
    <t>UDR US Equity</t>
  </si>
  <si>
    <t>UDR INC</t>
  </si>
  <si>
    <t>XYL US Equity</t>
  </si>
  <si>
    <t>XYLEM INC</t>
  </si>
  <si>
    <t>AMGN US Equity</t>
  </si>
  <si>
    <t>AMGEN INC</t>
  </si>
  <si>
    <t>WEC US Equity</t>
  </si>
  <si>
    <t>WEC ENERGY GROUP INC</t>
  </si>
  <si>
    <t>WMT US Equity</t>
  </si>
  <si>
    <t>WALMART INC</t>
  </si>
  <si>
    <t>WM US Equity</t>
  </si>
  <si>
    <t>WASTE MANAGEMENT INC</t>
  </si>
  <si>
    <t>SNPS US Equity</t>
  </si>
  <si>
    <t>SYNOPSYS INC</t>
  </si>
  <si>
    <t>MCD US Equity</t>
  </si>
  <si>
    <t>MCDONALD'S CORP</t>
  </si>
  <si>
    <t>PNW US Equity</t>
  </si>
  <si>
    <t>PINNACLE WEST CAPITAL</t>
  </si>
  <si>
    <t>JNJ US Equity</t>
  </si>
  <si>
    <t>JOHNSON &amp; JOHNSON</t>
  </si>
  <si>
    <t>ALK US Equity</t>
  </si>
  <si>
    <t>ALASKA AIR GROUP INC</t>
  </si>
  <si>
    <t>CHTR US Equity</t>
  </si>
  <si>
    <t>CHARTER COMMUNICATIONS INC-A</t>
  </si>
  <si>
    <t>CME US Equity</t>
  </si>
  <si>
    <t>CME GROUP INC</t>
  </si>
  <si>
    <t>VRSK US Equity</t>
  </si>
  <si>
    <t>VERISK ANALYTICS INC</t>
  </si>
  <si>
    <t>DTE US Equity</t>
  </si>
  <si>
    <t>DTE ENERGY COMPANY</t>
  </si>
  <si>
    <t>VZ US Equity</t>
  </si>
  <si>
    <t>VERIZON COMMUNICATIONS INC</t>
  </si>
  <si>
    <t>AEP US Equity</t>
  </si>
  <si>
    <t>AMERICAN ELECTRIC POWER</t>
  </si>
  <si>
    <t>RMD US Equity</t>
  </si>
  <si>
    <t>RESMED INC</t>
  </si>
  <si>
    <t>NSC US Equity</t>
  </si>
  <si>
    <t>NORFOLK SOUTHERN CORP</t>
  </si>
  <si>
    <t>DHR US Equity</t>
  </si>
  <si>
    <t>DANAHER CORP</t>
  </si>
  <si>
    <t>QCOM US Equity</t>
  </si>
  <si>
    <t>QUALCOMM INC</t>
  </si>
  <si>
    <t>HOLX US Equity</t>
  </si>
  <si>
    <t>HOLOGIC INC</t>
  </si>
  <si>
    <t>CSX US Equity</t>
  </si>
  <si>
    <t>CSX CORP</t>
  </si>
  <si>
    <t>ZTS US Equity</t>
  </si>
  <si>
    <t>ZOETIS INC</t>
  </si>
  <si>
    <t>DUK US Equity</t>
  </si>
  <si>
    <t>DUKE ENERGY CORP</t>
  </si>
  <si>
    <t>ROL US Equity</t>
  </si>
  <si>
    <t>ROLLINS INC</t>
  </si>
  <si>
    <t>CMS US Equity</t>
  </si>
  <si>
    <t>CMS ENERGY CORP</t>
  </si>
  <si>
    <t>IT US Equity</t>
  </si>
  <si>
    <t>GARTNER INC</t>
  </si>
  <si>
    <t>AXP US Equity</t>
  </si>
  <si>
    <t>AMERICAN EXPRESS CO</t>
  </si>
  <si>
    <t>CAT US Equity</t>
  </si>
  <si>
    <t>CATERPILLAR INC</t>
  </si>
  <si>
    <t>EXC US Equity</t>
  </si>
  <si>
    <t>EXELON CORP</t>
  </si>
  <si>
    <t>ESS US Equity</t>
  </si>
  <si>
    <t>ESSEX PROPERTY TRUST INC</t>
  </si>
  <si>
    <t>AWK US Equity</t>
  </si>
  <si>
    <t>AMERICAN WATER WORKS CO INC</t>
  </si>
  <si>
    <t>CCI US Equity</t>
  </si>
  <si>
    <t>CROWN CASTLE INTL CORP</t>
  </si>
  <si>
    <t>MSI US Equity</t>
  </si>
  <si>
    <t>MOTOROLA SOLUTIONS INC</t>
  </si>
  <si>
    <t>MTD US Equity</t>
  </si>
  <si>
    <t>METTLER-TOLEDO INTERNATIONAL</t>
  </si>
  <si>
    <t>VTR US Equity</t>
  </si>
  <si>
    <t>VENTAS INC</t>
  </si>
  <si>
    <t>UNH US Equity</t>
  </si>
  <si>
    <t>UNITEDHEALTH GROUP INC</t>
  </si>
  <si>
    <t>FFIV US Equity</t>
  </si>
  <si>
    <t>F5 NETWORKS INC</t>
  </si>
  <si>
    <t>PH US Equity</t>
  </si>
  <si>
    <t>PARKER HANNIFIN CORP</t>
  </si>
  <si>
    <t>EQR US Equity</t>
  </si>
  <si>
    <t>EQUITY RESIDENTIAL</t>
  </si>
  <si>
    <t>COG US Equity</t>
  </si>
  <si>
    <t>CABOT OIL &amp; GAS CORP</t>
  </si>
  <si>
    <t>DIS US Equity</t>
  </si>
  <si>
    <t>WALT DISNEY CO/THE</t>
  </si>
  <si>
    <t>AIV US Equity</t>
  </si>
  <si>
    <t>APARTMENT INVT &amp; MGMT CO -A</t>
  </si>
  <si>
    <t>APD US Equity</t>
  </si>
  <si>
    <t>AIR PRODUCTS &amp; CHEMICALS INC</t>
  </si>
  <si>
    <t>MMM US Equity</t>
  </si>
  <si>
    <t>3M CO</t>
  </si>
  <si>
    <t>SYMC US Equity</t>
  </si>
  <si>
    <t>SYMANTEC CORP</t>
  </si>
  <si>
    <t>D US Equity</t>
  </si>
  <si>
    <t>DOMINION ENERGY INC</t>
  </si>
  <si>
    <t>SBAC US Equity</t>
  </si>
  <si>
    <t>SBA COMMUNICATIONS CORP</t>
  </si>
  <si>
    <t>DLTR US Equity</t>
  </si>
  <si>
    <t>DOLLAR TREE INC</t>
  </si>
  <si>
    <t>BA US Equity</t>
  </si>
  <si>
    <t>BOEING CO/THE</t>
  </si>
  <si>
    <t>CNC US Equity</t>
  </si>
  <si>
    <t>CENTENE CORP</t>
  </si>
  <si>
    <t>CNP US Equity</t>
  </si>
  <si>
    <t>CENTERPOINT ENERGY INC</t>
  </si>
  <si>
    <t>CMI US Equity</t>
  </si>
  <si>
    <t>CUMMINS INC</t>
  </si>
  <si>
    <t>WCG US Equity</t>
  </si>
  <si>
    <t>WELLCARE HEALTH PLANS INC</t>
  </si>
  <si>
    <t>AFL US Equity</t>
  </si>
  <si>
    <t>AFLAC INC</t>
  </si>
  <si>
    <t>ULTA US Equity</t>
  </si>
  <si>
    <t>ULTA BEAUTY INC</t>
  </si>
  <si>
    <t>BF/B US Equity</t>
  </si>
  <si>
    <t>BROWN-FORMAN CORP-CLASS B</t>
  </si>
  <si>
    <t>GPC US Equity</t>
  </si>
  <si>
    <t>GENUINE PARTS CO</t>
  </si>
  <si>
    <t>FISV US Equity</t>
  </si>
  <si>
    <t>FISERV INC</t>
  </si>
  <si>
    <t>CTXS US Equity</t>
  </si>
  <si>
    <t>CITRIX SYSTEMS INC</t>
  </si>
  <si>
    <t>RSG US Equity</t>
  </si>
  <si>
    <t>REPUBLIC SERVICES INC</t>
  </si>
  <si>
    <t>AVB US Equity</t>
  </si>
  <si>
    <t>AVALONBAY COMMUNITIES INC</t>
  </si>
  <si>
    <t>LIN US Equity</t>
  </si>
  <si>
    <t>LINDE PLC</t>
  </si>
  <si>
    <t>DAL US Equity</t>
  </si>
  <si>
    <t>DELTA AIR LINES INC</t>
  </si>
  <si>
    <t>TSS US Equity</t>
  </si>
  <si>
    <t>TOTAL SYSTEM SERVICES INC</t>
  </si>
  <si>
    <t>HUM US Equity</t>
  </si>
  <si>
    <t>HUMANA INC</t>
  </si>
  <si>
    <t>UNP US Equity</t>
  </si>
  <si>
    <t>UNION PACIFIC CORP</t>
  </si>
  <si>
    <t>GOOG US Equity</t>
  </si>
  <si>
    <t>ALPHABET INC-CL C</t>
  </si>
  <si>
    <t>GOOGL US Equity</t>
  </si>
  <si>
    <t>ALPHABET INC-CL A</t>
  </si>
  <si>
    <t>FE US Equity</t>
  </si>
  <si>
    <t>FIRSTENERGY CORP</t>
  </si>
  <si>
    <t>ETR US Equity</t>
  </si>
  <si>
    <t>ENTERGY CORP</t>
  </si>
  <si>
    <t>JKHY US Equity</t>
  </si>
  <si>
    <t>JACK HENRY &amp; ASSOCIATES INC</t>
  </si>
  <si>
    <t>NEE US Equity</t>
  </si>
  <si>
    <t>NEXTERA ENERGY INC</t>
  </si>
  <si>
    <t>DLR US Equity</t>
  </si>
  <si>
    <t>DIGITAL REALTY TRUST INC</t>
  </si>
  <si>
    <t>ROP US Equity</t>
  </si>
  <si>
    <t>ROPER TECHNOLOGIES INC</t>
  </si>
  <si>
    <t>MMC US Equity</t>
  </si>
  <si>
    <t>MARSH &amp; MCLENNAN COS</t>
  </si>
  <si>
    <t>ADP US Equity</t>
  </si>
  <si>
    <t>AUTOMATIC DATA PROCESSING</t>
  </si>
  <si>
    <t>ICE US Equity</t>
  </si>
  <si>
    <t>INTERCONTINENTAL EXCHANGE IN</t>
  </si>
  <si>
    <t>WLTW US Equity</t>
  </si>
  <si>
    <t>WILLIS TOWERS WATSON PLC</t>
  </si>
  <si>
    <t>CB US Equity</t>
  </si>
  <si>
    <t>CHUBB LTD</t>
  </si>
  <si>
    <t>SHW US Equity</t>
  </si>
  <si>
    <t>SHERWIN-WILLIAMS CO/THE</t>
  </si>
  <si>
    <t>VAR US Equity</t>
  </si>
  <si>
    <t>VARIAN MEDICAL SYSTEMS INC</t>
  </si>
  <si>
    <t>AME US Equity</t>
  </si>
  <si>
    <t>AMETEK INC</t>
  </si>
  <si>
    <t>JEC US Equity</t>
  </si>
  <si>
    <t>JACOBS ENGINEERING GROUP INC</t>
  </si>
  <si>
    <t>ABBV US Equity</t>
  </si>
  <si>
    <t>ABBVIE INC</t>
  </si>
  <si>
    <t>HON US Equity</t>
  </si>
  <si>
    <t>HONEYWELL INTERNATIONAL INC</t>
  </si>
  <si>
    <t>FIS US Equity</t>
  </si>
  <si>
    <t>FIDELITY NATIONAL INFO SERV</t>
  </si>
  <si>
    <t>DOV US Equity</t>
  </si>
  <si>
    <t>DOVER CORP</t>
  </si>
  <si>
    <t>PEP US Equity</t>
  </si>
  <si>
    <t>PEPSICO INC</t>
  </si>
  <si>
    <t>COST US Equity</t>
  </si>
  <si>
    <t>COSTCO WHOLESALE CORP</t>
  </si>
  <si>
    <t>EVRG US Equity</t>
  </si>
  <si>
    <t>EVERGY INC</t>
  </si>
  <si>
    <t>INFO US Equity</t>
  </si>
  <si>
    <t>IHS MARKIT LTD</t>
  </si>
  <si>
    <t>INTC US Equity</t>
  </si>
  <si>
    <t>INTEL CORP</t>
  </si>
  <si>
    <t>LNT US Equity</t>
  </si>
  <si>
    <t>ALLIANT ENERGY CORP</t>
  </si>
  <si>
    <t>GPN US Equity</t>
  </si>
  <si>
    <t>GLOBAL PAYMENTS INC</t>
  </si>
  <si>
    <t>MDLZ US Equity</t>
  </si>
  <si>
    <t>MONDELEZ INTERNATIONAL INC-A</t>
  </si>
  <si>
    <t>LOW US Equity</t>
  </si>
  <si>
    <t>LOWE'S COS INC</t>
  </si>
  <si>
    <t>DISCA US Equity</t>
  </si>
  <si>
    <t>DISCOVERY INC - A</t>
  </si>
  <si>
    <t>PPG US Equity</t>
  </si>
  <si>
    <t>PPG INDUSTRIES INC</t>
  </si>
  <si>
    <t>FL US Equity</t>
  </si>
  <si>
    <t>FOOT LOCKER INC</t>
  </si>
  <si>
    <t>HRS US Equity</t>
  </si>
  <si>
    <t>HARRIS CORP</t>
  </si>
  <si>
    <t>DISCK US Equity</t>
  </si>
  <si>
    <t>DISCOVERY INC-C</t>
  </si>
  <si>
    <t>WAT US Equity</t>
  </si>
  <si>
    <t>WATERS CORP</t>
  </si>
  <si>
    <t>ROK US Equity</t>
  </si>
  <si>
    <t>ROCKWELL AUTOMATION INC</t>
  </si>
  <si>
    <t>ZBH US Equity</t>
  </si>
  <si>
    <t>ZIMMER BIOMET HOLDINGS INC</t>
  </si>
  <si>
    <t>OMC US Equity</t>
  </si>
  <si>
    <t>OMNICOM GROUP</t>
  </si>
  <si>
    <t>COP US Equity</t>
  </si>
  <si>
    <t>CONOCOPHILLIPS</t>
  </si>
  <si>
    <t>ROST US Equity</t>
  </si>
  <si>
    <t>ROSS STORES INC</t>
  </si>
  <si>
    <t>BMY US Equity</t>
  </si>
  <si>
    <t>BRISTOL-MYERS SQUIBB CO</t>
  </si>
  <si>
    <t>CHRW US Equity</t>
  </si>
  <si>
    <t>C.H. ROBINSON WORLDWIDE INC</t>
  </si>
  <si>
    <t>HPE US Equity</t>
  </si>
  <si>
    <t>HEWLETT PACKARD ENTERPRISE</t>
  </si>
  <si>
    <t>RCL US Equity</t>
  </si>
  <si>
    <t>ROYAL CARIBBEAN CRUISES LTD</t>
  </si>
  <si>
    <t>BDX US Equity</t>
  </si>
  <si>
    <t>BECTON DICKINSON AND CO</t>
  </si>
  <si>
    <t>NI US Equity</t>
  </si>
  <si>
    <t>NISOURCE INC</t>
  </si>
  <si>
    <t>EXPE US Equity</t>
  </si>
  <si>
    <t>EXPEDIA GROUP INC</t>
  </si>
  <si>
    <t>SPG US Equity</t>
  </si>
  <si>
    <t>SIMON PROPERTY GROUP INC</t>
  </si>
  <si>
    <t>AAPL US Equity</t>
  </si>
  <si>
    <t>APPLE INC</t>
  </si>
  <si>
    <t>PAYX US Equity</t>
  </si>
  <si>
    <t>PAYCHEX INC</t>
  </si>
  <si>
    <t>TRV US Equity</t>
  </si>
  <si>
    <t>TRAVELERS COS INC/THE</t>
  </si>
  <si>
    <t>CVS US Equity</t>
  </si>
  <si>
    <t>CVS HEALTH CORP</t>
  </si>
  <si>
    <t>ED US Equity</t>
  </si>
  <si>
    <t>CONSOLIDATED EDISON INC</t>
  </si>
  <si>
    <t>HPQ US Equity</t>
  </si>
  <si>
    <t>HP INC</t>
  </si>
  <si>
    <t>DRI US Equity</t>
  </si>
  <si>
    <t>DARDEN RESTAURANTS INC</t>
  </si>
  <si>
    <t>EXPD US Equity</t>
  </si>
  <si>
    <t>EXPEDITORS INTL WASH INC</t>
  </si>
  <si>
    <t>FOXA US Equity</t>
  </si>
  <si>
    <t>TWENTY-FIRST CENTURY FOX-A</t>
  </si>
  <si>
    <t>FOX US Equity</t>
  </si>
  <si>
    <t>TWENTY-FIRST CENTURY FOX - B</t>
  </si>
  <si>
    <t>JWN US Equity</t>
  </si>
  <si>
    <t>NORDSTROM INC</t>
  </si>
  <si>
    <t>SWK US Equity</t>
  </si>
  <si>
    <t>STANLEY BLACK &amp; DECKER INC</t>
  </si>
  <si>
    <t>ACN US Equity</t>
  </si>
  <si>
    <t>ACCENTURE PLC-CL A</t>
  </si>
  <si>
    <t>JPM US Equity</t>
  </si>
  <si>
    <t>JPMORGAN CHASE &amp; CO</t>
  </si>
  <si>
    <t>GILD US Equity</t>
  </si>
  <si>
    <t>GILEAD SCIENCES INC</t>
  </si>
  <si>
    <t>IDXX US Equity</t>
  </si>
  <si>
    <t>IDEXX LABORATORIES INC</t>
  </si>
  <si>
    <t>L US Equity</t>
  </si>
  <si>
    <t>LOEWS CORP</t>
  </si>
  <si>
    <t>PCAR US Equity</t>
  </si>
  <si>
    <t>PACCAR INC</t>
  </si>
  <si>
    <t>FRT US Equity</t>
  </si>
  <si>
    <t>FEDERAL REALTY INVS TRUST</t>
  </si>
  <si>
    <t>KLAC US Equity</t>
  </si>
  <si>
    <t>KLA-TENCOR CORP</t>
  </si>
  <si>
    <t>MAA US Equity</t>
  </si>
  <si>
    <t>MID-AMERICA APARTMENT COMM</t>
  </si>
  <si>
    <t>APH US Equity</t>
  </si>
  <si>
    <t>AMPHENOL CORP-CL A</t>
  </si>
  <si>
    <t>RE US Equity</t>
  </si>
  <si>
    <t>EVEREST RE GROUP LTD</t>
  </si>
  <si>
    <t>CTAS US Equity</t>
  </si>
  <si>
    <t>CINTAS CORP</t>
  </si>
  <si>
    <t>SNA US Equity</t>
  </si>
  <si>
    <t>SNAP-ON INC</t>
  </si>
  <si>
    <t>ETN US Equity</t>
  </si>
  <si>
    <t>EATON CORP PLC</t>
  </si>
  <si>
    <t>HII US Equity</t>
  </si>
  <si>
    <t>HUNTINGTON INGALLS INDUSTRIE</t>
  </si>
  <si>
    <t>INCY US Equity</t>
  </si>
  <si>
    <t>INCYTE CORP</t>
  </si>
  <si>
    <t>TJX US Equity</t>
  </si>
  <si>
    <t>TJX COMPANIES INC</t>
  </si>
  <si>
    <t>PPL US Equity</t>
  </si>
  <si>
    <t>PPL CORP</t>
  </si>
  <si>
    <t>EIX US Equity</t>
  </si>
  <si>
    <t>EDISON INTERNATIONAL</t>
  </si>
  <si>
    <t>CL US Equity</t>
  </si>
  <si>
    <t>COLGATE-PALMOLIVE CO</t>
  </si>
  <si>
    <t>VFC US Equity</t>
  </si>
  <si>
    <t>VF CORP</t>
  </si>
  <si>
    <t>SRE US Equity</t>
  </si>
  <si>
    <t>SEMPRA ENERGY</t>
  </si>
  <si>
    <t>IRM US Equity</t>
  </si>
  <si>
    <t>IRON MOUNTAIN INC</t>
  </si>
  <si>
    <t>HLT US Equity</t>
  </si>
  <si>
    <t>HILTON WORLDWIDE HOLDINGS IN</t>
  </si>
  <si>
    <t>FLT US Equity</t>
  </si>
  <si>
    <t>FLEETCOR TECHNOLOGIES INC</t>
  </si>
  <si>
    <t>MET US Equity</t>
  </si>
  <si>
    <t>METLIFE INC</t>
  </si>
  <si>
    <t>MSCI US Equity</t>
  </si>
  <si>
    <t>MSCI INC</t>
  </si>
  <si>
    <t>ITW US Equity</t>
  </si>
  <si>
    <t>ILLINOIS TOOL WORKS</t>
  </si>
  <si>
    <t>KR US Equity</t>
  </si>
  <si>
    <t>KROGER CO</t>
  </si>
  <si>
    <t>SYK US Equity</t>
  </si>
  <si>
    <t>STRYKER CORP</t>
  </si>
  <si>
    <t>UAA US Equity</t>
  </si>
  <si>
    <t>UNDER ARMOUR INC-CLASS A</t>
  </si>
  <si>
    <t>BEN US Equity</t>
  </si>
  <si>
    <t>FRANKLIN RESOURCES INC</t>
  </si>
  <si>
    <t>KSU US Equity</t>
  </si>
  <si>
    <t>KANSAS CITY SOUTHERN</t>
  </si>
  <si>
    <t>ANSS US Equity</t>
  </si>
  <si>
    <t>ANSYS INC</t>
  </si>
  <si>
    <t>GWW US Equity</t>
  </si>
  <si>
    <t>WW GRAINGER INC</t>
  </si>
  <si>
    <t>ADI US Equity</t>
  </si>
  <si>
    <t>ANALOG DEVICES INC</t>
  </si>
  <si>
    <t>T US Equity</t>
  </si>
  <si>
    <t>AT&amp;T INC</t>
  </si>
  <si>
    <t>MNST US Equity</t>
  </si>
  <si>
    <t>MONSTER BEVERAGE CORP</t>
  </si>
  <si>
    <t>LUV US Equity</t>
  </si>
  <si>
    <t>SOUTHWEST AIRLINES CO</t>
  </si>
  <si>
    <t>ANET US Equity</t>
  </si>
  <si>
    <t>ARISTA NETWORKS INC</t>
  </si>
  <si>
    <t>VIAB US Equity</t>
  </si>
  <si>
    <t>VIACOM INC-CLASS B</t>
  </si>
  <si>
    <t>JCI US Equity</t>
  </si>
  <si>
    <t>JOHNSON CONTROLS INTERNATION</t>
  </si>
  <si>
    <t>PWR US Equity</t>
  </si>
  <si>
    <t>QUANTA SERVICES INC</t>
  </si>
  <si>
    <t>PHM US Equity</t>
  </si>
  <si>
    <t>PULTEGROUP INC</t>
  </si>
  <si>
    <t>TXN US Equity</t>
  </si>
  <si>
    <t>TEXAS INSTRUMENTS INC</t>
  </si>
  <si>
    <t>AVY US Equity</t>
  </si>
  <si>
    <t>AVERY DENNISON CORP</t>
  </si>
  <si>
    <t>LLL US Equity</t>
  </si>
  <si>
    <t>L3 TECHNOLOGIES INC</t>
  </si>
  <si>
    <t>KMI US Equity</t>
  </si>
  <si>
    <t>KINDER MORGAN INC</t>
  </si>
  <si>
    <t>PLD US Equity</t>
  </si>
  <si>
    <t>PROLOGIS INC</t>
  </si>
  <si>
    <t>TMK US Equity</t>
  </si>
  <si>
    <t>TORCHMARK CORP</t>
  </si>
  <si>
    <t>SO US Equity</t>
  </si>
  <si>
    <t>SOUTHERN CO/THE</t>
  </si>
  <si>
    <t>IPG US Equity</t>
  </si>
  <si>
    <t>INTERPUBLIC GROUP OF COS INC</t>
  </si>
  <si>
    <t>PEG US Equity</t>
  </si>
  <si>
    <t>PUBLIC SERVICE ENTERPRISE GP</t>
  </si>
  <si>
    <t>BXP US Equity</t>
  </si>
  <si>
    <t>BOSTON PROPERTIES INC</t>
  </si>
  <si>
    <t>ADM US Equity</t>
  </si>
  <si>
    <t>ARCHER-DANIELS-MIDLAND CO</t>
  </si>
  <si>
    <t>REG US Equity</t>
  </si>
  <si>
    <t>REGENCY CENTERS CORP</t>
  </si>
  <si>
    <t>CERN US Equity</t>
  </si>
  <si>
    <t>CERNER CORP</t>
  </si>
  <si>
    <t>EL US Equity</t>
  </si>
  <si>
    <t>ESTEE LAUDER COMPANIES-CL A</t>
  </si>
  <si>
    <t>SYY US Equity</t>
  </si>
  <si>
    <t>SYSCO CORP</t>
  </si>
  <si>
    <t>PNR US Equity</t>
  </si>
  <si>
    <t>PENTAIR PLC</t>
  </si>
  <si>
    <t>HAS US Equity</t>
  </si>
  <si>
    <t>HASBRO INC</t>
  </si>
  <si>
    <t>FTV US Equity</t>
  </si>
  <si>
    <t>FORTIVE CORP</t>
  </si>
  <si>
    <t>DRE US Equity</t>
  </si>
  <si>
    <t>DUKE REALTY CORP</t>
  </si>
  <si>
    <t>UTX US Equity</t>
  </si>
  <si>
    <t>UNITED TECHNOLOGIES CORP</t>
  </si>
  <si>
    <t>MGM US Equity</t>
  </si>
  <si>
    <t>MGM RESORTS INTERNATIONAL</t>
  </si>
  <si>
    <t>AAL US Equity</t>
  </si>
  <si>
    <t>AMERICAN AIRLINES GROUP INC</t>
  </si>
  <si>
    <t>MXIM US Equity</t>
  </si>
  <si>
    <t>MAXIM INTEGRATED PRODUCTS</t>
  </si>
  <si>
    <t>ALXN US Equity</t>
  </si>
  <si>
    <t>ALEXION PHARMACEUTICALS INC</t>
  </si>
  <si>
    <t>ARE US Equity</t>
  </si>
  <si>
    <t>ALEXANDRIA REAL ESTATE EQUIT</t>
  </si>
  <si>
    <t>RHI US Equity</t>
  </si>
  <si>
    <t>ROBERT HALF INTL INC</t>
  </si>
  <si>
    <t>BAX US Equity</t>
  </si>
  <si>
    <t>BAXTER INTERNATIONAL INC</t>
  </si>
  <si>
    <t>USB US Equity</t>
  </si>
  <si>
    <t>US BANCORP</t>
  </si>
  <si>
    <t>LMT US Equity</t>
  </si>
  <si>
    <t>LOCKHEED MARTIN CORP</t>
  </si>
  <si>
    <t>ALL US Equity</t>
  </si>
  <si>
    <t>ALLSTATE CORP</t>
  </si>
  <si>
    <t>PRU US Equity</t>
  </si>
  <si>
    <t>PRUDENTIAL FINANCIAL INC</t>
  </si>
  <si>
    <t>NCLH US Equity</t>
  </si>
  <si>
    <t>NORWEGIAN CRUISE LINE HOLDIN</t>
  </si>
  <si>
    <t>DHI US Equity</t>
  </si>
  <si>
    <t>DR HORTON INC</t>
  </si>
  <si>
    <t>EMR US Equity</t>
  </si>
  <si>
    <t>EMERSON ELECTRIC CO</t>
  </si>
  <si>
    <t>UPS US Equity</t>
  </si>
  <si>
    <t>UNITED PARCEL SERVICE-CL B</t>
  </si>
  <si>
    <t>BR US Equity</t>
  </si>
  <si>
    <t>BROADRIDGE FINANCIAL SOLUTIO</t>
  </si>
  <si>
    <t>ALB US Equity</t>
  </si>
  <si>
    <t>ALBEMARLE CORP</t>
  </si>
  <si>
    <t>UA US Equity</t>
  </si>
  <si>
    <t>UNDER ARMOUR INC-CLASS C</t>
  </si>
  <si>
    <t>ABMD US Equity</t>
  </si>
  <si>
    <t>ABIOMED INC</t>
  </si>
  <si>
    <t>EXR US Equity</t>
  </si>
  <si>
    <t>EXTRA SPACE STORAGE INC</t>
  </si>
  <si>
    <t>CTL US Equity</t>
  </si>
  <si>
    <t>CENTURYLINK INC</t>
  </si>
  <si>
    <t>NDAQ US Equity</t>
  </si>
  <si>
    <t>NASDAQ INC</t>
  </si>
  <si>
    <t>FMC US Equity</t>
  </si>
  <si>
    <t>FMC CORP</t>
  </si>
  <si>
    <t>NEM US Equity</t>
  </si>
  <si>
    <t>NEWMONT MINING CORP</t>
  </si>
  <si>
    <t>KSS US Equity</t>
  </si>
  <si>
    <t>KOHLS CORP</t>
  </si>
  <si>
    <t>TGT US Equity</t>
  </si>
  <si>
    <t>TARGET CORP</t>
  </si>
  <si>
    <t>NTAP US Equity</t>
  </si>
  <si>
    <t>NETAPP INC</t>
  </si>
  <si>
    <t>CPRT US Equity</t>
  </si>
  <si>
    <t>COPART INC</t>
  </si>
  <si>
    <t>CBOE US Equity</t>
  </si>
  <si>
    <t>CBOE GLOBAL MARKETS INC</t>
  </si>
  <si>
    <t>BKNG US Equity</t>
  </si>
  <si>
    <t>BOOKING HOLDINGS INC</t>
  </si>
  <si>
    <t>GD US Equity</t>
  </si>
  <si>
    <t>GENERAL DYNAMICS CORP</t>
  </si>
  <si>
    <t>CAH US Equity</t>
  </si>
  <si>
    <t>CARDINAL HEALTH INC</t>
  </si>
  <si>
    <t>CBRE US Equity</t>
  </si>
  <si>
    <t>CBRE GROUP INC - A</t>
  </si>
  <si>
    <t>MPC US Equity</t>
  </si>
  <si>
    <t>MARATHON PETROLEUM CORP</t>
  </si>
  <si>
    <t>AKAM US Equity</t>
  </si>
  <si>
    <t>AKAMAI TECHNOLOGIES INC</t>
  </si>
  <si>
    <t>CXO US Equity</t>
  </si>
  <si>
    <t>CONCHO RESOURCES INC</t>
  </si>
  <si>
    <t>CELG US Equity</t>
  </si>
  <si>
    <t>CELGENE CORP</t>
  </si>
  <si>
    <t>CVX US Equity</t>
  </si>
  <si>
    <t>CHEVRON CORP</t>
  </si>
  <si>
    <t>GM US Equity</t>
  </si>
  <si>
    <t>GENERAL MOTORS CO</t>
  </si>
  <si>
    <t>BAC US Equity</t>
  </si>
  <si>
    <t>BANK OF AMERICA CORP</t>
  </si>
  <si>
    <t>XOM US Equity</t>
  </si>
  <si>
    <t>EXXON MOBIL CORP</t>
  </si>
  <si>
    <t>HD US Equity</t>
  </si>
  <si>
    <t>HOME DEPOT INC</t>
  </si>
  <si>
    <t>CMG US Equity</t>
  </si>
  <si>
    <t>CHIPOTLE MEXICAN GRILL INC</t>
  </si>
  <si>
    <t>MS US Equity</t>
  </si>
  <si>
    <t>MORGAN STANLEY</t>
  </si>
  <si>
    <t>DISH US Equity</t>
  </si>
  <si>
    <t>DISH NETWORK CORP-A</t>
  </si>
  <si>
    <t>MCO US Equity</t>
  </si>
  <si>
    <t>MOODY'S CORP</t>
  </si>
  <si>
    <t>SPGI US Equity</t>
  </si>
  <si>
    <t>S&amp;P GLOBAL INC</t>
  </si>
  <si>
    <t>LEG US Equity</t>
  </si>
  <si>
    <t>LEGGETT &amp; PLATT INC</t>
  </si>
  <si>
    <t>GT US Equity</t>
  </si>
  <si>
    <t>GOODYEAR TIRE &amp; RUBBER CO</t>
  </si>
  <si>
    <t>LNC US Equity</t>
  </si>
  <si>
    <t>LINCOLN NATIONAL CORP</t>
  </si>
  <si>
    <t>WFC US Equity</t>
  </si>
  <si>
    <t>WELLS FARGO &amp; CO</t>
  </si>
  <si>
    <t>NUE US Equity</t>
  </si>
  <si>
    <t>NUCOR CORP</t>
  </si>
  <si>
    <t>LRCX US Equity</t>
  </si>
  <si>
    <t>LAM RESEARCH CORP</t>
  </si>
  <si>
    <t>FLIR US Equity</t>
  </si>
  <si>
    <t>FLIR SYSTEMS INC</t>
  </si>
  <si>
    <t>EQIX US Equity</t>
  </si>
  <si>
    <t>EQUINIX INC</t>
  </si>
  <si>
    <t>SJM US Equity</t>
  </si>
  <si>
    <t>JM SMUCKER CO/THE</t>
  </si>
  <si>
    <t>MAR US Equity</t>
  </si>
  <si>
    <t>MARRIOTT INTERNATIONAL -CL A</t>
  </si>
  <si>
    <t>DFS US Equity</t>
  </si>
  <si>
    <t>DISCOVER FINANCIAL SERVICES</t>
  </si>
  <si>
    <t>KIM US Equity</t>
  </si>
  <si>
    <t>KIMCO REALTY CORP</t>
  </si>
  <si>
    <t>M US Equity</t>
  </si>
  <si>
    <t>MACY'S INC</t>
  </si>
  <si>
    <t>VNO US Equity</t>
  </si>
  <si>
    <t>VORNADO REALTY TRUST</t>
  </si>
  <si>
    <t>QRVO US Equity</t>
  </si>
  <si>
    <t>QORVO INC</t>
  </si>
  <si>
    <t>IBM US Equity</t>
  </si>
  <si>
    <t>INTL BUSINESS MACHINES CORP</t>
  </si>
  <si>
    <t>CTSH US Equity</t>
  </si>
  <si>
    <t>COGNIZANT TECH SOLUTIONS-A</t>
  </si>
  <si>
    <t>PSA US Equity</t>
  </si>
  <si>
    <t>PUBLIC STORAGE</t>
  </si>
  <si>
    <t>CPB US Equity</t>
  </si>
  <si>
    <t>CAMPBELL SOUP CO</t>
  </si>
  <si>
    <t>AIZ US Equity</t>
  </si>
  <si>
    <t>ASSURANT INC</t>
  </si>
  <si>
    <t>BWA US Equity</t>
  </si>
  <si>
    <t>BORGWARNER INC</t>
  </si>
  <si>
    <t>MO US Equity</t>
  </si>
  <si>
    <t>ALTRIA GROUP INC</t>
  </si>
  <si>
    <t>XRAY US Equity</t>
  </si>
  <si>
    <t>DENTSPLY SIRONA INC</t>
  </si>
  <si>
    <t>BBT US Equity</t>
  </si>
  <si>
    <t>BB&amp;T CORP</t>
  </si>
  <si>
    <t>RTN US Equity</t>
  </si>
  <si>
    <t>RAYTHEON COMPANY</t>
  </si>
  <si>
    <t>PNC US Equity</t>
  </si>
  <si>
    <t>PNC FINANCIAL SERVICES GROUP</t>
  </si>
  <si>
    <t>DWDP US Equity</t>
  </si>
  <si>
    <t>DOWDUPONT INC</t>
  </si>
  <si>
    <t>CCL US Equity</t>
  </si>
  <si>
    <t>CARNIVAL CORP</t>
  </si>
  <si>
    <t>BK US Equity</t>
  </si>
  <si>
    <t>BANK OF NEW YORK MELLON CORP</t>
  </si>
  <si>
    <t>CE US Equity</t>
  </si>
  <si>
    <t>CELANESE CORP</t>
  </si>
  <si>
    <t>PM US Equity</t>
  </si>
  <si>
    <t>PHILIP MORRIS INTERNATIONAL</t>
  </si>
  <si>
    <t>RL US Equity</t>
  </si>
  <si>
    <t>RALPH LAUREN CORP</t>
  </si>
  <si>
    <t>COF US Equity</t>
  </si>
  <si>
    <t>CAPITAL ONE FINANCIAL CORP</t>
  </si>
  <si>
    <t>TAP US Equity</t>
  </si>
  <si>
    <t>MOLSON COORS BREWING CO -B</t>
  </si>
  <si>
    <t>RJF US Equity</t>
  </si>
  <si>
    <t>RAYMOND JAMES FINANCIAL INC</t>
  </si>
  <si>
    <t>C US Equity</t>
  </si>
  <si>
    <t>CITIGROUP INC</t>
  </si>
  <si>
    <t>CBS US Equity</t>
  </si>
  <si>
    <t>CBS CORP-CLASS B NON VOTING</t>
  </si>
  <si>
    <t>XRX US Equity</t>
  </si>
  <si>
    <t>XEROX CORP</t>
  </si>
  <si>
    <t>HIG US Equity</t>
  </si>
  <si>
    <t>HARTFORD FINANCIAL SVCS GRP</t>
  </si>
  <si>
    <t>UNM US Equity</t>
  </si>
  <si>
    <t>UNUM GROUP</t>
  </si>
  <si>
    <t>PFG US Equity</t>
  </si>
  <si>
    <t>PRINCIPAL FINANCIAL GROUP</t>
  </si>
  <si>
    <t>WU US Equity</t>
  </si>
  <si>
    <t>WESTERN UNION CO</t>
  </si>
  <si>
    <t>TEL US Equity</t>
  </si>
  <si>
    <t>TE CONNECTIVITY LTD</t>
  </si>
  <si>
    <t>HP US Equity</t>
  </si>
  <si>
    <t>HELMERICH &amp; PAYNE</t>
  </si>
  <si>
    <t>MTB US Equity</t>
  </si>
  <si>
    <t>M &amp; T BANK CORP</t>
  </si>
  <si>
    <t>K US Equity</t>
  </si>
  <si>
    <t>KELLOGG CO</t>
  </si>
  <si>
    <t>AGN US Equity</t>
  </si>
  <si>
    <t>ALLERGAN PLC</t>
  </si>
  <si>
    <t>LKQ US Equity</t>
  </si>
  <si>
    <t>LKQ CORP</t>
  </si>
  <si>
    <t>ABC US Equity</t>
  </si>
  <si>
    <t>AMERISOURCEBERGEN CORP</t>
  </si>
  <si>
    <t>NWL US Equity</t>
  </si>
  <si>
    <t>NEWELL BRANDS INC</t>
  </si>
  <si>
    <t>URI US Equity</t>
  </si>
  <si>
    <t>UNITED RENTALS INC</t>
  </si>
  <si>
    <t>GIS US Equity</t>
  </si>
  <si>
    <t>GENERAL MILLS INC</t>
  </si>
  <si>
    <t>LEN US Equity</t>
  </si>
  <si>
    <t>LENNAR CORP-A</t>
  </si>
  <si>
    <t>EOG US Equity</t>
  </si>
  <si>
    <t>EOG RESOURCES INC</t>
  </si>
  <si>
    <t>TWTR US Equity</t>
  </si>
  <si>
    <t>TWITTER INC</t>
  </si>
  <si>
    <t>NLSN US Equity</t>
  </si>
  <si>
    <t>NIELSEN HOLDINGS PLC</t>
  </si>
  <si>
    <t>MAS US Equity</t>
  </si>
  <si>
    <t>MASCO CORP</t>
  </si>
  <si>
    <t>FANG US Equity</t>
  </si>
  <si>
    <t>DIAMONDBACK ENERGY INC</t>
  </si>
  <si>
    <t>MCHP US Equity</t>
  </si>
  <si>
    <t>MICROCHIP TECHNOLOGY INC</t>
  </si>
  <si>
    <t>VMC US Equity</t>
  </si>
  <si>
    <t>VULCAN MATERIALS CO</t>
  </si>
  <si>
    <t>AMP US Equity</t>
  </si>
  <si>
    <t>AMERIPRISE FINANCIAL INC</t>
  </si>
  <si>
    <t>WMB US Equity</t>
  </si>
  <si>
    <t>WILLIAMS COS INC</t>
  </si>
  <si>
    <t>HOG US Equity</t>
  </si>
  <si>
    <t>HARLEY-DAVIDSON INC</t>
  </si>
  <si>
    <t>SLG US Equity</t>
  </si>
  <si>
    <t>SL GREEN REALTY CORP</t>
  </si>
  <si>
    <t>OKE US Equity</t>
  </si>
  <si>
    <t>ONEOK INC</t>
  </si>
  <si>
    <t>FITB US Equity</t>
  </si>
  <si>
    <t>FIFTH THIRD BANCORP</t>
  </si>
  <si>
    <t>NTRS US Equity</t>
  </si>
  <si>
    <t>NORTHERN TRUST CORP</t>
  </si>
  <si>
    <t>SEE US Equity</t>
  </si>
  <si>
    <t>SEALED AIR CORP</t>
  </si>
  <si>
    <t>MLM US Equity</t>
  </si>
  <si>
    <t>MARTIN MARIETTA MATERIALS</t>
  </si>
  <si>
    <t>SCHW US Equity</t>
  </si>
  <si>
    <t>SCHWAB (CHARLES) CORP</t>
  </si>
  <si>
    <t>TROW US Equity</t>
  </si>
  <si>
    <t>T ROWE PRICE GROUP INC</t>
  </si>
  <si>
    <t>WHR US Equity</t>
  </si>
  <si>
    <t>WHIRLPOOL CORP</t>
  </si>
  <si>
    <t>GS US Equity</t>
  </si>
  <si>
    <t>GOLDMAN SACHS GROUP INC</t>
  </si>
  <si>
    <t>DVA US Equity</t>
  </si>
  <si>
    <t>DAVITA INC</t>
  </si>
  <si>
    <t>HST US Equity</t>
  </si>
  <si>
    <t>HOST HOTELS &amp; RESORTS INC</t>
  </si>
  <si>
    <t>IP US Equity</t>
  </si>
  <si>
    <t>INTERNATIONAL PAPER CO</t>
  </si>
  <si>
    <t>NFLX US Equity</t>
  </si>
  <si>
    <t>NETFLIX INC</t>
  </si>
  <si>
    <t>LB US Equity</t>
  </si>
  <si>
    <t>L BRANDS INC</t>
  </si>
  <si>
    <t>MCK US Equity</t>
  </si>
  <si>
    <t>MCKESSON CORP</t>
  </si>
  <si>
    <t>NOC US Equity</t>
  </si>
  <si>
    <t>NORTHROP GRUMMAN CORP</t>
  </si>
  <si>
    <t>HBAN US Equity</t>
  </si>
  <si>
    <t>HUNTINGTON BANCSHARES INC</t>
  </si>
  <si>
    <t>GPS US Equity</t>
  </si>
  <si>
    <t>GAP INC/THE</t>
  </si>
  <si>
    <t>PBCT US Equity</t>
  </si>
  <si>
    <t>PEOPLE'S UNITED FINANCIAL</t>
  </si>
  <si>
    <t>BLK US Equity</t>
  </si>
  <si>
    <t>BLACKROCK INC</t>
  </si>
  <si>
    <t>TPR US Equity</t>
  </si>
  <si>
    <t>TAPESTRY INC</t>
  </si>
  <si>
    <t>MYL US Equity</t>
  </si>
  <si>
    <t>MYLAN NV</t>
  </si>
  <si>
    <t>JEF US Equity</t>
  </si>
  <si>
    <t>JEFFERIES FINANCIAL GROUP IN</t>
  </si>
  <si>
    <t>KMX US Equity</t>
  </si>
  <si>
    <t>CARMAX INC</t>
  </si>
  <si>
    <t>PSX US Equity</t>
  </si>
  <si>
    <t>PHILLIPS 66</t>
  </si>
  <si>
    <t>LYB US Equity</t>
  </si>
  <si>
    <t>LYONDELLBASELL INDU-CL A</t>
  </si>
  <si>
    <t>HFC US Equity</t>
  </si>
  <si>
    <t>HOLLYFRONTIER CORP</t>
  </si>
  <si>
    <t>BHF US Equity</t>
  </si>
  <si>
    <t>BRIGHTHOUSE FINANCIAL INC</t>
  </si>
  <si>
    <t>AOS US Equity</t>
  </si>
  <si>
    <t>SMITH (A.O.) CORP</t>
  </si>
  <si>
    <t>NWSA US Equity</t>
  </si>
  <si>
    <t>NEWS CORP - CLASS A</t>
  </si>
  <si>
    <t>OXY US Equity</t>
  </si>
  <si>
    <t>OCCIDENTAL PETROLEUM CORP</t>
  </si>
  <si>
    <t>EBAY US Equity</t>
  </si>
  <si>
    <t>EBAY INC</t>
  </si>
  <si>
    <t>NWS US Equity</t>
  </si>
  <si>
    <t>NEWS CORP - CLASS B</t>
  </si>
  <si>
    <t>PKG US Equity</t>
  </si>
  <si>
    <t>PACKAGING CORP OF AMERICA</t>
  </si>
  <si>
    <t>PXD US Equity</t>
  </si>
  <si>
    <t>PIONEER NATURAL RESOURCES CO</t>
  </si>
  <si>
    <t>TXT US Equity</t>
  </si>
  <si>
    <t>TEXTRON INC</t>
  </si>
  <si>
    <t>TSN US Equity</t>
  </si>
  <si>
    <t>TYSON FOODS INC-CL A</t>
  </si>
  <si>
    <t>MAC US Equity</t>
  </si>
  <si>
    <t>MACERICH CO/THE</t>
  </si>
  <si>
    <t>STI US Equity</t>
  </si>
  <si>
    <t>SUNTRUST BANKS INC</t>
  </si>
  <si>
    <t>EFX US Equity</t>
  </si>
  <si>
    <t>EQUIFAX INC</t>
  </si>
  <si>
    <t>JBHT US Equity</t>
  </si>
  <si>
    <t>HUNT (JB) TRANSPRT SVCS INC</t>
  </si>
  <si>
    <t>DGX US Equity</t>
  </si>
  <si>
    <t>QUEST DIAGNOSTICS INC</t>
  </si>
  <si>
    <t>FLR US Equity</t>
  </si>
  <si>
    <t>FLUOR CORP</t>
  </si>
  <si>
    <t>SWKS US Equity</t>
  </si>
  <si>
    <t>SKYWORKS SOLUTIONS INC</t>
  </si>
  <si>
    <t>FBHS US Equity</t>
  </si>
  <si>
    <t>FORTUNE BRANDS HOME &amp; SECURI</t>
  </si>
  <si>
    <t>FDX US Equity</t>
  </si>
  <si>
    <t>FEDEX CORP</t>
  </si>
  <si>
    <t>AIG US Equity</t>
  </si>
  <si>
    <t>AMERICAN INTERNATIONAL GROUP</t>
  </si>
  <si>
    <t>KEY US Equity</t>
  </si>
  <si>
    <t>KEYCORP</t>
  </si>
  <si>
    <t>AMAT US Equity</t>
  </si>
  <si>
    <t>APPLIED MATERIALS INC</t>
  </si>
  <si>
    <t>EMN US Equity</t>
  </si>
  <si>
    <t>EASTMAN CHEMICAL CO</t>
  </si>
  <si>
    <t>ZION US Equity</t>
  </si>
  <si>
    <t>ZIONS BANCORP NA</t>
  </si>
  <si>
    <t>RF US Equity</t>
  </si>
  <si>
    <t>REGIONS FINANCIAL CORP</t>
  </si>
  <si>
    <t>MRO US Equity</t>
  </si>
  <si>
    <t>MARATHON OIL CORP</t>
  </si>
  <si>
    <t>STX US Equity</t>
  </si>
  <si>
    <t>SEAGATE TECHNOLOGY</t>
  </si>
  <si>
    <t>FB US Equity</t>
  </si>
  <si>
    <t>FACEBOOK INC-CLASS A</t>
  </si>
  <si>
    <t>DXC US Equity</t>
  </si>
  <si>
    <t>DXC TECHNOLOGY CO</t>
  </si>
  <si>
    <t>NKTR US Equity</t>
  </si>
  <si>
    <t>NEKTAR THERAPEUTICS</t>
  </si>
  <si>
    <t>CFG US Equity</t>
  </si>
  <si>
    <t>CITIZENS FINANCIAL GROUP</t>
  </si>
  <si>
    <t>STZ US Equity</t>
  </si>
  <si>
    <t>CONSTELLATION BRANDS INC-A</t>
  </si>
  <si>
    <t>ETFC US Equity</t>
  </si>
  <si>
    <t>E*TRADE FINANCIAL CORP</t>
  </si>
  <si>
    <t>BBY US Equity</t>
  </si>
  <si>
    <t>BEST BUY CO INC</t>
  </si>
  <si>
    <t>NVDA US Equity</t>
  </si>
  <si>
    <t>NVIDIA CORP</t>
  </si>
  <si>
    <t>CMA US Equity</t>
  </si>
  <si>
    <t>COMERICA INC</t>
  </si>
  <si>
    <t>PCG US Equity</t>
  </si>
  <si>
    <t>P G &amp; E CORP</t>
  </si>
  <si>
    <t>FCX US Equity</t>
  </si>
  <si>
    <t>FREEPORT-MCMORAN INC</t>
  </si>
  <si>
    <t>SIVB US Equity</t>
  </si>
  <si>
    <t>SVB FINANCIAL GROUP</t>
  </si>
  <si>
    <t>SYF US Equity</t>
  </si>
  <si>
    <t>SYNCHRONY FINANCIAL</t>
  </si>
  <si>
    <t>KHC US Equity</t>
  </si>
  <si>
    <t>KRAFT HEINZ CO/THE</t>
  </si>
  <si>
    <t>F US Equity</t>
  </si>
  <si>
    <t>FORD MOTOR CO</t>
  </si>
  <si>
    <t>APTV US Equity</t>
  </si>
  <si>
    <t>APTIV PLC</t>
  </si>
  <si>
    <t>WYNN US Equity</t>
  </si>
  <si>
    <t>WYNN RESORTS LTD</t>
  </si>
  <si>
    <t>ADS US Equity</t>
  </si>
  <si>
    <t>ALLIANCE DATA SYSTEMS CORP</t>
  </si>
  <si>
    <t>ALGN US Equity</t>
  </si>
  <si>
    <t>ALIGN TECHNOLOGY INC</t>
  </si>
  <si>
    <t>HES US Equity</t>
  </si>
  <si>
    <t>HESS CORP</t>
  </si>
  <si>
    <t>XEC US Equity</t>
  </si>
  <si>
    <t>CIMAREX ENERGY CO</t>
  </si>
  <si>
    <t>VLO US Equity</t>
  </si>
  <si>
    <t>VALERO ENERGY CORP</t>
  </si>
  <si>
    <t>LH US Equity</t>
  </si>
  <si>
    <t>LABORATORY CRP OF AMER HLDGS</t>
  </si>
  <si>
    <t>WRK US Equity</t>
  </si>
  <si>
    <t>WESTROCK CO</t>
  </si>
  <si>
    <t>BHGE US Equity</t>
  </si>
  <si>
    <t>BAKER HUGHES A GE CO</t>
  </si>
  <si>
    <t>ATVI US Equity</t>
  </si>
  <si>
    <t>ACTIVISION BLIZZARD INC</t>
  </si>
  <si>
    <t>STT US Equity</t>
  </si>
  <si>
    <t>STATE STREET CORP</t>
  </si>
  <si>
    <t>MU US Equity</t>
  </si>
  <si>
    <t>MICRON TECHNOLOGY INC</t>
  </si>
  <si>
    <t>APA US Equity</t>
  </si>
  <si>
    <t>APACHE CORP</t>
  </si>
  <si>
    <t>AMG US Equity</t>
  </si>
  <si>
    <t>AFFILIATED MANAGERS GROUP</t>
  </si>
  <si>
    <t>PVH US Equity</t>
  </si>
  <si>
    <t>PVH CORP</t>
  </si>
  <si>
    <t>WY US Equity</t>
  </si>
  <si>
    <t>WEYERHAEUSER CO</t>
  </si>
  <si>
    <t>NOV US Equity</t>
  </si>
  <si>
    <t>NATIONAL OILWELL VARCO INC</t>
  </si>
  <si>
    <t>FTI US Equity</t>
  </si>
  <si>
    <t>TECHNIPFMC PLC</t>
  </si>
  <si>
    <t>APC US Equity</t>
  </si>
  <si>
    <t>ANADARKO PETROLEUM CORP</t>
  </si>
  <si>
    <t>TIF US Equity</t>
  </si>
  <si>
    <t>TIFFANY &amp; CO</t>
  </si>
  <si>
    <t>MHK US Equity</t>
  </si>
  <si>
    <t>MOHAWK INDUSTRIES INC</t>
  </si>
  <si>
    <t>IVZ US Equity</t>
  </si>
  <si>
    <t>INVESCO LTD</t>
  </si>
  <si>
    <t>MAT US Equity</t>
  </si>
  <si>
    <t>MATTEL INC</t>
  </si>
  <si>
    <t>HAL US Equity</t>
  </si>
  <si>
    <t>HALLIBURTON CO</t>
  </si>
  <si>
    <t>HBI US Equity</t>
  </si>
  <si>
    <t>HANESBRANDS INC</t>
  </si>
  <si>
    <t>EA US Equity</t>
  </si>
  <si>
    <t>ELECTRONIC ARTS INC</t>
  </si>
  <si>
    <t>KORS US Equity</t>
  </si>
  <si>
    <t>MICHAEL KORS HOLDINGS LTD</t>
  </si>
  <si>
    <t>PRGO US Equity</t>
  </si>
  <si>
    <t>PERRIGO CO PLC</t>
  </si>
  <si>
    <t>GE US Equity</t>
  </si>
  <si>
    <t>GENERAL ELECTRIC CO</t>
  </si>
  <si>
    <t>DVN US Equity</t>
  </si>
  <si>
    <t>DEVON ENERGY CORP</t>
  </si>
  <si>
    <t>CAG US Equity</t>
  </si>
  <si>
    <t>CONAGRA BRANDS INC</t>
  </si>
  <si>
    <t>NBL US Equity</t>
  </si>
  <si>
    <t>NOBLE ENERGY INC</t>
  </si>
  <si>
    <t>IPGP US Equity</t>
  </si>
  <si>
    <t>IPG PHOTONICS CORP</t>
  </si>
  <si>
    <t>SLB US Equity</t>
  </si>
  <si>
    <t>SCHLUMBERGER LTD</t>
  </si>
  <si>
    <t>WDC US Equity</t>
  </si>
  <si>
    <t>WESTERN DIGITAL CORP</t>
  </si>
  <si>
    <t>NFX US Equity</t>
  </si>
  <si>
    <t>NEWFIELD EXPLORATION CO</t>
  </si>
  <si>
    <t>COTY US Equity</t>
  </si>
  <si>
    <t>COTY INC-CL A</t>
  </si>
  <si>
    <t>ticker</t>
  </si>
  <si>
    <t>MKC</t>
  </si>
  <si>
    <t>LLY</t>
  </si>
  <si>
    <t>CHD</t>
  </si>
  <si>
    <t>MRK</t>
  </si>
  <si>
    <t>SBUX</t>
  </si>
  <si>
    <t>BLL</t>
  </si>
  <si>
    <t>SCG</t>
  </si>
  <si>
    <t>AZO</t>
  </si>
  <si>
    <t>HRL</t>
  </si>
  <si>
    <t>NRG</t>
  </si>
  <si>
    <t>PFE</t>
  </si>
  <si>
    <t>ORLY</t>
  </si>
  <si>
    <t>XLNX</t>
  </si>
  <si>
    <t>AES</t>
  </si>
  <si>
    <t>RHT</t>
  </si>
  <si>
    <t>HCA</t>
  </si>
  <si>
    <t>ABT</t>
  </si>
  <si>
    <t>UAL</t>
  </si>
  <si>
    <t>AAP</t>
  </si>
  <si>
    <t>AMD</t>
  </si>
  <si>
    <t>REGN</t>
  </si>
  <si>
    <t>FTNT</t>
  </si>
  <si>
    <t>IQV</t>
  </si>
  <si>
    <t>VRSN</t>
  </si>
  <si>
    <t>GLW</t>
  </si>
  <si>
    <t>ILMN</t>
  </si>
  <si>
    <t>VRTX</t>
  </si>
  <si>
    <t>CRM</t>
  </si>
  <si>
    <t>PYPL</t>
  </si>
  <si>
    <t>ADSK</t>
  </si>
  <si>
    <t>%</t>
  </si>
  <si>
    <t>ASSUMPTIONS</t>
  </si>
  <si>
    <t>Initial equity capital</t>
  </si>
  <si>
    <t>Initial Margin Calculations</t>
  </si>
  <si>
    <t>Initial Balance Sheet</t>
  </si>
  <si>
    <t>Trading commissions per share</t>
  </si>
  <si>
    <t>Margin</t>
  </si>
  <si>
    <t>Assets:</t>
  </si>
  <si>
    <t>Securities</t>
  </si>
  <si>
    <t>$</t>
  </si>
  <si>
    <t>Cash reserve with broker</t>
  </si>
  <si>
    <t>Gross Distribution of Securities:</t>
  </si>
  <si>
    <t>Longs</t>
  </si>
  <si>
    <t>Cash from short sale</t>
  </si>
  <si>
    <t>Shorts</t>
  </si>
  <si>
    <t>Securities purchased</t>
  </si>
  <si>
    <t>Total initial margin</t>
  </si>
  <si>
    <t>Liabilities + Equity:</t>
  </si>
  <si>
    <r>
      <t xml:space="preserve">Must be </t>
    </r>
    <r>
      <rPr>
        <sz val="11"/>
        <color theme="1"/>
        <rFont val="Calibri"/>
        <family val="2"/>
      </rPr>
      <t>≤ equity capital of</t>
    </r>
  </si>
  <si>
    <t>Loan from (to) broker</t>
  </si>
  <si>
    <t>Margin Requirements:</t>
  </si>
  <si>
    <t>Desired surplus (deficit)</t>
  </si>
  <si>
    <t>Securities shorted</t>
  </si>
  <si>
    <t>Intraday</t>
  </si>
  <si>
    <t>Equity capital</t>
  </si>
  <si>
    <t>Overnight (or longer)</t>
  </si>
  <si>
    <t>Initial Leverage Status</t>
  </si>
  <si>
    <t>Other</t>
  </si>
  <si>
    <t>Interest:</t>
  </si>
  <si>
    <t>Annual</t>
  </si>
  <si>
    <t>360-Daily</t>
  </si>
  <si>
    <t>Long-only</t>
  </si>
  <si>
    <t>Credited</t>
  </si>
  <si>
    <t>Gross</t>
  </si>
  <si>
    <t>S&amp;P 500</t>
  </si>
  <si>
    <t>Charged</t>
  </si>
  <si>
    <t>Net</t>
  </si>
  <si>
    <t>Short rebate fee</t>
  </si>
  <si>
    <t>^GSPC</t>
  </si>
  <si>
    <t>SPY</t>
  </si>
  <si>
    <t>Total cost per share</t>
  </si>
  <si>
    <t>Commissions per share</t>
  </si>
  <si>
    <t xml:space="preserve">Total value to purchase </t>
  </si>
  <si>
    <t>Allocation(long or shorts)</t>
  </si>
  <si>
    <t xml:space="preserve">Actual shares to buy or short
</t>
  </si>
  <si>
    <t>Convert to integer</t>
  </si>
  <si>
    <t>Start with</t>
  </si>
  <si>
    <t>cash</t>
  </si>
  <si>
    <t>Put aside</t>
  </si>
  <si>
    <t>Rem cash</t>
  </si>
  <si>
    <t>= L + S</t>
  </si>
  <si>
    <t>Annualized 6-mth treasury rate</t>
  </si>
  <si>
    <t>^IRX</t>
  </si>
  <si>
    <t>1) Long/Short Allocation</t>
  </si>
  <si>
    <t>Equity Beta</t>
  </si>
  <si>
    <t>Equity Portfolio Beta</t>
  </si>
  <si>
    <t>(1-Equity Portfolio Beta)</t>
  </si>
  <si>
    <t>Short side</t>
  </si>
  <si>
    <t>2) Calculate Total Cost and Number of Shares of Each Company</t>
  </si>
  <si>
    <t>Total Cost</t>
  </si>
  <si>
    <t>Values</t>
  </si>
  <si>
    <t>Beg Cash</t>
  </si>
  <si>
    <t>Cash Interest</t>
  </si>
  <si>
    <t>Beg Loan</t>
  </si>
  <si>
    <t>Loan Interest</t>
  </si>
  <si>
    <t>Rebate Fees</t>
  </si>
  <si>
    <t>Commission</t>
  </si>
  <si>
    <t>Step 4: Daily Net Asset Values of the Portfolio &amp; margin check</t>
  </si>
  <si>
    <t>Margin Check</t>
  </si>
  <si>
    <t>Step 5: Risk and Return Analysis</t>
  </si>
  <si>
    <t>Step 1 : Equity Screening with Bloomberg EQS(Equity screening function)</t>
  </si>
  <si>
    <t>2018-06-26</t>
  </si>
  <si>
    <t>2018-12-27</t>
  </si>
  <si>
    <t>Step 2: Get Daily Stock Price from a Finance Data Source with python</t>
  </si>
  <si>
    <t>Step 3: Portfolio design</t>
  </si>
  <si>
    <t>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</si>
</sst>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0.0000%"/>
    <numFmt numFmtId="168" formatCode="_(* #,##0.00_);_(* \(#,##0.00\);_(* &quot;-&quot;????_);_(@_)"/>
    <numFmt numFmtId="169" formatCode="_(* #,##0_);_(* \(#,##0\);_(* &quot;-&quot;????_);_(@_)"/>
    <numFmt numFmtId="170" formatCode="0.000000%"/>
    <numFmt numFmtId="171" formatCode="_(* #,##0.0000_);_(* \(#,##0.0000\);_(* &quot;-&quot;????_);_(@_)"/>
    <numFmt numFmtId="172" formatCode="0.0%"/>
    <numFmt numFmtId="173" formatCode="_-* #,##0_-;\-* #,##0_-;_-* &quot;-&quot;??_-;_-@_-"/>
    <numFmt numFmtId="174" formatCode="m/d/yy;@"/>
    <numFmt numFmtId="175" formatCode="0.000"/>
    <numFmt numFmtId="176" formatCode="0.00_);\(0.00\)"/>
    <numFmt numFmtId="177" formatCode="_([$$-409]* #,##0.00_);_([$$-409]* \(#,##0.00\);_([$$-409]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2">
    <xf numFmtId="0" fontId="0" fillId="0" borderId="0" xfId="0"/>
    <xf numFmtId="0" fontId="4" fillId="0" borderId="0" xfId="1" applyFont="1"/>
    <xf numFmtId="0" fontId="3" fillId="0" borderId="0" xfId="1" applyFont="1"/>
    <xf numFmtId="0" fontId="3" fillId="0" borderId="1" xfId="1" applyFont="1" applyBorder="1" applyAlignment="1"/>
    <xf numFmtId="0" fontId="3" fillId="0" borderId="4" xfId="1" applyFont="1" applyBorder="1"/>
    <xf numFmtId="0" fontId="5" fillId="0" borderId="4" xfId="1" applyFont="1" applyBorder="1"/>
    <xf numFmtId="10" fontId="3" fillId="0" borderId="0" xfId="2" applyNumberFormat="1" applyFont="1" applyBorder="1"/>
    <xf numFmtId="10" fontId="3" fillId="0" borderId="4" xfId="2" applyNumberFormat="1" applyFont="1" applyBorder="1"/>
    <xf numFmtId="0" fontId="3" fillId="0" borderId="5" xfId="1" applyFont="1" applyBorder="1"/>
    <xf numFmtId="0" fontId="3" fillId="0" borderId="0" xfId="1" applyFont="1" applyBorder="1"/>
    <xf numFmtId="2" fontId="3" fillId="0" borderId="5" xfId="2" applyNumberFormat="1" applyFont="1" applyBorder="1"/>
    <xf numFmtId="2" fontId="3" fillId="0" borderId="0" xfId="2" applyNumberFormat="1" applyFont="1"/>
    <xf numFmtId="0" fontId="5" fillId="0" borderId="6" xfId="1" applyFont="1" applyBorder="1"/>
    <xf numFmtId="0" fontId="3" fillId="0" borderId="6" xfId="1" applyFont="1" applyBorder="1"/>
    <xf numFmtId="0" fontId="3" fillId="0" borderId="1" xfId="1" applyFont="1" applyBorder="1"/>
    <xf numFmtId="0" fontId="3" fillId="0" borderId="2" xfId="1" applyFont="1" applyBorder="1"/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10" fontId="3" fillId="0" borderId="5" xfId="2" applyNumberFormat="1" applyFont="1" applyBorder="1"/>
    <xf numFmtId="0" fontId="3" fillId="0" borderId="7" xfId="1" applyFont="1" applyBorder="1"/>
    <xf numFmtId="10" fontId="3" fillId="0" borderId="7" xfId="2" applyNumberFormat="1" applyFont="1" applyBorder="1"/>
    <xf numFmtId="10" fontId="3" fillId="0" borderId="8" xfId="2" applyNumberFormat="1" applyFont="1" applyBorder="1"/>
    <xf numFmtId="0" fontId="3" fillId="0" borderId="0" xfId="0" applyFont="1"/>
    <xf numFmtId="0" fontId="0" fillId="0" borderId="0" xfId="0" applyFill="1"/>
    <xf numFmtId="0" fontId="0" fillId="0" borderId="0" xfId="0" applyBorder="1"/>
    <xf numFmtId="0" fontId="3" fillId="0" borderId="0" xfId="1"/>
    <xf numFmtId="14" fontId="3" fillId="0" borderId="0" xfId="1" applyNumberFormat="1" applyBorder="1"/>
    <xf numFmtId="14" fontId="3" fillId="0" borderId="10" xfId="1" applyNumberFormat="1" applyBorder="1"/>
    <xf numFmtId="14" fontId="3" fillId="0" borderId="17" xfId="1" applyNumberFormat="1" applyBorder="1"/>
    <xf numFmtId="0" fontId="2" fillId="0" borderId="17" xfId="1" applyFont="1" applyBorder="1" applyAlignment="1">
      <alignment horizontal="center"/>
    </xf>
    <xf numFmtId="0" fontId="2" fillId="0" borderId="17" xfId="1" quotePrefix="1" applyFont="1" applyBorder="1" applyAlignment="1">
      <alignment horizontal="center"/>
    </xf>
    <xf numFmtId="0" fontId="8" fillId="0" borderId="17" xfId="1" applyFont="1" applyBorder="1"/>
    <xf numFmtId="0" fontId="6" fillId="0" borderId="1" xfId="1" applyFont="1" applyBorder="1"/>
    <xf numFmtId="0" fontId="6" fillId="0" borderId="2" xfId="1" applyFont="1" applyBorder="1"/>
    <xf numFmtId="14" fontId="3" fillId="0" borderId="0" xfId="1" applyNumberFormat="1"/>
    <xf numFmtId="0" fontId="2" fillId="0" borderId="0" xfId="1" applyFont="1" applyBorder="1" applyAlignment="1">
      <alignment horizontal="center"/>
    </xf>
    <xf numFmtId="0" fontId="2" fillId="0" borderId="0" xfId="1" quotePrefix="1" applyFont="1" applyBorder="1" applyAlignment="1">
      <alignment horizontal="center"/>
    </xf>
    <xf numFmtId="0" fontId="2" fillId="0" borderId="18" xfId="1" quotePrefix="1" applyFont="1" applyBorder="1" applyAlignment="1">
      <alignment horizontal="center"/>
    </xf>
    <xf numFmtId="0" fontId="2" fillId="0" borderId="18" xfId="1" applyFont="1" applyBorder="1" applyAlignment="1">
      <alignment horizontal="center"/>
    </xf>
    <xf numFmtId="0" fontId="6" fillId="0" borderId="4" xfId="1" applyFont="1" applyBorder="1"/>
    <xf numFmtId="0" fontId="6" fillId="0" borderId="0" xfId="1" applyFont="1" applyBorder="1"/>
    <xf numFmtId="0" fontId="6" fillId="0" borderId="0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4" fontId="3" fillId="0" borderId="0" xfId="3" applyNumberFormat="1"/>
    <xf numFmtId="167" fontId="0" fillId="0" borderId="0" xfId="2" applyNumberFormat="1" applyFont="1" applyBorder="1"/>
    <xf numFmtId="167" fontId="0" fillId="0" borderId="18" xfId="2" applyNumberFormat="1" applyFont="1" applyBorder="1"/>
    <xf numFmtId="10" fontId="0" fillId="0" borderId="0" xfId="2" applyNumberFormat="1" applyFont="1" applyBorder="1"/>
    <xf numFmtId="167" fontId="1" fillId="0" borderId="0" xfId="2" applyNumberFormat="1" applyFont="1" applyBorder="1"/>
    <xf numFmtId="10" fontId="1" fillId="0" borderId="5" xfId="2" applyNumberFormat="1" applyFont="1" applyBorder="1"/>
    <xf numFmtId="0" fontId="2" fillId="0" borderId="4" xfId="1" applyFont="1" applyBorder="1"/>
    <xf numFmtId="0" fontId="2" fillId="0" borderId="0" xfId="1" applyFont="1" applyBorder="1"/>
    <xf numFmtId="167" fontId="2" fillId="0" borderId="0" xfId="2" applyNumberFormat="1" applyFont="1" applyBorder="1"/>
    <xf numFmtId="10" fontId="2" fillId="0" borderId="0" xfId="2" applyNumberFormat="1" applyFont="1" applyBorder="1"/>
    <xf numFmtId="167" fontId="3" fillId="0" borderId="0" xfId="1" applyNumberFormat="1" applyFont="1" applyBorder="1"/>
    <xf numFmtId="10" fontId="3" fillId="0" borderId="5" xfId="1" applyNumberFormat="1" applyFont="1" applyBorder="1"/>
    <xf numFmtId="10" fontId="3" fillId="0" borderId="0" xfId="1" applyNumberFormat="1" applyFont="1" applyBorder="1"/>
    <xf numFmtId="10" fontId="0" fillId="0" borderId="5" xfId="2" applyNumberFormat="1" applyFont="1" applyBorder="1"/>
    <xf numFmtId="168" fontId="2" fillId="0" borderId="5" xfId="2" applyNumberFormat="1" applyFont="1" applyBorder="1"/>
    <xf numFmtId="0" fontId="9" fillId="0" borderId="0" xfId="1" applyFont="1" applyBorder="1"/>
    <xf numFmtId="169" fontId="0" fillId="0" borderId="0" xfId="2" applyNumberFormat="1" applyFont="1" applyBorder="1"/>
    <xf numFmtId="168" fontId="9" fillId="0" borderId="0" xfId="2" applyNumberFormat="1" applyFont="1" applyBorder="1"/>
    <xf numFmtId="0" fontId="10" fillId="0" borderId="4" xfId="1" applyFont="1" applyBorder="1"/>
    <xf numFmtId="0" fontId="10" fillId="0" borderId="0" xfId="1" applyFont="1" applyBorder="1"/>
    <xf numFmtId="10" fontId="10" fillId="0" borderId="0" xfId="2" applyNumberFormat="1" applyFont="1" applyBorder="1"/>
    <xf numFmtId="10" fontId="2" fillId="0" borderId="5" xfId="2" applyNumberFormat="1" applyFont="1" applyFill="1" applyBorder="1"/>
    <xf numFmtId="0" fontId="9" fillId="0" borderId="4" xfId="1" applyFont="1" applyBorder="1"/>
    <xf numFmtId="170" fontId="9" fillId="0" borderId="0" xfId="2" applyNumberFormat="1" applyFont="1" applyBorder="1"/>
    <xf numFmtId="10" fontId="9" fillId="0" borderId="0" xfId="2" applyNumberFormat="1" applyFont="1" applyBorder="1"/>
    <xf numFmtId="171" fontId="2" fillId="0" borderId="0" xfId="2" applyNumberFormat="1" applyFont="1" applyBorder="1"/>
    <xf numFmtId="172" fontId="9" fillId="0" borderId="0" xfId="2" applyNumberFormat="1" applyFont="1" applyBorder="1" applyAlignment="1">
      <alignment horizontal="left"/>
    </xf>
    <xf numFmtId="168" fontId="2" fillId="0" borderId="0" xfId="2" applyNumberFormat="1" applyFont="1" applyBorder="1"/>
    <xf numFmtId="172" fontId="10" fillId="0" borderId="0" xfId="2" applyNumberFormat="1" applyFont="1" applyBorder="1" applyAlignment="1">
      <alignment horizontal="left"/>
    </xf>
    <xf numFmtId="168" fontId="10" fillId="0" borderId="0" xfId="2" applyNumberFormat="1" applyFont="1" applyBorder="1"/>
    <xf numFmtId="10" fontId="2" fillId="0" borderId="5" xfId="2" applyNumberFormat="1" applyFont="1" applyBorder="1"/>
    <xf numFmtId="172" fontId="10" fillId="0" borderId="7" xfId="2" applyNumberFormat="1" applyFont="1" applyBorder="1" applyAlignment="1">
      <alignment horizontal="left"/>
    </xf>
    <xf numFmtId="168" fontId="2" fillId="0" borderId="8" xfId="2" applyNumberFormat="1" applyFont="1" applyBorder="1"/>
    <xf numFmtId="172" fontId="10" fillId="0" borderId="0" xfId="2" applyNumberFormat="1" applyFont="1" applyAlignment="1">
      <alignment horizontal="left"/>
    </xf>
    <xf numFmtId="168" fontId="10" fillId="0" borderId="0" xfId="2" applyNumberFormat="1" applyFont="1"/>
    <xf numFmtId="0" fontId="10" fillId="0" borderId="0" xfId="1" applyFont="1"/>
    <xf numFmtId="168" fontId="2" fillId="0" borderId="0" xfId="2" applyNumberFormat="1" applyFont="1"/>
    <xf numFmtId="0" fontId="6" fillId="0" borderId="0" xfId="0" applyFont="1"/>
    <xf numFmtId="14" fontId="3" fillId="0" borderId="0" xfId="1" applyNumberFormat="1" applyFont="1"/>
    <xf numFmtId="0" fontId="5" fillId="0" borderId="0" xfId="0" applyFont="1"/>
    <xf numFmtId="0" fontId="12" fillId="0" borderId="0" xfId="0" applyFont="1"/>
    <xf numFmtId="0" fontId="0" fillId="0" borderId="0" xfId="0" applyFont="1"/>
    <xf numFmtId="173" fontId="6" fillId="0" borderId="0" xfId="4" applyNumberFormat="1" applyFont="1"/>
    <xf numFmtId="173" fontId="5" fillId="0" borderId="0" xfId="4" applyNumberFormat="1" applyFont="1"/>
    <xf numFmtId="173" fontId="0" fillId="0" borderId="0" xfId="4" applyNumberFormat="1" applyFont="1"/>
    <xf numFmtId="173" fontId="12" fillId="0" borderId="0" xfId="4" applyNumberFormat="1" applyFont="1"/>
    <xf numFmtId="0" fontId="11" fillId="2" borderId="0" xfId="0" applyFont="1" applyFill="1"/>
    <xf numFmtId="173" fontId="11" fillId="2" borderId="0" xfId="4" applyNumberFormat="1" applyFont="1" applyFill="1"/>
    <xf numFmtId="0" fontId="13" fillId="2" borderId="0" xfId="0" applyFont="1" applyFill="1"/>
    <xf numFmtId="0" fontId="14" fillId="2" borderId="0" xfId="0" applyFont="1" applyFill="1"/>
    <xf numFmtId="173" fontId="14" fillId="2" borderId="0" xfId="4" applyNumberFormat="1" applyFont="1" applyFill="1"/>
    <xf numFmtId="0" fontId="3" fillId="2" borderId="0" xfId="0" applyFont="1" applyFill="1"/>
    <xf numFmtId="0" fontId="2" fillId="0" borderId="0" xfId="0" applyFont="1"/>
    <xf numFmtId="10" fontId="0" fillId="0" borderId="0" xfId="5" applyNumberFormat="1" applyFont="1"/>
    <xf numFmtId="0" fontId="10" fillId="0" borderId="0" xfId="0" applyFont="1"/>
    <xf numFmtId="9" fontId="0" fillId="0" borderId="0" xfId="5" applyFont="1"/>
    <xf numFmtId="0" fontId="9" fillId="0" borderId="0" xfId="0" applyFont="1"/>
    <xf numFmtId="0" fontId="2" fillId="0" borderId="17" xfId="0" applyFont="1" applyBorder="1" applyAlignment="1">
      <alignment horizontal="center" vertical="top"/>
    </xf>
    <xf numFmtId="174" fontId="2" fillId="0" borderId="17" xfId="0" applyNumberFormat="1" applyFont="1" applyBorder="1" applyAlignment="1">
      <alignment horizontal="center" vertical="top"/>
    </xf>
    <xf numFmtId="174" fontId="0" fillId="0" borderId="0" xfId="0" applyNumberFormat="1"/>
    <xf numFmtId="14" fontId="3" fillId="0" borderId="4" xfId="1" applyNumberFormat="1" applyFont="1" applyBorder="1"/>
    <xf numFmtId="0" fontId="0" fillId="0" borderId="0" xfId="0"/>
    <xf numFmtId="0" fontId="2" fillId="0" borderId="0" xfId="0" applyFont="1"/>
    <xf numFmtId="174" fontId="2" fillId="0" borderId="17" xfId="0" quotePrefix="1" applyNumberFormat="1" applyFont="1" applyBorder="1" applyAlignment="1">
      <alignment horizontal="center" vertical="top"/>
    </xf>
    <xf numFmtId="175" fontId="3" fillId="0" borderId="0" xfId="1" applyNumberFormat="1" applyFont="1" applyBorder="1"/>
    <xf numFmtId="0" fontId="2" fillId="0" borderId="0" xfId="0" quotePrefix="1" applyFont="1"/>
    <xf numFmtId="0" fontId="16" fillId="0" borderId="0" xfId="0" applyFont="1" applyFill="1"/>
    <xf numFmtId="0" fontId="10" fillId="0" borderId="0" xfId="0" applyFont="1" applyAlignment="1">
      <alignment horizontal="left" indent="2"/>
    </xf>
    <xf numFmtId="175" fontId="3" fillId="0" borderId="4" xfId="1" applyNumberFormat="1" applyFont="1" applyBorder="1"/>
    <xf numFmtId="0" fontId="3" fillId="0" borderId="24" xfId="1" applyFont="1" applyBorder="1" applyAlignment="1"/>
    <xf numFmtId="0" fontId="3" fillId="0" borderId="25" xfId="1" applyFont="1" applyBorder="1"/>
    <xf numFmtId="14" fontId="3" fillId="0" borderId="25" xfId="1" applyNumberFormat="1" applyFont="1" applyBorder="1"/>
    <xf numFmtId="0" fontId="5" fillId="0" borderId="25" xfId="1" applyFont="1" applyBorder="1" applyAlignment="1">
      <alignment horizontal="left" indent="2"/>
    </xf>
    <xf numFmtId="10" fontId="3" fillId="0" borderId="4" xfId="5" applyNumberFormat="1" applyFont="1" applyBorder="1"/>
    <xf numFmtId="175" fontId="3" fillId="3" borderId="0" xfId="1" applyNumberFormat="1" applyFont="1" applyFill="1" applyBorder="1"/>
    <xf numFmtId="0" fontId="3" fillId="3" borderId="0" xfId="1" applyFont="1" applyFill="1" applyBorder="1"/>
    <xf numFmtId="175" fontId="3" fillId="3" borderId="4" xfId="1" applyNumberFormat="1" applyFont="1" applyFill="1" applyBorder="1"/>
    <xf numFmtId="0" fontId="3" fillId="3" borderId="5" xfId="1" applyFont="1" applyFill="1" applyBorder="1"/>
    <xf numFmtId="10" fontId="3" fillId="0" borderId="0" xfId="5" applyNumberFormat="1" applyFont="1" applyBorder="1"/>
    <xf numFmtId="0" fontId="5" fillId="0" borderId="25" xfId="1" applyFont="1" applyFill="1" applyBorder="1" applyAlignment="1">
      <alignment horizontal="left" indent="2"/>
    </xf>
    <xf numFmtId="14" fontId="3" fillId="2" borderId="25" xfId="1" applyNumberFormat="1" applyFont="1" applyFill="1" applyBorder="1"/>
    <xf numFmtId="2" fontId="3" fillId="0" borderId="0" xfId="1" applyNumberFormat="1" applyFont="1"/>
    <xf numFmtId="10" fontId="3" fillId="4" borderId="0" xfId="5" applyNumberFormat="1" applyFont="1" applyFill="1"/>
    <xf numFmtId="176" fontId="0" fillId="0" borderId="0" xfId="0" applyNumberFormat="1"/>
    <xf numFmtId="164" fontId="0" fillId="0" borderId="9" xfId="6" applyNumberFormat="1" applyFont="1" applyBorder="1"/>
    <xf numFmtId="164" fontId="0" fillId="0" borderId="0" xfId="6" applyNumberFormat="1" applyFont="1"/>
    <xf numFmtId="164" fontId="0" fillId="0" borderId="0" xfId="6" applyNumberFormat="1" applyFont="1" applyFill="1"/>
    <xf numFmtId="164" fontId="2" fillId="0" borderId="12" xfId="6" applyNumberFormat="1" applyFont="1" applyBorder="1" applyAlignment="1">
      <alignment horizontal="center"/>
    </xf>
    <xf numFmtId="164" fontId="2" fillId="0" borderId="14" xfId="6" applyNumberFormat="1" applyFont="1" applyBorder="1" applyAlignment="1">
      <alignment horizontal="center"/>
    </xf>
    <xf numFmtId="164" fontId="2" fillId="0" borderId="17" xfId="6" applyNumberFormat="1" applyFont="1" applyBorder="1" applyAlignment="1">
      <alignment horizontal="center"/>
    </xf>
    <xf numFmtId="164" fontId="2" fillId="0" borderId="9" xfId="6" applyNumberFormat="1" applyFont="1" applyBorder="1" applyAlignment="1">
      <alignment horizontal="center"/>
    </xf>
    <xf numFmtId="14" fontId="0" fillId="0" borderId="0" xfId="0" applyNumberFormat="1"/>
    <xf numFmtId="14" fontId="2" fillId="0" borderId="14" xfId="0" applyNumberFormat="1" applyFont="1" applyBorder="1" applyAlignment="1">
      <alignment horizontal="center"/>
    </xf>
    <xf numFmtId="164" fontId="0" fillId="4" borderId="0" xfId="6" applyNumberFormat="1" applyFont="1" applyFill="1"/>
    <xf numFmtId="164" fontId="2" fillId="4" borderId="17" xfId="6" applyNumberFormat="1" applyFont="1" applyFill="1" applyBorder="1" applyAlignment="1">
      <alignment horizontal="center"/>
    </xf>
    <xf numFmtId="14" fontId="3" fillId="0" borderId="19" xfId="3" applyNumberFormat="1" applyBorder="1"/>
    <xf numFmtId="167" fontId="0" fillId="0" borderId="19" xfId="2" applyNumberFormat="1" applyFont="1" applyBorder="1"/>
    <xf numFmtId="167" fontId="0" fillId="0" borderId="21" xfId="2" applyNumberFormat="1" applyFont="1" applyBorder="1"/>
    <xf numFmtId="164" fontId="0" fillId="5" borderId="0" xfId="6" applyNumberFormat="1" applyFont="1" applyFill="1"/>
    <xf numFmtId="10" fontId="0" fillId="0" borderId="0" xfId="0" applyNumberFormat="1"/>
    <xf numFmtId="0" fontId="2" fillId="6" borderId="0" xfId="0" quotePrefix="1" applyFont="1" applyFill="1"/>
    <xf numFmtId="0" fontId="0" fillId="6" borderId="0" xfId="0" applyFill="1"/>
    <xf numFmtId="0" fontId="0" fillId="6" borderId="19" xfId="0" applyFill="1" applyBorder="1" applyAlignment="1"/>
    <xf numFmtId="0" fontId="0" fillId="6" borderId="11" xfId="0" applyFill="1" applyBorder="1"/>
    <xf numFmtId="165" fontId="0" fillId="6" borderId="12" xfId="0" applyNumberFormat="1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18" xfId="0" applyFill="1" applyBorder="1"/>
    <xf numFmtId="0" fontId="0" fillId="7" borderId="9" xfId="0" applyFill="1" applyBorder="1"/>
    <xf numFmtId="0" fontId="0" fillId="7" borderId="0" xfId="0" applyFill="1" applyBorder="1"/>
    <xf numFmtId="44" fontId="0" fillId="7" borderId="0" xfId="6" applyFont="1" applyFill="1" applyBorder="1"/>
    <xf numFmtId="0" fontId="0" fillId="7" borderId="18" xfId="0" quotePrefix="1" applyFill="1" applyBorder="1"/>
    <xf numFmtId="0" fontId="0" fillId="7" borderId="18" xfId="0" applyFill="1" applyBorder="1"/>
    <xf numFmtId="0" fontId="0" fillId="7" borderId="18" xfId="0" quotePrefix="1" applyFill="1" applyBorder="1" applyAlignment="1">
      <alignment wrapText="1"/>
    </xf>
    <xf numFmtId="0" fontId="0" fillId="7" borderId="20" xfId="0" applyFill="1" applyBorder="1"/>
    <xf numFmtId="0" fontId="0" fillId="7" borderId="19" xfId="0" applyFill="1" applyBorder="1"/>
    <xf numFmtId="0" fontId="0" fillId="7" borderId="21" xfId="0" applyFill="1" applyBorder="1"/>
    <xf numFmtId="166" fontId="3" fillId="0" borderId="4" xfId="1" applyNumberFormat="1" applyFont="1" applyBorder="1"/>
    <xf numFmtId="2" fontId="0" fillId="0" borderId="0" xfId="0" applyNumberFormat="1"/>
    <xf numFmtId="166" fontId="3" fillId="0" borderId="5" xfId="1" applyNumberFormat="1" applyFont="1" applyBorder="1"/>
    <xf numFmtId="166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8" xfId="0" applyBorder="1"/>
    <xf numFmtId="171" fontId="0" fillId="2" borderId="18" xfId="0" applyNumberFormat="1" applyFill="1" applyBorder="1"/>
    <xf numFmtId="0" fontId="2" fillId="0" borderId="9" xfId="0" applyFont="1" applyBorder="1"/>
    <xf numFmtId="10" fontId="0" fillId="2" borderId="18" xfId="5" applyNumberFormat="1" applyFont="1" applyFill="1" applyBorder="1"/>
    <xf numFmtId="10" fontId="0" fillId="0" borderId="18" xfId="5" applyNumberFormat="1" applyFont="1" applyBorder="1"/>
    <xf numFmtId="0" fontId="6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0" fontId="0" fillId="2" borderId="0" xfId="5" applyNumberFormat="1" applyFont="1" applyFill="1" applyBorder="1"/>
    <xf numFmtId="167" fontId="0" fillId="2" borderId="0" xfId="5" applyNumberFormat="1" applyFont="1" applyFill="1" applyBorder="1"/>
    <xf numFmtId="167" fontId="0" fillId="0" borderId="18" xfId="5" applyNumberFormat="1" applyFont="1" applyBorder="1"/>
    <xf numFmtId="0" fontId="0" fillId="0" borderId="20" xfId="0" applyBorder="1"/>
    <xf numFmtId="0" fontId="0" fillId="0" borderId="19" xfId="0" applyBorder="1"/>
    <xf numFmtId="167" fontId="0" fillId="2" borderId="19" xfId="5" applyNumberFormat="1" applyFont="1" applyFill="1" applyBorder="1"/>
    <xf numFmtId="167" fontId="0" fillId="0" borderId="21" xfId="5" applyNumberFormat="1" applyFont="1" applyBorder="1"/>
    <xf numFmtId="0" fontId="2" fillId="0" borderId="0" xfId="0" applyFont="1" applyBorder="1" applyAlignment="1">
      <alignment horizontal="center"/>
    </xf>
    <xf numFmtId="10" fontId="0" fillId="0" borderId="0" xfId="5" applyNumberFormat="1" applyFont="1" applyBorder="1"/>
    <xf numFmtId="165" fontId="0" fillId="0" borderId="18" xfId="0" applyNumberFormat="1" applyBorder="1"/>
    <xf numFmtId="0" fontId="2" fillId="0" borderId="0" xfId="0" applyFont="1" applyBorder="1"/>
    <xf numFmtId="0" fontId="10" fillId="0" borderId="0" xfId="0" applyFont="1" applyBorder="1"/>
    <xf numFmtId="165" fontId="10" fillId="2" borderId="18" xfId="0" applyNumberFormat="1" applyFont="1" applyFill="1" applyBorder="1"/>
    <xf numFmtId="9" fontId="0" fillId="0" borderId="0" xfId="5" applyFont="1" applyBorder="1"/>
    <xf numFmtId="0" fontId="0" fillId="0" borderId="21" xfId="0" applyBorder="1"/>
    <xf numFmtId="0" fontId="6" fillId="0" borderId="9" xfId="0" applyFont="1" applyBorder="1"/>
    <xf numFmtId="0" fontId="9" fillId="0" borderId="9" xfId="0" applyFont="1" applyBorder="1"/>
    <xf numFmtId="0" fontId="9" fillId="0" borderId="0" xfId="0" applyFont="1" applyBorder="1"/>
    <xf numFmtId="10" fontId="9" fillId="2" borderId="18" xfId="5" applyNumberFormat="1" applyFont="1" applyFill="1" applyBorder="1"/>
    <xf numFmtId="176" fontId="0" fillId="4" borderId="0" xfId="0" applyNumberFormat="1" applyFill="1"/>
    <xf numFmtId="10" fontId="0" fillId="4" borderId="0" xfId="5" applyNumberFormat="1" applyFont="1" applyFill="1"/>
    <xf numFmtId="0" fontId="3" fillId="0" borderId="4" xfId="1" applyFont="1" applyFill="1" applyBorder="1"/>
    <xf numFmtId="0" fontId="5" fillId="0" borderId="0" xfId="1" applyFont="1" applyFill="1" applyBorder="1"/>
    <xf numFmtId="0" fontId="3" fillId="0" borderId="0" xfId="1" applyFont="1" applyFill="1"/>
    <xf numFmtId="0" fontId="5" fillId="8" borderId="0" xfId="1" applyFont="1" applyFill="1" applyBorder="1"/>
    <xf numFmtId="0" fontId="2" fillId="8" borderId="4" xfId="0" applyFont="1" applyFill="1" applyBorder="1" applyAlignment="1">
      <alignment horizontal="center" vertical="top"/>
    </xf>
    <xf numFmtId="0" fontId="5" fillId="8" borderId="0" xfId="0" applyFont="1" applyFill="1"/>
    <xf numFmtId="177" fontId="3" fillId="0" borderId="0" xfId="2" applyNumberFormat="1" applyFont="1" applyBorder="1"/>
    <xf numFmtId="177" fontId="3" fillId="0" borderId="4" xfId="2" applyNumberFormat="1" applyFont="1" applyBorder="1"/>
    <xf numFmtId="177" fontId="3" fillId="0" borderId="7" xfId="1" applyNumberFormat="1" applyFont="1" applyBorder="1"/>
    <xf numFmtId="177" fontId="5" fillId="0" borderId="7" xfId="1" applyNumberFormat="1" applyFont="1" applyBorder="1"/>
    <xf numFmtId="177" fontId="3" fillId="0" borderId="6" xfId="1" applyNumberFormat="1" applyFont="1" applyBorder="1"/>
    <xf numFmtId="177" fontId="5" fillId="0" borderId="8" xfId="1" applyNumberFormat="1" applyFont="1" applyBorder="1"/>
    <xf numFmtId="0" fontId="5" fillId="9" borderId="0" xfId="1" applyFont="1" applyFill="1" applyBorder="1"/>
    <xf numFmtId="0" fontId="5" fillId="9" borderId="5" xfId="1" applyFont="1" applyFill="1" applyBorder="1"/>
    <xf numFmtId="44" fontId="0" fillId="2" borderId="13" xfId="6" applyFont="1" applyFill="1" applyBorder="1"/>
    <xf numFmtId="44" fontId="0" fillId="0" borderId="0" xfId="6" applyFont="1" applyBorder="1"/>
    <xf numFmtId="44" fontId="2" fillId="0" borderId="18" xfId="6" applyFont="1" applyBorder="1"/>
    <xf numFmtId="44" fontId="0" fillId="0" borderId="18" xfId="6" applyFont="1" applyBorder="1"/>
    <xf numFmtId="44" fontId="0" fillId="0" borderId="19" xfId="6" applyFont="1" applyBorder="1"/>
    <xf numFmtId="44" fontId="0" fillId="0" borderId="21" xfId="6" applyFont="1" applyBorder="1"/>
    <xf numFmtId="0" fontId="0" fillId="4" borderId="0" xfId="0" applyFill="1"/>
    <xf numFmtId="0" fontId="2" fillId="4" borderId="17" xfId="0" applyFont="1" applyFill="1" applyBorder="1" applyAlignment="1">
      <alignment horizontal="center" vertical="top"/>
    </xf>
    <xf numFmtId="44" fontId="0" fillId="4" borderId="0" xfId="6" applyFont="1" applyFill="1" applyBorder="1"/>
    <xf numFmtId="44" fontId="0" fillId="4" borderId="19" xfId="6" applyFont="1" applyFill="1" applyBorder="1"/>
    <xf numFmtId="0" fontId="5" fillId="0" borderId="1" xfId="1" applyFont="1" applyFill="1" applyBorder="1"/>
    <xf numFmtId="0" fontId="5" fillId="0" borderId="2" xfId="1" applyFont="1" applyFill="1" applyBorder="1"/>
    <xf numFmtId="0" fontId="5" fillId="0" borderId="3" xfId="1" applyFont="1" applyFill="1" applyBorder="1"/>
    <xf numFmtId="0" fontId="5" fillId="0" borderId="0" xfId="0" applyFont="1" applyFill="1"/>
    <xf numFmtId="177" fontId="3" fillId="0" borderId="0" xfId="1" applyNumberFormat="1" applyFont="1" applyBorder="1"/>
    <xf numFmtId="177" fontId="3" fillId="0" borderId="4" xfId="1" applyNumberFormat="1" applyFont="1" applyBorder="1"/>
    <xf numFmtId="177" fontId="5" fillId="3" borderId="7" xfId="1" applyNumberFormat="1" applyFont="1" applyFill="1" applyBorder="1"/>
    <xf numFmtId="177" fontId="5" fillId="3" borderId="8" xfId="1" applyNumberFormat="1" applyFont="1" applyFill="1" applyBorder="1"/>
    <xf numFmtId="177" fontId="5" fillId="0" borderId="26" xfId="1" applyNumberFormat="1" applyFont="1" applyBorder="1"/>
    <xf numFmtId="177" fontId="3" fillId="0" borderId="0" xfId="1" applyNumberFormat="1"/>
    <xf numFmtId="177" fontId="2" fillId="0" borderId="17" xfId="1" applyNumberFormat="1" applyFont="1" applyBorder="1" applyAlignment="1">
      <alignment horizontal="center"/>
    </xf>
    <xf numFmtId="177" fontId="1" fillId="5" borderId="9" xfId="1" applyNumberFormat="1" applyFont="1" applyFill="1" applyBorder="1" applyAlignment="1">
      <alignment horizontal="center"/>
    </xf>
    <xf numFmtId="177" fontId="1" fillId="0" borderId="9" xfId="1" applyNumberFormat="1" applyFont="1" applyBorder="1" applyAlignment="1">
      <alignment horizontal="center"/>
    </xf>
    <xf numFmtId="177" fontId="1" fillId="0" borderId="20" xfId="1" applyNumberFormat="1" applyFont="1" applyBorder="1" applyAlignment="1">
      <alignment horizontal="center"/>
    </xf>
    <xf numFmtId="177" fontId="2" fillId="0" borderId="0" xfId="1" applyNumberFormat="1" applyFont="1" applyBorder="1" applyAlignment="1">
      <alignment horizontal="center"/>
    </xf>
    <xf numFmtId="177" fontId="3" fillId="0" borderId="0" xfId="1" applyNumberFormat="1" applyBorder="1"/>
    <xf numFmtId="177" fontId="3" fillId="0" borderId="19" xfId="1" applyNumberFormat="1" applyBorder="1"/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164" fontId="2" fillId="0" borderId="11" xfId="6" applyNumberFormat="1" applyFont="1" applyBorder="1" applyAlignment="1">
      <alignment horizontal="center"/>
    </xf>
    <xf numFmtId="164" fontId="2" fillId="0" borderId="12" xfId="6" applyNumberFormat="1" applyFont="1" applyBorder="1" applyAlignment="1">
      <alignment horizontal="center"/>
    </xf>
    <xf numFmtId="164" fontId="2" fillId="0" borderId="13" xfId="6" applyNumberFormat="1" applyFont="1" applyBorder="1" applyAlignment="1">
      <alignment horizontal="center"/>
    </xf>
    <xf numFmtId="164" fontId="2" fillId="0" borderId="20" xfId="6" applyNumberFormat="1" applyFont="1" applyBorder="1" applyAlignment="1">
      <alignment horizontal="center"/>
    </xf>
    <xf numFmtId="164" fontId="2" fillId="0" borderId="19" xfId="6" applyNumberFormat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74" fontId="6" fillId="0" borderId="0" xfId="0" applyNumberFormat="1" applyFont="1"/>
    <xf numFmtId="0" fontId="6" fillId="4" borderId="0" xfId="0" applyFont="1" applyFill="1"/>
    <xf numFmtId="0" fontId="4" fillId="0" borderId="0" xfId="0" applyFont="1" applyFill="1"/>
    <xf numFmtId="10" fontId="3" fillId="0" borderId="0" xfId="2" applyNumberFormat="1" applyFont="1" applyFill="1"/>
    <xf numFmtId="10" fontId="7" fillId="0" borderId="0" xfId="0" applyNumberFormat="1" applyFont="1" applyFill="1"/>
    <xf numFmtId="10" fontId="0" fillId="0" borderId="0" xfId="2" applyNumberFormat="1" applyFont="1" applyFill="1"/>
    <xf numFmtId="0" fontId="3" fillId="0" borderId="0" xfId="0" applyFont="1" applyFill="1"/>
    <xf numFmtId="14" fontId="4" fillId="0" borderId="0" xfId="0" applyNumberFormat="1" applyFont="1" applyFill="1"/>
    <xf numFmtId="164" fontId="0" fillId="0" borderId="9" xfId="6" applyNumberFormat="1" applyFont="1" applyFill="1" applyBorder="1"/>
    <xf numFmtId="164" fontId="0" fillId="0" borderId="0" xfId="6" applyNumberFormat="1" applyFont="1" applyFill="1" applyBorder="1"/>
    <xf numFmtId="176" fontId="0" fillId="0" borderId="0" xfId="0" applyNumberFormat="1" applyFill="1"/>
    <xf numFmtId="14" fontId="4" fillId="0" borderId="0" xfId="1" applyNumberFormat="1" applyFont="1" applyFill="1"/>
  </cellXfs>
  <cellStyles count="7">
    <cellStyle name="Comma" xfId="4" builtinId="3"/>
    <cellStyle name="Currency" xfId="6" builtinId="4"/>
    <cellStyle name="Normal" xfId="0" builtinId="0"/>
    <cellStyle name="Normal 2" xfId="1" xr:uid="{00000000-0005-0000-0000-000003000000}"/>
    <cellStyle name="Normal 3" xfId="3" xr:uid="{00000000-0005-0000-0000-000004000000}"/>
    <cellStyle name="Percent" xfId="5" builtinId="5"/>
    <cellStyle name="Percent 2" xfId="2" xr:uid="{00000000-0005-0000-0000-000006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ython%20learning\F701%20project\F701-Testing%20Period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ep 1"/>
      <sheetName val="Step 2"/>
      <sheetName val="Step 3"/>
      <sheetName val="Step 4"/>
      <sheetName val="SPDR"/>
      <sheetName val="T-bill"/>
      <sheetName val="COG"/>
      <sheetName val="BIIB"/>
      <sheetName val="DF"/>
      <sheetName val="HUM"/>
      <sheetName val="NFLX"/>
      <sheetName val="EP"/>
      <sheetName val="MCO"/>
      <sheetName val="UNH"/>
      <sheetName val="AET"/>
      <sheetName val="EA"/>
    </sheetNames>
    <sheetDataSet>
      <sheetData sheetId="0"/>
      <sheetData sheetId="1"/>
      <sheetData sheetId="2">
        <row r="108">
          <cell r="P108" t="str">
            <v>Total Value</v>
          </cell>
        </row>
      </sheetData>
      <sheetData sheetId="3"/>
      <sheetData sheetId="4">
        <row r="6">
          <cell r="J6" t="str">
            <v>Compounded portfolio return</v>
          </cell>
        </row>
        <row r="7">
          <cell r="J7" t="str">
            <v>Average portfolio return</v>
          </cell>
        </row>
        <row r="10">
          <cell r="J10" t="str">
            <v>Portfolio volatility</v>
          </cell>
        </row>
        <row r="13">
          <cell r="J13" t="str">
            <v>Portfolio downside volatility</v>
          </cell>
        </row>
        <row r="15">
          <cell r="J15" t="str">
            <v>Best day</v>
          </cell>
        </row>
        <row r="16">
          <cell r="J16" t="str">
            <v>Worst day</v>
          </cell>
        </row>
        <row r="22">
          <cell r="J22" t="str">
            <v>Maximum drawdown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5"/>
  <sheetViews>
    <sheetView workbookViewId="0">
      <selection activeCell="A18" sqref="A18"/>
    </sheetView>
  </sheetViews>
  <sheetFormatPr defaultColWidth="11.453125" defaultRowHeight="12.5" x14ac:dyDescent="0.25"/>
  <cols>
    <col min="1" max="1" width="26.26953125" style="2" bestFit="1" customWidth="1"/>
    <col min="2" max="2" width="12" style="2" customWidth="1"/>
    <col min="3" max="21" width="11.26953125" style="2" bestFit="1" customWidth="1"/>
    <col min="22" max="25" width="12.26953125" style="2" bestFit="1" customWidth="1"/>
    <col min="26" max="16384" width="11.453125" style="2"/>
  </cols>
  <sheetData>
    <row r="2" spans="1:25" ht="13.5" thickBot="1" x14ac:dyDescent="0.35">
      <c r="A2" s="1" t="s">
        <v>0</v>
      </c>
    </row>
    <row r="3" spans="1:25" ht="13.5" thickTop="1" x14ac:dyDescent="0.3">
      <c r="A3" s="3"/>
      <c r="B3" s="238" t="s">
        <v>1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9"/>
      <c r="W3" s="240" t="s">
        <v>1162</v>
      </c>
      <c r="X3" s="238"/>
      <c r="Y3" s="239"/>
    </row>
    <row r="4" spans="1:25" s="199" customFormat="1" ht="14.5" x14ac:dyDescent="0.3">
      <c r="A4" s="197"/>
      <c r="B4" s="202" t="s">
        <v>1075</v>
      </c>
      <c r="C4" s="202" t="s">
        <v>1076</v>
      </c>
      <c r="D4" s="202" t="s">
        <v>1077</v>
      </c>
      <c r="E4" s="202" t="s">
        <v>1078</v>
      </c>
      <c r="F4" s="202" t="s">
        <v>1079</v>
      </c>
      <c r="G4" s="202" t="s">
        <v>1080</v>
      </c>
      <c r="H4" s="202" t="s">
        <v>1081</v>
      </c>
      <c r="I4" s="202" t="s">
        <v>1082</v>
      </c>
      <c r="J4" s="202" t="s">
        <v>1083</v>
      </c>
      <c r="K4" s="202" t="s">
        <v>1084</v>
      </c>
      <c r="L4" s="202" t="s">
        <v>1085</v>
      </c>
      <c r="M4" s="202" t="s">
        <v>1086</v>
      </c>
      <c r="N4" s="202" t="s">
        <v>1087</v>
      </c>
      <c r="O4" s="202" t="s">
        <v>1088</v>
      </c>
      <c r="P4" s="202" t="s">
        <v>1089</v>
      </c>
      <c r="Q4" s="202" t="s">
        <v>1090</v>
      </c>
      <c r="R4" s="202" t="s">
        <v>1091</v>
      </c>
      <c r="S4" s="202" t="s">
        <v>1092</v>
      </c>
      <c r="T4" s="202" t="s">
        <v>1093</v>
      </c>
      <c r="U4" s="202" t="s">
        <v>1094</v>
      </c>
      <c r="V4" s="209" t="s">
        <v>7</v>
      </c>
      <c r="W4" s="201" t="s">
        <v>1157</v>
      </c>
      <c r="X4" s="200" t="s">
        <v>1144</v>
      </c>
      <c r="Y4" s="210" t="str">
        <f>'[1]Step 2'!P108</f>
        <v>Total Value</v>
      </c>
    </row>
    <row r="5" spans="1:25" x14ac:dyDescent="0.25">
      <c r="A5" s="4" t="s">
        <v>2</v>
      </c>
      <c r="B5" s="6">
        <f>1/20</f>
        <v>0.05</v>
      </c>
      <c r="C5" s="6">
        <f>B5</f>
        <v>0.05</v>
      </c>
      <c r="D5" s="6">
        <f t="shared" ref="D5:U5" si="0">C5</f>
        <v>0.05</v>
      </c>
      <c r="E5" s="6">
        <f t="shared" si="0"/>
        <v>0.05</v>
      </c>
      <c r="F5" s="6">
        <f t="shared" si="0"/>
        <v>0.05</v>
      </c>
      <c r="G5" s="6">
        <f t="shared" si="0"/>
        <v>0.05</v>
      </c>
      <c r="H5" s="6">
        <f t="shared" si="0"/>
        <v>0.05</v>
      </c>
      <c r="I5" s="6">
        <f t="shared" si="0"/>
        <v>0.05</v>
      </c>
      <c r="J5" s="6">
        <f t="shared" si="0"/>
        <v>0.05</v>
      </c>
      <c r="K5" s="6">
        <f t="shared" si="0"/>
        <v>0.05</v>
      </c>
      <c r="L5" s="6">
        <f t="shared" si="0"/>
        <v>0.05</v>
      </c>
      <c r="M5" s="6">
        <f t="shared" si="0"/>
        <v>0.05</v>
      </c>
      <c r="N5" s="6">
        <f t="shared" si="0"/>
        <v>0.05</v>
      </c>
      <c r="O5" s="6">
        <f t="shared" si="0"/>
        <v>0.05</v>
      </c>
      <c r="P5" s="6">
        <f t="shared" si="0"/>
        <v>0.05</v>
      </c>
      <c r="Q5" s="6">
        <f t="shared" si="0"/>
        <v>0.05</v>
      </c>
      <c r="R5" s="6">
        <f t="shared" si="0"/>
        <v>0.05</v>
      </c>
      <c r="S5" s="6">
        <f t="shared" si="0"/>
        <v>0.05</v>
      </c>
      <c r="T5" s="6">
        <f t="shared" si="0"/>
        <v>0.05</v>
      </c>
      <c r="U5" s="6">
        <f t="shared" si="0"/>
        <v>0.05</v>
      </c>
      <c r="V5" s="6"/>
      <c r="W5" s="7">
        <f>'Step 3'!W27</f>
        <v>0.14908404648303963</v>
      </c>
      <c r="X5" s="6">
        <f>'Step 3'!X27</f>
        <v>0.85091595351696037</v>
      </c>
      <c r="Y5" s="8"/>
    </row>
    <row r="6" spans="1:25" s="11" customFormat="1" x14ac:dyDescent="0.25">
      <c r="A6" s="103" t="str">
        <f>"Price on "&amp;'Step 2'!A4</f>
        <v>Price on 2018-06-26</v>
      </c>
      <c r="B6" s="203">
        <f>'Step 2'!C4</f>
        <v>105.23447418212891</v>
      </c>
      <c r="C6" s="203">
        <f>'Step 2'!D4</f>
        <v>84.218238830566406</v>
      </c>
      <c r="D6" s="203">
        <f>'Step 2'!E4</f>
        <v>51.317119598388672</v>
      </c>
      <c r="E6" s="203">
        <f>'Step 2'!F4</f>
        <v>59.888694763183587</v>
      </c>
      <c r="F6" s="203">
        <f>'Step 2'!G4</f>
        <v>49.764495849609382</v>
      </c>
      <c r="G6" s="203">
        <f>'Step 2'!H4</f>
        <v>35.582649230957031</v>
      </c>
      <c r="H6" s="203">
        <f>'Step 2'!I4</f>
        <v>38.122844696044922</v>
      </c>
      <c r="I6" s="203">
        <f>'Step 2'!J4</f>
        <v>675.3499755859375</v>
      </c>
      <c r="J6" s="203">
        <f>'Step 2'!K4</f>
        <v>36.705917358398438</v>
      </c>
      <c r="K6" s="203">
        <f>'Step 2'!L4</f>
        <v>31.273468017578121</v>
      </c>
      <c r="L6" s="203">
        <f>'Step 2'!M4</f>
        <v>35.796611785888672</v>
      </c>
      <c r="M6" s="203">
        <f>'Step 2'!N4</f>
        <v>281.04000854492188</v>
      </c>
      <c r="N6" s="203">
        <f>'Step 2'!O4</f>
        <v>65.382484436035156</v>
      </c>
      <c r="O6" s="203">
        <f>'Step 2'!P4</f>
        <v>12.96775054931641</v>
      </c>
      <c r="P6" s="203">
        <f>'Step 2'!Q4</f>
        <v>138.46000671386719</v>
      </c>
      <c r="Q6" s="203">
        <f>'Step 2'!R4</f>
        <v>104.80577087402339</v>
      </c>
      <c r="R6" s="203">
        <f>'Step 2'!S4</f>
        <v>60.289985656738281</v>
      </c>
      <c r="S6" s="203">
        <f>'Step 2'!T4</f>
        <v>71.019996643066406</v>
      </c>
      <c r="T6" s="203">
        <f>'Step 2'!U4</f>
        <v>136.96885681152341</v>
      </c>
      <c r="U6" s="203">
        <f>'Step 2'!V4</f>
        <v>15.5</v>
      </c>
      <c r="V6" s="203"/>
      <c r="W6" s="204">
        <f>'Step 2'!W4</f>
        <v>1.89300000667572</v>
      </c>
      <c r="X6" s="203">
        <f>'Step 2'!X4</f>
        <v>268.80633544921881</v>
      </c>
      <c r="Y6" s="10"/>
    </row>
    <row r="7" spans="1:25" x14ac:dyDescent="0.25">
      <c r="A7" s="4" t="s">
        <v>3</v>
      </c>
      <c r="B7" s="9">
        <f>'Step 3'!B35</f>
        <v>356</v>
      </c>
      <c r="C7" s="9">
        <f>'Step 3'!C35</f>
        <v>445</v>
      </c>
      <c r="D7" s="9">
        <f>'Step 3'!D35</f>
        <v>730</v>
      </c>
      <c r="E7" s="9">
        <f>'Step 3'!E35</f>
        <v>626</v>
      </c>
      <c r="F7" s="9">
        <f>'Step 3'!F35</f>
        <v>753</v>
      </c>
      <c r="G7" s="9">
        <f>'Step 3'!G35</f>
        <v>1053</v>
      </c>
      <c r="H7" s="9">
        <f>'Step 3'!H35</f>
        <v>983</v>
      </c>
      <c r="I7" s="9">
        <f>'Step 3'!I35</f>
        <v>55</v>
      </c>
      <c r="J7" s="9">
        <f>'Step 3'!J35</f>
        <v>1021</v>
      </c>
      <c r="K7" s="9">
        <f>'Step 3'!K35</f>
        <v>1198</v>
      </c>
      <c r="L7" s="9">
        <f>'Step 3'!L35</f>
        <v>1047</v>
      </c>
      <c r="M7" s="9">
        <f>'Step 3'!M35</f>
        <v>133</v>
      </c>
      <c r="N7" s="9">
        <f>'Step 3'!N35</f>
        <v>573</v>
      </c>
      <c r="O7" s="9">
        <f>'Step 3'!O35</f>
        <v>2890</v>
      </c>
      <c r="P7" s="9">
        <f>'Step 3'!P35</f>
        <v>270</v>
      </c>
      <c r="Q7" s="9">
        <f>'Step 3'!Q35</f>
        <v>357</v>
      </c>
      <c r="R7" s="9">
        <f>'Step 3'!R35</f>
        <v>621</v>
      </c>
      <c r="S7" s="9">
        <f>'Step 3'!S35</f>
        <v>527</v>
      </c>
      <c r="T7" s="9">
        <f>'Step 3'!T35</f>
        <v>273</v>
      </c>
      <c r="U7" s="9">
        <f>'Step 3'!U35</f>
        <v>2418</v>
      </c>
      <c r="V7" s="9"/>
      <c r="W7" s="4">
        <f>'Step 3'!W35</f>
        <v>58910</v>
      </c>
      <c r="X7" s="9">
        <f>'Step 3'!X35</f>
        <v>2374</v>
      </c>
      <c r="Y7" s="8"/>
    </row>
    <row r="8" spans="1:25" x14ac:dyDescent="0.25">
      <c r="A8" s="4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4"/>
      <c r="X8" s="9"/>
      <c r="Y8" s="8"/>
    </row>
    <row r="9" spans="1:25" ht="13.5" thickBot="1" x14ac:dyDescent="0.35">
      <c r="A9" s="12" t="s">
        <v>4</v>
      </c>
      <c r="B9" s="205">
        <f>B7*B6</f>
        <v>37463.472808837891</v>
      </c>
      <c r="C9" s="205">
        <f t="shared" ref="C9:U9" si="1">C7*C6</f>
        <v>37477.116279602051</v>
      </c>
      <c r="D9" s="205">
        <f t="shared" si="1"/>
        <v>37461.49730682373</v>
      </c>
      <c r="E9" s="205">
        <f t="shared" si="1"/>
        <v>37490.322921752922</v>
      </c>
      <c r="F9" s="205">
        <f t="shared" si="1"/>
        <v>37472.665374755867</v>
      </c>
      <c r="G9" s="205">
        <f t="shared" si="1"/>
        <v>37468.529640197754</v>
      </c>
      <c r="H9" s="205">
        <f t="shared" si="1"/>
        <v>37474.756336212158</v>
      </c>
      <c r="I9" s="205">
        <f t="shared" si="1"/>
        <v>37144.248657226563</v>
      </c>
      <c r="J9" s="205">
        <f t="shared" si="1"/>
        <v>37476.741622924805</v>
      </c>
      <c r="K9" s="205">
        <f t="shared" si="1"/>
        <v>37465.614685058586</v>
      </c>
      <c r="L9" s="205">
        <f t="shared" si="1"/>
        <v>37479.052539825439</v>
      </c>
      <c r="M9" s="205">
        <f t="shared" si="1"/>
        <v>37378.321136474609</v>
      </c>
      <c r="N9" s="205">
        <f t="shared" si="1"/>
        <v>37464.163581848145</v>
      </c>
      <c r="O9" s="205">
        <f t="shared" si="1"/>
        <v>37476.799087524421</v>
      </c>
      <c r="P9" s="205">
        <f t="shared" si="1"/>
        <v>37384.201812744141</v>
      </c>
      <c r="Q9" s="205">
        <f t="shared" si="1"/>
        <v>37415.660202026353</v>
      </c>
      <c r="R9" s="205">
        <f t="shared" si="1"/>
        <v>37440.081092834473</v>
      </c>
      <c r="S9" s="205">
        <f t="shared" si="1"/>
        <v>37427.538230895996</v>
      </c>
      <c r="T9" s="205">
        <f t="shared" si="1"/>
        <v>37392.497909545891</v>
      </c>
      <c r="U9" s="205">
        <f t="shared" si="1"/>
        <v>37479</v>
      </c>
      <c r="V9" s="206">
        <f>SUM(B9:U9)</f>
        <v>748732.28122711182</v>
      </c>
      <c r="W9" s="207">
        <f t="shared" ref="W9:X9" si="2">W7*W6</f>
        <v>111516.63039326666</v>
      </c>
      <c r="X9" s="207">
        <f t="shared" si="2"/>
        <v>638146.24035644543</v>
      </c>
      <c r="Y9" s="208">
        <f>W9+X9</f>
        <v>749662.87074971211</v>
      </c>
    </row>
    <row r="10" spans="1:25" ht="13" thickTop="1" x14ac:dyDescent="0.25"/>
    <row r="12" spans="1:25" ht="13.5" thickBot="1" x14ac:dyDescent="0.35">
      <c r="A12" s="1" t="s">
        <v>5</v>
      </c>
    </row>
    <row r="13" spans="1:25" ht="13.5" thickTop="1" x14ac:dyDescent="0.3">
      <c r="A13" s="3"/>
      <c r="B13" s="238" t="s">
        <v>1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9"/>
      <c r="W13" s="240" t="s">
        <v>1162</v>
      </c>
      <c r="X13" s="238"/>
      <c r="Y13" s="239"/>
    </row>
    <row r="14" spans="1:25" ht="14.5" x14ac:dyDescent="0.3">
      <c r="A14" s="4"/>
      <c r="B14" s="200" t="str">
        <f>B4</f>
        <v>MKC</v>
      </c>
      <c r="C14" s="200" t="str">
        <f t="shared" ref="C14:U14" si="3">C4</f>
        <v>LLY</v>
      </c>
      <c r="D14" s="200" t="str">
        <f t="shared" si="3"/>
        <v>CHD</v>
      </c>
      <c r="E14" s="200" t="str">
        <f t="shared" si="3"/>
        <v>MRK</v>
      </c>
      <c r="F14" s="200" t="str">
        <f t="shared" si="3"/>
        <v>SBUX</v>
      </c>
      <c r="G14" s="200" t="str">
        <f t="shared" si="3"/>
        <v>BLL</v>
      </c>
      <c r="H14" s="200" t="str">
        <f t="shared" si="3"/>
        <v>SCG</v>
      </c>
      <c r="I14" s="200" t="str">
        <f t="shared" si="3"/>
        <v>AZO</v>
      </c>
      <c r="J14" s="200" t="str">
        <f t="shared" si="3"/>
        <v>HRL</v>
      </c>
      <c r="K14" s="200" t="str">
        <f t="shared" si="3"/>
        <v>NRG</v>
      </c>
      <c r="L14" s="200" t="str">
        <f t="shared" si="3"/>
        <v>PFE</v>
      </c>
      <c r="M14" s="200" t="str">
        <f t="shared" si="3"/>
        <v>ORLY</v>
      </c>
      <c r="N14" s="200" t="str">
        <f t="shared" si="3"/>
        <v>XLNX</v>
      </c>
      <c r="O14" s="200" t="str">
        <f t="shared" si="3"/>
        <v>AES</v>
      </c>
      <c r="P14" s="200" t="str">
        <f t="shared" si="3"/>
        <v>RHT</v>
      </c>
      <c r="Q14" s="200" t="str">
        <f t="shared" si="3"/>
        <v>HCA</v>
      </c>
      <c r="R14" s="200" t="str">
        <f t="shared" si="3"/>
        <v>ABT</v>
      </c>
      <c r="S14" s="200" t="str">
        <f t="shared" si="3"/>
        <v>UAL</v>
      </c>
      <c r="T14" s="200" t="str">
        <f t="shared" si="3"/>
        <v>AAP</v>
      </c>
      <c r="U14" s="200" t="str">
        <f t="shared" si="3"/>
        <v>AMD</v>
      </c>
      <c r="V14" s="209" t="s">
        <v>7</v>
      </c>
      <c r="W14" s="201" t="s">
        <v>1157</v>
      </c>
      <c r="X14" s="200" t="s">
        <v>1144</v>
      </c>
      <c r="Y14" s="210" t="s">
        <v>7</v>
      </c>
    </row>
    <row r="15" spans="1:25" x14ac:dyDescent="0.25">
      <c r="A15" s="4" t="str">
        <f t="shared" ref="A15" si="4">A5</f>
        <v>Weight</v>
      </c>
      <c r="B15" s="6">
        <f>B19/$V$19</f>
        <v>5.4159094589325621E-2</v>
      </c>
      <c r="C15" s="6">
        <f t="shared" ref="C15:U15" si="5">C19/$V$19</f>
        <v>5.4796916635548309E-2</v>
      </c>
      <c r="D15" s="6">
        <f t="shared" si="5"/>
        <v>5.2323280071534646E-2</v>
      </c>
      <c r="E15" s="6">
        <f t="shared" si="5"/>
        <v>5.1472005588272585E-2</v>
      </c>
      <c r="F15" s="6">
        <f t="shared" si="5"/>
        <v>5.1910199737015612E-2</v>
      </c>
      <c r="G15" s="6">
        <f t="shared" si="5"/>
        <v>5.1055294323407455E-2</v>
      </c>
      <c r="H15" s="6">
        <f t="shared" si="5"/>
        <v>5.230412524164154E-2</v>
      </c>
      <c r="I15" s="6">
        <f t="shared" si="5"/>
        <v>5.0576817654631019E-2</v>
      </c>
      <c r="J15" s="6">
        <f t="shared" si="5"/>
        <v>4.7398872999118602E-2</v>
      </c>
      <c r="K15" s="6">
        <f t="shared" si="5"/>
        <v>5.0467258757523899E-2</v>
      </c>
      <c r="L15" s="6">
        <f t="shared" si="5"/>
        <v>4.8937089079251754E-2</v>
      </c>
      <c r="M15" s="6">
        <f t="shared" si="5"/>
        <v>4.9778099128429627E-2</v>
      </c>
      <c r="N15" s="6">
        <f t="shared" si="5"/>
        <v>5.2689351404094364E-2</v>
      </c>
      <c r="O15" s="6">
        <f t="shared" si="5"/>
        <v>4.5047501726363008E-2</v>
      </c>
      <c r="P15" s="6">
        <f t="shared" si="5"/>
        <v>5.1654627132325444E-2</v>
      </c>
      <c r="Q15" s="6">
        <f t="shared" si="5"/>
        <v>4.7656187460382929E-2</v>
      </c>
      <c r="R15" s="6">
        <f t="shared" si="5"/>
        <v>4.7843333291014013E-2</v>
      </c>
      <c r="S15" s="6">
        <f t="shared" si="5"/>
        <v>4.7735183975689897E-2</v>
      </c>
      <c r="T15" s="6">
        <f t="shared" si="5"/>
        <v>4.6064412178348231E-2</v>
      </c>
      <c r="U15" s="6">
        <f t="shared" si="5"/>
        <v>4.613034902608143E-2</v>
      </c>
      <c r="V15" s="6">
        <f>SUM(B15:U15)</f>
        <v>1</v>
      </c>
      <c r="W15" s="7">
        <f>W19/$Y$19</f>
        <v>0.190199790834365</v>
      </c>
      <c r="X15" s="6">
        <f>X19/$Y$19</f>
        <v>0.809800209165635</v>
      </c>
      <c r="Y15" s="8"/>
    </row>
    <row r="16" spans="1:25" x14ac:dyDescent="0.25">
      <c r="A16" s="103" t="str">
        <f>"Price on "&amp;'Step 2'!A131</f>
        <v>Price on 2018-12-27</v>
      </c>
      <c r="B16" s="203">
        <f>'Step 2'!C131</f>
        <v>139.46998596191409</v>
      </c>
      <c r="C16" s="203">
        <f>'Step 2'!D131</f>
        <v>112.88999938964839</v>
      </c>
      <c r="D16" s="203">
        <f>'Step 2'!E131</f>
        <v>65.709999084472656</v>
      </c>
      <c r="E16" s="203">
        <f>'Step 2'!F131</f>
        <v>75.379997253417969</v>
      </c>
      <c r="F16" s="203">
        <f>'Step 2'!G131</f>
        <v>63.200000762939453</v>
      </c>
      <c r="G16" s="203">
        <f>'Step 2'!H131</f>
        <v>44.450000762939453</v>
      </c>
      <c r="H16" s="203">
        <f>'Step 2'!I131</f>
        <v>48.779998779296882</v>
      </c>
      <c r="I16" s="203">
        <f>'Step 2'!J131</f>
        <v>843.03997802734375</v>
      </c>
      <c r="J16" s="203">
        <f>'Step 2'!K131</f>
        <v>42.560001373291023</v>
      </c>
      <c r="K16" s="203">
        <f>'Step 2'!L131</f>
        <v>38.619998931884773</v>
      </c>
      <c r="L16" s="203">
        <f>'Step 2'!M131</f>
        <v>42.849998474121087</v>
      </c>
      <c r="M16" s="203">
        <f>'Step 2'!N131</f>
        <v>343.1199951171875</v>
      </c>
      <c r="N16" s="203">
        <f>'Step 2'!O131</f>
        <v>84.300003051757813</v>
      </c>
      <c r="O16" s="203">
        <f>'Step 2'!P131</f>
        <v>14.289999961853029</v>
      </c>
      <c r="P16" s="203">
        <f>'Step 2'!Q131</f>
        <v>175.38999938964841</v>
      </c>
      <c r="Q16" s="203">
        <f>'Step 2'!R131</f>
        <v>122.379997253418</v>
      </c>
      <c r="R16" s="203">
        <f>'Step 2'!S131</f>
        <v>70.629997253417969</v>
      </c>
      <c r="S16" s="203">
        <f>'Step 2'!T131</f>
        <v>83.040000915527344</v>
      </c>
      <c r="T16" s="203">
        <f>'Step 2'!U131</f>
        <v>154.69000244140619</v>
      </c>
      <c r="U16" s="203">
        <f>'Step 2'!V131</f>
        <v>17.489999771118161</v>
      </c>
      <c r="V16" s="203"/>
      <c r="W16" s="204">
        <f>'Step 2'!W131</f>
        <v>2.348000049591064</v>
      </c>
      <c r="X16" s="203">
        <f>'Step 2'!X131</f>
        <v>248.07000732421881</v>
      </c>
      <c r="Y16" s="10"/>
    </row>
    <row r="17" spans="1:27" x14ac:dyDescent="0.25">
      <c r="A17" s="4" t="s">
        <v>3</v>
      </c>
      <c r="B17" s="9">
        <f>B7</f>
        <v>356</v>
      </c>
      <c r="C17" s="9">
        <f t="shared" ref="C17:U17" si="6">C7</f>
        <v>445</v>
      </c>
      <c r="D17" s="9">
        <f t="shared" si="6"/>
        <v>730</v>
      </c>
      <c r="E17" s="9">
        <f t="shared" si="6"/>
        <v>626</v>
      </c>
      <c r="F17" s="9">
        <f t="shared" si="6"/>
        <v>753</v>
      </c>
      <c r="G17" s="9">
        <f t="shared" si="6"/>
        <v>1053</v>
      </c>
      <c r="H17" s="9">
        <f t="shared" si="6"/>
        <v>983</v>
      </c>
      <c r="I17" s="9">
        <f t="shared" si="6"/>
        <v>55</v>
      </c>
      <c r="J17" s="9">
        <f t="shared" si="6"/>
        <v>1021</v>
      </c>
      <c r="K17" s="9">
        <f t="shared" si="6"/>
        <v>1198</v>
      </c>
      <c r="L17" s="9">
        <f t="shared" si="6"/>
        <v>1047</v>
      </c>
      <c r="M17" s="9">
        <f t="shared" si="6"/>
        <v>133</v>
      </c>
      <c r="N17" s="9">
        <f t="shared" si="6"/>
        <v>573</v>
      </c>
      <c r="O17" s="9">
        <f t="shared" si="6"/>
        <v>2890</v>
      </c>
      <c r="P17" s="9">
        <f t="shared" si="6"/>
        <v>270</v>
      </c>
      <c r="Q17" s="9">
        <f t="shared" si="6"/>
        <v>357</v>
      </c>
      <c r="R17" s="9">
        <f t="shared" si="6"/>
        <v>621</v>
      </c>
      <c r="S17" s="9">
        <f t="shared" si="6"/>
        <v>527</v>
      </c>
      <c r="T17" s="9">
        <f t="shared" si="6"/>
        <v>273</v>
      </c>
      <c r="U17" s="9">
        <f t="shared" si="6"/>
        <v>2418</v>
      </c>
      <c r="V17" s="9"/>
      <c r="W17" s="4">
        <f t="shared" ref="W17:X17" si="7">W7</f>
        <v>58910</v>
      </c>
      <c r="X17" s="9">
        <f t="shared" si="7"/>
        <v>2374</v>
      </c>
      <c r="Y17" s="8"/>
    </row>
    <row r="18" spans="1:27" x14ac:dyDescent="0.25">
      <c r="A18" s="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4"/>
      <c r="X18" s="9"/>
      <c r="Y18" s="8"/>
    </row>
    <row r="19" spans="1:27" ht="13.5" thickBot="1" x14ac:dyDescent="0.35">
      <c r="A19" s="12" t="s">
        <v>4</v>
      </c>
      <c r="B19" s="205">
        <f>B17*B16</f>
        <v>49651.315002441414</v>
      </c>
      <c r="C19" s="205">
        <f t="shared" ref="C19:U19" si="8">C17*C16</f>
        <v>50236.049728393533</v>
      </c>
      <c r="D19" s="205">
        <f t="shared" si="8"/>
        <v>47968.299331665039</v>
      </c>
      <c r="E19" s="205">
        <f t="shared" si="8"/>
        <v>47187.878280639648</v>
      </c>
      <c r="F19" s="205">
        <f t="shared" si="8"/>
        <v>47589.600574493408</v>
      </c>
      <c r="G19" s="205">
        <f t="shared" si="8"/>
        <v>46805.850803375244</v>
      </c>
      <c r="H19" s="205">
        <f t="shared" si="8"/>
        <v>47950.738800048835</v>
      </c>
      <c r="I19" s="205">
        <f t="shared" si="8"/>
        <v>46367.198791503906</v>
      </c>
      <c r="J19" s="205">
        <f t="shared" si="8"/>
        <v>43453.761402130134</v>
      </c>
      <c r="K19" s="205">
        <f t="shared" si="8"/>
        <v>46266.758720397956</v>
      </c>
      <c r="L19" s="205">
        <f t="shared" si="8"/>
        <v>44863.948402404778</v>
      </c>
      <c r="M19" s="205">
        <f t="shared" si="8"/>
        <v>45634.959350585938</v>
      </c>
      <c r="N19" s="205">
        <f t="shared" si="8"/>
        <v>48303.901748657227</v>
      </c>
      <c r="O19" s="205">
        <f t="shared" si="8"/>
        <v>41298.099889755256</v>
      </c>
      <c r="P19" s="205">
        <f t="shared" si="8"/>
        <v>47355.299835205071</v>
      </c>
      <c r="Q19" s="205">
        <f t="shared" si="8"/>
        <v>43689.659019470222</v>
      </c>
      <c r="R19" s="205">
        <f t="shared" si="8"/>
        <v>43861.228294372559</v>
      </c>
      <c r="S19" s="205">
        <f t="shared" si="8"/>
        <v>43762.08048248291</v>
      </c>
      <c r="T19" s="205">
        <f t="shared" si="8"/>
        <v>42230.370666503892</v>
      </c>
      <c r="U19" s="205">
        <f t="shared" si="8"/>
        <v>42290.819446563713</v>
      </c>
      <c r="V19" s="206">
        <f>SUM(B19:U19)</f>
        <v>916767.8185710907</v>
      </c>
      <c r="W19" s="207">
        <f t="shared" ref="W19:X19" si="9">W17*W16</f>
        <v>138320.68292140958</v>
      </c>
      <c r="X19" s="205">
        <f t="shared" si="9"/>
        <v>588918.19738769543</v>
      </c>
      <c r="Y19" s="208">
        <f>W19+X19</f>
        <v>727238.88030910504</v>
      </c>
    </row>
    <row r="20" spans="1:27" ht="13" thickTop="1" x14ac:dyDescent="0.25"/>
    <row r="21" spans="1:27" x14ac:dyDescent="0.25">
      <c r="V21" s="124">
        <f>V19-V9</f>
        <v>168035.53734397888</v>
      </c>
      <c r="Y21" s="124">
        <f>Y19-Y9</f>
        <v>-22423.990440607071</v>
      </c>
      <c r="AA21" s="125">
        <f>(1+(V21-Y21)/ASSUMPTIONS!E3)^2-1</f>
        <v>0.41719388729309936</v>
      </c>
    </row>
    <row r="22" spans="1:27" ht="13.5" thickBot="1" x14ac:dyDescent="0.35">
      <c r="B22" s="1" t="s">
        <v>8</v>
      </c>
      <c r="V22" s="124"/>
      <c r="AA22" s="124"/>
    </row>
    <row r="23" spans="1:27" ht="15" thickTop="1" x14ac:dyDescent="0.35">
      <c r="B23" s="14"/>
      <c r="C23" s="15"/>
      <c r="D23" s="15"/>
      <c r="E23" s="15"/>
      <c r="F23" s="16" t="s">
        <v>9</v>
      </c>
      <c r="G23" s="17" t="s">
        <v>10</v>
      </c>
    </row>
    <row r="24" spans="1:27" ht="13" x14ac:dyDescent="0.3">
      <c r="B24" s="5" t="str">
        <f>'[1]Step 4'!J6</f>
        <v>Compounded portfolio return</v>
      </c>
      <c r="C24" s="9"/>
      <c r="D24" s="9"/>
      <c r="E24" s="9"/>
      <c r="F24" s="6">
        <f>'Step 5'!N6</f>
        <v>7.2315909319597971E-4</v>
      </c>
      <c r="G24" s="18">
        <f>'Step 5'!O6</f>
        <v>0.19808498340720426</v>
      </c>
    </row>
    <row r="25" spans="1:27" ht="13" x14ac:dyDescent="0.3">
      <c r="B25" s="5" t="str">
        <f>'[1]Step 4'!J7</f>
        <v>Average portfolio return</v>
      </c>
      <c r="C25" s="9"/>
      <c r="D25" s="9"/>
      <c r="E25" s="9"/>
      <c r="F25" s="6">
        <f>'Step 5'!N7</f>
        <v>1.3684252199989021E-3</v>
      </c>
      <c r="G25" s="18">
        <f>'Step 5'!O7</f>
        <v>0.3421063049997255</v>
      </c>
    </row>
    <row r="26" spans="1:27" ht="13" x14ac:dyDescent="0.3">
      <c r="B26" s="5"/>
      <c r="C26" s="9"/>
      <c r="D26" s="9"/>
      <c r="E26" s="9"/>
      <c r="F26" s="6"/>
      <c r="G26" s="18"/>
    </row>
    <row r="27" spans="1:27" ht="13" x14ac:dyDescent="0.3">
      <c r="B27" s="5" t="str">
        <f>'[1]Step 4'!J10</f>
        <v>Portfolio volatility</v>
      </c>
      <c r="C27" s="9"/>
      <c r="D27" s="9"/>
      <c r="E27" s="9"/>
      <c r="F27" s="6">
        <f>'Step 5'!N10</f>
        <v>4.7359355128254229E-3</v>
      </c>
      <c r="G27" s="18">
        <f>'Step 5'!O10</f>
        <v>7.4881715361029555E-2</v>
      </c>
    </row>
    <row r="28" spans="1:27" ht="13" x14ac:dyDescent="0.3">
      <c r="B28" s="5" t="str">
        <f>'[1]Step 4'!J13</f>
        <v>Portfolio downside volatility</v>
      </c>
      <c r="C28" s="9"/>
      <c r="D28" s="9"/>
      <c r="E28" s="9"/>
      <c r="F28" s="6">
        <f>'Step 5'!N13</f>
        <v>2.2143488894658414E-3</v>
      </c>
      <c r="G28" s="18">
        <f>'Step 5'!O13</f>
        <v>3.5011930124882448E-2</v>
      </c>
    </row>
    <row r="29" spans="1:27" ht="13" x14ac:dyDescent="0.3">
      <c r="B29" s="5"/>
      <c r="C29" s="9"/>
      <c r="D29" s="9"/>
      <c r="E29" s="9"/>
      <c r="F29" s="6"/>
      <c r="G29" s="18"/>
      <c r="H29" s="81"/>
      <c r="I29" s="81"/>
      <c r="J29" s="81"/>
      <c r="K29" s="81"/>
      <c r="L29" s="81"/>
      <c r="M29" s="81"/>
      <c r="N29" s="81"/>
      <c r="O29" s="81"/>
    </row>
    <row r="30" spans="1:27" ht="13" x14ac:dyDescent="0.3">
      <c r="B30" s="5" t="str">
        <f>'[1]Step 4'!J15</f>
        <v>Best day</v>
      </c>
      <c r="C30" s="9"/>
      <c r="D30" s="9"/>
      <c r="E30" s="9"/>
      <c r="F30" s="6"/>
      <c r="G30" s="18">
        <f>'Step 5'!O15</f>
        <v>2.145322190474519E-2</v>
      </c>
      <c r="H30" s="81"/>
      <c r="I30" s="81"/>
      <c r="J30" s="81"/>
      <c r="K30" s="81"/>
      <c r="L30" s="81"/>
      <c r="M30" s="81"/>
      <c r="N30" s="81"/>
      <c r="O30" s="81"/>
    </row>
    <row r="31" spans="1:27" ht="13" x14ac:dyDescent="0.3">
      <c r="B31" s="5" t="str">
        <f>'[1]Step 4'!J16</f>
        <v>Worst day</v>
      </c>
      <c r="C31" s="9"/>
      <c r="D31" s="9"/>
      <c r="E31" s="9"/>
      <c r="F31" s="6"/>
      <c r="G31" s="18">
        <f>'Step 5'!O16</f>
        <v>-1.1187630097891033E-2</v>
      </c>
    </row>
    <row r="32" spans="1:27" ht="13" x14ac:dyDescent="0.3">
      <c r="B32" s="5" t="s">
        <v>11</v>
      </c>
      <c r="C32" s="9"/>
      <c r="D32" s="9"/>
      <c r="E32" s="9"/>
      <c r="F32" s="6"/>
      <c r="G32" s="10">
        <f>'Step 5'!O20</f>
        <v>4.4782608695652177</v>
      </c>
    </row>
    <row r="33" spans="2:7" ht="13" x14ac:dyDescent="0.3">
      <c r="B33" s="5"/>
      <c r="C33" s="9"/>
      <c r="D33" s="9"/>
      <c r="E33" s="9"/>
      <c r="F33" s="6"/>
      <c r="G33" s="18"/>
    </row>
    <row r="34" spans="2:7" ht="13" x14ac:dyDescent="0.3">
      <c r="B34" s="5" t="str">
        <f>'[1]Step 4'!J22</f>
        <v>Maximum drawdown</v>
      </c>
      <c r="C34" s="9"/>
      <c r="D34" s="9"/>
      <c r="E34" s="9"/>
      <c r="F34" s="6"/>
      <c r="G34" s="18">
        <f>'Step 5'!O22</f>
        <v>-1.5167492933937599E-2</v>
      </c>
    </row>
    <row r="35" spans="2:7" ht="13" x14ac:dyDescent="0.3">
      <c r="B35" s="5"/>
      <c r="C35" s="9"/>
      <c r="D35" s="9"/>
      <c r="E35" s="9"/>
      <c r="F35" s="6"/>
      <c r="G35" s="18"/>
    </row>
    <row r="36" spans="2:7" ht="13" x14ac:dyDescent="0.3">
      <c r="B36" s="5" t="s">
        <v>12</v>
      </c>
      <c r="C36" s="9"/>
      <c r="D36" s="9"/>
      <c r="E36" s="9"/>
      <c r="F36" s="6"/>
      <c r="G36" s="10">
        <f>'Step 5'!O27</f>
        <v>4.2467817873363574</v>
      </c>
    </row>
    <row r="37" spans="2:7" ht="13" x14ac:dyDescent="0.3">
      <c r="B37" s="5"/>
      <c r="C37" s="9"/>
      <c r="D37" s="9"/>
      <c r="E37" s="9"/>
      <c r="F37" s="6"/>
      <c r="G37" s="18"/>
    </row>
    <row r="38" spans="2:7" ht="13" x14ac:dyDescent="0.3">
      <c r="B38" s="5" t="s">
        <v>13</v>
      </c>
      <c r="C38" s="9"/>
      <c r="D38" s="9"/>
      <c r="E38" s="9"/>
      <c r="F38" s="6"/>
      <c r="G38" s="10">
        <f>'Step 5'!V33</f>
        <v>9.0816279414457437</v>
      </c>
    </row>
    <row r="39" spans="2:7" ht="13" x14ac:dyDescent="0.3">
      <c r="B39" s="5"/>
      <c r="C39" s="9"/>
      <c r="D39" s="9"/>
      <c r="E39" s="9"/>
      <c r="F39" s="6"/>
      <c r="G39" s="18"/>
    </row>
    <row r="40" spans="2:7" ht="13" x14ac:dyDescent="0.3">
      <c r="B40" s="5" t="s">
        <v>14</v>
      </c>
      <c r="C40" s="9"/>
      <c r="D40" s="9"/>
      <c r="E40" s="9"/>
      <c r="F40" s="6"/>
      <c r="G40" s="10">
        <f>'Step 5'!V11</f>
        <v>4.9944270093607033</v>
      </c>
    </row>
    <row r="41" spans="2:7" ht="13" x14ac:dyDescent="0.3">
      <c r="B41" s="5"/>
      <c r="C41" s="9"/>
      <c r="D41" s="9"/>
      <c r="E41" s="9"/>
      <c r="F41" s="6"/>
      <c r="G41" s="10"/>
    </row>
    <row r="42" spans="2:7" ht="13" x14ac:dyDescent="0.3">
      <c r="B42" s="5" t="s">
        <v>15</v>
      </c>
      <c r="C42" s="9"/>
      <c r="D42" s="9"/>
      <c r="E42" s="9"/>
      <c r="F42" s="6"/>
      <c r="G42" s="10">
        <f>'Step 5'!V18</f>
        <v>3.5016442762254435E-2</v>
      </c>
    </row>
    <row r="43" spans="2:7" ht="13" x14ac:dyDescent="0.3">
      <c r="B43" s="5"/>
      <c r="C43" s="9"/>
      <c r="D43" s="9"/>
      <c r="E43" s="9"/>
      <c r="F43" s="6"/>
      <c r="G43" s="18"/>
    </row>
    <row r="44" spans="2:7" ht="13.5" thickBot="1" x14ac:dyDescent="0.35">
      <c r="B44" s="12" t="s">
        <v>16</v>
      </c>
      <c r="C44" s="19"/>
      <c r="D44" s="19"/>
      <c r="E44" s="19"/>
      <c r="F44" s="20"/>
      <c r="G44" s="21">
        <f>'Step 5'!V22</f>
        <v>0.32691141015355651</v>
      </c>
    </row>
    <row r="45" spans="2:7" ht="13" thickTop="1" x14ac:dyDescent="0.25"/>
  </sheetData>
  <mergeCells count="4">
    <mergeCell ref="B3:V3"/>
    <mergeCell ref="W3:Y3"/>
    <mergeCell ref="B13:V13"/>
    <mergeCell ref="W13:Y13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workbookViewId="0">
      <selection activeCell="N24" sqref="N24"/>
    </sheetView>
  </sheetViews>
  <sheetFormatPr defaultRowHeight="14.5" x14ac:dyDescent="0.35"/>
  <cols>
    <col min="5" max="5" width="14.26953125" bestFit="1" customWidth="1"/>
    <col min="7" max="7" width="24.7265625" bestFit="1" customWidth="1"/>
    <col min="8" max="8" width="22.81640625" customWidth="1"/>
    <col min="9" max="9" width="14.26953125" bestFit="1" customWidth="1"/>
    <col min="10" max="10" width="7.1796875" bestFit="1" customWidth="1"/>
    <col min="11" max="11" width="14.26953125" bestFit="1" customWidth="1"/>
    <col min="17" max="17" width="14.26953125" bestFit="1" customWidth="1"/>
  </cols>
  <sheetData>
    <row r="1" spans="1:17" x14ac:dyDescent="0.35">
      <c r="A1" s="95" t="s">
        <v>1106</v>
      </c>
    </row>
    <row r="3" spans="1:17" x14ac:dyDescent="0.35">
      <c r="A3" s="166" t="s">
        <v>1107</v>
      </c>
      <c r="B3" s="167"/>
      <c r="C3" s="167"/>
      <c r="D3" s="167"/>
      <c r="E3" s="211">
        <v>1000000</v>
      </c>
      <c r="G3" s="241" t="s">
        <v>1108</v>
      </c>
      <c r="H3" s="242"/>
      <c r="I3" s="242"/>
      <c r="J3" s="242"/>
      <c r="K3" s="243"/>
      <c r="M3" s="241" t="s">
        <v>1109</v>
      </c>
      <c r="N3" s="242"/>
      <c r="O3" s="242"/>
      <c r="P3" s="242"/>
      <c r="Q3" s="243"/>
    </row>
    <row r="4" spans="1:17" x14ac:dyDescent="0.35">
      <c r="A4" s="168"/>
      <c r="B4" s="24"/>
      <c r="C4" s="24"/>
      <c r="D4" s="24"/>
      <c r="E4" s="169"/>
      <c r="G4" s="168"/>
      <c r="H4" s="24"/>
      <c r="I4" s="24"/>
      <c r="J4" s="24"/>
      <c r="K4" s="169"/>
      <c r="M4" s="168"/>
      <c r="N4" s="24"/>
      <c r="O4" s="24"/>
      <c r="P4" s="24"/>
      <c r="Q4" s="169"/>
    </row>
    <row r="5" spans="1:17" x14ac:dyDescent="0.35">
      <c r="A5" s="168" t="s">
        <v>1110</v>
      </c>
      <c r="B5" s="24"/>
      <c r="C5" s="24"/>
      <c r="D5" s="24"/>
      <c r="E5" s="170">
        <v>5.0000000000000001E-3</v>
      </c>
      <c r="G5" s="168"/>
      <c r="H5" s="24"/>
      <c r="I5" s="183"/>
      <c r="J5" s="244" t="s">
        <v>1111</v>
      </c>
      <c r="K5" s="245"/>
      <c r="M5" s="191" t="s">
        <v>1112</v>
      </c>
      <c r="N5" s="24"/>
      <c r="O5" s="24"/>
      <c r="P5" s="24"/>
      <c r="Q5" s="185"/>
    </row>
    <row r="6" spans="1:17" x14ac:dyDescent="0.35">
      <c r="A6" s="168"/>
      <c r="B6" s="24"/>
      <c r="C6" s="24"/>
      <c r="D6" s="24"/>
      <c r="E6" s="169"/>
      <c r="G6" s="168"/>
      <c r="H6" s="24"/>
      <c r="I6" s="174" t="s">
        <v>1113</v>
      </c>
      <c r="J6" s="174" t="s">
        <v>1105</v>
      </c>
      <c r="K6" s="175" t="s">
        <v>1114</v>
      </c>
      <c r="M6" s="168"/>
      <c r="N6" s="24" t="s">
        <v>1115</v>
      </c>
      <c r="O6" s="24"/>
      <c r="P6" s="24"/>
      <c r="Q6" s="214">
        <f>Q10+Q12-Q8</f>
        <v>500000</v>
      </c>
    </row>
    <row r="7" spans="1:17" x14ac:dyDescent="0.35">
      <c r="A7" s="171" t="s">
        <v>1116</v>
      </c>
      <c r="B7" s="24"/>
      <c r="C7" s="24"/>
      <c r="D7" s="24"/>
      <c r="E7" s="169"/>
      <c r="G7" s="168" t="s">
        <v>1117</v>
      </c>
      <c r="H7" s="24"/>
      <c r="I7" s="212">
        <f>E8*(K10-K11)/J7</f>
        <v>1000000</v>
      </c>
      <c r="J7" s="184">
        <f>D13</f>
        <v>0.5</v>
      </c>
      <c r="K7" s="185">
        <f>I7*J7</f>
        <v>500000</v>
      </c>
      <c r="M7" s="168"/>
      <c r="N7" s="24" t="s">
        <v>1118</v>
      </c>
      <c r="O7" s="24"/>
      <c r="P7" s="24"/>
      <c r="Q7" s="214">
        <f>Q11</f>
        <v>1000000</v>
      </c>
    </row>
    <row r="8" spans="1:17" x14ac:dyDescent="0.35">
      <c r="A8" s="168"/>
      <c r="B8" s="24" t="s">
        <v>1117</v>
      </c>
      <c r="C8" s="24"/>
      <c r="D8" s="24"/>
      <c r="E8" s="172">
        <v>0.5</v>
      </c>
      <c r="G8" s="168" t="s">
        <v>1119</v>
      </c>
      <c r="H8" s="24"/>
      <c r="I8" s="212">
        <f>IF(E8=0,E9*(K10-K11)/J8,I7*E9/E8)</f>
        <v>1000000</v>
      </c>
      <c r="J8" s="184">
        <f>E13</f>
        <v>0.5</v>
      </c>
      <c r="K8" s="185">
        <f>I8*J8</f>
        <v>500000</v>
      </c>
      <c r="M8" s="168"/>
      <c r="N8" s="24" t="s">
        <v>1120</v>
      </c>
      <c r="O8" s="24"/>
      <c r="P8" s="24"/>
      <c r="Q8" s="214">
        <f>I7</f>
        <v>1000000</v>
      </c>
    </row>
    <row r="9" spans="1:17" x14ac:dyDescent="0.35">
      <c r="A9" s="168"/>
      <c r="B9" s="24" t="s">
        <v>1119</v>
      </c>
      <c r="C9" s="24"/>
      <c r="D9" s="24"/>
      <c r="E9" s="173">
        <f>1-E8</f>
        <v>0.5</v>
      </c>
      <c r="G9" s="168"/>
      <c r="H9" s="186" t="s">
        <v>1121</v>
      </c>
      <c r="I9" s="186"/>
      <c r="J9" s="186"/>
      <c r="K9" s="213">
        <f>SUM(K7:K8)</f>
        <v>1000000</v>
      </c>
      <c r="M9" s="191" t="s">
        <v>1122</v>
      </c>
      <c r="N9" s="24"/>
      <c r="O9" s="24"/>
      <c r="P9" s="24"/>
      <c r="Q9" s="214"/>
    </row>
    <row r="10" spans="1:17" x14ac:dyDescent="0.35">
      <c r="A10" s="168"/>
      <c r="B10" s="24"/>
      <c r="C10" s="24"/>
      <c r="D10" s="24"/>
      <c r="E10" s="169"/>
      <c r="G10" s="168" t="s">
        <v>1123</v>
      </c>
      <c r="H10" s="24"/>
      <c r="I10" s="24"/>
      <c r="J10" s="24"/>
      <c r="K10" s="214">
        <f>E3</f>
        <v>1000000</v>
      </c>
      <c r="M10" s="168"/>
      <c r="N10" s="24" t="s">
        <v>1124</v>
      </c>
      <c r="O10" s="24"/>
      <c r="P10" s="24"/>
      <c r="Q10" s="214">
        <f>K7</f>
        <v>500000</v>
      </c>
    </row>
    <row r="11" spans="1:17" x14ac:dyDescent="0.35">
      <c r="A11" s="171" t="s">
        <v>1125</v>
      </c>
      <c r="B11" s="24"/>
      <c r="C11" s="24"/>
      <c r="D11" s="174" t="s">
        <v>1117</v>
      </c>
      <c r="E11" s="175" t="s">
        <v>1119</v>
      </c>
      <c r="G11" s="168"/>
      <c r="H11" s="187" t="s">
        <v>1126</v>
      </c>
      <c r="I11" s="187"/>
      <c r="J11" s="187"/>
      <c r="K11" s="188">
        <v>0</v>
      </c>
      <c r="M11" s="168"/>
      <c r="N11" s="24" t="s">
        <v>1127</v>
      </c>
      <c r="O11" s="24"/>
      <c r="P11" s="24"/>
      <c r="Q11" s="214">
        <f>I8</f>
        <v>1000000</v>
      </c>
    </row>
    <row r="12" spans="1:17" x14ac:dyDescent="0.35">
      <c r="A12" s="168"/>
      <c r="B12" s="24" t="s">
        <v>1128</v>
      </c>
      <c r="C12" s="24"/>
      <c r="D12" s="176">
        <v>0.25</v>
      </c>
      <c r="E12" s="172">
        <v>0.3</v>
      </c>
      <c r="G12" s="168"/>
      <c r="H12" s="24"/>
      <c r="I12" s="24"/>
      <c r="J12" s="24"/>
      <c r="K12" s="169"/>
      <c r="M12" s="168"/>
      <c r="N12" s="24" t="s">
        <v>1129</v>
      </c>
      <c r="O12" s="24"/>
      <c r="P12" s="24"/>
      <c r="Q12" s="214">
        <f>E3</f>
        <v>1000000</v>
      </c>
    </row>
    <row r="13" spans="1:17" x14ac:dyDescent="0.35">
      <c r="A13" s="168"/>
      <c r="B13" s="24" t="s">
        <v>1130</v>
      </c>
      <c r="C13" s="24"/>
      <c r="D13" s="176">
        <v>0.5</v>
      </c>
      <c r="E13" s="173">
        <f>D13</f>
        <v>0.5</v>
      </c>
      <c r="G13" s="246" t="s">
        <v>1131</v>
      </c>
      <c r="H13" s="244"/>
      <c r="I13" s="244"/>
      <c r="J13" s="244"/>
      <c r="K13" s="245"/>
      <c r="M13" s="168"/>
      <c r="N13" s="24"/>
      <c r="O13" s="24"/>
      <c r="P13" s="24"/>
      <c r="Q13" s="185"/>
    </row>
    <row r="14" spans="1:17" x14ac:dyDescent="0.35">
      <c r="A14" s="168"/>
      <c r="B14" s="24"/>
      <c r="C14" s="24"/>
      <c r="D14" s="24"/>
      <c r="E14" s="169"/>
      <c r="G14" s="168"/>
      <c r="H14" s="24"/>
      <c r="I14" s="24"/>
      <c r="J14" s="24"/>
      <c r="K14" s="169"/>
      <c r="M14" s="246" t="s">
        <v>1132</v>
      </c>
      <c r="N14" s="244"/>
      <c r="O14" s="244"/>
      <c r="P14" s="244"/>
      <c r="Q14" s="245"/>
    </row>
    <row r="15" spans="1:17" x14ac:dyDescent="0.35">
      <c r="A15" s="171" t="s">
        <v>1133</v>
      </c>
      <c r="B15" s="24"/>
      <c r="C15" s="24"/>
      <c r="D15" s="174" t="s">
        <v>1134</v>
      </c>
      <c r="E15" s="175" t="s">
        <v>1135</v>
      </c>
      <c r="G15" s="168"/>
      <c r="H15" s="24" t="s">
        <v>1136</v>
      </c>
      <c r="I15" s="24"/>
      <c r="J15" s="189">
        <f>I7/E3</f>
        <v>1</v>
      </c>
      <c r="K15" s="169"/>
      <c r="M15" s="168"/>
      <c r="N15" s="24"/>
      <c r="O15" s="24"/>
      <c r="P15" s="24"/>
      <c r="Q15" s="169"/>
    </row>
    <row r="16" spans="1:17" x14ac:dyDescent="0.35">
      <c r="A16" s="168"/>
      <c r="B16" s="24" t="s">
        <v>1137</v>
      </c>
      <c r="C16" s="24"/>
      <c r="D16" s="177">
        <v>1.214E-2</v>
      </c>
      <c r="E16" s="178">
        <f>(1+D16)^(1/360)-1</f>
        <v>3.3519731823972165E-5</v>
      </c>
      <c r="G16" s="168"/>
      <c r="H16" s="24" t="s">
        <v>1138</v>
      </c>
      <c r="I16" s="24"/>
      <c r="J16" s="189">
        <f>(I7+I8)/E3</f>
        <v>2</v>
      </c>
      <c r="K16" s="169"/>
      <c r="M16" s="168" t="s">
        <v>19</v>
      </c>
      <c r="N16" s="24"/>
      <c r="O16" s="24"/>
      <c r="P16" s="24"/>
      <c r="Q16" s="185" t="s">
        <v>1139</v>
      </c>
    </row>
    <row r="17" spans="1:17" x14ac:dyDescent="0.35">
      <c r="A17" s="168"/>
      <c r="B17" s="24" t="s">
        <v>1140</v>
      </c>
      <c r="C17" s="24"/>
      <c r="D17" s="177">
        <v>3.4500000000000003E-2</v>
      </c>
      <c r="E17" s="178">
        <f>(1+D17)^(1/360)-1</f>
        <v>9.4221711373965178E-5</v>
      </c>
      <c r="G17" s="168"/>
      <c r="H17" s="24" t="s">
        <v>1141</v>
      </c>
      <c r="I17" s="24"/>
      <c r="J17" s="189">
        <f>(I7-I8)/E3</f>
        <v>0</v>
      </c>
      <c r="K17" s="169"/>
      <c r="M17" s="192" t="s">
        <v>1156</v>
      </c>
      <c r="N17" s="193"/>
      <c r="O17" s="193"/>
      <c r="P17" s="193"/>
      <c r="Q17" s="194">
        <v>2.41E-2</v>
      </c>
    </row>
    <row r="18" spans="1:17" x14ac:dyDescent="0.35">
      <c r="A18" s="179"/>
      <c r="B18" s="180" t="s">
        <v>1142</v>
      </c>
      <c r="C18" s="180"/>
      <c r="D18" s="181">
        <v>-0.01</v>
      </c>
      <c r="E18" s="182">
        <f>(1+D18)^(1/360)-1</f>
        <v>-2.7917209900474305E-5</v>
      </c>
      <c r="G18" s="179"/>
      <c r="H18" s="180"/>
      <c r="I18" s="180"/>
      <c r="J18" s="180"/>
      <c r="K18" s="190"/>
      <c r="M18" s="179"/>
      <c r="N18" s="180"/>
      <c r="O18" s="180"/>
      <c r="P18" s="180"/>
      <c r="Q18" s="190"/>
    </row>
  </sheetData>
  <mergeCells count="5">
    <mergeCell ref="G3:K3"/>
    <mergeCell ref="M3:Q3"/>
    <mergeCell ref="J5:K5"/>
    <mergeCell ref="G13:K13"/>
    <mergeCell ref="M14:Q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509"/>
  <sheetViews>
    <sheetView workbookViewId="0">
      <selection activeCell="B16" sqref="B16"/>
    </sheetView>
  </sheetViews>
  <sheetFormatPr defaultRowHeight="14.5" x14ac:dyDescent="0.35"/>
  <cols>
    <col min="1" max="1" width="18.453125" bestFit="1" customWidth="1"/>
    <col min="2" max="2" width="31" bestFit="1" customWidth="1"/>
    <col min="3" max="3" width="12.453125" bestFit="1" customWidth="1"/>
    <col min="4" max="4" width="11.81640625" bestFit="1" customWidth="1"/>
    <col min="5" max="5" width="17.26953125" customWidth="1"/>
    <col min="6" max="6" width="16" customWidth="1"/>
    <col min="7" max="7" width="18.1796875" style="87" bestFit="1" customWidth="1"/>
    <col min="8" max="8" width="11.81640625" bestFit="1" customWidth="1"/>
  </cols>
  <sheetData>
    <row r="1" spans="1:9" s="80" customFormat="1" x14ac:dyDescent="0.35">
      <c r="A1" s="80" t="s">
        <v>1175</v>
      </c>
      <c r="G1" s="85"/>
    </row>
    <row r="3" spans="1:9" s="83" customFormat="1" ht="13" x14ac:dyDescent="0.3">
      <c r="A3" s="82" t="s">
        <v>55</v>
      </c>
      <c r="B3" s="82" t="s">
        <v>56</v>
      </c>
      <c r="C3" s="82" t="s">
        <v>57</v>
      </c>
      <c r="D3" s="82" t="s">
        <v>58</v>
      </c>
      <c r="E3" s="82" t="s">
        <v>59</v>
      </c>
      <c r="F3" s="82" t="s">
        <v>60</v>
      </c>
      <c r="G3" s="86" t="s">
        <v>61</v>
      </c>
      <c r="H3" s="82" t="s">
        <v>62</v>
      </c>
      <c r="I3" s="22" t="s">
        <v>1074</v>
      </c>
    </row>
    <row r="4" spans="1:9" s="91" customFormat="1" x14ac:dyDescent="0.35">
      <c r="A4" s="89" t="s">
        <v>70</v>
      </c>
      <c r="B4" s="89" t="s">
        <v>71</v>
      </c>
      <c r="C4" s="89">
        <v>0.25071114694437702</v>
      </c>
      <c r="D4" s="89">
        <v>0.70785599946975708</v>
      </c>
      <c r="E4" s="89">
        <v>-2.721067618609633</v>
      </c>
      <c r="F4" s="89">
        <v>2.8139621623603279</v>
      </c>
      <c r="G4" s="90">
        <v>17676144640</v>
      </c>
      <c r="H4" s="89">
        <v>134.05000305175781</v>
      </c>
      <c r="I4" s="91" t="s">
        <v>1075</v>
      </c>
    </row>
    <row r="5" spans="1:9" s="91" customFormat="1" x14ac:dyDescent="0.35">
      <c r="A5" s="89" t="s">
        <v>72</v>
      </c>
      <c r="B5" s="89" t="s">
        <v>73</v>
      </c>
      <c r="C5" s="89">
        <v>0.24803883792949902</v>
      </c>
      <c r="D5" s="89">
        <v>0.75410598516464211</v>
      </c>
      <c r="E5" s="89">
        <v>-2.22541254028055</v>
      </c>
      <c r="F5" s="89">
        <v>2.4381260989467428</v>
      </c>
      <c r="G5" s="90">
        <v>113082654720</v>
      </c>
      <c r="H5" s="89">
        <v>106.75</v>
      </c>
      <c r="I5" s="91" t="s">
        <v>1076</v>
      </c>
    </row>
    <row r="6" spans="1:9" s="91" customFormat="1" x14ac:dyDescent="0.35">
      <c r="A6" s="89" t="s">
        <v>80</v>
      </c>
      <c r="B6" s="89" t="s">
        <v>81</v>
      </c>
      <c r="C6" s="89">
        <v>0.22707458617872403</v>
      </c>
      <c r="D6" s="89">
        <v>0.64802497625351008</v>
      </c>
      <c r="E6" s="89">
        <v>-2.0231782976823709</v>
      </c>
      <c r="F6" s="89">
        <v>2.1034155870963018</v>
      </c>
      <c r="G6" s="90">
        <v>15428941824</v>
      </c>
      <c r="H6" s="89">
        <v>62.659999847412109</v>
      </c>
      <c r="I6" s="91" t="s">
        <v>1077</v>
      </c>
    </row>
    <row r="7" spans="1:9" s="91" customFormat="1" x14ac:dyDescent="0.35">
      <c r="A7" s="89" t="s">
        <v>90</v>
      </c>
      <c r="B7" s="89" t="s">
        <v>91</v>
      </c>
      <c r="C7" s="89">
        <v>0.19735106042412401</v>
      </c>
      <c r="D7" s="89">
        <v>0.79553902149200406</v>
      </c>
      <c r="E7" s="89">
        <v>-2.0687017770913889</v>
      </c>
      <c r="F7" s="89">
        <v>2.0834040907212761</v>
      </c>
      <c r="G7" s="90">
        <v>185016795136</v>
      </c>
      <c r="H7" s="89">
        <v>71.150001525878906</v>
      </c>
      <c r="I7" s="91" t="s">
        <v>1078</v>
      </c>
    </row>
    <row r="8" spans="1:9" s="91" customFormat="1" x14ac:dyDescent="0.35">
      <c r="A8" s="89" t="s">
        <v>86</v>
      </c>
      <c r="B8" s="89" t="s">
        <v>87</v>
      </c>
      <c r="C8" s="89">
        <v>0.21212573694282702</v>
      </c>
      <c r="D8" s="89">
        <v>0.76333498954772905</v>
      </c>
      <c r="E8" s="89">
        <v>-3.5668976666032202</v>
      </c>
      <c r="F8" s="89">
        <v>1.8178848365443652</v>
      </c>
      <c r="G8" s="90">
        <v>75130732544</v>
      </c>
      <c r="H8" s="89">
        <v>60.560001373291016</v>
      </c>
      <c r="I8" s="91" t="s">
        <v>1079</v>
      </c>
    </row>
    <row r="9" spans="1:9" s="91" customFormat="1" x14ac:dyDescent="0.35">
      <c r="A9" s="89" t="s">
        <v>78</v>
      </c>
      <c r="B9" s="89" t="s">
        <v>79</v>
      </c>
      <c r="C9" s="89">
        <v>0.23477429809770403</v>
      </c>
      <c r="D9" s="89">
        <v>0.91348701715469405</v>
      </c>
      <c r="E9" s="89">
        <v>-3.781893854735273</v>
      </c>
      <c r="F9" s="89">
        <v>1.7184006398116081</v>
      </c>
      <c r="G9" s="90">
        <v>14364806144</v>
      </c>
      <c r="H9" s="89">
        <v>42.349998474121094</v>
      </c>
      <c r="I9" s="91" t="s">
        <v>1080</v>
      </c>
    </row>
    <row r="10" spans="1:9" s="91" customFormat="1" x14ac:dyDescent="0.35">
      <c r="A10" s="89" t="s">
        <v>74</v>
      </c>
      <c r="B10" s="89" t="s">
        <v>75</v>
      </c>
      <c r="C10" s="89">
        <v>0.24679853248392203</v>
      </c>
      <c r="D10" s="89">
        <v>0.55851501226425204</v>
      </c>
      <c r="E10" s="89">
        <v>3.473885140762373</v>
      </c>
      <c r="F10" s="89">
        <v>1.6795165906403069</v>
      </c>
      <c r="G10" s="90">
        <v>6724497408</v>
      </c>
      <c r="H10" s="89">
        <v>47.150001525878906</v>
      </c>
      <c r="I10" s="91" t="s">
        <v>1081</v>
      </c>
    </row>
    <row r="11" spans="1:9" s="91" customFormat="1" x14ac:dyDescent="0.35">
      <c r="A11" s="89" t="s">
        <v>108</v>
      </c>
      <c r="B11" s="89" t="s">
        <v>109</v>
      </c>
      <c r="C11" s="89">
        <v>0.165628908605051</v>
      </c>
      <c r="D11" s="89">
        <v>0.41181999444961503</v>
      </c>
      <c r="E11" s="89">
        <v>-0.30413830790819502</v>
      </c>
      <c r="F11" s="89">
        <v>1.661581096196578</v>
      </c>
      <c r="G11" s="90">
        <v>20739280896</v>
      </c>
      <c r="H11" s="89">
        <v>822.82000732421875</v>
      </c>
      <c r="I11" s="91" t="s">
        <v>1082</v>
      </c>
    </row>
    <row r="12" spans="1:9" s="91" customFormat="1" x14ac:dyDescent="0.35">
      <c r="A12" s="89" t="s">
        <v>116</v>
      </c>
      <c r="B12" s="89" t="s">
        <v>117</v>
      </c>
      <c r="C12" s="89">
        <v>0.146623506028737</v>
      </c>
      <c r="D12" s="89">
        <v>0.614377021789551</v>
      </c>
      <c r="E12" s="89">
        <v>-3.799451694263031</v>
      </c>
      <c r="F12" s="89">
        <v>1.4063202078735491</v>
      </c>
      <c r="G12" s="90">
        <v>21870309376</v>
      </c>
      <c r="H12" s="89">
        <v>40.909999847412109</v>
      </c>
      <c r="I12" s="91" t="s">
        <v>1083</v>
      </c>
    </row>
    <row r="13" spans="1:9" s="91" customFormat="1" x14ac:dyDescent="0.35">
      <c r="A13" s="89" t="s">
        <v>82</v>
      </c>
      <c r="B13" s="89" t="s">
        <v>83</v>
      </c>
      <c r="C13" s="89">
        <v>0.21854502461024103</v>
      </c>
      <c r="D13" s="89">
        <v>0.84132397174835205</v>
      </c>
      <c r="E13" s="89">
        <v>-1.658778574847366</v>
      </c>
      <c r="F13" s="89">
        <v>1.361583293767296</v>
      </c>
      <c r="G13" s="90">
        <v>10507064320</v>
      </c>
      <c r="H13" s="89">
        <v>36.240001678466797</v>
      </c>
      <c r="I13" s="91" t="s">
        <v>1084</v>
      </c>
    </row>
    <row r="14" spans="1:9" s="91" customFormat="1" x14ac:dyDescent="0.35">
      <c r="A14" s="89" t="s">
        <v>96</v>
      </c>
      <c r="B14" s="89" t="s">
        <v>97</v>
      </c>
      <c r="C14" s="89">
        <v>0.17512327327555902</v>
      </c>
      <c r="D14" s="89">
        <v>0.84248900413513206</v>
      </c>
      <c r="E14" s="89">
        <v>-2.4902536358796681</v>
      </c>
      <c r="F14" s="89">
        <v>1.312702982039448</v>
      </c>
      <c r="G14" s="90">
        <v>234398236672</v>
      </c>
      <c r="H14" s="89">
        <v>40.549999237060547</v>
      </c>
      <c r="I14" s="91" t="s">
        <v>1085</v>
      </c>
    </row>
    <row r="15" spans="1:9" s="91" customFormat="1" x14ac:dyDescent="0.35">
      <c r="A15" s="89" t="s">
        <v>92</v>
      </c>
      <c r="B15" s="89" t="s">
        <v>93</v>
      </c>
      <c r="C15" s="89">
        <v>0.19387121513875502</v>
      </c>
      <c r="D15" s="89">
        <v>0.78294897079467807</v>
      </c>
      <c r="E15" s="89">
        <v>-2.424202031674362</v>
      </c>
      <c r="F15" s="89">
        <v>1.1737118453777879</v>
      </c>
      <c r="G15" s="90">
        <v>26226964480</v>
      </c>
      <c r="H15" s="89">
        <v>327.41000366210938</v>
      </c>
      <c r="I15" s="91" t="s">
        <v>1086</v>
      </c>
    </row>
    <row r="16" spans="1:9" s="91" customFormat="1" x14ac:dyDescent="0.35">
      <c r="A16" s="89" t="s">
        <v>66</v>
      </c>
      <c r="B16" s="89" t="s">
        <v>67</v>
      </c>
      <c r="C16" s="89">
        <v>0.34939432091177003</v>
      </c>
      <c r="D16" s="89">
        <v>1.4143780469894409</v>
      </c>
      <c r="E16" s="89">
        <v>-2.1158109955586371</v>
      </c>
      <c r="F16" s="89">
        <v>1.033485316595731</v>
      </c>
      <c r="G16" s="90">
        <v>20058753024</v>
      </c>
      <c r="H16" s="89">
        <v>79.269996643066406</v>
      </c>
      <c r="I16" s="91" t="s">
        <v>1087</v>
      </c>
    </row>
    <row r="17" spans="1:9" s="91" customFormat="1" x14ac:dyDescent="0.35">
      <c r="A17" s="89" t="s">
        <v>120</v>
      </c>
      <c r="B17" s="89" t="s">
        <v>121</v>
      </c>
      <c r="C17" s="89">
        <v>0.14484367078550101</v>
      </c>
      <c r="D17" s="89">
        <v>0.77938097715377797</v>
      </c>
      <c r="E17" s="89">
        <v>-2.0386562205426291</v>
      </c>
      <c r="F17" s="89">
        <v>0.686233276440675</v>
      </c>
      <c r="G17" s="90">
        <v>9152951296</v>
      </c>
      <c r="H17" s="89">
        <v>13.819999694824199</v>
      </c>
      <c r="I17" s="91" t="s">
        <v>1088</v>
      </c>
    </row>
    <row r="18" spans="1:9" s="91" customFormat="1" x14ac:dyDescent="0.35">
      <c r="A18" s="89" t="s">
        <v>68</v>
      </c>
      <c r="B18" s="89" t="s">
        <v>69</v>
      </c>
      <c r="C18" s="89">
        <v>0.274960944933343</v>
      </c>
      <c r="D18" s="89">
        <v>0.62720501422882102</v>
      </c>
      <c r="E18" s="89">
        <v>-2.6656591927970092</v>
      </c>
      <c r="F18" s="89">
        <v>0.66651101454080708</v>
      </c>
      <c r="G18" s="90">
        <v>30570598400</v>
      </c>
      <c r="H18" s="89">
        <v>172.94999694824219</v>
      </c>
      <c r="I18" s="91" t="s">
        <v>1089</v>
      </c>
    </row>
    <row r="19" spans="1:9" s="91" customFormat="1" x14ac:dyDescent="0.35">
      <c r="A19" s="89" t="s">
        <v>88</v>
      </c>
      <c r="B19" s="89" t="s">
        <v>89</v>
      </c>
      <c r="C19" s="89">
        <v>0.20494796275767202</v>
      </c>
      <c r="D19" s="89">
        <v>1.0497540235519409</v>
      </c>
      <c r="E19" s="89">
        <v>-2.1887352386396279</v>
      </c>
      <c r="F19" s="89">
        <v>0.5962114926689831</v>
      </c>
      <c r="G19" s="90">
        <v>39967358976</v>
      </c>
      <c r="H19" s="89">
        <v>116.12999725341797</v>
      </c>
      <c r="I19" s="91" t="s">
        <v>1090</v>
      </c>
    </row>
    <row r="20" spans="1:9" s="91" customFormat="1" x14ac:dyDescent="0.35">
      <c r="A20" s="89" t="s">
        <v>102</v>
      </c>
      <c r="B20" s="89" t="s">
        <v>103</v>
      </c>
      <c r="C20" s="89">
        <v>0.17118827597949102</v>
      </c>
      <c r="D20" s="89">
        <v>1.0145419836044309</v>
      </c>
      <c r="E20" s="89">
        <v>-1.426935848292755</v>
      </c>
      <c r="F20" s="89">
        <v>0.54429844619086609</v>
      </c>
      <c r="G20" s="90">
        <v>115145195520</v>
      </c>
      <c r="H20" s="89">
        <v>65.55999755859375</v>
      </c>
      <c r="I20" s="91" t="s">
        <v>1091</v>
      </c>
    </row>
    <row r="21" spans="1:9" s="91" customFormat="1" x14ac:dyDescent="0.35">
      <c r="A21" s="89" t="s">
        <v>94</v>
      </c>
      <c r="B21" s="89" t="s">
        <v>95</v>
      </c>
      <c r="C21" s="89">
        <v>0.19304892180819302</v>
      </c>
      <c r="D21" s="89">
        <v>0.98437601327896096</v>
      </c>
      <c r="E21" s="89">
        <v>-2.6118387043588873</v>
      </c>
      <c r="F21" s="89">
        <v>0.51808780917407304</v>
      </c>
      <c r="G21" s="90">
        <v>21557385216</v>
      </c>
      <c r="H21" s="89">
        <v>79.120002746582031</v>
      </c>
      <c r="I21" s="91" t="s">
        <v>1092</v>
      </c>
    </row>
    <row r="22" spans="1:9" s="91" customFormat="1" x14ac:dyDescent="0.35">
      <c r="A22" s="89" t="s">
        <v>112</v>
      </c>
      <c r="B22" s="89" t="s">
        <v>113</v>
      </c>
      <c r="C22" s="89">
        <v>0.15525719345024802</v>
      </c>
      <c r="D22" s="89">
        <v>0.82193201780319203</v>
      </c>
      <c r="E22" s="89">
        <v>-4.3734137638028079</v>
      </c>
      <c r="F22" s="89">
        <v>0.43568626468269406</v>
      </c>
      <c r="G22" s="90">
        <v>10855332864</v>
      </c>
      <c r="H22" s="89">
        <v>148.91999816894531</v>
      </c>
      <c r="I22" s="91" t="s">
        <v>1093</v>
      </c>
    </row>
    <row r="23" spans="1:9" s="91" customFormat="1" x14ac:dyDescent="0.35">
      <c r="A23" s="89" t="s">
        <v>64</v>
      </c>
      <c r="B23" s="89" t="s">
        <v>65</v>
      </c>
      <c r="C23" s="89">
        <v>0.38612223570133003</v>
      </c>
      <c r="D23" s="89">
        <v>1.6929290294647221</v>
      </c>
      <c r="E23" s="89">
        <v>-1.097876000123817</v>
      </c>
      <c r="F23" s="89">
        <v>0.11845984476462401</v>
      </c>
      <c r="G23" s="90">
        <v>16640130048</v>
      </c>
      <c r="H23" s="89">
        <v>16.649999618530273</v>
      </c>
      <c r="I23" s="91" t="s">
        <v>1094</v>
      </c>
    </row>
    <row r="24" spans="1:9" s="94" customFormat="1" x14ac:dyDescent="0.35">
      <c r="A24" s="92" t="s">
        <v>98</v>
      </c>
      <c r="B24" s="92" t="s">
        <v>99</v>
      </c>
      <c r="C24" s="92">
        <v>0.17304390778911802</v>
      </c>
      <c r="D24" s="92">
        <v>1.1094130277633669</v>
      </c>
      <c r="E24" s="92">
        <v>-0.100899116766373</v>
      </c>
      <c r="F24" s="92">
        <v>9.8824288324407011E-2</v>
      </c>
      <c r="G24" s="93">
        <v>36869021696</v>
      </c>
      <c r="H24" s="92">
        <v>340.6400146484375</v>
      </c>
      <c r="I24" s="94" t="s">
        <v>1095</v>
      </c>
    </row>
    <row r="25" spans="1:9" s="94" customFormat="1" x14ac:dyDescent="0.35">
      <c r="A25" s="92" t="s">
        <v>76</v>
      </c>
      <c r="B25" s="92" t="s">
        <v>77</v>
      </c>
      <c r="C25" s="92">
        <v>0.24188435261531002</v>
      </c>
      <c r="D25" s="92">
        <v>1.3887350559234619</v>
      </c>
      <c r="E25" s="92">
        <v>-0.83297550870959003</v>
      </c>
      <c r="F25" s="92">
        <v>6.2431705935443005E-2</v>
      </c>
      <c r="G25" s="93">
        <v>11160951808</v>
      </c>
      <c r="H25" s="92">
        <v>65.510002136230469</v>
      </c>
      <c r="I25" s="94" t="s">
        <v>1096</v>
      </c>
    </row>
    <row r="26" spans="1:9" s="94" customFormat="1" x14ac:dyDescent="0.35">
      <c r="A26" s="92" t="s">
        <v>104</v>
      </c>
      <c r="B26" s="92" t="s">
        <v>105</v>
      </c>
      <c r="C26" s="92">
        <v>0.16962768762608202</v>
      </c>
      <c r="D26" s="92">
        <v>1.1403770446777339</v>
      </c>
      <c r="E26" s="92">
        <v>-2.5123088394876381</v>
      </c>
      <c r="F26" s="92">
        <v>5.1222258300467005E-2</v>
      </c>
      <c r="G26" s="93">
        <v>20933484544</v>
      </c>
      <c r="H26" s="92">
        <v>105.69999694824219</v>
      </c>
      <c r="I26" s="94" t="s">
        <v>1097</v>
      </c>
    </row>
    <row r="27" spans="1:9" s="94" customFormat="1" x14ac:dyDescent="0.35">
      <c r="A27" s="92" t="s">
        <v>114</v>
      </c>
      <c r="B27" s="92" t="s">
        <v>115</v>
      </c>
      <c r="C27" s="92">
        <v>0.15499824077771401</v>
      </c>
      <c r="D27" s="92">
        <v>1.056875944137573</v>
      </c>
      <c r="E27" s="92">
        <v>-2.0356478075164048</v>
      </c>
      <c r="F27" s="92">
        <v>-2.6790439420242004E-2</v>
      </c>
      <c r="G27" s="93">
        <v>16868769792</v>
      </c>
      <c r="H27" s="92">
        <v>139.53999328613281</v>
      </c>
      <c r="I27" s="94" t="s">
        <v>1098</v>
      </c>
    </row>
    <row r="28" spans="1:9" s="94" customFormat="1" x14ac:dyDescent="0.35">
      <c r="A28" s="92" t="s">
        <v>100</v>
      </c>
      <c r="B28" s="92" t="s">
        <v>101</v>
      </c>
      <c r="C28" s="92">
        <v>0.17253742787192303</v>
      </c>
      <c r="D28" s="92">
        <v>1.2975490093231201</v>
      </c>
      <c r="E28" s="92">
        <v>-2.6294620333267122</v>
      </c>
      <c r="F28" s="92">
        <v>-0.11827237128500501</v>
      </c>
      <c r="G28" s="93">
        <v>22387163136</v>
      </c>
      <c r="H28" s="92">
        <v>27.969999313354492</v>
      </c>
      <c r="I28" s="94" t="s">
        <v>1099</v>
      </c>
    </row>
    <row r="29" spans="1:9" s="94" customFormat="1" x14ac:dyDescent="0.35">
      <c r="A29" s="92" t="s">
        <v>84</v>
      </c>
      <c r="B29" s="92" t="s">
        <v>85</v>
      </c>
      <c r="C29" s="92">
        <v>0.21824909157005801</v>
      </c>
      <c r="D29" s="92">
        <v>1.566568970680237</v>
      </c>
      <c r="E29" s="92">
        <v>-1.8732216381045601</v>
      </c>
      <c r="F29" s="92">
        <v>-0.22846397445181801</v>
      </c>
      <c r="G29" s="93">
        <v>40569810944</v>
      </c>
      <c r="H29" s="92">
        <v>272.45999145507813</v>
      </c>
      <c r="I29" s="94" t="s">
        <v>1100</v>
      </c>
    </row>
    <row r="30" spans="1:9" s="94" customFormat="1" x14ac:dyDescent="0.35">
      <c r="A30" s="92" t="s">
        <v>122</v>
      </c>
      <c r="B30" s="92" t="s">
        <v>123</v>
      </c>
      <c r="C30" s="92">
        <v>0.14435124149775502</v>
      </c>
      <c r="D30" s="92">
        <v>1.224051952362061</v>
      </c>
      <c r="E30" s="92">
        <v>-1.32236650387676</v>
      </c>
      <c r="F30" s="92">
        <v>-0.30480833028315901</v>
      </c>
      <c r="G30" s="93">
        <v>38821822464</v>
      </c>
      <c r="H30" s="92">
        <v>151.91000366210938</v>
      </c>
      <c r="I30" s="94" t="s">
        <v>1101</v>
      </c>
    </row>
    <row r="31" spans="1:9" s="94" customFormat="1" x14ac:dyDescent="0.35">
      <c r="A31" s="92" t="s">
        <v>106</v>
      </c>
      <c r="B31" s="92" t="s">
        <v>107</v>
      </c>
      <c r="C31" s="92">
        <v>0.16634263662399101</v>
      </c>
      <c r="D31" s="92">
        <v>1.5941580533981319</v>
      </c>
      <c r="E31" s="92">
        <v>-0.18378346126498402</v>
      </c>
      <c r="F31" s="92">
        <v>-0.54491785456738107</v>
      </c>
      <c r="G31" s="93">
        <v>92817448960</v>
      </c>
      <c r="H31" s="92">
        <v>121.33000183105469</v>
      </c>
      <c r="I31" s="94" t="s">
        <v>1102</v>
      </c>
    </row>
    <row r="32" spans="1:9" s="94" customFormat="1" x14ac:dyDescent="0.35">
      <c r="A32" s="92" t="s">
        <v>118</v>
      </c>
      <c r="B32" s="92" t="s">
        <v>119</v>
      </c>
      <c r="C32" s="92">
        <v>0.145720914117419</v>
      </c>
      <c r="D32" s="92">
        <v>1.449679017066956</v>
      </c>
      <c r="E32" s="92">
        <v>-0.38014761986524204</v>
      </c>
      <c r="F32" s="92">
        <v>-0.54529213257324904</v>
      </c>
      <c r="G32" s="93">
        <v>90776682496</v>
      </c>
      <c r="H32" s="92">
        <v>77.05999755859375</v>
      </c>
      <c r="I32" s="94" t="s">
        <v>1103</v>
      </c>
    </row>
    <row r="33" spans="1:9" s="94" customFormat="1" x14ac:dyDescent="0.35">
      <c r="A33" s="92" t="s">
        <v>110</v>
      </c>
      <c r="B33" s="92" t="s">
        <v>111</v>
      </c>
      <c r="C33" s="92">
        <v>0.163479297207135</v>
      </c>
      <c r="D33" s="92">
        <v>1.6633399724960332</v>
      </c>
      <c r="E33" s="92">
        <v>-1.766083687768484</v>
      </c>
      <c r="F33" s="92">
        <v>-0.59413850104191501</v>
      </c>
      <c r="G33" s="93">
        <v>25913124864</v>
      </c>
      <c r="H33" s="92">
        <v>118.31999969482422</v>
      </c>
      <c r="I33" s="94" t="s">
        <v>1104</v>
      </c>
    </row>
    <row r="34" spans="1:9" s="83" customFormat="1" hidden="1" x14ac:dyDescent="0.35">
      <c r="A34" s="84" t="s">
        <v>124</v>
      </c>
      <c r="B34" s="84" t="s">
        <v>125</v>
      </c>
      <c r="C34" s="84">
        <v>0.14420502354581602</v>
      </c>
      <c r="D34" s="84">
        <v>1.002017021179199</v>
      </c>
      <c r="E34" s="84">
        <v>-2.367298112715631</v>
      </c>
      <c r="F34" s="84">
        <v>9.2711964831303006E-2</v>
      </c>
      <c r="G34" s="87">
        <v>67782250496</v>
      </c>
      <c r="H34" s="84">
        <v>178.00999450683594</v>
      </c>
    </row>
    <row r="35" spans="1:9" s="83" customFormat="1" hidden="1" x14ac:dyDescent="0.35">
      <c r="A35" s="84" t="s">
        <v>126</v>
      </c>
      <c r="B35" s="84" t="s">
        <v>127</v>
      </c>
      <c r="C35" s="84">
        <v>0.14416273751241501</v>
      </c>
      <c r="D35" s="84">
        <v>0.58705800771713301</v>
      </c>
      <c r="E35" s="84">
        <v>-1.7578533711890212</v>
      </c>
      <c r="F35" s="84">
        <v>1.31378357504693</v>
      </c>
      <c r="G35" s="87">
        <v>24957814784</v>
      </c>
      <c r="H35" s="84">
        <v>66.44000244140625</v>
      </c>
    </row>
    <row r="36" spans="1:9" s="83" customFormat="1" hidden="1" x14ac:dyDescent="0.35">
      <c r="A36" s="84" t="s">
        <v>128</v>
      </c>
      <c r="B36" s="84" t="s">
        <v>129</v>
      </c>
      <c r="C36" s="84">
        <v>0.14355646337632902</v>
      </c>
      <c r="D36" s="84">
        <v>0.5903490185737611</v>
      </c>
      <c r="E36" s="84">
        <v>-2.6854349280658312</v>
      </c>
      <c r="F36" s="84">
        <v>1.1810054642682819</v>
      </c>
      <c r="G36" s="87">
        <v>18556784640</v>
      </c>
      <c r="H36" s="84">
        <v>145.3699951171875</v>
      </c>
    </row>
    <row r="37" spans="1:9" s="83" customFormat="1" hidden="1" x14ac:dyDescent="0.35">
      <c r="A37" s="84" t="s">
        <v>130</v>
      </c>
      <c r="B37" s="84" t="s">
        <v>131</v>
      </c>
      <c r="C37" s="84">
        <v>0.14343786563171601</v>
      </c>
      <c r="D37" s="84">
        <v>0.76292699575424205</v>
      </c>
      <c r="E37" s="84">
        <v>-0.20421613767737601</v>
      </c>
      <c r="F37" s="84">
        <v>0.96607045733689711</v>
      </c>
      <c r="G37" s="87">
        <v>27176505344</v>
      </c>
      <c r="H37" s="84">
        <v>87.019996643066406</v>
      </c>
    </row>
    <row r="38" spans="1:9" s="83" customFormat="1" hidden="1" x14ac:dyDescent="0.35">
      <c r="A38" s="84" t="s">
        <v>132</v>
      </c>
      <c r="B38" s="84" t="s">
        <v>133</v>
      </c>
      <c r="C38" s="84">
        <v>0.14319342333604101</v>
      </c>
      <c r="D38" s="84">
        <v>1.2065000534057619</v>
      </c>
      <c r="E38" s="84">
        <v>-2.1508191723386751</v>
      </c>
      <c r="F38" s="84">
        <v>-0.28202378310719101</v>
      </c>
      <c r="G38" s="87">
        <v>7994762240</v>
      </c>
      <c r="H38" s="84">
        <v>71.870002746582031</v>
      </c>
    </row>
    <row r="39" spans="1:9" s="83" customFormat="1" hidden="1" x14ac:dyDescent="0.35">
      <c r="A39" s="84" t="s">
        <v>134</v>
      </c>
      <c r="B39" s="84" t="s">
        <v>135</v>
      </c>
      <c r="C39" s="84">
        <v>0.14167652671910602</v>
      </c>
      <c r="D39" s="84">
        <v>1.0954519510269169</v>
      </c>
      <c r="E39" s="84">
        <v>-2.6988456965889021</v>
      </c>
      <c r="F39" s="84">
        <v>-9.6324143885637009E-2</v>
      </c>
      <c r="G39" s="87">
        <v>83925098496</v>
      </c>
      <c r="H39" s="84">
        <v>208.47000122070313</v>
      </c>
    </row>
    <row r="40" spans="1:9" s="83" customFormat="1" hidden="1" x14ac:dyDescent="0.35">
      <c r="A40" s="84" t="s">
        <v>136</v>
      </c>
      <c r="B40" s="84" t="s">
        <v>137</v>
      </c>
      <c r="C40" s="84">
        <v>0.14123807908474201</v>
      </c>
      <c r="D40" s="84">
        <v>0.95274901390075706</v>
      </c>
      <c r="E40" s="84">
        <v>-2.3957370084426302</v>
      </c>
      <c r="F40" s="84">
        <v>0.14838235702122601</v>
      </c>
      <c r="G40" s="87">
        <v>9607976960</v>
      </c>
      <c r="H40" s="84">
        <v>78.709999084472656</v>
      </c>
    </row>
    <row r="41" spans="1:9" s="83" customFormat="1" hidden="1" x14ac:dyDescent="0.35">
      <c r="A41" s="84" t="s">
        <v>138</v>
      </c>
      <c r="B41" s="84" t="s">
        <v>139</v>
      </c>
      <c r="C41" s="84">
        <v>0.14114064130253701</v>
      </c>
      <c r="D41" s="84">
        <v>1.33837902545929</v>
      </c>
      <c r="E41" s="84">
        <v>-1.8949264040835681</v>
      </c>
      <c r="F41" s="84">
        <v>-0.45204666278942801</v>
      </c>
      <c r="G41" s="87">
        <v>727522738176</v>
      </c>
      <c r="H41" s="84">
        <v>94.129997253417969</v>
      </c>
    </row>
    <row r="42" spans="1:9" s="83" customFormat="1" hidden="1" x14ac:dyDescent="0.35">
      <c r="A42" s="84" t="s">
        <v>140</v>
      </c>
      <c r="B42" s="84" t="s">
        <v>141</v>
      </c>
      <c r="C42" s="84">
        <v>0.14074852086643302</v>
      </c>
      <c r="D42" s="84">
        <v>0.57252901792526201</v>
      </c>
      <c r="E42" s="84">
        <v>-1.9311776426350271</v>
      </c>
      <c r="F42" s="84">
        <v>1.4615337397041031</v>
      </c>
      <c r="G42" s="87">
        <v>217649430528</v>
      </c>
      <c r="H42" s="84">
        <v>87.360000610351563</v>
      </c>
    </row>
    <row r="43" spans="1:9" s="83" customFormat="1" hidden="1" x14ac:dyDescent="0.35">
      <c r="A43" s="84" t="s">
        <v>142</v>
      </c>
      <c r="B43" s="84" t="s">
        <v>143</v>
      </c>
      <c r="C43" s="84">
        <v>0.13957892057035701</v>
      </c>
      <c r="D43" s="84">
        <v>1.175941944122314</v>
      </c>
      <c r="E43" s="84">
        <v>-1.8242894680595021</v>
      </c>
      <c r="F43" s="84">
        <v>-0.27555434952237801</v>
      </c>
      <c r="G43" s="87">
        <v>43907997696</v>
      </c>
      <c r="H43" s="84">
        <v>31.729999542236328</v>
      </c>
    </row>
    <row r="44" spans="1:9" s="83" customFormat="1" hidden="1" x14ac:dyDescent="0.35">
      <c r="A44" s="84" t="s">
        <v>144</v>
      </c>
      <c r="B44" s="84" t="s">
        <v>145</v>
      </c>
      <c r="C44" s="84">
        <v>0.139126316350102</v>
      </c>
      <c r="D44" s="84">
        <v>1.2068779468536381</v>
      </c>
      <c r="E44" s="84">
        <v>-0.92855538994474707</v>
      </c>
      <c r="F44" s="84">
        <v>-0.27255223795732603</v>
      </c>
      <c r="G44" s="87">
        <v>43765256192</v>
      </c>
      <c r="H44" s="84">
        <v>137.3800048828125</v>
      </c>
    </row>
    <row r="45" spans="1:9" s="83" customFormat="1" hidden="1" x14ac:dyDescent="0.35">
      <c r="A45" s="84" t="s">
        <v>146</v>
      </c>
      <c r="B45" s="84" t="s">
        <v>147</v>
      </c>
      <c r="C45" s="84">
        <v>0.13815677328786702</v>
      </c>
      <c r="D45" s="84">
        <v>1.456691980361938</v>
      </c>
      <c r="E45" s="84">
        <v>-1.7944600850270351</v>
      </c>
      <c r="F45" s="84">
        <v>-0.61148710567457609</v>
      </c>
      <c r="G45" s="87">
        <v>49664552960</v>
      </c>
      <c r="H45" s="84">
        <v>434.8900146484375</v>
      </c>
    </row>
    <row r="46" spans="1:9" s="83" customFormat="1" hidden="1" x14ac:dyDescent="0.35">
      <c r="A46" s="84" t="s">
        <v>148</v>
      </c>
      <c r="B46" s="84" t="s">
        <v>149</v>
      </c>
      <c r="C46" s="84">
        <v>0.136597181909974</v>
      </c>
      <c r="D46" s="84">
        <v>1.0435760021209719</v>
      </c>
      <c r="E46" s="84">
        <v>-2.3937852502348291</v>
      </c>
      <c r="F46" s="84">
        <v>-6.4341375246393009E-2</v>
      </c>
      <c r="G46" s="87">
        <v>19962466304</v>
      </c>
      <c r="H46" s="84">
        <v>62.669998168945313</v>
      </c>
    </row>
    <row r="47" spans="1:9" s="83" customFormat="1" hidden="1" x14ac:dyDescent="0.35">
      <c r="A47" s="84" t="s">
        <v>150</v>
      </c>
      <c r="B47" s="84" t="s">
        <v>151</v>
      </c>
      <c r="C47" s="84">
        <v>0.13288753170231801</v>
      </c>
      <c r="D47" s="84">
        <v>0.567111015319824</v>
      </c>
      <c r="E47" s="84">
        <v>-1.6572307324119251</v>
      </c>
      <c r="F47" s="84">
        <v>1.5713534718633122</v>
      </c>
      <c r="G47" s="87">
        <v>17786662912</v>
      </c>
      <c r="H47" s="84">
        <v>60.270000457763672</v>
      </c>
    </row>
    <row r="48" spans="1:9" s="83" customFormat="1" hidden="1" x14ac:dyDescent="0.35">
      <c r="A48" s="84" t="s">
        <v>152</v>
      </c>
      <c r="B48" s="84" t="s">
        <v>153</v>
      </c>
      <c r="C48" s="84">
        <v>0.126962868211691</v>
      </c>
      <c r="D48" s="84">
        <v>1.141404986381531</v>
      </c>
      <c r="E48" s="84">
        <v>-3.0481612014313582</v>
      </c>
      <c r="F48" s="84">
        <v>-0.29427023245060702</v>
      </c>
      <c r="G48" s="87">
        <v>7799532032</v>
      </c>
      <c r="H48" s="84">
        <v>16.139999389648438</v>
      </c>
    </row>
    <row r="49" spans="1:8" s="83" customFormat="1" hidden="1" x14ac:dyDescent="0.35">
      <c r="A49" s="84" t="s">
        <v>154</v>
      </c>
      <c r="B49" s="84" t="s">
        <v>155</v>
      </c>
      <c r="C49" s="84">
        <v>0.12216998349977701</v>
      </c>
      <c r="D49" s="84">
        <v>1.238455057144165</v>
      </c>
      <c r="E49" s="84">
        <v>-2.2244342794723151</v>
      </c>
      <c r="F49" s="84">
        <v>-0.44188651478973601</v>
      </c>
      <c r="G49" s="87">
        <v>7104962048</v>
      </c>
      <c r="H49" s="84">
        <v>51.610000610351563</v>
      </c>
    </row>
    <row r="50" spans="1:8" s="83" customFormat="1" hidden="1" x14ac:dyDescent="0.35">
      <c r="A50" s="84" t="s">
        <v>156</v>
      </c>
      <c r="B50" s="84" t="s">
        <v>157</v>
      </c>
      <c r="C50" s="84">
        <v>0.12033207447287801</v>
      </c>
      <c r="D50" s="84">
        <v>0.90340697765350308</v>
      </c>
      <c r="E50" s="84">
        <v>-3.1650918564788348</v>
      </c>
      <c r="F50" s="84">
        <v>0.10649739815539601</v>
      </c>
      <c r="G50" s="87">
        <v>64401883136</v>
      </c>
      <c r="H50" s="84">
        <v>249</v>
      </c>
    </row>
    <row r="51" spans="1:8" s="83" customFormat="1" hidden="1" x14ac:dyDescent="0.35">
      <c r="A51" s="84" t="s">
        <v>158</v>
      </c>
      <c r="B51" s="84" t="s">
        <v>159</v>
      </c>
      <c r="C51" s="84">
        <v>0.11958047768378501</v>
      </c>
      <c r="D51" s="84">
        <v>1.0828449726104741</v>
      </c>
      <c r="E51" s="84">
        <v>-2.6906718775728589</v>
      </c>
      <c r="F51" s="84">
        <v>-0.30547140335976602</v>
      </c>
      <c r="G51" s="87">
        <v>10658247680</v>
      </c>
      <c r="H51" s="84">
        <v>27.649999618530273</v>
      </c>
    </row>
    <row r="52" spans="1:8" s="83" customFormat="1" hidden="1" x14ac:dyDescent="0.35">
      <c r="A52" s="84" t="s">
        <v>160</v>
      </c>
      <c r="B52" s="84" t="s">
        <v>161</v>
      </c>
      <c r="C52" s="84">
        <v>0.11952899810398501</v>
      </c>
      <c r="D52" s="84">
        <v>0.74136000871658303</v>
      </c>
      <c r="E52" s="84">
        <v>-3.026335834714454</v>
      </c>
      <c r="F52" s="84">
        <v>0.58965854682908403</v>
      </c>
      <c r="G52" s="87">
        <v>11741524992</v>
      </c>
      <c r="H52" s="84">
        <v>72.150001525878906</v>
      </c>
    </row>
    <row r="53" spans="1:8" s="83" customFormat="1" hidden="1" x14ac:dyDescent="0.35">
      <c r="A53" s="84" t="s">
        <v>162</v>
      </c>
      <c r="B53" s="84" t="s">
        <v>163</v>
      </c>
      <c r="C53" s="84">
        <v>0.119110593357585</v>
      </c>
      <c r="D53" s="84">
        <v>1.015833973884583</v>
      </c>
      <c r="E53" s="84">
        <v>-1.7416950696348552</v>
      </c>
      <c r="F53" s="84">
        <v>-0.215616310202072</v>
      </c>
      <c r="G53" s="87">
        <v>11456301056</v>
      </c>
      <c r="H53" s="84">
        <v>232.69999694824219</v>
      </c>
    </row>
    <row r="54" spans="1:8" s="83" customFormat="1" hidden="1" x14ac:dyDescent="0.35">
      <c r="A54" s="84" t="s">
        <v>164</v>
      </c>
      <c r="B54" s="84" t="s">
        <v>165</v>
      </c>
      <c r="C54" s="84">
        <v>0.11662182576224901</v>
      </c>
      <c r="D54" s="84">
        <v>1.58807897567749</v>
      </c>
      <c r="E54" s="84">
        <v>-1.3884658966516981</v>
      </c>
      <c r="F54" s="84">
        <v>-0.78477773871434309</v>
      </c>
      <c r="G54" s="87">
        <v>100145471488</v>
      </c>
      <c r="H54" s="84">
        <v>205.16000366210938</v>
      </c>
    </row>
    <row r="55" spans="1:8" s="83" customFormat="1" hidden="1" x14ac:dyDescent="0.35">
      <c r="A55" s="84" t="s">
        <v>166</v>
      </c>
      <c r="B55" s="84" t="s">
        <v>167</v>
      </c>
      <c r="C55" s="84">
        <v>0.115934749836301</v>
      </c>
      <c r="D55" s="84">
        <v>1.2586549520492549</v>
      </c>
      <c r="E55" s="84">
        <v>-1.3529963655134951</v>
      </c>
      <c r="F55" s="84">
        <v>-0.53743475015536901</v>
      </c>
      <c r="G55" s="87">
        <v>29250172928</v>
      </c>
      <c r="H55" s="84">
        <v>139.91999816894531</v>
      </c>
    </row>
    <row r="56" spans="1:8" s="83" customFormat="1" hidden="1" x14ac:dyDescent="0.35">
      <c r="A56" s="84" t="s">
        <v>168</v>
      </c>
      <c r="B56" s="84" t="s">
        <v>169</v>
      </c>
      <c r="C56" s="84">
        <v>0.11582242659031501</v>
      </c>
      <c r="D56" s="84">
        <v>0.82150697708129905</v>
      </c>
      <c r="E56" s="84">
        <v>-2.7172135544609262</v>
      </c>
      <c r="F56" s="84">
        <v>0.30605410814325101</v>
      </c>
      <c r="G56" s="87">
        <v>4856622080</v>
      </c>
      <c r="H56" s="84">
        <v>23.629999160766602</v>
      </c>
    </row>
    <row r="57" spans="1:8" s="83" customFormat="1" hidden="1" x14ac:dyDescent="0.35">
      <c r="A57" s="84" t="s">
        <v>170</v>
      </c>
      <c r="B57" s="84" t="s">
        <v>171</v>
      </c>
      <c r="C57" s="84">
        <v>0.11577795318506501</v>
      </c>
      <c r="D57" s="84">
        <v>0.43995401263237005</v>
      </c>
      <c r="E57" s="84">
        <v>-2.087828249887226</v>
      </c>
      <c r="F57" s="84">
        <v>1.7501730872369432</v>
      </c>
      <c r="G57" s="87">
        <v>20084221952</v>
      </c>
      <c r="H57" s="84">
        <v>63.380001068115234</v>
      </c>
    </row>
    <row r="58" spans="1:8" s="83" customFormat="1" hidden="1" x14ac:dyDescent="0.35">
      <c r="A58" s="84" t="s">
        <v>172</v>
      </c>
      <c r="B58" s="84" t="s">
        <v>173</v>
      </c>
      <c r="C58" s="84">
        <v>0.11562116722445101</v>
      </c>
      <c r="D58" s="84">
        <v>0.47920501232147206</v>
      </c>
      <c r="E58" s="84">
        <v>-1.6142297540454722</v>
      </c>
      <c r="F58" s="84">
        <v>1.1912787577013519</v>
      </c>
      <c r="G58" s="87">
        <v>21687830528</v>
      </c>
      <c r="H58" s="84">
        <v>103.37000274658203</v>
      </c>
    </row>
    <row r="59" spans="1:8" s="83" customFormat="1" hidden="1" x14ac:dyDescent="0.35">
      <c r="A59" s="84" t="s">
        <v>174</v>
      </c>
      <c r="B59" s="84" t="s">
        <v>175</v>
      </c>
      <c r="C59" s="84">
        <v>0.11490350623956101</v>
      </c>
      <c r="D59" s="84">
        <v>1.222929000854492</v>
      </c>
      <c r="E59" s="84">
        <v>-2.1854859626668599</v>
      </c>
      <c r="F59" s="84">
        <v>-0.48455999557980406</v>
      </c>
      <c r="G59" s="87">
        <v>181097332736</v>
      </c>
      <c r="H59" s="84">
        <v>40.279998779296875</v>
      </c>
    </row>
    <row r="60" spans="1:8" s="83" customFormat="1" hidden="1" x14ac:dyDescent="0.35">
      <c r="A60" s="84" t="s">
        <v>176</v>
      </c>
      <c r="B60" s="84" t="s">
        <v>177</v>
      </c>
      <c r="C60" s="84">
        <v>0.11288468753404901</v>
      </c>
      <c r="D60" s="84">
        <v>0.9607130289077761</v>
      </c>
      <c r="E60" s="84">
        <v>-3.127400696076605</v>
      </c>
      <c r="F60" s="84">
        <v>-0.16043498484021201</v>
      </c>
      <c r="G60" s="87">
        <v>463096086528</v>
      </c>
      <c r="H60" s="84">
        <v>187.75999450683594</v>
      </c>
    </row>
    <row r="61" spans="1:8" s="83" customFormat="1" hidden="1" x14ac:dyDescent="0.35">
      <c r="A61" s="84" t="s">
        <v>178</v>
      </c>
      <c r="B61" s="84" t="s">
        <v>179</v>
      </c>
      <c r="C61" s="84">
        <v>0.11271934744349001</v>
      </c>
      <c r="D61" s="84">
        <v>1.0027309656143191</v>
      </c>
      <c r="E61" s="84">
        <v>-2.9142494177994522</v>
      </c>
      <c r="F61" s="84">
        <v>-0.14596947114714201</v>
      </c>
      <c r="G61" s="87">
        <v>14169114624</v>
      </c>
      <c r="H61" s="84">
        <v>49.360000610351563</v>
      </c>
    </row>
    <row r="62" spans="1:8" s="83" customFormat="1" hidden="1" x14ac:dyDescent="0.35">
      <c r="A62" s="84" t="s">
        <v>180</v>
      </c>
      <c r="B62" s="84" t="s">
        <v>181</v>
      </c>
      <c r="C62" s="84">
        <v>0.11231356249169601</v>
      </c>
      <c r="D62" s="84">
        <v>0.61436700820922907</v>
      </c>
      <c r="E62" s="84">
        <v>-2.0718962964757561</v>
      </c>
      <c r="F62" s="84">
        <v>0.7239895132025661</v>
      </c>
      <c r="G62" s="87">
        <v>67650125824</v>
      </c>
      <c r="H62" s="84">
        <v>153.58000183105469</v>
      </c>
    </row>
    <row r="63" spans="1:8" s="83" customFormat="1" hidden="1" x14ac:dyDescent="0.35">
      <c r="A63" s="84" t="s">
        <v>182</v>
      </c>
      <c r="B63" s="84" t="s">
        <v>183</v>
      </c>
      <c r="C63" s="84">
        <v>0.11170611273136001</v>
      </c>
      <c r="D63" s="84">
        <v>0.90813100337982211</v>
      </c>
      <c r="E63" s="84">
        <v>-2.282220068501343</v>
      </c>
      <c r="F63" s="84">
        <v>0.10229257851630001</v>
      </c>
      <c r="G63" s="87">
        <v>11993587712</v>
      </c>
      <c r="H63" s="84">
        <v>60.549999237060547</v>
      </c>
    </row>
    <row r="64" spans="1:8" s="83" customFormat="1" hidden="1" x14ac:dyDescent="0.35">
      <c r="A64" s="84" t="s">
        <v>184</v>
      </c>
      <c r="B64" s="84" t="s">
        <v>185</v>
      </c>
      <c r="C64" s="84">
        <v>0.11024637848727001</v>
      </c>
      <c r="D64" s="84">
        <v>0.58825802803039606</v>
      </c>
      <c r="E64" s="84">
        <v>-2.026358823235193</v>
      </c>
      <c r="F64" s="84">
        <v>0.93504905416704909</v>
      </c>
      <c r="G64" s="87">
        <v>12782261248</v>
      </c>
      <c r="H64" s="84">
        <v>26.770000457763672</v>
      </c>
    </row>
    <row r="65" spans="1:8" s="83" customFormat="1" hidden="1" x14ac:dyDescent="0.35">
      <c r="A65" s="84" t="s">
        <v>186</v>
      </c>
      <c r="B65" s="84" t="s">
        <v>187</v>
      </c>
      <c r="C65" s="84">
        <v>0.109647196276069</v>
      </c>
      <c r="D65" s="84">
        <v>1.060156941413879</v>
      </c>
      <c r="E65" s="84">
        <v>-2.6129285907565341</v>
      </c>
      <c r="F65" s="84">
        <v>-0.33746423649519902</v>
      </c>
      <c r="G65" s="87">
        <v>56112902144</v>
      </c>
      <c r="H65" s="84">
        <v>278.5</v>
      </c>
    </row>
    <row r="66" spans="1:8" s="83" customFormat="1" hidden="1" x14ac:dyDescent="0.35">
      <c r="A66" s="84" t="s">
        <v>188</v>
      </c>
      <c r="B66" s="84" t="s">
        <v>189</v>
      </c>
      <c r="C66" s="84">
        <v>0.10825192392047001</v>
      </c>
      <c r="D66" s="84">
        <v>0.97516000270843506</v>
      </c>
      <c r="E66" s="84">
        <v>-3.6773444581711772</v>
      </c>
      <c r="F66" s="84">
        <v>-0.167778633805928</v>
      </c>
      <c r="G66" s="87">
        <v>150452125696</v>
      </c>
      <c r="H66" s="84">
        <v>33.069999694824219</v>
      </c>
    </row>
    <row r="67" spans="1:8" s="83" customFormat="1" hidden="1" x14ac:dyDescent="0.35">
      <c r="A67" s="84" t="s">
        <v>190</v>
      </c>
      <c r="B67" s="84" t="s">
        <v>191</v>
      </c>
      <c r="C67" s="84">
        <v>0.10425534772365101</v>
      </c>
      <c r="D67" s="84">
        <v>0.76468402147293102</v>
      </c>
      <c r="E67" s="84">
        <v>-3.6776965031840581</v>
      </c>
      <c r="F67" s="84">
        <v>0.45976323098108801</v>
      </c>
      <c r="G67" s="87">
        <v>12670151680</v>
      </c>
      <c r="H67" s="84">
        <v>68.989997863769531</v>
      </c>
    </row>
    <row r="68" spans="1:8" s="83" customFormat="1" hidden="1" x14ac:dyDescent="0.35">
      <c r="A68" s="84" t="s">
        <v>192</v>
      </c>
      <c r="B68" s="84" t="s">
        <v>193</v>
      </c>
      <c r="C68" s="84">
        <v>0.10198509654922301</v>
      </c>
      <c r="D68" s="84">
        <v>1.138867974281311</v>
      </c>
      <c r="E68" s="84">
        <v>-0.45032996045559004</v>
      </c>
      <c r="F68" s="84">
        <v>-0.55602645448766408</v>
      </c>
      <c r="G68" s="87">
        <v>10515444736</v>
      </c>
      <c r="H68" s="84">
        <v>56.040000915527344</v>
      </c>
    </row>
    <row r="69" spans="1:8" s="83" customFormat="1" hidden="1" x14ac:dyDescent="0.35">
      <c r="A69" s="84" t="s">
        <v>194</v>
      </c>
      <c r="B69" s="84" t="s">
        <v>195</v>
      </c>
      <c r="C69" s="84">
        <v>9.9304915911873001E-2</v>
      </c>
      <c r="D69" s="84">
        <v>1.1917790174484251</v>
      </c>
      <c r="E69" s="84">
        <v>-1.9222364084472281</v>
      </c>
      <c r="F69" s="84">
        <v>-0.63305135111602007</v>
      </c>
      <c r="G69" s="87">
        <v>16589910016</v>
      </c>
      <c r="H69" s="84">
        <v>314.510009765625</v>
      </c>
    </row>
    <row r="70" spans="1:8" s="83" customFormat="1" hidden="1" x14ac:dyDescent="0.35">
      <c r="A70" s="84" t="s">
        <v>196</v>
      </c>
      <c r="B70" s="84" t="s">
        <v>197</v>
      </c>
      <c r="C70" s="84">
        <v>9.9170970782097009E-2</v>
      </c>
      <c r="D70" s="84">
        <v>1.3229459524154661</v>
      </c>
      <c r="E70" s="84">
        <v>-1.7357154266595161</v>
      </c>
      <c r="F70" s="84">
        <v>-0.73820943100614</v>
      </c>
      <c r="G70" s="87">
        <v>47430070272</v>
      </c>
      <c r="H70" s="84">
        <v>182.75</v>
      </c>
    </row>
    <row r="71" spans="1:8" s="83" customFormat="1" hidden="1" x14ac:dyDescent="0.35">
      <c r="A71" s="84" t="s">
        <v>198</v>
      </c>
      <c r="B71" s="84" t="s">
        <v>199</v>
      </c>
      <c r="C71" s="84">
        <v>9.7517255531349004E-2</v>
      </c>
      <c r="D71" s="84">
        <v>0.97201997041702304</v>
      </c>
      <c r="E71" s="84">
        <v>-2.8176298627620922</v>
      </c>
      <c r="F71" s="84">
        <v>-0.24953189128917103</v>
      </c>
      <c r="G71" s="87">
        <v>61569204224</v>
      </c>
      <c r="H71" s="84">
        <v>65.260002136230469</v>
      </c>
    </row>
    <row r="72" spans="1:8" s="83" customFormat="1" hidden="1" x14ac:dyDescent="0.35">
      <c r="A72" s="84" t="s">
        <v>200</v>
      </c>
      <c r="B72" s="84" t="s">
        <v>201</v>
      </c>
      <c r="C72" s="84">
        <v>9.6374266672983003E-2</v>
      </c>
      <c r="D72" s="84">
        <v>0.85078799724578902</v>
      </c>
      <c r="E72" s="84">
        <v>-3.0732712691105379</v>
      </c>
      <c r="F72" s="84">
        <v>-0.13102311587329601</v>
      </c>
      <c r="G72" s="87">
        <v>11335266304</v>
      </c>
      <c r="H72" s="84">
        <v>74.360000610351563</v>
      </c>
    </row>
    <row r="73" spans="1:8" s="83" customFormat="1" hidden="1" x14ac:dyDescent="0.35">
      <c r="A73" s="84" t="s">
        <v>202</v>
      </c>
      <c r="B73" s="84" t="s">
        <v>203</v>
      </c>
      <c r="C73" s="84">
        <v>9.6218714073977002E-2</v>
      </c>
      <c r="D73" s="84">
        <v>0.41687598824501004</v>
      </c>
      <c r="E73" s="84">
        <v>-2.057577136416791</v>
      </c>
      <c r="F73" s="84">
        <v>1.2265953374912879</v>
      </c>
      <c r="G73" s="87">
        <v>24981534720</v>
      </c>
      <c r="H73" s="84">
        <v>48.599998474121094</v>
      </c>
    </row>
    <row r="74" spans="1:8" s="83" customFormat="1" hidden="1" x14ac:dyDescent="0.35">
      <c r="A74" s="84" t="s">
        <v>204</v>
      </c>
      <c r="B74" s="84" t="s">
        <v>205</v>
      </c>
      <c r="C74" s="84">
        <v>9.6197949861240001E-2</v>
      </c>
      <c r="D74" s="84">
        <v>0.96519601345062311</v>
      </c>
      <c r="E74" s="84">
        <v>-3.4210594866051962</v>
      </c>
      <c r="F74" s="84">
        <v>-0.33298701078832904</v>
      </c>
      <c r="G74" s="87">
        <v>7168155136</v>
      </c>
      <c r="H74" s="84">
        <v>75.410003662109375</v>
      </c>
    </row>
    <row r="75" spans="1:8" s="83" customFormat="1" hidden="1" x14ac:dyDescent="0.35">
      <c r="A75" s="84" t="s">
        <v>206</v>
      </c>
      <c r="B75" s="84" t="s">
        <v>207</v>
      </c>
      <c r="C75" s="84">
        <v>9.5859197612831001E-2</v>
      </c>
      <c r="D75" s="84">
        <v>0.87721002101898204</v>
      </c>
      <c r="E75" s="84">
        <v>-2.3007149992291769</v>
      </c>
      <c r="F75" s="84">
        <v>-0.18094932975728201</v>
      </c>
      <c r="G75" s="87">
        <v>10492752896</v>
      </c>
      <c r="H75" s="84">
        <v>113.41999816894531</v>
      </c>
    </row>
    <row r="76" spans="1:8" s="83" customFormat="1" hidden="1" x14ac:dyDescent="0.35">
      <c r="A76" s="84" t="s">
        <v>208</v>
      </c>
      <c r="B76" s="84" t="s">
        <v>209</v>
      </c>
      <c r="C76" s="84">
        <v>9.5795500857904003E-2</v>
      </c>
      <c r="D76" s="84">
        <v>0.99793100357055708</v>
      </c>
      <c r="E76" s="84">
        <v>-1.8054717350999132</v>
      </c>
      <c r="F76" s="84">
        <v>-0.31536110555055602</v>
      </c>
      <c r="G76" s="87">
        <v>8822146048</v>
      </c>
      <c r="H76" s="84">
        <v>25.559999465942383</v>
      </c>
    </row>
    <row r="77" spans="1:8" s="83" customFormat="1" hidden="1" x14ac:dyDescent="0.35">
      <c r="A77" s="84" t="s">
        <v>210</v>
      </c>
      <c r="B77" s="84" t="s">
        <v>211</v>
      </c>
      <c r="C77" s="84">
        <v>9.5652446503851005E-2</v>
      </c>
      <c r="D77" s="84">
        <v>1.3915890455245972</v>
      </c>
      <c r="E77" s="84">
        <v>-1.0445140652069671</v>
      </c>
      <c r="F77" s="84">
        <v>-0.8382869196803221</v>
      </c>
      <c r="G77" s="87">
        <v>180377534464</v>
      </c>
      <c r="H77" s="84">
        <v>174.64999389648438</v>
      </c>
    </row>
    <row r="78" spans="1:8" s="83" customFormat="1" hidden="1" x14ac:dyDescent="0.35">
      <c r="A78" s="84" t="s">
        <v>212</v>
      </c>
      <c r="B78" s="84" t="s">
        <v>213</v>
      </c>
      <c r="C78" s="84">
        <v>9.398615984919001E-2</v>
      </c>
      <c r="D78" s="84">
        <v>0.97376698255538907</v>
      </c>
      <c r="E78" s="84">
        <v>-2.6696638803687072</v>
      </c>
      <c r="F78" s="84">
        <v>-0.318056107741848</v>
      </c>
      <c r="G78" s="87">
        <v>153210945536</v>
      </c>
      <c r="H78" s="84">
        <v>42.689998626708984</v>
      </c>
    </row>
    <row r="79" spans="1:8" s="83" customFormat="1" hidden="1" x14ac:dyDescent="0.35">
      <c r="A79" s="84" t="s">
        <v>214</v>
      </c>
      <c r="B79" s="84" t="s">
        <v>215</v>
      </c>
      <c r="C79" s="84">
        <v>9.1983892825080002E-2</v>
      </c>
      <c r="D79" s="84">
        <v>0.82703799009323109</v>
      </c>
      <c r="E79" s="84">
        <v>-4.7503327919103988</v>
      </c>
      <c r="F79" s="84">
        <v>-3.8718315767457004E-2</v>
      </c>
      <c r="G79" s="87">
        <v>33101615104</v>
      </c>
      <c r="H79" s="84">
        <v>137.44000244140625</v>
      </c>
    </row>
    <row r="80" spans="1:8" s="83" customFormat="1" hidden="1" x14ac:dyDescent="0.35">
      <c r="A80" s="84" t="s">
        <v>216</v>
      </c>
      <c r="B80" s="84" t="s">
        <v>217</v>
      </c>
      <c r="C80" s="84">
        <v>9.1913746033577007E-2</v>
      </c>
      <c r="D80" s="84">
        <v>1.116243958473206</v>
      </c>
      <c r="E80" s="84">
        <v>-1.6236142217810881</v>
      </c>
      <c r="F80" s="84">
        <v>-0.53022873309804208</v>
      </c>
      <c r="G80" s="87">
        <v>11373144064</v>
      </c>
      <c r="H80" s="84">
        <v>40.310001373291016</v>
      </c>
    </row>
    <row r="81" spans="1:8" s="83" customFormat="1" hidden="1" x14ac:dyDescent="0.35">
      <c r="A81" s="84" t="s">
        <v>218</v>
      </c>
      <c r="B81" s="84" t="s">
        <v>219</v>
      </c>
      <c r="C81" s="84">
        <v>9.1906489232797012E-2</v>
      </c>
      <c r="D81" s="84">
        <v>0.86838698387146007</v>
      </c>
      <c r="E81" s="84">
        <v>-1.7137920955490111</v>
      </c>
      <c r="F81" s="84">
        <v>-0.15587028802975902</v>
      </c>
      <c r="G81" s="87">
        <v>25986115584</v>
      </c>
      <c r="H81" s="84">
        <v>98.849998474121094</v>
      </c>
    </row>
    <row r="82" spans="1:8" s="83" customFormat="1" hidden="1" x14ac:dyDescent="0.35">
      <c r="A82" s="84" t="s">
        <v>220</v>
      </c>
      <c r="B82" s="84" t="s">
        <v>221</v>
      </c>
      <c r="C82" s="84">
        <v>9.151103416737201E-2</v>
      </c>
      <c r="D82" s="84">
        <v>1.2361810207366941</v>
      </c>
      <c r="E82" s="84">
        <v>-2.0188185134454599</v>
      </c>
      <c r="F82" s="84">
        <v>-0.78075510862591202</v>
      </c>
      <c r="G82" s="87">
        <v>268317900800</v>
      </c>
      <c r="H82" s="84">
        <v>121.73000335693359</v>
      </c>
    </row>
    <row r="83" spans="1:8" s="83" customFormat="1" hidden="1" x14ac:dyDescent="0.35">
      <c r="A83" s="84" t="s">
        <v>222</v>
      </c>
      <c r="B83" s="84" t="s">
        <v>223</v>
      </c>
      <c r="C83" s="84">
        <v>9.0278347869663003E-2</v>
      </c>
      <c r="D83" s="84">
        <v>0.56387901306152299</v>
      </c>
      <c r="E83" s="84">
        <v>-3.4949647831540389</v>
      </c>
      <c r="F83" s="84">
        <v>0.41440028958783603</v>
      </c>
      <c r="G83" s="87">
        <v>10475899904</v>
      </c>
      <c r="H83" s="84">
        <v>71.529998779296875</v>
      </c>
    </row>
    <row r="84" spans="1:8" s="83" customFormat="1" hidden="1" x14ac:dyDescent="0.35">
      <c r="A84" s="84" t="s">
        <v>224</v>
      </c>
      <c r="B84" s="84" t="s">
        <v>225</v>
      </c>
      <c r="C84" s="84">
        <v>8.9711116764057006E-2</v>
      </c>
      <c r="D84" s="84">
        <v>0.56795597076416005</v>
      </c>
      <c r="E84" s="84">
        <v>-2.7791150687831192</v>
      </c>
      <c r="F84" s="84">
        <v>1.006667499338705</v>
      </c>
      <c r="G84" s="87">
        <v>195629383680</v>
      </c>
      <c r="H84" s="84">
        <v>45.959999084472656</v>
      </c>
    </row>
    <row r="85" spans="1:8" s="83" customFormat="1" hidden="1" x14ac:dyDescent="0.35">
      <c r="A85" s="84" t="s">
        <v>226</v>
      </c>
      <c r="B85" s="84" t="s">
        <v>227</v>
      </c>
      <c r="C85" s="84">
        <v>8.8174332437958011E-2</v>
      </c>
      <c r="D85" s="84">
        <v>1.058163046836853</v>
      </c>
      <c r="E85" s="84">
        <v>-1.0009061304612541</v>
      </c>
      <c r="F85" s="84">
        <v>-0.47228961320702206</v>
      </c>
      <c r="G85" s="87">
        <v>108150177792</v>
      </c>
      <c r="H85" s="84">
        <v>68.099998474121094</v>
      </c>
    </row>
    <row r="86" spans="1:8" s="83" customFormat="1" hidden="1" x14ac:dyDescent="0.35">
      <c r="A86" s="84" t="s">
        <v>228</v>
      </c>
      <c r="B86" s="84" t="s">
        <v>229</v>
      </c>
      <c r="C86" s="84">
        <v>8.6564320518879009E-2</v>
      </c>
      <c r="D86" s="84">
        <v>0.8351969718933111</v>
      </c>
      <c r="E86" s="84">
        <v>-3.2914675562704212</v>
      </c>
      <c r="F86" s="84">
        <v>-0.14734291421130702</v>
      </c>
      <c r="G86" s="87">
        <v>39835594752</v>
      </c>
      <c r="H86" s="84">
        <v>137.89999389648438</v>
      </c>
    </row>
    <row r="87" spans="1:8" s="83" customFormat="1" hidden="1" x14ac:dyDescent="0.35">
      <c r="A87" s="84" t="s">
        <v>230</v>
      </c>
      <c r="B87" s="84" t="s">
        <v>231</v>
      </c>
      <c r="C87" s="84">
        <v>8.6306119169662007E-2</v>
      </c>
      <c r="D87" s="84">
        <v>1.3628460168838501</v>
      </c>
      <c r="E87" s="84">
        <v>-1.5273857482251261</v>
      </c>
      <c r="F87" s="84">
        <v>-0.6833237987227011</v>
      </c>
      <c r="G87" s="87">
        <v>11246006272</v>
      </c>
      <c r="H87" s="84">
        <v>98.760002136230469</v>
      </c>
    </row>
    <row r="88" spans="1:8" s="83" customFormat="1" hidden="1" x14ac:dyDescent="0.35">
      <c r="A88" s="84" t="s">
        <v>232</v>
      </c>
      <c r="B88" s="84" t="s">
        <v>233</v>
      </c>
      <c r="C88" s="84">
        <v>8.6259469718416013E-2</v>
      </c>
      <c r="D88" s="84">
        <v>0.53111201524734508</v>
      </c>
      <c r="E88" s="84">
        <v>-1.2719299103366639</v>
      </c>
      <c r="F88" s="84">
        <v>0.53896708218450606</v>
      </c>
      <c r="G88" s="87">
        <v>37002252288</v>
      </c>
      <c r="H88" s="84">
        <v>106.84999847412109</v>
      </c>
    </row>
    <row r="89" spans="1:8" s="83" customFormat="1" hidden="1" x14ac:dyDescent="0.35">
      <c r="A89" s="84" t="s">
        <v>234</v>
      </c>
      <c r="B89" s="84" t="s">
        <v>235</v>
      </c>
      <c r="C89" s="84">
        <v>8.5575355559852004E-2</v>
      </c>
      <c r="D89" s="84">
        <v>0.47298100590705905</v>
      </c>
      <c r="E89" s="84">
        <v>-2.2521822318130682</v>
      </c>
      <c r="F89" s="84">
        <v>0.96595888007499209</v>
      </c>
      <c r="G89" s="87">
        <v>15433088000</v>
      </c>
      <c r="H89" s="84">
        <v>63.240001678466797</v>
      </c>
    </row>
    <row r="90" spans="1:8" s="83" customFormat="1" hidden="1" x14ac:dyDescent="0.35">
      <c r="A90" s="84" t="s">
        <v>236</v>
      </c>
      <c r="B90" s="84" t="s">
        <v>237</v>
      </c>
      <c r="C90" s="84">
        <v>8.5549964674142012E-2</v>
      </c>
      <c r="D90" s="84">
        <v>0.7703499794006351</v>
      </c>
      <c r="E90" s="84">
        <v>-4.5310842800777449</v>
      </c>
      <c r="F90" s="84">
        <v>-2.9549971552135002E-2</v>
      </c>
      <c r="G90" s="87">
        <v>13322072064</v>
      </c>
      <c r="H90" s="84">
        <v>124.94999694824219</v>
      </c>
    </row>
    <row r="91" spans="1:8" s="83" customFormat="1" hidden="1" x14ac:dyDescent="0.35">
      <c r="A91" s="84" t="s">
        <v>238</v>
      </c>
      <c r="B91" s="84" t="s">
        <v>239</v>
      </c>
      <c r="C91" s="84">
        <v>8.5527452432927004E-2</v>
      </c>
      <c r="D91" s="84">
        <v>1.1051080226898189</v>
      </c>
      <c r="E91" s="84">
        <v>1.0803429695417219</v>
      </c>
      <c r="F91" s="84">
        <v>-0.46236402326379006</v>
      </c>
      <c r="G91" s="87">
        <v>95219933184</v>
      </c>
      <c r="H91" s="84">
        <v>233.80000305175781</v>
      </c>
    </row>
    <row r="92" spans="1:8" s="83" customFormat="1" hidden="1" x14ac:dyDescent="0.35">
      <c r="A92" s="84" t="s">
        <v>240</v>
      </c>
      <c r="B92" s="84" t="s">
        <v>241</v>
      </c>
      <c r="C92" s="84">
        <v>8.5269213849121006E-2</v>
      </c>
      <c r="D92" s="84">
        <v>0.8432120084762571</v>
      </c>
      <c r="E92" s="84">
        <v>-2.6347513190472349</v>
      </c>
      <c r="F92" s="84">
        <v>-0.127208251044063</v>
      </c>
      <c r="G92" s="87">
        <v>115233300480</v>
      </c>
      <c r="H92" s="84">
        <v>85.800003051757813</v>
      </c>
    </row>
    <row r="93" spans="1:8" s="83" customFormat="1" hidden="1" x14ac:dyDescent="0.35">
      <c r="A93" s="84" t="s">
        <v>242</v>
      </c>
      <c r="B93" s="84" t="s">
        <v>243</v>
      </c>
      <c r="C93" s="84">
        <v>8.4995186652088009E-2</v>
      </c>
      <c r="D93" s="84">
        <v>0.99107700586319003</v>
      </c>
      <c r="E93" s="84">
        <v>-3.51438409748642</v>
      </c>
      <c r="F93" s="84">
        <v>-0.44184679743543703</v>
      </c>
      <c r="G93" s="87">
        <v>21202593792</v>
      </c>
      <c r="H93" s="84">
        <v>86.30999755859375</v>
      </c>
    </row>
    <row r="94" spans="1:8" s="83" customFormat="1" hidden="1" x14ac:dyDescent="0.35">
      <c r="A94" s="84" t="s">
        <v>244</v>
      </c>
      <c r="B94" s="84" t="s">
        <v>245</v>
      </c>
      <c r="C94" s="84">
        <v>8.4851396934520013E-2</v>
      </c>
      <c r="D94" s="84">
        <v>1.177013039588928</v>
      </c>
      <c r="E94" s="84">
        <v>-2.1047081995343051</v>
      </c>
      <c r="F94" s="84">
        <v>-0.55515323103035208</v>
      </c>
      <c r="G94" s="87">
        <v>9257044992</v>
      </c>
      <c r="H94" s="84">
        <v>40.110000610351563</v>
      </c>
    </row>
    <row r="95" spans="1:8" s="83" customFormat="1" hidden="1" x14ac:dyDescent="0.35">
      <c r="A95" s="84" t="s">
        <v>246</v>
      </c>
      <c r="B95" s="84" t="s">
        <v>247</v>
      </c>
      <c r="C95" s="84">
        <v>8.4835738974233008E-2</v>
      </c>
      <c r="D95" s="84">
        <v>1.70964503288269</v>
      </c>
      <c r="E95" s="84">
        <v>-1.417959177244885</v>
      </c>
      <c r="F95" s="84">
        <v>-1.0136564402301851</v>
      </c>
      <c r="G95" s="87">
        <v>657154244608</v>
      </c>
      <c r="H95" s="84">
        <v>1343.9599609375</v>
      </c>
    </row>
    <row r="96" spans="1:8" s="83" customFormat="1" hidden="1" x14ac:dyDescent="0.35">
      <c r="A96" s="84" t="s">
        <v>248</v>
      </c>
      <c r="B96" s="84" t="s">
        <v>249</v>
      </c>
      <c r="C96" s="84">
        <v>8.4776162826436005E-2</v>
      </c>
      <c r="D96" s="84">
        <v>1.023622989654541</v>
      </c>
      <c r="E96" s="84">
        <v>-2.5887211502043863</v>
      </c>
      <c r="F96" s="84">
        <v>-0.53040467660527801</v>
      </c>
      <c r="G96" s="87">
        <v>33283223552</v>
      </c>
      <c r="H96" s="84">
        <v>57.069999694824219</v>
      </c>
    </row>
    <row r="97" spans="1:8" s="83" customFormat="1" hidden="1" x14ac:dyDescent="0.35">
      <c r="A97" s="84" t="s">
        <v>250</v>
      </c>
      <c r="B97" s="84" t="s">
        <v>251</v>
      </c>
      <c r="C97" s="84">
        <v>8.4353020092367004E-2</v>
      </c>
      <c r="D97" s="84">
        <v>1.2494709491729741</v>
      </c>
      <c r="E97" s="84">
        <v>-2.590022529233948</v>
      </c>
      <c r="F97" s="84">
        <v>-0.72209597817461002</v>
      </c>
      <c r="G97" s="87">
        <v>4696456192</v>
      </c>
      <c r="H97" s="84">
        <v>35.889999389648438</v>
      </c>
    </row>
    <row r="98" spans="1:8" s="83" customFormat="1" hidden="1" x14ac:dyDescent="0.35">
      <c r="A98" s="84" t="s">
        <v>252</v>
      </c>
      <c r="B98" s="84" t="s">
        <v>253</v>
      </c>
      <c r="C98" s="84">
        <v>8.3778548102344003E-2</v>
      </c>
      <c r="D98" s="84">
        <v>0.6357619762420651</v>
      </c>
      <c r="E98" s="84">
        <v>-2.046439603114425</v>
      </c>
      <c r="F98" s="84">
        <v>0.42024471272725805</v>
      </c>
      <c r="G98" s="87">
        <v>10602929152</v>
      </c>
      <c r="H98" s="84">
        <v>38.479999542236328</v>
      </c>
    </row>
    <row r="99" spans="1:8" s="83" customFormat="1" hidden="1" x14ac:dyDescent="0.35">
      <c r="A99" s="84" t="s">
        <v>254</v>
      </c>
      <c r="B99" s="84" t="s">
        <v>255</v>
      </c>
      <c r="C99" s="84">
        <v>8.3467648060577007E-2</v>
      </c>
      <c r="D99" s="84">
        <v>1.084192037582397</v>
      </c>
      <c r="E99" s="84">
        <v>-2.4727798798879421</v>
      </c>
      <c r="F99" s="84">
        <v>-0.56660356228016506</v>
      </c>
      <c r="G99" s="87">
        <v>11030971392</v>
      </c>
      <c r="H99" s="84">
        <v>61.380001068115234</v>
      </c>
    </row>
    <row r="100" spans="1:8" s="83" customFormat="1" hidden="1" x14ac:dyDescent="0.35">
      <c r="A100" s="84" t="s">
        <v>256</v>
      </c>
      <c r="B100" s="84" t="s">
        <v>257</v>
      </c>
      <c r="C100" s="84">
        <v>8.289740686359201E-2</v>
      </c>
      <c r="D100" s="84">
        <v>0.93028402328491211</v>
      </c>
      <c r="E100" s="84">
        <v>-2.2613907726167701</v>
      </c>
      <c r="F100" s="84">
        <v>-0.31065348263928</v>
      </c>
      <c r="G100" s="87">
        <v>113679917056</v>
      </c>
      <c r="H100" s="84">
        <v>178.39999389648438</v>
      </c>
    </row>
    <row r="101" spans="1:8" s="83" customFormat="1" hidden="1" x14ac:dyDescent="0.35">
      <c r="A101" s="84" t="s">
        <v>258</v>
      </c>
      <c r="B101" s="84" t="s">
        <v>259</v>
      </c>
      <c r="C101" s="84">
        <v>8.2738407192346E-2</v>
      </c>
      <c r="D101" s="84">
        <v>0.42584401369094804</v>
      </c>
      <c r="E101" s="84">
        <v>-1.7197550555026451</v>
      </c>
      <c r="F101" s="84">
        <v>1.0859116080134199</v>
      </c>
      <c r="G101" s="87">
        <v>21335871488</v>
      </c>
      <c r="H101" s="84">
        <v>67.620002746582031</v>
      </c>
    </row>
    <row r="102" spans="1:8" s="83" customFormat="1" hidden="1" x14ac:dyDescent="0.35">
      <c r="A102" s="84" t="s">
        <v>260</v>
      </c>
      <c r="B102" s="84" t="s">
        <v>261</v>
      </c>
      <c r="C102" s="84">
        <v>8.2695102430223003E-2</v>
      </c>
      <c r="D102" s="84">
        <v>0.72459501028060902</v>
      </c>
      <c r="E102" s="84">
        <v>-3.4621260216034662</v>
      </c>
      <c r="F102" s="84">
        <v>0.11498570649645901</v>
      </c>
      <c r="G102" s="87">
        <v>249329418240</v>
      </c>
      <c r="H102" s="84">
        <v>85.819999694824219</v>
      </c>
    </row>
    <row r="103" spans="1:8" s="83" customFormat="1" hidden="1" x14ac:dyDescent="0.35">
      <c r="A103" s="84" t="s">
        <v>262</v>
      </c>
      <c r="B103" s="84" t="s">
        <v>263</v>
      </c>
      <c r="C103" s="84">
        <v>8.2049501487679005E-2</v>
      </c>
      <c r="D103" s="84">
        <v>0.67395800352096602</v>
      </c>
      <c r="E103" s="84">
        <v>-2.9755602529034348</v>
      </c>
      <c r="F103" s="84">
        <v>0.23505091831525302</v>
      </c>
      <c r="G103" s="87">
        <v>35685244928</v>
      </c>
      <c r="H103" s="84">
        <v>83.699996948242188</v>
      </c>
    </row>
    <row r="104" spans="1:8" s="83" customFormat="1" hidden="1" x14ac:dyDescent="0.35">
      <c r="A104" s="84" t="s">
        <v>264</v>
      </c>
      <c r="B104" s="84" t="s">
        <v>265</v>
      </c>
      <c r="C104" s="84">
        <v>8.1910717127182009E-2</v>
      </c>
      <c r="D104" s="84">
        <v>1.188187956809998</v>
      </c>
      <c r="E104" s="84">
        <v>-1.8415526893400229</v>
      </c>
      <c r="F104" s="84">
        <v>-0.77863818659329509</v>
      </c>
      <c r="G104" s="87">
        <v>11847569408</v>
      </c>
      <c r="H104" s="84">
        <v>79.239997863769531</v>
      </c>
    </row>
    <row r="105" spans="1:8" s="83" customFormat="1" hidden="1" x14ac:dyDescent="0.35">
      <c r="A105" s="84" t="s">
        <v>266</v>
      </c>
      <c r="B105" s="84" t="s">
        <v>267</v>
      </c>
      <c r="C105" s="84">
        <v>8.1515036841019003E-2</v>
      </c>
      <c r="D105" s="84">
        <v>0.5957090258598331</v>
      </c>
      <c r="E105" s="84">
        <v>-2.8166115780845442</v>
      </c>
      <c r="F105" s="84">
        <v>0.39516352784437003</v>
      </c>
      <c r="G105" s="87">
        <v>131270598656</v>
      </c>
      <c r="H105" s="84">
        <v>170.27999877929688</v>
      </c>
    </row>
    <row r="106" spans="1:8" s="83" customFormat="1" hidden="1" x14ac:dyDescent="0.35">
      <c r="A106" s="84" t="s">
        <v>268</v>
      </c>
      <c r="B106" s="84" t="s">
        <v>269</v>
      </c>
      <c r="C106" s="84">
        <v>8.1437264800630002E-2</v>
      </c>
      <c r="D106" s="84">
        <v>0.43758699297905002</v>
      </c>
      <c r="E106" s="84">
        <v>-1.791662028289045</v>
      </c>
      <c r="F106" s="84">
        <v>1.0195779376771641</v>
      </c>
      <c r="G106" s="87">
        <v>9483066368</v>
      </c>
      <c r="H106" s="84">
        <v>84.610000610351563</v>
      </c>
    </row>
    <row r="107" spans="1:8" s="83" customFormat="1" hidden="1" x14ac:dyDescent="0.35">
      <c r="A107" s="84" t="s">
        <v>270</v>
      </c>
      <c r="B107" s="84" t="s">
        <v>271</v>
      </c>
      <c r="C107" s="84">
        <v>8.1056334543885999E-2</v>
      </c>
      <c r="D107" s="84">
        <v>0.74783998727798506</v>
      </c>
      <c r="E107" s="84">
        <v>-2.0819893579172368</v>
      </c>
      <c r="F107" s="84">
        <v>1.9187985334928003E-2</v>
      </c>
      <c r="G107" s="87">
        <v>329454157824</v>
      </c>
      <c r="H107" s="84">
        <v>122.83999633789063</v>
      </c>
    </row>
    <row r="108" spans="1:8" s="83" customFormat="1" hidden="1" x14ac:dyDescent="0.35">
      <c r="A108" s="84" t="s">
        <v>272</v>
      </c>
      <c r="B108" s="84" t="s">
        <v>273</v>
      </c>
      <c r="C108" s="84">
        <v>8.0961828335019012E-2</v>
      </c>
      <c r="D108" s="84">
        <v>1.0609979629516599</v>
      </c>
      <c r="E108" s="84">
        <v>-2.2820508227970082</v>
      </c>
      <c r="F108" s="84">
        <v>-0.49188574516839206</v>
      </c>
      <c r="G108" s="87">
        <v>7097253376</v>
      </c>
      <c r="H108" s="84">
        <v>57.580001831054688</v>
      </c>
    </row>
    <row r="109" spans="1:8" s="83" customFormat="1" hidden="1" x14ac:dyDescent="0.35">
      <c r="A109" s="84" t="s">
        <v>274</v>
      </c>
      <c r="B109" s="84" t="s">
        <v>275</v>
      </c>
      <c r="C109" s="84">
        <v>7.9741926419670012E-2</v>
      </c>
      <c r="D109" s="84">
        <v>1.0821670293807979</v>
      </c>
      <c r="E109" s="84">
        <v>-2.8443700575767079</v>
      </c>
      <c r="F109" s="84">
        <v>-0.60532967818156702</v>
      </c>
      <c r="G109" s="87">
        <v>69673058304</v>
      </c>
      <c r="H109" s="84">
        <v>273.51998901367188</v>
      </c>
    </row>
    <row r="110" spans="1:8" s="83" customFormat="1" hidden="1" x14ac:dyDescent="0.35">
      <c r="A110" s="84" t="s">
        <v>276</v>
      </c>
      <c r="B110" s="84" t="s">
        <v>277</v>
      </c>
      <c r="C110" s="84">
        <v>7.8606270580442006E-2</v>
      </c>
      <c r="D110" s="84">
        <v>0.53691601753234908</v>
      </c>
      <c r="E110" s="84">
        <v>-2.65760546434143</v>
      </c>
      <c r="F110" s="84">
        <v>0.52589773601209799</v>
      </c>
      <c r="G110" s="87">
        <v>63187714048</v>
      </c>
      <c r="H110" s="84">
        <v>176.6199951171875</v>
      </c>
    </row>
    <row r="111" spans="1:8" s="83" customFormat="1" hidden="1" x14ac:dyDescent="0.35">
      <c r="A111" s="84" t="s">
        <v>278</v>
      </c>
      <c r="B111" s="84" t="s">
        <v>279</v>
      </c>
      <c r="C111" s="84">
        <v>7.8089073655208008E-2</v>
      </c>
      <c r="D111" s="84">
        <v>0.94081401824951205</v>
      </c>
      <c r="E111" s="84">
        <v>-3.6381598763122263</v>
      </c>
      <c r="F111" s="84">
        <v>-0.54557812731718502</v>
      </c>
      <c r="G111" s="87">
        <v>16962459648</v>
      </c>
      <c r="H111" s="84">
        <v>103.04000091552734</v>
      </c>
    </row>
    <row r="112" spans="1:8" s="83" customFormat="1" hidden="1" x14ac:dyDescent="0.35">
      <c r="A112" s="84" t="s">
        <v>280</v>
      </c>
      <c r="B112" s="84" t="s">
        <v>281</v>
      </c>
      <c r="C112" s="84">
        <v>7.7642820329291012E-2</v>
      </c>
      <c r="D112" s="84">
        <v>0.39974600076675404</v>
      </c>
      <c r="E112" s="84">
        <v>-2.5933571573628229</v>
      </c>
      <c r="F112" s="84">
        <v>1.0386490321140891</v>
      </c>
      <c r="G112" s="87">
        <v>19820730368</v>
      </c>
      <c r="H112" s="84">
        <v>108.94999694824219</v>
      </c>
    </row>
    <row r="113" spans="1:8" s="83" customFormat="1" hidden="1" x14ac:dyDescent="0.35">
      <c r="A113" s="84" t="s">
        <v>282</v>
      </c>
      <c r="B113" s="84" t="s">
        <v>283</v>
      </c>
      <c r="C113" s="84">
        <v>7.7634749381698009E-2</v>
      </c>
      <c r="D113" s="84">
        <v>0.46046999096870406</v>
      </c>
      <c r="E113" s="84">
        <v>-3.044899195747834</v>
      </c>
      <c r="F113" s="84">
        <v>0.8915369512652811</v>
      </c>
      <c r="G113" s="87">
        <v>219203403776</v>
      </c>
      <c r="H113" s="84">
        <v>53.049999237060547</v>
      </c>
    </row>
    <row r="114" spans="1:8" s="83" customFormat="1" hidden="1" x14ac:dyDescent="0.35">
      <c r="A114" s="84" t="s">
        <v>284</v>
      </c>
      <c r="B114" s="84" t="s">
        <v>285</v>
      </c>
      <c r="C114" s="84">
        <v>7.6765334382246003E-2</v>
      </c>
      <c r="D114" s="84">
        <v>0.36812898516655002</v>
      </c>
      <c r="E114" s="84">
        <v>-1.65762448325747</v>
      </c>
      <c r="F114" s="84">
        <v>1.1933214075251199</v>
      </c>
      <c r="G114" s="87">
        <v>36268154880</v>
      </c>
      <c r="H114" s="84">
        <v>73.550003051757813</v>
      </c>
    </row>
    <row r="115" spans="1:8" s="83" customFormat="1" hidden="1" x14ac:dyDescent="0.35">
      <c r="A115" s="84" t="s">
        <v>286</v>
      </c>
      <c r="B115" s="84" t="s">
        <v>287</v>
      </c>
      <c r="C115" s="84">
        <v>7.6256924085318006E-2</v>
      </c>
      <c r="D115" s="84">
        <v>0.89135098457336404</v>
      </c>
      <c r="E115" s="84">
        <v>-0.17818564748316701</v>
      </c>
      <c r="F115" s="84">
        <v>-0.39585252491917905</v>
      </c>
      <c r="G115" s="87">
        <v>14751574016</v>
      </c>
      <c r="H115" s="84">
        <v>103.51999664306641</v>
      </c>
    </row>
    <row r="116" spans="1:8" s="83" customFormat="1" hidden="1" x14ac:dyDescent="0.35">
      <c r="A116" s="84" t="s">
        <v>288</v>
      </c>
      <c r="B116" s="84" t="s">
        <v>289</v>
      </c>
      <c r="C116" s="84">
        <v>7.5164295766909001E-2</v>
      </c>
      <c r="D116" s="84">
        <v>1.065852999687195</v>
      </c>
      <c r="E116" s="84">
        <v>-3.044979687080652</v>
      </c>
      <c r="F116" s="84">
        <v>-0.60397145811639907</v>
      </c>
      <c r="G116" s="87">
        <v>38071377920</v>
      </c>
      <c r="H116" s="84">
        <v>139.78999328613281</v>
      </c>
    </row>
    <row r="117" spans="1:8" s="83" customFormat="1" hidden="1" x14ac:dyDescent="0.35">
      <c r="A117" s="84" t="s">
        <v>290</v>
      </c>
      <c r="B117" s="84" t="s">
        <v>291</v>
      </c>
      <c r="C117" s="84">
        <v>7.5128463057226008E-2</v>
      </c>
      <c r="D117" s="84">
        <v>0.92638200521469105</v>
      </c>
      <c r="E117" s="84">
        <v>-2.6027566574962853</v>
      </c>
      <c r="F117" s="84">
        <v>-0.51335140152821102</v>
      </c>
      <c r="G117" s="87">
        <v>66470879232</v>
      </c>
      <c r="H117" s="84">
        <v>94.849998474121094</v>
      </c>
    </row>
    <row r="118" spans="1:8" s="83" customFormat="1" hidden="1" x14ac:dyDescent="0.35">
      <c r="A118" s="84" t="s">
        <v>292</v>
      </c>
      <c r="B118" s="84" t="s">
        <v>293</v>
      </c>
      <c r="C118" s="84">
        <v>7.2688970121370003E-2</v>
      </c>
      <c r="D118" s="84">
        <v>1.033995985984802</v>
      </c>
      <c r="E118" s="84">
        <v>-0.96045699407035812</v>
      </c>
      <c r="F118" s="84">
        <v>-0.507107849857381</v>
      </c>
      <c r="G118" s="87">
        <v>65032523776</v>
      </c>
      <c r="H118" s="84">
        <v>53.650001525878906</v>
      </c>
    </row>
    <row r="119" spans="1:8" s="83" customFormat="1" hidden="1" x14ac:dyDescent="0.35">
      <c r="A119" s="84" t="s">
        <v>294</v>
      </c>
      <c r="B119" s="84" t="s">
        <v>295</v>
      </c>
      <c r="C119" s="84">
        <v>7.1596495103804003E-2</v>
      </c>
      <c r="D119" s="84">
        <v>0.98552602529525812</v>
      </c>
      <c r="E119" s="84">
        <v>-3.0805145398213529</v>
      </c>
      <c r="F119" s="84">
        <v>-0.65917287487779808</v>
      </c>
      <c r="G119" s="87">
        <v>10920677376</v>
      </c>
      <c r="H119" s="84">
        <v>37.759998321533203</v>
      </c>
    </row>
    <row r="120" spans="1:8" s="83" customFormat="1" hidden="1" x14ac:dyDescent="0.35">
      <c r="A120" s="84" t="s">
        <v>296</v>
      </c>
      <c r="B120" s="84" t="s">
        <v>297</v>
      </c>
      <c r="C120" s="84">
        <v>7.0268796657022001E-2</v>
      </c>
      <c r="D120" s="84">
        <v>1.0963859558105471</v>
      </c>
      <c r="E120" s="84">
        <v>-3.0645480090263022</v>
      </c>
      <c r="F120" s="84">
        <v>-0.7388661425717461</v>
      </c>
      <c r="G120" s="87">
        <v>49618141184</v>
      </c>
      <c r="H120" s="84">
        <v>58.759998321533203</v>
      </c>
    </row>
    <row r="121" spans="1:8" s="83" customFormat="1" hidden="1" x14ac:dyDescent="0.35">
      <c r="A121" s="84" t="s">
        <v>298</v>
      </c>
      <c r="B121" s="84" t="s">
        <v>299</v>
      </c>
      <c r="C121" s="84">
        <v>6.9207361792864006E-2</v>
      </c>
      <c r="D121" s="84">
        <v>1.0210180282592769</v>
      </c>
      <c r="E121" s="84">
        <v>-2.8658670097873959</v>
      </c>
      <c r="F121" s="84">
        <v>-0.69651283613229709</v>
      </c>
      <c r="G121" s="87">
        <v>38090145792</v>
      </c>
      <c r="H121" s="84">
        <v>79.279998779296875</v>
      </c>
    </row>
    <row r="122" spans="1:8" s="83" customFormat="1" hidden="1" x14ac:dyDescent="0.35">
      <c r="A122" s="84" t="s">
        <v>300</v>
      </c>
      <c r="B122" s="84" t="s">
        <v>301</v>
      </c>
      <c r="C122" s="84">
        <v>6.8959192147995008E-2</v>
      </c>
      <c r="D122" s="84">
        <v>0.35749599337577803</v>
      </c>
      <c r="E122" s="84">
        <v>-1.7292242380072871</v>
      </c>
      <c r="F122" s="84">
        <v>1.1664740816359611</v>
      </c>
      <c r="G122" s="87">
        <v>59827830784</v>
      </c>
      <c r="H122" s="84">
        <v>83.910003662109375</v>
      </c>
    </row>
    <row r="123" spans="1:8" s="83" customFormat="1" hidden="1" x14ac:dyDescent="0.35">
      <c r="A123" s="84" t="s">
        <v>302</v>
      </c>
      <c r="B123" s="84" t="s">
        <v>303</v>
      </c>
      <c r="C123" s="84">
        <v>6.843596921207501E-2</v>
      </c>
      <c r="D123" s="84">
        <v>0.82543402910232511</v>
      </c>
      <c r="E123" s="84">
        <v>-3.0677133649195629</v>
      </c>
      <c r="F123" s="84">
        <v>-0.33947900554749605</v>
      </c>
      <c r="G123" s="87">
        <v>11060088832</v>
      </c>
      <c r="H123" s="84">
        <v>33.790000915527344</v>
      </c>
    </row>
    <row r="124" spans="1:8" s="83" customFormat="1" hidden="1" x14ac:dyDescent="0.35">
      <c r="A124" s="84" t="s">
        <v>304</v>
      </c>
      <c r="B124" s="84" t="s">
        <v>305</v>
      </c>
      <c r="C124" s="84">
        <v>6.6975449005370002E-2</v>
      </c>
      <c r="D124" s="84">
        <v>0.43402999639511103</v>
      </c>
      <c r="E124" s="84">
        <v>-2.007623068266716</v>
      </c>
      <c r="F124" s="84">
        <v>0.76384181456747802</v>
      </c>
      <c r="G124" s="87">
        <v>13670740992</v>
      </c>
      <c r="H124" s="84">
        <v>48.25</v>
      </c>
    </row>
    <row r="125" spans="1:8" s="83" customFormat="1" hidden="1" x14ac:dyDescent="0.35">
      <c r="A125" s="84" t="s">
        <v>306</v>
      </c>
      <c r="B125" s="84" t="s">
        <v>307</v>
      </c>
      <c r="C125" s="84">
        <v>6.6134787574526011E-2</v>
      </c>
      <c r="D125" s="84">
        <v>1.0552530288696289</v>
      </c>
      <c r="E125" s="84">
        <v>-3.1636086519417681</v>
      </c>
      <c r="F125" s="84">
        <v>-0.79543343193983607</v>
      </c>
      <c r="G125" s="87">
        <v>11176069120</v>
      </c>
      <c r="H125" s="84">
        <v>123.05999755859375</v>
      </c>
    </row>
    <row r="126" spans="1:8" s="83" customFormat="1" hidden="1" x14ac:dyDescent="0.35">
      <c r="A126" s="84" t="s">
        <v>308</v>
      </c>
      <c r="B126" s="84" t="s">
        <v>309</v>
      </c>
      <c r="C126" s="84">
        <v>6.6000322330072012E-2</v>
      </c>
      <c r="D126" s="84">
        <v>1.0410139560699461</v>
      </c>
      <c r="E126" s="84">
        <v>-2.592731059044346</v>
      </c>
      <c r="F126" s="84">
        <v>-0.73196979833057807</v>
      </c>
      <c r="G126" s="87">
        <v>76456427520</v>
      </c>
      <c r="H126" s="84">
        <v>89.5</v>
      </c>
    </row>
    <row r="127" spans="1:8" s="83" customFormat="1" hidden="1" x14ac:dyDescent="0.35">
      <c r="A127" s="84" t="s">
        <v>310</v>
      </c>
      <c r="B127" s="84" t="s">
        <v>311</v>
      </c>
      <c r="C127" s="84">
        <v>6.5927534559610007E-2</v>
      </c>
      <c r="D127" s="84">
        <v>1.3719140291213989</v>
      </c>
      <c r="E127" s="84">
        <v>-1.1302514636252521</v>
      </c>
      <c r="F127" s="84">
        <v>-0.90209281371111905</v>
      </c>
      <c r="G127" s="87">
        <v>69012979712</v>
      </c>
      <c r="H127" s="84">
        <v>116.94999694824219</v>
      </c>
    </row>
    <row r="128" spans="1:8" s="83" customFormat="1" hidden="1" x14ac:dyDescent="0.35">
      <c r="A128" s="84" t="s">
        <v>312</v>
      </c>
      <c r="B128" s="84" t="s">
        <v>313</v>
      </c>
      <c r="C128" s="84">
        <v>6.5461722893449009E-2</v>
      </c>
      <c r="D128" s="84">
        <v>0.44627401232719405</v>
      </c>
      <c r="E128" s="84">
        <v>-1.33453615302079</v>
      </c>
      <c r="F128" s="84">
        <v>0.78702665842392605</v>
      </c>
      <c r="G128" s="87">
        <v>42335690752</v>
      </c>
      <c r="H128" s="84">
        <v>43.830001831054688</v>
      </c>
    </row>
    <row r="129" spans="1:8" s="83" customFormat="1" hidden="1" x14ac:dyDescent="0.35">
      <c r="A129" s="84" t="s">
        <v>314</v>
      </c>
      <c r="B129" s="84" t="s">
        <v>315</v>
      </c>
      <c r="C129" s="84">
        <v>6.4177565289860003E-2</v>
      </c>
      <c r="D129" s="84">
        <v>0.57956898212432906</v>
      </c>
      <c r="E129" s="84">
        <v>-2.3603940748805639</v>
      </c>
      <c r="F129" s="84">
        <v>0.23270827725720802</v>
      </c>
      <c r="G129" s="87">
        <v>15832500224</v>
      </c>
      <c r="H129" s="84">
        <v>239.64999389648438</v>
      </c>
    </row>
    <row r="130" spans="1:8" s="83" customFormat="1" hidden="1" x14ac:dyDescent="0.35">
      <c r="A130" s="84" t="s">
        <v>316</v>
      </c>
      <c r="B130" s="84" t="s">
        <v>317</v>
      </c>
      <c r="C130" s="84">
        <v>6.3686870623670011E-2</v>
      </c>
      <c r="D130" s="84">
        <v>0.52634602785110507</v>
      </c>
      <c r="E130" s="84">
        <v>-2.134765974283825</v>
      </c>
      <c r="F130" s="84">
        <v>0.36919221852293205</v>
      </c>
      <c r="G130" s="87">
        <v>15587481600</v>
      </c>
      <c r="H130" s="84">
        <v>86.30999755859375</v>
      </c>
    </row>
    <row r="131" spans="1:8" s="83" customFormat="1" hidden="1" x14ac:dyDescent="0.35">
      <c r="A131" s="84" t="s">
        <v>318</v>
      </c>
      <c r="B131" s="84" t="s">
        <v>319</v>
      </c>
      <c r="C131" s="84">
        <v>6.346534517454501E-2</v>
      </c>
      <c r="D131" s="84">
        <v>0.65597397089004505</v>
      </c>
      <c r="E131" s="84">
        <v>-1.383154340301308</v>
      </c>
      <c r="F131" s="84">
        <v>0.12176683973820901</v>
      </c>
      <c r="G131" s="87">
        <v>43090513920</v>
      </c>
      <c r="H131" s="84">
        <v>103.87000274658203</v>
      </c>
    </row>
    <row r="132" spans="1:8" s="83" customFormat="1" hidden="1" x14ac:dyDescent="0.35">
      <c r="A132" s="84" t="s">
        <v>320</v>
      </c>
      <c r="B132" s="84" t="s">
        <v>321</v>
      </c>
      <c r="C132" s="84">
        <v>6.3310971405851998E-2</v>
      </c>
      <c r="D132" s="84">
        <v>0.97892302274704013</v>
      </c>
      <c r="E132" s="84">
        <v>-2.8236427092256653</v>
      </c>
      <c r="F132" s="84">
        <v>-0.656597661420534</v>
      </c>
      <c r="G132" s="87">
        <v>17819631616</v>
      </c>
      <c r="H132" s="84">
        <v>108.97000122070313</v>
      </c>
    </row>
    <row r="133" spans="1:8" s="83" customFormat="1" hidden="1" x14ac:dyDescent="0.35">
      <c r="A133" s="84" t="s">
        <v>322</v>
      </c>
      <c r="B133" s="84" t="s">
        <v>323</v>
      </c>
      <c r="C133" s="84">
        <v>6.2883281485656001E-2</v>
      </c>
      <c r="D133" s="84">
        <v>1.0298600196838379</v>
      </c>
      <c r="E133" s="84">
        <v>-2.7182127140563548</v>
      </c>
      <c r="F133" s="84">
        <v>-0.79314699461092508</v>
      </c>
      <c r="G133" s="87">
        <v>13305922560</v>
      </c>
      <c r="H133" s="84">
        <v>531.280029296875</v>
      </c>
    </row>
    <row r="134" spans="1:8" s="83" customFormat="1" hidden="1" x14ac:dyDescent="0.35">
      <c r="A134" s="84" t="s">
        <v>324</v>
      </c>
      <c r="B134" s="84" t="s">
        <v>325</v>
      </c>
      <c r="C134" s="84">
        <v>6.1977994609592003E-2</v>
      </c>
      <c r="D134" s="84">
        <v>0.506000995635986</v>
      </c>
      <c r="E134" s="84">
        <v>-2.2135893508868039</v>
      </c>
      <c r="F134" s="84">
        <v>0.49296483663630902</v>
      </c>
      <c r="G134" s="87">
        <v>20500461568</v>
      </c>
      <c r="H134" s="84">
        <v>57.509998321533203</v>
      </c>
    </row>
    <row r="135" spans="1:8" s="83" customFormat="1" hidden="1" x14ac:dyDescent="0.35">
      <c r="A135" s="84" t="s">
        <v>326</v>
      </c>
      <c r="B135" s="84" t="s">
        <v>327</v>
      </c>
      <c r="C135" s="84">
        <v>6.1299081161570006E-2</v>
      </c>
      <c r="D135" s="84">
        <v>1.0206999778747561</v>
      </c>
      <c r="E135" s="84">
        <v>-2.591975921696938</v>
      </c>
      <c r="F135" s="84">
        <v>-0.78902498202458404</v>
      </c>
      <c r="G135" s="87">
        <v>224096239616</v>
      </c>
      <c r="H135" s="84">
        <v>232.94000244140625</v>
      </c>
    </row>
    <row r="136" spans="1:8" s="83" customFormat="1" hidden="1" x14ac:dyDescent="0.35">
      <c r="A136" s="84" t="s">
        <v>328</v>
      </c>
      <c r="B136" s="84" t="s">
        <v>329</v>
      </c>
      <c r="C136" s="84">
        <v>6.0691311384652002E-2</v>
      </c>
      <c r="D136" s="84">
        <v>1.1878529787063601</v>
      </c>
      <c r="E136" s="84">
        <v>-2.4811418359391149</v>
      </c>
      <c r="F136" s="84">
        <v>-0.94319076566399007</v>
      </c>
      <c r="G136" s="87">
        <v>9104389120</v>
      </c>
      <c r="H136" s="84">
        <v>150.16999816894531</v>
      </c>
    </row>
    <row r="137" spans="1:8" s="83" customFormat="1" hidden="1" x14ac:dyDescent="0.35">
      <c r="A137" s="84" t="s">
        <v>330</v>
      </c>
      <c r="B137" s="84" t="s">
        <v>331</v>
      </c>
      <c r="C137" s="84">
        <v>5.9994855274554004E-2</v>
      </c>
      <c r="D137" s="84">
        <v>1.0895359516143801</v>
      </c>
      <c r="E137" s="84">
        <v>-2.8121920823435542</v>
      </c>
      <c r="F137" s="84">
        <v>-0.79789873103270403</v>
      </c>
      <c r="G137" s="87">
        <v>18675746816</v>
      </c>
      <c r="H137" s="84">
        <v>141.11000061035156</v>
      </c>
    </row>
    <row r="138" spans="1:8" s="83" customFormat="1" hidden="1" x14ac:dyDescent="0.35">
      <c r="A138" s="84" t="s">
        <v>332</v>
      </c>
      <c r="B138" s="84" t="s">
        <v>333</v>
      </c>
      <c r="C138" s="84">
        <v>5.9780304661854002E-2</v>
      </c>
      <c r="D138" s="84">
        <v>0.61056399345397905</v>
      </c>
      <c r="E138" s="84">
        <v>-2.4328074371511401</v>
      </c>
      <c r="F138" s="84">
        <v>6.4506433516821005E-2</v>
      </c>
      <c r="G138" s="87">
        <v>23462299648</v>
      </c>
      <c r="H138" s="84">
        <v>63.680000305175781</v>
      </c>
    </row>
    <row r="139" spans="1:8" s="83" customFormat="1" hidden="1" x14ac:dyDescent="0.35">
      <c r="A139" s="84" t="s">
        <v>334</v>
      </c>
      <c r="B139" s="84" t="s">
        <v>335</v>
      </c>
      <c r="C139" s="84">
        <v>5.9445859259980006E-2</v>
      </c>
      <c r="D139" s="84">
        <v>0.74734097719192505</v>
      </c>
      <c r="E139" s="84">
        <v>-2.9958671528232781</v>
      </c>
      <c r="F139" s="84">
        <v>-0.28310799563690703</v>
      </c>
      <c r="G139" s="87">
        <v>9554946048</v>
      </c>
      <c r="H139" s="84">
        <v>22.159999847412109</v>
      </c>
    </row>
    <row r="140" spans="1:8" s="83" customFormat="1" hidden="1" x14ac:dyDescent="0.35">
      <c r="A140" s="84" t="s">
        <v>336</v>
      </c>
      <c r="B140" s="84" t="s">
        <v>337</v>
      </c>
      <c r="C140" s="84">
        <v>5.8748920707618002E-2</v>
      </c>
      <c r="D140" s="84">
        <v>0.87884497642517112</v>
      </c>
      <c r="E140" s="84">
        <v>-3.2931304651108482</v>
      </c>
      <c r="F140" s="84">
        <v>-0.52455939942350605</v>
      </c>
      <c r="G140" s="87">
        <v>149388132352</v>
      </c>
      <c r="H140" s="84">
        <v>100.34999847412109</v>
      </c>
    </row>
    <row r="141" spans="1:8" s="83" customFormat="1" hidden="1" x14ac:dyDescent="0.35">
      <c r="A141" s="84" t="s">
        <v>338</v>
      </c>
      <c r="B141" s="84" t="s">
        <v>339</v>
      </c>
      <c r="C141" s="84">
        <v>5.8100409219200004E-2</v>
      </c>
      <c r="D141" s="84">
        <v>0.65046602487564109</v>
      </c>
      <c r="E141" s="84">
        <v>-2.3507996871568411</v>
      </c>
      <c r="F141" s="84">
        <v>2.4398644820150001E-2</v>
      </c>
      <c r="G141" s="87">
        <v>6571299840</v>
      </c>
      <c r="H141" s="84">
        <v>42.220001220703125</v>
      </c>
    </row>
    <row r="142" spans="1:8" s="83" customFormat="1" hidden="1" x14ac:dyDescent="0.35">
      <c r="A142" s="84" t="s">
        <v>340</v>
      </c>
      <c r="B142" s="84" t="s">
        <v>341</v>
      </c>
      <c r="C142" s="84">
        <v>5.7843854518294005E-2</v>
      </c>
      <c r="D142" s="84">
        <v>0.85947299003601108</v>
      </c>
      <c r="E142" s="84">
        <v>-2.0350516560770382</v>
      </c>
      <c r="F142" s="84">
        <v>-0.52921265053215905</v>
      </c>
      <c r="G142" s="87">
        <v>32906024960</v>
      </c>
      <c r="H142" s="84">
        <v>149.8800048828125</v>
      </c>
    </row>
    <row r="143" spans="1:8" s="83" customFormat="1" hidden="1" x14ac:dyDescent="0.35">
      <c r="A143" s="84" t="s">
        <v>342</v>
      </c>
      <c r="B143" s="84" t="s">
        <v>343</v>
      </c>
      <c r="C143" s="84">
        <v>5.7674892699433003E-2</v>
      </c>
      <c r="D143" s="84">
        <v>1.034121990203857</v>
      </c>
      <c r="E143" s="84">
        <v>-2.8083714540550599</v>
      </c>
      <c r="F143" s="84">
        <v>-0.76882789982771904</v>
      </c>
      <c r="G143" s="87">
        <v>104008130560</v>
      </c>
      <c r="H143" s="84">
        <v>178.6199951171875</v>
      </c>
    </row>
    <row r="144" spans="1:8" s="83" customFormat="1" hidden="1" x14ac:dyDescent="0.35">
      <c r="A144" s="84" t="s">
        <v>344</v>
      </c>
      <c r="B144" s="84" t="s">
        <v>345</v>
      </c>
      <c r="C144" s="84">
        <v>5.6135090402415003E-2</v>
      </c>
      <c r="D144" s="84">
        <v>1.1423870325088501</v>
      </c>
      <c r="E144" s="84">
        <v>-2.4045036721736039</v>
      </c>
      <c r="F144" s="84">
        <v>-0.70990143778586301</v>
      </c>
      <c r="G144" s="87">
        <v>11474436096</v>
      </c>
      <c r="H144" s="84">
        <v>17.959999084472656</v>
      </c>
    </row>
    <row r="145" spans="1:8" s="83" customFormat="1" hidden="1" x14ac:dyDescent="0.35">
      <c r="A145" s="84" t="s">
        <v>346</v>
      </c>
      <c r="B145" s="84" t="s">
        <v>347</v>
      </c>
      <c r="C145" s="84">
        <v>5.5789577881438006E-2</v>
      </c>
      <c r="D145" s="84">
        <v>0.36323800683021501</v>
      </c>
      <c r="E145" s="84">
        <v>-0.83481188858107402</v>
      </c>
      <c r="F145" s="84">
        <v>0.89288310511032609</v>
      </c>
      <c r="G145" s="87">
        <v>46688387072</v>
      </c>
      <c r="H145" s="84">
        <v>71.120002746582031</v>
      </c>
    </row>
    <row r="146" spans="1:8" s="83" customFormat="1" hidden="1" x14ac:dyDescent="0.35">
      <c r="A146" s="84" t="s">
        <v>348</v>
      </c>
      <c r="B146" s="84" t="s">
        <v>349</v>
      </c>
      <c r="C146" s="84">
        <v>5.5650887303072001E-2</v>
      </c>
      <c r="D146" s="84">
        <v>0.72315102815628107</v>
      </c>
      <c r="E146" s="84">
        <v>-1.958999623084452</v>
      </c>
      <c r="F146" s="84">
        <v>-0.35256724298781</v>
      </c>
      <c r="G146" s="87">
        <v>17919520768</v>
      </c>
      <c r="H146" s="84">
        <v>158.1300048828125</v>
      </c>
    </row>
    <row r="147" spans="1:8" s="83" customFormat="1" hidden="1" x14ac:dyDescent="0.35">
      <c r="A147" s="84" t="s">
        <v>350</v>
      </c>
      <c r="B147" s="84" t="s">
        <v>351</v>
      </c>
      <c r="C147" s="84">
        <v>5.5371268869270004E-2</v>
      </c>
      <c r="D147" s="84">
        <v>0.72147899866104104</v>
      </c>
      <c r="E147" s="84">
        <v>9.2662965819870005E-2</v>
      </c>
      <c r="F147" s="84">
        <v>-0.318745552459616</v>
      </c>
      <c r="G147" s="87">
        <v>19834796032</v>
      </c>
      <c r="H147" s="84">
        <v>83.349998474121094</v>
      </c>
    </row>
    <row r="148" spans="1:8" s="83" customFormat="1" hidden="1" x14ac:dyDescent="0.35">
      <c r="A148" s="84" t="s">
        <v>352</v>
      </c>
      <c r="B148" s="84" t="s">
        <v>353</v>
      </c>
      <c r="C148" s="84">
        <v>5.4975566513094001E-2</v>
      </c>
      <c r="D148" s="84">
        <v>1.171619057655334</v>
      </c>
      <c r="E148" s="84">
        <v>-1.3222801020568431</v>
      </c>
      <c r="F148" s="84">
        <v>-0.86157442669546502</v>
      </c>
      <c r="G148" s="87">
        <v>167049166848</v>
      </c>
      <c r="H148" s="84">
        <v>294.16000366210938</v>
      </c>
    </row>
    <row r="149" spans="1:8" s="83" customFormat="1" hidden="1" x14ac:dyDescent="0.35">
      <c r="A149" s="84" t="s">
        <v>354</v>
      </c>
      <c r="B149" s="84" t="s">
        <v>355</v>
      </c>
      <c r="C149" s="84">
        <v>5.4929371719110005E-2</v>
      </c>
      <c r="D149" s="84">
        <v>1.1735579967498779</v>
      </c>
      <c r="E149" s="84">
        <v>-2.559753400377025</v>
      </c>
      <c r="F149" s="84">
        <v>-0.89738389190984402</v>
      </c>
      <c r="G149" s="87">
        <v>22403268608</v>
      </c>
      <c r="H149" s="84">
        <v>109.08999633789063</v>
      </c>
    </row>
    <row r="150" spans="1:8" s="83" customFormat="1" hidden="1" x14ac:dyDescent="0.35">
      <c r="A150" s="84" t="s">
        <v>356</v>
      </c>
      <c r="B150" s="84" t="s">
        <v>357</v>
      </c>
      <c r="C150" s="84">
        <v>5.4662462165489006E-2</v>
      </c>
      <c r="D150" s="84">
        <v>0.53138899803161599</v>
      </c>
      <c r="E150" s="84">
        <v>-1.020974855549212</v>
      </c>
      <c r="F150" s="84">
        <v>0.38275947248434605</v>
      </c>
      <c r="G150" s="87">
        <v>13642360832</v>
      </c>
      <c r="H150" s="84">
        <v>27.219999313354492</v>
      </c>
    </row>
    <row r="151" spans="1:8" s="83" customFormat="1" hidden="1" x14ac:dyDescent="0.35">
      <c r="A151" s="84" t="s">
        <v>358</v>
      </c>
      <c r="B151" s="84" t="s">
        <v>359</v>
      </c>
      <c r="C151" s="84">
        <v>5.3160496367472006E-2</v>
      </c>
      <c r="D151" s="84">
        <v>0.9310500025749211</v>
      </c>
      <c r="E151" s="84">
        <v>-3.295471652887962</v>
      </c>
      <c r="F151" s="84">
        <v>-0.60470694333764707</v>
      </c>
      <c r="G151" s="87">
        <v>20148838400</v>
      </c>
      <c r="H151" s="84">
        <v>125.48999786376953</v>
      </c>
    </row>
    <row r="152" spans="1:8" s="83" customFormat="1" hidden="1" x14ac:dyDescent="0.35">
      <c r="A152" s="84" t="s">
        <v>360</v>
      </c>
      <c r="B152" s="84" t="s">
        <v>361</v>
      </c>
      <c r="C152" s="84">
        <v>5.1630004681972007E-2</v>
      </c>
      <c r="D152" s="84">
        <v>0.95282602310180708</v>
      </c>
      <c r="E152" s="84">
        <v>-2.108166593193995</v>
      </c>
      <c r="F152" s="84">
        <v>-0.63508414580456107</v>
      </c>
      <c r="G152" s="87">
        <v>11058701312</v>
      </c>
      <c r="H152" s="84">
        <v>221.21000671386719</v>
      </c>
    </row>
    <row r="153" spans="1:8" s="83" customFormat="1" hidden="1" x14ac:dyDescent="0.35">
      <c r="A153" s="84" t="s">
        <v>362</v>
      </c>
      <c r="B153" s="84" t="s">
        <v>363</v>
      </c>
      <c r="C153" s="84">
        <v>5.1115187821170006E-2</v>
      </c>
      <c r="D153" s="84">
        <v>0.77711397409439109</v>
      </c>
      <c r="E153" s="84">
        <v>-1.5301485262711101</v>
      </c>
      <c r="F153" s="84">
        <v>-0.41828858969561106</v>
      </c>
      <c r="G153" s="87">
        <v>32224954368</v>
      </c>
      <c r="H153" s="84">
        <v>42.330001831054688</v>
      </c>
    </row>
    <row r="154" spans="1:8" s="83" customFormat="1" hidden="1" x14ac:dyDescent="0.35">
      <c r="A154" s="84" t="s">
        <v>364</v>
      </c>
      <c r="B154" s="84" t="s">
        <v>365</v>
      </c>
      <c r="C154" s="84">
        <v>5.0810341189251006E-2</v>
      </c>
      <c r="D154" s="84">
        <v>0.85881799459457409</v>
      </c>
      <c r="E154" s="84">
        <v>-1.9183685974046791</v>
      </c>
      <c r="F154" s="84">
        <v>-0.52272919533573903</v>
      </c>
      <c r="G154" s="87">
        <v>13586039808</v>
      </c>
      <c r="H154" s="84">
        <v>229.05999755859375</v>
      </c>
    </row>
    <row r="155" spans="1:8" s="83" customFormat="1" hidden="1" x14ac:dyDescent="0.35">
      <c r="A155" s="84" t="s">
        <v>366</v>
      </c>
      <c r="B155" s="84" t="s">
        <v>367</v>
      </c>
      <c r="C155" s="84">
        <v>5.0773384216674003E-2</v>
      </c>
      <c r="D155" s="84">
        <v>0.9216700196266171</v>
      </c>
      <c r="E155" s="84">
        <v>-0.79256576411274304</v>
      </c>
      <c r="F155" s="84">
        <v>-0.69757595997513</v>
      </c>
      <c r="G155" s="87">
        <v>21810767872</v>
      </c>
      <c r="H155" s="84">
        <v>45.75</v>
      </c>
    </row>
    <row r="156" spans="1:8" s="83" customFormat="1" hidden="1" x14ac:dyDescent="0.35">
      <c r="A156" s="84" t="s">
        <v>368</v>
      </c>
      <c r="B156" s="84" t="s">
        <v>369</v>
      </c>
      <c r="C156" s="84">
        <v>4.9506950105076004E-2</v>
      </c>
      <c r="D156" s="84">
        <v>0.63833600282669101</v>
      </c>
      <c r="E156" s="84">
        <v>-3.660480571503244</v>
      </c>
      <c r="F156" s="84">
        <v>-0.11011024968323101</v>
      </c>
      <c r="G156" s="87">
        <v>13479838720</v>
      </c>
      <c r="H156" s="84">
        <v>91.849998474121094</v>
      </c>
    </row>
    <row r="157" spans="1:8" s="83" customFormat="1" hidden="1" x14ac:dyDescent="0.35">
      <c r="A157" s="84" t="s">
        <v>370</v>
      </c>
      <c r="B157" s="84" t="s">
        <v>371</v>
      </c>
      <c r="C157" s="84">
        <v>4.9220218819374002E-2</v>
      </c>
      <c r="D157" s="84">
        <v>0.96302300691604603</v>
      </c>
      <c r="E157" s="84">
        <v>-2.957455822075429</v>
      </c>
      <c r="F157" s="84">
        <v>-0.87332688100271105</v>
      </c>
      <c r="G157" s="87">
        <v>27494483968</v>
      </c>
      <c r="H157" s="84">
        <v>69</v>
      </c>
    </row>
    <row r="158" spans="1:8" s="83" customFormat="1" hidden="1" x14ac:dyDescent="0.35">
      <c r="A158" s="84" t="s">
        <v>372</v>
      </c>
      <c r="B158" s="84" t="s">
        <v>373</v>
      </c>
      <c r="C158" s="84">
        <v>4.8033407472120003E-2</v>
      </c>
      <c r="D158" s="84">
        <v>0.83504402637481712</v>
      </c>
      <c r="E158" s="84">
        <v>-2.6827324974727382</v>
      </c>
      <c r="F158" s="84">
        <v>-0.73009889289221808</v>
      </c>
      <c r="G158" s="87">
        <v>13404754944</v>
      </c>
      <c r="H158" s="84">
        <v>99.470001220703125</v>
      </c>
    </row>
    <row r="159" spans="1:8" s="83" customFormat="1" hidden="1" x14ac:dyDescent="0.35">
      <c r="A159" s="84" t="s">
        <v>374</v>
      </c>
      <c r="B159" s="84" t="s">
        <v>375</v>
      </c>
      <c r="C159" s="84">
        <v>4.7711424656801005E-2</v>
      </c>
      <c r="D159" s="84">
        <v>0.62258499860763505</v>
      </c>
      <c r="E159" s="84">
        <v>-4.4365654441165674</v>
      </c>
      <c r="F159" s="84">
        <v>-0.124712763422718</v>
      </c>
      <c r="G159" s="87">
        <v>22447300608</v>
      </c>
      <c r="H159" s="84">
        <v>69.160003662109375</v>
      </c>
    </row>
    <row r="160" spans="1:8" s="83" customFormat="1" hidden="1" x14ac:dyDescent="0.35">
      <c r="A160" s="84" t="s">
        <v>376</v>
      </c>
      <c r="B160" s="84" t="s">
        <v>377</v>
      </c>
      <c r="C160" s="84">
        <v>4.6697211991940005E-2</v>
      </c>
      <c r="D160" s="84">
        <v>0.62608897686004605</v>
      </c>
      <c r="E160" s="84">
        <v>-2.6808904150929482</v>
      </c>
      <c r="F160" s="84">
        <v>-6.4159181056337E-2</v>
      </c>
      <c r="G160" s="87">
        <v>23337498624</v>
      </c>
      <c r="H160" s="84">
        <v>168.83999633789063</v>
      </c>
    </row>
    <row r="161" spans="1:8" s="83" customFormat="1" hidden="1" x14ac:dyDescent="0.35">
      <c r="A161" s="84" t="s">
        <v>378</v>
      </c>
      <c r="B161" s="84" t="s">
        <v>379</v>
      </c>
      <c r="C161" s="84">
        <v>4.6440560215365002E-2</v>
      </c>
      <c r="D161" s="84">
        <v>0.8169530034065251</v>
      </c>
      <c r="E161" s="84">
        <v>-1.5523016039962141</v>
      </c>
      <c r="F161" s="84">
        <v>-0.52122574370994301</v>
      </c>
      <c r="G161" s="87">
        <v>81641865216</v>
      </c>
      <c r="H161" s="84">
        <v>148.1300048828125</v>
      </c>
    </row>
    <row r="162" spans="1:8" s="83" customFormat="1" hidden="1" x14ac:dyDescent="0.35">
      <c r="A162" s="84" t="s">
        <v>380</v>
      </c>
      <c r="B162" s="84" t="s">
        <v>381</v>
      </c>
      <c r="C162" s="84">
        <v>4.5822117526124001E-2</v>
      </c>
      <c r="D162" s="84">
        <v>0.91938102245330811</v>
      </c>
      <c r="E162" s="84">
        <v>-2.491011847449085</v>
      </c>
      <c r="F162" s="84">
        <v>-0.62362297324698501</v>
      </c>
      <c r="G162" s="87">
        <v>32882272256</v>
      </c>
      <c r="H162" s="84">
        <v>47.959999084472656</v>
      </c>
    </row>
    <row r="163" spans="1:8" s="83" customFormat="1" hidden="1" x14ac:dyDescent="0.35">
      <c r="A163" s="84" t="s">
        <v>382</v>
      </c>
      <c r="B163" s="84" t="s">
        <v>383</v>
      </c>
      <c r="C163" s="84">
        <v>4.5588334825617007E-2</v>
      </c>
      <c r="D163" s="84">
        <v>1.140391945838928</v>
      </c>
      <c r="E163" s="84">
        <v>-2.2570888765770611</v>
      </c>
      <c r="F163" s="84">
        <v>-1.0453018029946011</v>
      </c>
      <c r="G163" s="87">
        <v>13812643840</v>
      </c>
      <c r="H163" s="84">
        <v>75.709999084472656</v>
      </c>
    </row>
    <row r="164" spans="1:8" s="83" customFormat="1" hidden="1" x14ac:dyDescent="0.35">
      <c r="A164" s="84" t="s">
        <v>384</v>
      </c>
      <c r="B164" s="84" t="s">
        <v>385</v>
      </c>
      <c r="C164" s="84">
        <v>4.5524114438702003E-2</v>
      </c>
      <c r="D164" s="84">
        <v>0.9450629949569701</v>
      </c>
      <c r="E164" s="84">
        <v>-2.05388275396411</v>
      </c>
      <c r="F164" s="84">
        <v>-0.74882188091952806</v>
      </c>
      <c r="G164" s="87">
        <v>37501407232</v>
      </c>
      <c r="H164" s="84">
        <v>273.3599853515625</v>
      </c>
    </row>
    <row r="165" spans="1:8" s="83" customFormat="1" hidden="1" x14ac:dyDescent="0.35">
      <c r="A165" s="84" t="s">
        <v>386</v>
      </c>
      <c r="B165" s="84" t="s">
        <v>387</v>
      </c>
      <c r="C165" s="84">
        <v>4.4586297195451007E-2</v>
      </c>
      <c r="D165" s="84">
        <v>1.0334680080413821</v>
      </c>
      <c r="E165" s="84">
        <v>-2.5589343342838902</v>
      </c>
      <c r="F165" s="84">
        <v>-0.89526399765897702</v>
      </c>
      <c r="G165" s="87">
        <v>94463860736</v>
      </c>
      <c r="H165" s="84">
        <v>128.21000671386719</v>
      </c>
    </row>
    <row r="166" spans="1:8" s="83" customFormat="1" hidden="1" x14ac:dyDescent="0.35">
      <c r="A166" s="84" t="s">
        <v>388</v>
      </c>
      <c r="B166" s="84" t="s">
        <v>389</v>
      </c>
      <c r="C166" s="84">
        <v>4.3126483879984003E-2</v>
      </c>
      <c r="D166" s="84">
        <v>1.232761025428772</v>
      </c>
      <c r="E166" s="84">
        <v>-1.4725434181007111</v>
      </c>
      <c r="F166" s="84">
        <v>-1.1131713488684409</v>
      </c>
      <c r="G166" s="87">
        <v>681652191232</v>
      </c>
      <c r="H166" s="84">
        <v>976.219970703125</v>
      </c>
    </row>
    <row r="167" spans="1:8" s="83" customFormat="1" hidden="1" x14ac:dyDescent="0.35">
      <c r="A167" s="84" t="s">
        <v>390</v>
      </c>
      <c r="B167" s="84" t="s">
        <v>391</v>
      </c>
      <c r="C167" s="84">
        <v>4.0932242362075003E-2</v>
      </c>
      <c r="D167" s="84">
        <v>1.234979033470154</v>
      </c>
      <c r="E167" s="84">
        <v>-1.422629228621463</v>
      </c>
      <c r="F167" s="84">
        <v>-1.1288483999178041</v>
      </c>
      <c r="G167" s="87">
        <v>681652191232</v>
      </c>
      <c r="H167" s="84">
        <v>984.66998291015625</v>
      </c>
    </row>
    <row r="168" spans="1:8" s="83" customFormat="1" hidden="1" x14ac:dyDescent="0.35">
      <c r="A168" s="84" t="s">
        <v>392</v>
      </c>
      <c r="B168" s="84" t="s">
        <v>393</v>
      </c>
      <c r="C168" s="84">
        <v>4.0835657782109E-2</v>
      </c>
      <c r="D168" s="84">
        <v>0.45740100741386402</v>
      </c>
      <c r="E168" s="84">
        <v>-2.0536596373091518</v>
      </c>
      <c r="F168" s="84">
        <v>0.32648988518081801</v>
      </c>
      <c r="G168" s="87">
        <v>18330202112</v>
      </c>
      <c r="H168" s="84">
        <v>35.840000152587891</v>
      </c>
    </row>
    <row r="169" spans="1:8" s="83" customFormat="1" hidden="1" x14ac:dyDescent="0.35">
      <c r="A169" s="84" t="s">
        <v>394</v>
      </c>
      <c r="B169" s="84" t="s">
        <v>395</v>
      </c>
      <c r="C169" s="84">
        <v>4.0657719115860004E-2</v>
      </c>
      <c r="D169" s="84">
        <v>0.37876901030540505</v>
      </c>
      <c r="E169" s="84">
        <v>-1.356500243524837</v>
      </c>
      <c r="F169" s="84">
        <v>0.59060578030630706</v>
      </c>
      <c r="G169" s="87">
        <v>15078278144</v>
      </c>
      <c r="H169" s="84">
        <v>83.239997863769531</v>
      </c>
    </row>
    <row r="170" spans="1:8" s="83" customFormat="1" hidden="1" x14ac:dyDescent="0.35">
      <c r="A170" s="84" t="s">
        <v>396</v>
      </c>
      <c r="B170" s="84" t="s">
        <v>397</v>
      </c>
      <c r="C170" s="84">
        <v>4.0337765137608006E-2</v>
      </c>
      <c r="D170" s="84">
        <v>0.86705797910690308</v>
      </c>
      <c r="E170" s="84">
        <v>-3.4292891534698771</v>
      </c>
      <c r="F170" s="84">
        <v>-0.74494684680674306</v>
      </c>
      <c r="G170" s="87">
        <v>9358507008</v>
      </c>
      <c r="H170" s="84">
        <v>121.06999969482422</v>
      </c>
    </row>
    <row r="171" spans="1:8" s="83" customFormat="1" hidden="1" x14ac:dyDescent="0.35">
      <c r="A171" s="84" t="s">
        <v>398</v>
      </c>
      <c r="B171" s="84" t="s">
        <v>399</v>
      </c>
      <c r="C171" s="84">
        <v>3.9859007729361004E-2</v>
      </c>
      <c r="D171" s="84">
        <v>0.44276401400566101</v>
      </c>
      <c r="E171" s="84">
        <v>-2.4486135006861942</v>
      </c>
      <c r="F171" s="84">
        <v>0.31646547957334203</v>
      </c>
      <c r="G171" s="87">
        <v>80333037568</v>
      </c>
      <c r="H171" s="84">
        <v>168.08000183105469</v>
      </c>
    </row>
    <row r="172" spans="1:8" s="83" customFormat="1" hidden="1" x14ac:dyDescent="0.35">
      <c r="A172" s="84" t="s">
        <v>400</v>
      </c>
      <c r="B172" s="84" t="s">
        <v>401</v>
      </c>
      <c r="C172" s="84">
        <v>3.9717401157457005E-2</v>
      </c>
      <c r="D172" s="84">
        <v>0.7290179729461671</v>
      </c>
      <c r="E172" s="84">
        <v>-1.7536324663642779</v>
      </c>
      <c r="F172" s="84">
        <v>-0.37135085493629205</v>
      </c>
      <c r="G172" s="87">
        <v>21979500544</v>
      </c>
      <c r="H172" s="84">
        <v>102.41000366210938</v>
      </c>
    </row>
    <row r="173" spans="1:8" s="83" customFormat="1" hidden="1" x14ac:dyDescent="0.35">
      <c r="A173" s="84" t="s">
        <v>402</v>
      </c>
      <c r="B173" s="84" t="s">
        <v>403</v>
      </c>
      <c r="C173" s="84">
        <v>3.8373191586995002E-2</v>
      </c>
      <c r="D173" s="84">
        <v>0.97663801908493009</v>
      </c>
      <c r="E173" s="84">
        <v>-2.815616384409128</v>
      </c>
      <c r="F173" s="84">
        <v>-0.86300936073114209</v>
      </c>
      <c r="G173" s="87">
        <v>25548455936</v>
      </c>
      <c r="H173" s="84">
        <v>247.00999450683594</v>
      </c>
    </row>
    <row r="174" spans="1:8" s="83" customFormat="1" hidden="1" x14ac:dyDescent="0.35">
      <c r="A174" s="84" t="s">
        <v>404</v>
      </c>
      <c r="B174" s="84" t="s">
        <v>405</v>
      </c>
      <c r="C174" s="84">
        <v>3.8013023047582001E-2</v>
      </c>
      <c r="D174" s="84">
        <v>0.86121302843093905</v>
      </c>
      <c r="E174" s="84">
        <v>-3.895035516078694</v>
      </c>
      <c r="F174" s="84">
        <v>-0.76865510700176809</v>
      </c>
      <c r="G174" s="87">
        <v>38040035328</v>
      </c>
      <c r="H174" s="84">
        <v>75.519996643066406</v>
      </c>
    </row>
    <row r="175" spans="1:8" s="83" customFormat="1" hidden="1" x14ac:dyDescent="0.35">
      <c r="A175" s="84" t="s">
        <v>406</v>
      </c>
      <c r="B175" s="84" t="s">
        <v>407</v>
      </c>
      <c r="C175" s="84">
        <v>3.7519497184333006E-2</v>
      </c>
      <c r="D175" s="84">
        <v>1.0707670450210569</v>
      </c>
      <c r="E175" s="84">
        <v>-3.1630592690564958</v>
      </c>
      <c r="F175" s="84">
        <v>-1.0519131089177609</v>
      </c>
      <c r="G175" s="87">
        <v>53381476352</v>
      </c>
      <c r="H175" s="84">
        <v>121.94999694824219</v>
      </c>
    </row>
    <row r="176" spans="1:8" s="83" customFormat="1" hidden="1" x14ac:dyDescent="0.35">
      <c r="A176" s="84" t="s">
        <v>408</v>
      </c>
      <c r="B176" s="84" t="s">
        <v>409</v>
      </c>
      <c r="C176" s="84">
        <v>3.7093539709652006E-2</v>
      </c>
      <c r="D176" s="84">
        <v>0.75751698017120406</v>
      </c>
      <c r="E176" s="84">
        <v>-4.0810062027370924</v>
      </c>
      <c r="F176" s="84">
        <v>-0.62970164022658104</v>
      </c>
      <c r="G176" s="87">
        <v>40258195456</v>
      </c>
      <c r="H176" s="84">
        <v>70.680000305175781</v>
      </c>
    </row>
    <row r="177" spans="1:8" s="83" customFormat="1" hidden="1" x14ac:dyDescent="0.35">
      <c r="A177" s="84" t="s">
        <v>410</v>
      </c>
      <c r="B177" s="84" t="s">
        <v>411</v>
      </c>
      <c r="C177" s="84">
        <v>3.6785473020839003E-2</v>
      </c>
      <c r="D177" s="84">
        <v>0.71734702587127708</v>
      </c>
      <c r="E177" s="84">
        <v>-3.448882007092871</v>
      </c>
      <c r="F177" s="84">
        <v>-0.47376939858125106</v>
      </c>
      <c r="G177" s="87">
        <v>19050293248</v>
      </c>
      <c r="H177" s="84">
        <v>146.61000061035156</v>
      </c>
    </row>
    <row r="178" spans="1:8" s="83" customFormat="1" hidden="1" x14ac:dyDescent="0.35">
      <c r="A178" s="84" t="s">
        <v>412</v>
      </c>
      <c r="B178" s="84" t="s">
        <v>413</v>
      </c>
      <c r="C178" s="84">
        <v>3.6757507687258002E-2</v>
      </c>
      <c r="D178" s="84">
        <v>0.7005230188369751</v>
      </c>
      <c r="E178" s="84">
        <v>-3.6364536359068111</v>
      </c>
      <c r="F178" s="84">
        <v>-0.47216171175341703</v>
      </c>
      <c r="G178" s="87">
        <v>55384199168</v>
      </c>
      <c r="H178" s="84">
        <v>120.19000244140625</v>
      </c>
    </row>
    <row r="179" spans="1:8" s="83" customFormat="1" hidden="1" x14ac:dyDescent="0.35">
      <c r="A179" s="84" t="s">
        <v>414</v>
      </c>
      <c r="B179" s="84" t="s">
        <v>415</v>
      </c>
      <c r="C179" s="84">
        <v>3.5555784816474E-2</v>
      </c>
      <c r="D179" s="84">
        <v>0.84036600589752208</v>
      </c>
      <c r="E179" s="84">
        <v>-3.1755183491751549</v>
      </c>
      <c r="F179" s="84">
        <v>-0.72863817645804307</v>
      </c>
      <c r="G179" s="87">
        <v>34196076544</v>
      </c>
      <c r="H179" s="84">
        <v>365.239990234375</v>
      </c>
    </row>
    <row r="180" spans="1:8" s="83" customFormat="1" hidden="1" x14ac:dyDescent="0.35">
      <c r="A180" s="84" t="s">
        <v>416</v>
      </c>
      <c r="B180" s="84" t="s">
        <v>417</v>
      </c>
      <c r="C180" s="84">
        <v>3.5251175398195E-2</v>
      </c>
      <c r="D180" s="84">
        <v>0.90424597263336204</v>
      </c>
      <c r="E180" s="84">
        <v>-2.223912708568224</v>
      </c>
      <c r="F180" s="84">
        <v>-0.79094974971139909</v>
      </c>
      <c r="G180" s="87">
        <v>9745567744</v>
      </c>
      <c r="H180" s="84">
        <v>106.90000152587891</v>
      </c>
    </row>
    <row r="181" spans="1:8" s="83" customFormat="1" hidden="1" x14ac:dyDescent="0.35">
      <c r="A181" s="84" t="s">
        <v>418</v>
      </c>
      <c r="B181" s="84" t="s">
        <v>419</v>
      </c>
      <c r="C181" s="84">
        <v>3.5078207263940002E-2</v>
      </c>
      <c r="D181" s="84">
        <v>1.0984339714050291</v>
      </c>
      <c r="E181" s="84">
        <v>-2.4598880290550382</v>
      </c>
      <c r="F181" s="84">
        <v>-1.0772076940826101</v>
      </c>
      <c r="G181" s="87">
        <v>14704546816</v>
      </c>
      <c r="H181" s="84">
        <v>63.349998474121094</v>
      </c>
    </row>
    <row r="182" spans="1:8" s="83" customFormat="1" hidden="1" x14ac:dyDescent="0.35">
      <c r="A182" s="84" t="s">
        <v>420</v>
      </c>
      <c r="B182" s="84" t="s">
        <v>421</v>
      </c>
      <c r="C182" s="84">
        <v>3.4735369597841001E-2</v>
      </c>
      <c r="D182" s="84">
        <v>1.1246980428695681</v>
      </c>
      <c r="E182" s="84">
        <v>-3.2733155403840182</v>
      </c>
      <c r="F182" s="84">
        <v>-0.93608992647138212</v>
      </c>
      <c r="G182" s="87">
        <v>7862604800</v>
      </c>
      <c r="H182" s="84">
        <v>55.240001678466797</v>
      </c>
    </row>
    <row r="183" spans="1:8" s="83" customFormat="1" hidden="1" x14ac:dyDescent="0.35">
      <c r="A183" s="84" t="s">
        <v>422</v>
      </c>
      <c r="B183" s="84" t="s">
        <v>423</v>
      </c>
      <c r="C183" s="84">
        <v>3.3711761252323003E-2</v>
      </c>
      <c r="D183" s="84">
        <v>0.90766698122024503</v>
      </c>
      <c r="E183" s="84">
        <v>-0.74272118066090809</v>
      </c>
      <c r="F183" s="84">
        <v>-0.62802155732351406</v>
      </c>
      <c r="G183" s="87">
        <v>126594842624</v>
      </c>
      <c r="H183" s="84">
        <v>84.160003662109375</v>
      </c>
    </row>
    <row r="184" spans="1:8" s="83" customFormat="1" hidden="1" x14ac:dyDescent="0.35">
      <c r="A184" s="84" t="s">
        <v>424</v>
      </c>
      <c r="B184" s="84" t="s">
        <v>425</v>
      </c>
      <c r="C184" s="84">
        <v>3.3423427994484001E-2</v>
      </c>
      <c r="D184" s="84">
        <v>0.92962700128555309</v>
      </c>
      <c r="E184" s="84">
        <v>-3.5137071200561119</v>
      </c>
      <c r="F184" s="84">
        <v>-0.96231230112666311</v>
      </c>
      <c r="G184" s="87">
        <v>92410191872</v>
      </c>
      <c r="H184" s="84">
        <v>124.83000183105469</v>
      </c>
    </row>
    <row r="185" spans="1:8" s="83" customFormat="1" hidden="1" x14ac:dyDescent="0.35">
      <c r="A185" s="84" t="s">
        <v>426</v>
      </c>
      <c r="B185" s="84" t="s">
        <v>427</v>
      </c>
      <c r="C185" s="84">
        <v>3.3098168286221002E-2</v>
      </c>
      <c r="D185" s="84">
        <v>0.99297201633453402</v>
      </c>
      <c r="E185" s="84">
        <v>-2.4889766486784031</v>
      </c>
      <c r="F185" s="84">
        <v>-1.098960155149318</v>
      </c>
      <c r="G185" s="87">
        <v>31383199744</v>
      </c>
      <c r="H185" s="84">
        <v>95.830001831054688</v>
      </c>
    </row>
    <row r="186" spans="1:8" s="83" customFormat="1" hidden="1" x14ac:dyDescent="0.35">
      <c r="A186" s="84" t="s">
        <v>428</v>
      </c>
      <c r="B186" s="84" t="s">
        <v>429</v>
      </c>
      <c r="C186" s="84">
        <v>3.3003224562967004E-2</v>
      </c>
      <c r="D186" s="84">
        <v>0.88766199350357111</v>
      </c>
      <c r="E186" s="84">
        <v>-3.955146554001959</v>
      </c>
      <c r="F186" s="84">
        <v>-0.81426482734388905</v>
      </c>
      <c r="G186" s="87">
        <v>9735513088</v>
      </c>
      <c r="H186" s="84">
        <v>66.529998779296875</v>
      </c>
    </row>
    <row r="187" spans="1:8" s="83" customFormat="1" hidden="1" x14ac:dyDescent="0.35">
      <c r="A187" s="84" t="s">
        <v>430</v>
      </c>
      <c r="B187" s="84" t="s">
        <v>431</v>
      </c>
      <c r="C187" s="84">
        <v>3.2094082375273003E-2</v>
      </c>
      <c r="D187" s="84">
        <v>0.58128201961517301</v>
      </c>
      <c r="E187" s="84">
        <v>-2.6100526316864379</v>
      </c>
      <c r="F187" s="84">
        <v>-0.17342413707242102</v>
      </c>
      <c r="G187" s="87">
        <v>149668560896</v>
      </c>
      <c r="H187" s="84">
        <v>106.02999877929688</v>
      </c>
    </row>
    <row r="188" spans="1:8" s="83" customFormat="1" hidden="1" x14ac:dyDescent="0.35">
      <c r="A188" s="84" t="s">
        <v>432</v>
      </c>
      <c r="B188" s="84" t="s">
        <v>433</v>
      </c>
      <c r="C188" s="84">
        <v>3.1414869660079003E-2</v>
      </c>
      <c r="D188" s="84">
        <v>0.92195498943328902</v>
      </c>
      <c r="E188" s="84">
        <v>-2.1453660570421849</v>
      </c>
      <c r="F188" s="84">
        <v>-0.84253264399937511</v>
      </c>
      <c r="G188" s="87">
        <v>83688783872</v>
      </c>
      <c r="H188" s="84">
        <v>189.99000549316406</v>
      </c>
    </row>
    <row r="189" spans="1:8" s="83" customFormat="1" hidden="1" x14ac:dyDescent="0.35">
      <c r="A189" s="84" t="s">
        <v>434</v>
      </c>
      <c r="B189" s="84" t="s">
        <v>435</v>
      </c>
      <c r="C189" s="84">
        <v>3.0524883648950004E-2</v>
      </c>
      <c r="D189" s="84">
        <v>0.37008699774742104</v>
      </c>
      <c r="E189" s="84">
        <v>-1.9720308763021481</v>
      </c>
      <c r="F189" s="84">
        <v>0.43327210698254104</v>
      </c>
      <c r="G189" s="87">
        <v>14729774080</v>
      </c>
      <c r="H189" s="84">
        <v>55.909999847412109</v>
      </c>
    </row>
    <row r="190" spans="1:8" s="83" customFormat="1" hidden="1" x14ac:dyDescent="0.35">
      <c r="A190" s="84" t="s">
        <v>436</v>
      </c>
      <c r="B190" s="84" t="s">
        <v>437</v>
      </c>
      <c r="C190" s="84">
        <v>2.9818524955934001E-2</v>
      </c>
      <c r="D190" s="84">
        <v>1.0173900127410891</v>
      </c>
      <c r="E190" s="84">
        <v>-2.63837976011229</v>
      </c>
      <c r="F190" s="84">
        <v>-1.162128556042437</v>
      </c>
      <c r="G190" s="87">
        <v>17709844480</v>
      </c>
      <c r="H190" s="84">
        <v>44.930000305175781</v>
      </c>
    </row>
    <row r="191" spans="1:8" s="83" customFormat="1" hidden="1" x14ac:dyDescent="0.35">
      <c r="A191" s="84" t="s">
        <v>438</v>
      </c>
      <c r="B191" s="84" t="s">
        <v>439</v>
      </c>
      <c r="C191" s="84">
        <v>2.8557877471945003E-2</v>
      </c>
      <c r="D191" s="84">
        <v>1.1942290067672729</v>
      </c>
      <c r="E191" s="84">
        <v>-1.5671491157179629</v>
      </c>
      <c r="F191" s="84">
        <v>-0.98995580112864612</v>
      </c>
      <c r="G191" s="87">
        <v>198944768000</v>
      </c>
      <c r="H191" s="84">
        <v>43.590000152587891</v>
      </c>
    </row>
    <row r="192" spans="1:8" s="83" customFormat="1" hidden="1" x14ac:dyDescent="0.35">
      <c r="A192" s="84" t="s">
        <v>440</v>
      </c>
      <c r="B192" s="84" t="s">
        <v>441</v>
      </c>
      <c r="C192" s="84">
        <v>2.7584314200872002E-2</v>
      </c>
      <c r="D192" s="84">
        <v>0.46142899990081804</v>
      </c>
      <c r="E192" s="84">
        <v>-2.484412891828562</v>
      </c>
      <c r="F192" s="84">
        <v>8.4902805822317004E-2</v>
      </c>
      <c r="G192" s="87">
        <v>10072403968</v>
      </c>
      <c r="H192" s="84">
        <v>41.209999084472656</v>
      </c>
    </row>
    <row r="193" spans="1:8" s="83" customFormat="1" hidden="1" x14ac:dyDescent="0.35">
      <c r="A193" s="84" t="s">
        <v>442</v>
      </c>
      <c r="B193" s="84" t="s">
        <v>443</v>
      </c>
      <c r="C193" s="84">
        <v>2.7267315946981001E-2</v>
      </c>
      <c r="D193" s="84">
        <v>1.1945919990539551</v>
      </c>
      <c r="E193" s="84">
        <v>-1.927310523837432</v>
      </c>
      <c r="F193" s="84">
        <v>-1.1657848736919481</v>
      </c>
      <c r="G193" s="87">
        <v>15088741376</v>
      </c>
      <c r="H193" s="84">
        <v>95.370002746582031</v>
      </c>
    </row>
    <row r="194" spans="1:8" s="83" customFormat="1" hidden="1" x14ac:dyDescent="0.35">
      <c r="A194" s="84" t="s">
        <v>444</v>
      </c>
      <c r="B194" s="84" t="s">
        <v>445</v>
      </c>
      <c r="C194" s="84">
        <v>2.6580655925330002E-2</v>
      </c>
      <c r="D194" s="84">
        <v>0.65692400932312001</v>
      </c>
      <c r="E194" s="84">
        <v>-4.3378988645475198</v>
      </c>
      <c r="F194" s="84">
        <v>-0.48713272649395906</v>
      </c>
      <c r="G194" s="87">
        <v>57397424128</v>
      </c>
      <c r="H194" s="84">
        <v>39.479999542236328</v>
      </c>
    </row>
    <row r="195" spans="1:8" s="83" customFormat="1" hidden="1" x14ac:dyDescent="0.35">
      <c r="A195" s="84" t="s">
        <v>446</v>
      </c>
      <c r="B195" s="84" t="s">
        <v>447</v>
      </c>
      <c r="C195" s="84">
        <v>2.5547867425783001E-2</v>
      </c>
      <c r="D195" s="84">
        <v>0.99805700778961204</v>
      </c>
      <c r="E195" s="84">
        <v>-0.86829005727879205</v>
      </c>
      <c r="F195" s="84">
        <v>-0.97849469273359713</v>
      </c>
      <c r="G195" s="87">
        <v>69022187520</v>
      </c>
      <c r="H195" s="84">
        <v>85.959999084472656</v>
      </c>
    </row>
    <row r="196" spans="1:8" s="83" customFormat="1" hidden="1" x14ac:dyDescent="0.35">
      <c r="A196" s="84" t="s">
        <v>448</v>
      </c>
      <c r="B196" s="84" t="s">
        <v>449</v>
      </c>
      <c r="C196" s="84">
        <v>2.4627199885956002E-2</v>
      </c>
      <c r="D196" s="84">
        <v>0.95473098754882813</v>
      </c>
      <c r="E196" s="84">
        <v>-2.2777202675288879</v>
      </c>
      <c r="F196" s="84">
        <v>-0.74619835546780511</v>
      </c>
      <c r="G196" s="87">
        <v>17315760128</v>
      </c>
      <c r="H196" s="84">
        <v>24.469999313354492</v>
      </c>
    </row>
    <row r="197" spans="1:8" s="83" customFormat="1" hidden="1" x14ac:dyDescent="0.35">
      <c r="A197" s="84" t="s">
        <v>450</v>
      </c>
      <c r="B197" s="84" t="s">
        <v>451</v>
      </c>
      <c r="C197" s="84">
        <v>2.2517078270667002E-2</v>
      </c>
      <c r="D197" s="84">
        <v>0.82296198606491111</v>
      </c>
      <c r="E197" s="84">
        <v>-3.6067326077363391</v>
      </c>
      <c r="F197" s="84">
        <v>-0.72659264495145903</v>
      </c>
      <c r="G197" s="87">
        <v>22932989952</v>
      </c>
      <c r="H197" s="84">
        <v>95.599998474121094</v>
      </c>
    </row>
    <row r="198" spans="1:8" s="83" customFormat="1" hidden="1" x14ac:dyDescent="0.35">
      <c r="A198" s="84" t="s">
        <v>452</v>
      </c>
      <c r="B198" s="84" t="s">
        <v>453</v>
      </c>
      <c r="C198" s="84">
        <v>2.2007343795137E-2</v>
      </c>
      <c r="D198" s="84">
        <v>0.75355499982833907</v>
      </c>
      <c r="E198" s="84">
        <v>-1.9016257233376099</v>
      </c>
      <c r="F198" s="84">
        <v>-0.49013122982140805</v>
      </c>
      <c r="G198" s="87">
        <v>5523717632</v>
      </c>
      <c r="H198" s="84">
        <v>48.930000305175781</v>
      </c>
    </row>
    <row r="199" spans="1:8" s="83" customFormat="1" hidden="1" x14ac:dyDescent="0.35">
      <c r="A199" s="84" t="s">
        <v>454</v>
      </c>
      <c r="B199" s="84" t="s">
        <v>455</v>
      </c>
      <c r="C199" s="84">
        <v>2.1838465196511003E-2</v>
      </c>
      <c r="D199" s="84">
        <v>0.88482499122619607</v>
      </c>
      <c r="E199" s="84">
        <v>-2.734124134770028</v>
      </c>
      <c r="F199" s="84">
        <v>-0.68141713698891704</v>
      </c>
      <c r="G199" s="87">
        <v>14973272064</v>
      </c>
      <c r="H199" s="84">
        <v>127.26000213623047</v>
      </c>
    </row>
    <row r="200" spans="1:8" s="83" customFormat="1" hidden="1" x14ac:dyDescent="0.35">
      <c r="A200" s="84" t="s">
        <v>456</v>
      </c>
      <c r="B200" s="84" t="s">
        <v>457</v>
      </c>
      <c r="C200" s="84">
        <v>2.1652492123851001E-2</v>
      </c>
      <c r="D200" s="84">
        <v>0.95168000459671009</v>
      </c>
      <c r="E200" s="84">
        <v>-2.272047336509472</v>
      </c>
      <c r="F200" s="84">
        <v>-0.78515437104674801</v>
      </c>
      <c r="G200" s="87">
        <v>17315760128</v>
      </c>
      <c r="H200" s="84">
        <v>22.819999694824219</v>
      </c>
    </row>
    <row r="201" spans="1:8" s="83" customFormat="1" hidden="1" x14ac:dyDescent="0.35">
      <c r="A201" s="84" t="s">
        <v>458</v>
      </c>
      <c r="B201" s="84" t="s">
        <v>459</v>
      </c>
      <c r="C201" s="84">
        <v>2.0443954364351001E-2</v>
      </c>
      <c r="D201" s="84">
        <v>0.89608299732208307</v>
      </c>
      <c r="E201" s="84">
        <v>-3.6795900826563201</v>
      </c>
      <c r="F201" s="84">
        <v>-1.1039316137233079</v>
      </c>
      <c r="G201" s="87">
        <v>13144911872</v>
      </c>
      <c r="H201" s="84">
        <v>173.53999328613281</v>
      </c>
    </row>
    <row r="202" spans="1:8" s="83" customFormat="1" hidden="1" x14ac:dyDescent="0.35">
      <c r="A202" s="84" t="s">
        <v>460</v>
      </c>
      <c r="B202" s="84" t="s">
        <v>461</v>
      </c>
      <c r="C202" s="84">
        <v>1.9532774132377001E-2</v>
      </c>
      <c r="D202" s="84">
        <v>1.1087139844894409</v>
      </c>
      <c r="E202" s="84">
        <v>-3.2110629564830768</v>
      </c>
      <c r="F202" s="84">
        <v>-1.0707772085776861</v>
      </c>
      <c r="G202" s="87">
        <v>17050971136</v>
      </c>
      <c r="H202" s="84">
        <v>141.77000427246094</v>
      </c>
    </row>
    <row r="203" spans="1:8" s="83" customFormat="1" hidden="1" x14ac:dyDescent="0.35">
      <c r="A203" s="84" t="s">
        <v>462</v>
      </c>
      <c r="B203" s="84" t="s">
        <v>463</v>
      </c>
      <c r="C203" s="84">
        <v>1.6577448328146002E-2</v>
      </c>
      <c r="D203" s="84">
        <v>0.97364300489425704</v>
      </c>
      <c r="E203" s="84">
        <v>-3.3499254628345851</v>
      </c>
      <c r="F203" s="84">
        <v>-1.0510936807409801</v>
      </c>
      <c r="G203" s="87">
        <v>19832616960</v>
      </c>
      <c r="H203" s="84">
        <v>97.230003356933594</v>
      </c>
    </row>
    <row r="204" spans="1:8" s="83" customFormat="1" hidden="1" x14ac:dyDescent="0.35">
      <c r="A204" s="84" t="s">
        <v>464</v>
      </c>
      <c r="B204" s="84" t="s">
        <v>465</v>
      </c>
      <c r="C204" s="84">
        <v>1.5834338211612002E-2</v>
      </c>
      <c r="D204" s="84">
        <v>0.76476097106933605</v>
      </c>
      <c r="E204" s="84">
        <v>-3.464698350588824</v>
      </c>
      <c r="F204" s="84">
        <v>-0.653452178664371</v>
      </c>
      <c r="G204" s="87">
        <v>15476738048</v>
      </c>
      <c r="H204" s="84">
        <v>69.05999755859375</v>
      </c>
    </row>
    <row r="205" spans="1:8" s="83" customFormat="1" hidden="1" x14ac:dyDescent="0.35">
      <c r="A205" s="84" t="s">
        <v>466</v>
      </c>
      <c r="B205" s="84" t="s">
        <v>467</v>
      </c>
      <c r="C205" s="84">
        <v>1.5407359284021002E-2</v>
      </c>
      <c r="D205" s="84">
        <v>1.079924941062927</v>
      </c>
      <c r="E205" s="84">
        <v>-2.5070413349019542</v>
      </c>
      <c r="F205" s="84">
        <v>-1.044049481752785</v>
      </c>
      <c r="G205" s="87">
        <v>65632301056</v>
      </c>
      <c r="H205" s="84">
        <v>57.009998321533203</v>
      </c>
    </row>
    <row r="206" spans="1:8" s="83" customFormat="1" hidden="1" x14ac:dyDescent="0.35">
      <c r="A206" s="84" t="s">
        <v>468</v>
      </c>
      <c r="B206" s="84" t="s">
        <v>469</v>
      </c>
      <c r="C206" s="84">
        <v>1.5180355890720001E-2</v>
      </c>
      <c r="D206" s="84">
        <v>0.87420701980590809</v>
      </c>
      <c r="E206" s="84">
        <v>-1.5217524687949451</v>
      </c>
      <c r="F206" s="84">
        <v>-0.89139890384672604</v>
      </c>
      <c r="G206" s="87">
        <v>28275927040</v>
      </c>
      <c r="H206" s="84">
        <v>76.300003051757813</v>
      </c>
    </row>
    <row r="207" spans="1:8" s="83" customFormat="1" hidden="1" x14ac:dyDescent="0.35">
      <c r="A207" s="84" t="s">
        <v>470</v>
      </c>
      <c r="B207" s="84" t="s">
        <v>471</v>
      </c>
      <c r="C207" s="84">
        <v>1.5132151968284002E-2</v>
      </c>
      <c r="D207" s="84">
        <v>0.8872849941253661</v>
      </c>
      <c r="E207" s="84">
        <v>-2.4349676762517198</v>
      </c>
      <c r="F207" s="84">
        <v>-0.8436906346085471</v>
      </c>
      <c r="G207" s="87">
        <v>79586009088</v>
      </c>
      <c r="H207" s="84">
        <v>48.759998321533203</v>
      </c>
    </row>
    <row r="208" spans="1:8" s="83" customFormat="1" hidden="1" x14ac:dyDescent="0.35">
      <c r="A208" s="84" t="s">
        <v>472</v>
      </c>
      <c r="B208" s="84" t="s">
        <v>473</v>
      </c>
      <c r="C208" s="84">
        <v>1.4681999703530001E-2</v>
      </c>
      <c r="D208" s="84">
        <v>0.85125899314880404</v>
      </c>
      <c r="E208" s="84">
        <v>-3.3776406013996079</v>
      </c>
      <c r="F208" s="84">
        <v>-0.94518720987966409</v>
      </c>
      <c r="G208" s="87">
        <v>10871097344</v>
      </c>
      <c r="H208" s="84">
        <v>79.05999755859375</v>
      </c>
    </row>
    <row r="209" spans="1:8" s="83" customFormat="1" hidden="1" x14ac:dyDescent="0.35">
      <c r="A209" s="84" t="s">
        <v>474</v>
      </c>
      <c r="B209" s="84" t="s">
        <v>475</v>
      </c>
      <c r="C209" s="84">
        <v>1.2756771942992001E-2</v>
      </c>
      <c r="D209" s="84">
        <v>1.2466369867324829</v>
      </c>
      <c r="E209" s="84">
        <v>-1.7692592709776291</v>
      </c>
      <c r="F209" s="84">
        <v>-1.095248849475611</v>
      </c>
      <c r="G209" s="87">
        <v>17161784320</v>
      </c>
      <c r="H209" s="84">
        <v>12.270000457763672</v>
      </c>
    </row>
    <row r="210" spans="1:8" s="83" customFormat="1" hidden="1" x14ac:dyDescent="0.35">
      <c r="A210" s="84" t="s">
        <v>476</v>
      </c>
      <c r="B210" s="84" t="s">
        <v>477</v>
      </c>
      <c r="C210" s="84">
        <v>1.1286478514125E-2</v>
      </c>
      <c r="D210" s="84">
        <v>1.233561038970947</v>
      </c>
      <c r="E210" s="84">
        <v>-2.582901200925861</v>
      </c>
      <c r="F210" s="84">
        <v>-1.1691718290812141</v>
      </c>
      <c r="G210" s="87">
        <v>18700996608</v>
      </c>
      <c r="H210" s="84">
        <v>89.480003356933594</v>
      </c>
    </row>
    <row r="211" spans="1:8" s="83" customFormat="1" hidden="1" x14ac:dyDescent="0.35">
      <c r="A211" s="84" t="s">
        <v>478</v>
      </c>
      <c r="B211" s="84" t="s">
        <v>479</v>
      </c>
      <c r="C211" s="84">
        <v>1.0861147645144001E-2</v>
      </c>
      <c r="D211" s="84">
        <v>0.89612698554992709</v>
      </c>
      <c r="E211" s="84">
        <v>-3.708447492994154</v>
      </c>
      <c r="F211" s="84">
        <v>-1.2042745997916739</v>
      </c>
      <c r="G211" s="87">
        <v>56544538624</v>
      </c>
      <c r="H211" s="84">
        <v>209.85000610351563</v>
      </c>
    </row>
    <row r="212" spans="1:8" s="83" customFormat="1" hidden="1" x14ac:dyDescent="0.35">
      <c r="A212" s="84" t="s">
        <v>480</v>
      </c>
      <c r="B212" s="84" t="s">
        <v>481</v>
      </c>
      <c r="C212" s="84">
        <v>1.0616442022026001E-2</v>
      </c>
      <c r="D212" s="84">
        <v>0.36920699477195701</v>
      </c>
      <c r="E212" s="84">
        <v>-1.445091656733366</v>
      </c>
      <c r="F212" s="84">
        <v>-2.1632560480687003E-2</v>
      </c>
      <c r="G212" s="87">
        <v>9258168320</v>
      </c>
      <c r="H212" s="84">
        <v>24.889999389648438</v>
      </c>
    </row>
    <row r="213" spans="1:8" s="83" customFormat="1" hidden="1" x14ac:dyDescent="0.35">
      <c r="A213" s="84" t="s">
        <v>482</v>
      </c>
      <c r="B213" s="84" t="s">
        <v>483</v>
      </c>
      <c r="C213" s="84">
        <v>1.0407385016091E-2</v>
      </c>
      <c r="D213" s="84">
        <v>0.9063029885292051</v>
      </c>
      <c r="E213" s="84">
        <v>-1.482913064139223</v>
      </c>
      <c r="F213" s="84">
        <v>-0.93953029033050606</v>
      </c>
      <c r="G213" s="87">
        <v>16253110272</v>
      </c>
      <c r="H213" s="84">
        <v>109.09999847412109</v>
      </c>
    </row>
    <row r="214" spans="1:8" s="83" customFormat="1" hidden="1" x14ac:dyDescent="0.35">
      <c r="A214" s="84" t="s">
        <v>484</v>
      </c>
      <c r="B214" s="84" t="s">
        <v>485</v>
      </c>
      <c r="C214" s="84">
        <v>9.7870050652020014E-3</v>
      </c>
      <c r="D214" s="84">
        <v>0.66457098722457908</v>
      </c>
      <c r="E214" s="84">
        <v>-3.1372265694109021</v>
      </c>
      <c r="F214" s="84">
        <v>-0.59618392509875007</v>
      </c>
      <c r="G214" s="87">
        <v>49692848128</v>
      </c>
      <c r="H214" s="84">
        <v>160.66000366210938</v>
      </c>
    </row>
    <row r="215" spans="1:8" s="83" customFormat="1" hidden="1" x14ac:dyDescent="0.35">
      <c r="A215" s="84" t="s">
        <v>486</v>
      </c>
      <c r="B215" s="84" t="s">
        <v>487</v>
      </c>
      <c r="C215" s="84">
        <v>9.7077843677550006E-3</v>
      </c>
      <c r="D215" s="84">
        <v>1.2961809635162349</v>
      </c>
      <c r="E215" s="84">
        <v>-2.442452421878488</v>
      </c>
      <c r="F215" s="84">
        <v>-1.234026259761575</v>
      </c>
      <c r="G215" s="87">
        <v>696766758912</v>
      </c>
      <c r="H215" s="84">
        <v>146.83000183105469</v>
      </c>
    </row>
    <row r="216" spans="1:8" s="83" customFormat="1" hidden="1" x14ac:dyDescent="0.35">
      <c r="A216" s="84" t="s">
        <v>488</v>
      </c>
      <c r="B216" s="84" t="s">
        <v>489</v>
      </c>
      <c r="C216" s="84">
        <v>9.5596841769190009E-3</v>
      </c>
      <c r="D216" s="84">
        <v>0.92625802755355802</v>
      </c>
      <c r="E216" s="84">
        <v>-2.9026882079749781</v>
      </c>
      <c r="F216" s="84">
        <v>-1.1901885607884779</v>
      </c>
      <c r="G216" s="87">
        <v>22134380544</v>
      </c>
      <c r="H216" s="84">
        <v>61.639999389648438</v>
      </c>
    </row>
    <row r="217" spans="1:8" s="83" customFormat="1" hidden="1" x14ac:dyDescent="0.35">
      <c r="A217" s="84" t="s">
        <v>490</v>
      </c>
      <c r="B217" s="84" t="s">
        <v>491</v>
      </c>
      <c r="C217" s="84">
        <v>9.5395096092180005E-3</v>
      </c>
      <c r="D217" s="84">
        <v>0.78867799043655407</v>
      </c>
      <c r="E217" s="84">
        <v>-3.9848243227456401</v>
      </c>
      <c r="F217" s="84">
        <v>-0.9613107639227001</v>
      </c>
      <c r="G217" s="87">
        <v>29824423936</v>
      </c>
      <c r="H217" s="84">
        <v>112.62999725341797</v>
      </c>
    </row>
    <row r="218" spans="1:8" s="83" customFormat="1" hidden="1" x14ac:dyDescent="0.35">
      <c r="A218" s="84" t="s">
        <v>492</v>
      </c>
      <c r="B218" s="84" t="s">
        <v>493</v>
      </c>
      <c r="C218" s="84">
        <v>9.4240818867870006E-3</v>
      </c>
      <c r="D218" s="84">
        <v>0.90501600503921509</v>
      </c>
      <c r="E218" s="84">
        <v>-3.076542867904184</v>
      </c>
      <c r="F218" s="84">
        <v>-0.84258864457772209</v>
      </c>
      <c r="G218" s="87">
        <v>81361526784</v>
      </c>
      <c r="H218" s="84">
        <v>62.919998168945313</v>
      </c>
    </row>
    <row r="219" spans="1:8" s="83" customFormat="1" hidden="1" x14ac:dyDescent="0.35">
      <c r="A219" s="84" t="s">
        <v>494</v>
      </c>
      <c r="B219" s="84" t="s">
        <v>495</v>
      </c>
      <c r="C219" s="84">
        <v>9.0757772858490009E-3</v>
      </c>
      <c r="D219" s="84">
        <v>0.38429000973701505</v>
      </c>
      <c r="E219" s="84">
        <v>-1.1157274128129679</v>
      </c>
      <c r="F219" s="84">
        <v>1.4081872288929001E-2</v>
      </c>
      <c r="G219" s="87">
        <v>24487493632</v>
      </c>
      <c r="H219" s="84">
        <v>75.319999694824219</v>
      </c>
    </row>
    <row r="220" spans="1:8" s="83" customFormat="1" hidden="1" x14ac:dyDescent="0.35">
      <c r="A220" s="84" t="s">
        <v>496</v>
      </c>
      <c r="B220" s="84" t="s">
        <v>497</v>
      </c>
      <c r="C220" s="84">
        <v>8.8466900089450001E-3</v>
      </c>
      <c r="D220" s="84">
        <v>1.197234034538269</v>
      </c>
      <c r="E220" s="84">
        <v>-2.3224967946285671</v>
      </c>
      <c r="F220" s="84">
        <v>-1.2577376978501231</v>
      </c>
      <c r="G220" s="87">
        <v>30106724352</v>
      </c>
      <c r="H220" s="84">
        <v>19.379999160766602</v>
      </c>
    </row>
    <row r="221" spans="1:8" s="83" customFormat="1" hidden="1" x14ac:dyDescent="0.35">
      <c r="A221" s="84" t="s">
        <v>498</v>
      </c>
      <c r="B221" s="84" t="s">
        <v>499</v>
      </c>
      <c r="C221" s="84">
        <v>6.7639787777540004E-3</v>
      </c>
      <c r="D221" s="84">
        <v>0.82351899147033703</v>
      </c>
      <c r="E221" s="84">
        <v>-2.227045213498736</v>
      </c>
      <c r="F221" s="84">
        <v>-0.86564697550014502</v>
      </c>
      <c r="G221" s="87">
        <v>12002721792</v>
      </c>
      <c r="H221" s="84">
        <v>96.709999084472656</v>
      </c>
    </row>
    <row r="222" spans="1:8" s="83" customFormat="1" hidden="1" x14ac:dyDescent="0.35">
      <c r="A222" s="84" t="s">
        <v>500</v>
      </c>
      <c r="B222" s="84" t="s">
        <v>501</v>
      </c>
      <c r="C222" s="84">
        <v>5.8924548626150004E-3</v>
      </c>
      <c r="D222" s="84">
        <v>0.99696701765060403</v>
      </c>
      <c r="E222" s="84">
        <v>-2.881209891145057</v>
      </c>
      <c r="F222" s="84">
        <v>-1.169561181355981</v>
      </c>
      <c r="G222" s="87">
        <v>10892160000</v>
      </c>
      <c r="H222" s="84">
        <v>63.110000610351563</v>
      </c>
    </row>
    <row r="223" spans="1:8" s="83" customFormat="1" hidden="1" x14ac:dyDescent="0.35">
      <c r="A223" s="84" t="s">
        <v>502</v>
      </c>
      <c r="B223" s="84" t="s">
        <v>503</v>
      </c>
      <c r="C223" s="84">
        <v>5.5230604441820009E-3</v>
      </c>
      <c r="D223" s="84">
        <v>0.55246400833129905</v>
      </c>
      <c r="E223" s="84">
        <v>-4.6661125239348102</v>
      </c>
      <c r="F223" s="84">
        <v>-0.78332341493029711</v>
      </c>
      <c r="G223" s="87">
        <v>85722644480</v>
      </c>
      <c r="H223" s="84">
        <v>46.349998474121094</v>
      </c>
    </row>
    <row r="224" spans="1:8" s="83" customFormat="1" hidden="1" x14ac:dyDescent="0.35">
      <c r="A224" s="84" t="s">
        <v>504</v>
      </c>
      <c r="B224" s="84" t="s">
        <v>505</v>
      </c>
      <c r="C224" s="84">
        <v>4.805795464616E-3</v>
      </c>
      <c r="D224" s="84">
        <v>0.55812597274780307</v>
      </c>
      <c r="E224" s="84">
        <v>-4.5562357127158704</v>
      </c>
      <c r="F224" s="84">
        <v>-0.80919034966525605</v>
      </c>
      <c r="G224" s="87">
        <v>85722644480</v>
      </c>
      <c r="H224" s="84">
        <v>46</v>
      </c>
    </row>
    <row r="225" spans="1:8" s="83" customFormat="1" hidden="1" x14ac:dyDescent="0.35">
      <c r="A225" s="84" t="s">
        <v>506</v>
      </c>
      <c r="B225" s="84" t="s">
        <v>507</v>
      </c>
      <c r="C225" s="84">
        <v>4.4566856819720007E-3</v>
      </c>
      <c r="D225" s="84">
        <v>0.82942497730255105</v>
      </c>
      <c r="E225" s="84">
        <v>-2.6037141323162341</v>
      </c>
      <c r="F225" s="84">
        <v>-0.631975414910112</v>
      </c>
      <c r="G225" s="87">
        <v>7394041344</v>
      </c>
      <c r="H225" s="84">
        <v>44.189998626708984</v>
      </c>
    </row>
    <row r="226" spans="1:8" s="83" customFormat="1" hidden="1" x14ac:dyDescent="0.35">
      <c r="A226" s="84" t="s">
        <v>508</v>
      </c>
      <c r="B226" s="84" t="s">
        <v>509</v>
      </c>
      <c r="C226" s="84">
        <v>4.1044171939800004E-3</v>
      </c>
      <c r="D226" s="84">
        <v>1.106019973754883</v>
      </c>
      <c r="E226" s="84">
        <v>-2.1418416834958651</v>
      </c>
      <c r="F226" s="84">
        <v>-1.071928071777861</v>
      </c>
      <c r="G226" s="87">
        <v>16805435392</v>
      </c>
      <c r="H226" s="84">
        <v>111.25</v>
      </c>
    </row>
    <row r="227" spans="1:8" s="83" customFormat="1" hidden="1" x14ac:dyDescent="0.35">
      <c r="A227" s="84" t="s">
        <v>510</v>
      </c>
      <c r="B227" s="84" t="s">
        <v>511</v>
      </c>
      <c r="C227" s="84">
        <v>4.0669661777669999E-3</v>
      </c>
      <c r="D227" s="84">
        <v>1.072311997413635</v>
      </c>
      <c r="E227" s="84">
        <v>-2.7887082705022372</v>
      </c>
      <c r="F227" s="84">
        <v>-1.338162013904753</v>
      </c>
      <c r="G227" s="87">
        <v>85336023040</v>
      </c>
      <c r="H227" s="84">
        <v>133.66999816894531</v>
      </c>
    </row>
    <row r="228" spans="1:8" s="83" customFormat="1" hidden="1" x14ac:dyDescent="0.35">
      <c r="A228" s="84" t="s">
        <v>512</v>
      </c>
      <c r="B228" s="84" t="s">
        <v>513</v>
      </c>
      <c r="C228" s="84">
        <v>3.7178598336840003E-3</v>
      </c>
      <c r="D228" s="84">
        <v>0.91523998975753806</v>
      </c>
      <c r="E228" s="84">
        <v>-3.544668276619777</v>
      </c>
      <c r="F228" s="84">
        <v>-1.1860943163382669</v>
      </c>
      <c r="G228" s="87">
        <v>306403344384</v>
      </c>
      <c r="H228" s="84">
        <v>92.139999389648438</v>
      </c>
    </row>
    <row r="229" spans="1:8" s="83" customFormat="1" hidden="1" x14ac:dyDescent="0.35">
      <c r="A229" s="84" t="s">
        <v>514</v>
      </c>
      <c r="B229" s="84" t="s">
        <v>515</v>
      </c>
      <c r="C229" s="84">
        <v>3.2253702593670001E-3</v>
      </c>
      <c r="D229" s="84">
        <v>0.99382799863815308</v>
      </c>
      <c r="E229" s="84">
        <v>-2.5546103562619189</v>
      </c>
      <c r="F229" s="84">
        <v>-1.055529914799626</v>
      </c>
      <c r="G229" s="87">
        <v>78315732992</v>
      </c>
      <c r="H229" s="84">
        <v>60.540000915527344</v>
      </c>
    </row>
    <row r="230" spans="1:8" s="83" customFormat="1" hidden="1" x14ac:dyDescent="0.35">
      <c r="A230" s="84" t="s">
        <v>516</v>
      </c>
      <c r="B230" s="84" t="s">
        <v>517</v>
      </c>
      <c r="C230" s="84">
        <v>2.8910942748350001E-3</v>
      </c>
      <c r="D230" s="84">
        <v>1.276764988899231</v>
      </c>
      <c r="E230" s="84">
        <v>-1.6888593935333249</v>
      </c>
      <c r="F230" s="84">
        <v>-1.3034124075161881</v>
      </c>
      <c r="G230" s="87">
        <v>15192644608</v>
      </c>
      <c r="H230" s="84">
        <v>176.17999267578125</v>
      </c>
    </row>
    <row r="231" spans="1:8" s="83" customFormat="1" hidden="1" x14ac:dyDescent="0.35">
      <c r="A231" s="84" t="s">
        <v>518</v>
      </c>
      <c r="B231" s="84" t="s">
        <v>519</v>
      </c>
      <c r="C231" s="84">
        <v>7.2696565099600004E-4</v>
      </c>
      <c r="D231" s="84">
        <v>0.90450102090835605</v>
      </c>
      <c r="E231" s="84">
        <v>-3.1062003511049272</v>
      </c>
      <c r="F231" s="84">
        <v>-1.305908088797155</v>
      </c>
      <c r="G231" s="87">
        <v>13365669888</v>
      </c>
      <c r="H231" s="84">
        <v>42.540000915527344</v>
      </c>
    </row>
    <row r="232" spans="1:8" s="83" customFormat="1" hidden="1" x14ac:dyDescent="0.35">
      <c r="A232" s="84" t="s">
        <v>520</v>
      </c>
      <c r="B232" s="84" t="s">
        <v>521</v>
      </c>
      <c r="C232" s="84">
        <v>-1.0138668640230001E-3</v>
      </c>
      <c r="D232" s="84">
        <v>0.91608399152755704</v>
      </c>
      <c r="E232" s="84">
        <v>-2.7062311172660052</v>
      </c>
      <c r="F232" s="84">
        <v>-0.87829652385539303</v>
      </c>
      <c r="G232" s="87">
        <v>18754187264</v>
      </c>
      <c r="H232" s="84">
        <v>53.669998168945313</v>
      </c>
    </row>
    <row r="233" spans="1:8" s="83" customFormat="1" hidden="1" x14ac:dyDescent="0.35">
      <c r="A233" s="84" t="s">
        <v>522</v>
      </c>
      <c r="B233" s="84" t="s">
        <v>523</v>
      </c>
      <c r="C233" s="84">
        <v>-3.7221924464870002E-3</v>
      </c>
      <c r="D233" s="84">
        <v>0.65438801050186202</v>
      </c>
      <c r="E233" s="84">
        <v>-2.9321315485080603</v>
      </c>
      <c r="F233" s="84">
        <v>-0.88427257027407302</v>
      </c>
      <c r="G233" s="87">
        <v>8518636032</v>
      </c>
      <c r="H233" s="84">
        <v>115.33000183105469</v>
      </c>
    </row>
    <row r="234" spans="1:8" s="83" customFormat="1" hidden="1" x14ac:dyDescent="0.35">
      <c r="A234" s="84" t="s">
        <v>524</v>
      </c>
      <c r="B234" s="84" t="s">
        <v>525</v>
      </c>
      <c r="C234" s="84">
        <v>-3.7775224925060001E-3</v>
      </c>
      <c r="D234" s="84">
        <v>1.343021035194397</v>
      </c>
      <c r="E234" s="84">
        <v>-2.342331362236763</v>
      </c>
      <c r="F234" s="84">
        <v>-1.115367241506281</v>
      </c>
      <c r="G234" s="87">
        <v>12434307072</v>
      </c>
      <c r="H234" s="84">
        <v>81.230003356933594</v>
      </c>
    </row>
    <row r="235" spans="1:8" s="83" customFormat="1" hidden="1" x14ac:dyDescent="0.35">
      <c r="A235" s="84" t="s">
        <v>526</v>
      </c>
      <c r="B235" s="84" t="s">
        <v>527</v>
      </c>
      <c r="C235" s="84">
        <v>-4.8395113163940007E-3</v>
      </c>
      <c r="D235" s="84">
        <v>0.60645002126693703</v>
      </c>
      <c r="E235" s="84">
        <v>-2.4329379266683979</v>
      </c>
      <c r="F235" s="84">
        <v>-0.69098461755025409</v>
      </c>
      <c r="G235" s="87">
        <v>10499257344</v>
      </c>
      <c r="H235" s="84">
        <v>92.230003356933594</v>
      </c>
    </row>
    <row r="236" spans="1:8" s="83" customFormat="1" hidden="1" x14ac:dyDescent="0.35">
      <c r="A236" s="84" t="s">
        <v>528</v>
      </c>
      <c r="B236" s="84" t="s">
        <v>529</v>
      </c>
      <c r="C236" s="84">
        <v>-4.9179953446080006E-3</v>
      </c>
      <c r="D236" s="84">
        <v>0.97664201259613004</v>
      </c>
      <c r="E236" s="84">
        <v>-2.930280315780486</v>
      </c>
      <c r="F236" s="84">
        <v>-1.3693707104314521</v>
      </c>
      <c r="G236" s="87">
        <v>22795397120</v>
      </c>
      <c r="H236" s="84">
        <v>75.650001525878906</v>
      </c>
    </row>
    <row r="237" spans="1:8" s="83" customFormat="1" hidden="1" x14ac:dyDescent="0.35">
      <c r="A237" s="84" t="s">
        <v>530</v>
      </c>
      <c r="B237" s="84" t="s">
        <v>531</v>
      </c>
      <c r="C237" s="84">
        <v>-5.0015516544360001E-3</v>
      </c>
      <c r="D237" s="84">
        <v>0.75374597311019909</v>
      </c>
      <c r="E237" s="84">
        <v>-1.5619940959498622</v>
      </c>
      <c r="F237" s="84">
        <v>-0.90545758331480308</v>
      </c>
      <c r="G237" s="87">
        <v>8363731968</v>
      </c>
      <c r="H237" s="84">
        <v>205.75999450683594</v>
      </c>
    </row>
    <row r="238" spans="1:8" s="83" customFormat="1" hidden="1" x14ac:dyDescent="0.35">
      <c r="A238" s="84" t="s">
        <v>532</v>
      </c>
      <c r="B238" s="84" t="s">
        <v>533</v>
      </c>
      <c r="C238" s="84">
        <v>-5.3073352068760005E-3</v>
      </c>
      <c r="D238" s="84">
        <v>1.066926002502441</v>
      </c>
      <c r="E238" s="84">
        <v>-2.8399093849724992</v>
      </c>
      <c r="F238" s="84">
        <v>-1.3009603948820241</v>
      </c>
      <c r="G238" s="87">
        <v>16401370112</v>
      </c>
      <c r="H238" s="84">
        <v>156.02000427246094</v>
      </c>
    </row>
    <row r="239" spans="1:8" s="83" customFormat="1" hidden="1" x14ac:dyDescent="0.35">
      <c r="A239" s="84" t="s">
        <v>534</v>
      </c>
      <c r="B239" s="84" t="s">
        <v>535</v>
      </c>
      <c r="C239" s="84">
        <v>-5.6258425778760003E-3</v>
      </c>
      <c r="D239" s="84">
        <v>0.92319500446319602</v>
      </c>
      <c r="E239" s="84">
        <v>-3.396511213012086</v>
      </c>
      <c r="F239" s="84">
        <v>-1.0077986527377421</v>
      </c>
      <c r="G239" s="87">
        <v>7579958272</v>
      </c>
      <c r="H239" s="84">
        <v>136.1300048828125</v>
      </c>
    </row>
    <row r="240" spans="1:8" s="83" customFormat="1" hidden="1" x14ac:dyDescent="0.35">
      <c r="A240" s="84" t="s">
        <v>536</v>
      </c>
      <c r="B240" s="84" t="s">
        <v>537</v>
      </c>
      <c r="C240" s="84">
        <v>-6.7854834249950003E-3</v>
      </c>
      <c r="D240" s="84">
        <v>0.9743239879608151</v>
      </c>
      <c r="E240" s="84">
        <v>-3.5935420166884451</v>
      </c>
      <c r="F240" s="84">
        <v>-1.2552623663704159</v>
      </c>
      <c r="G240" s="87">
        <v>28110323712</v>
      </c>
      <c r="H240" s="84">
        <v>64.860000610351563</v>
      </c>
    </row>
    <row r="241" spans="1:8" s="83" customFormat="1" hidden="1" x14ac:dyDescent="0.35">
      <c r="A241" s="84" t="s">
        <v>538</v>
      </c>
      <c r="B241" s="84" t="s">
        <v>539</v>
      </c>
      <c r="C241" s="84">
        <v>-7.0612859208380009E-3</v>
      </c>
      <c r="D241" s="84">
        <v>1.020320057868958</v>
      </c>
      <c r="E241" s="84">
        <v>-2.637067365781713</v>
      </c>
      <c r="F241" s="84">
        <v>-1.094022536284716</v>
      </c>
      <c r="G241" s="87">
        <v>7604198400</v>
      </c>
      <c r="H241" s="84">
        <v>177.02999877929688</v>
      </c>
    </row>
    <row r="242" spans="1:8" s="83" customFormat="1" hidden="1" x14ac:dyDescent="0.35">
      <c r="A242" s="84" t="s">
        <v>540</v>
      </c>
      <c r="B242" s="84" t="s">
        <v>541</v>
      </c>
      <c r="C242" s="84">
        <v>-7.5117926320440002E-3</v>
      </c>
      <c r="D242" s="84">
        <v>1.180894017219543</v>
      </c>
      <c r="E242" s="84">
        <v>-1.821061223045721</v>
      </c>
      <c r="F242" s="84">
        <v>-1.0925990570112669</v>
      </c>
      <c r="G242" s="87">
        <v>12449276928</v>
      </c>
      <c r="H242" s="84">
        <v>58.5</v>
      </c>
    </row>
    <row r="243" spans="1:8" s="83" customFormat="1" hidden="1" x14ac:dyDescent="0.35">
      <c r="A243" s="84" t="s">
        <v>542</v>
      </c>
      <c r="B243" s="84" t="s">
        <v>543</v>
      </c>
      <c r="C243" s="84">
        <v>-7.5442172929170003E-3</v>
      </c>
      <c r="D243" s="84">
        <v>0.82900702953338612</v>
      </c>
      <c r="E243" s="84">
        <v>-2.4509202513390762</v>
      </c>
      <c r="F243" s="84">
        <v>-1.132623946940662</v>
      </c>
      <c r="G243" s="87">
        <v>51518324736</v>
      </c>
      <c r="H243" s="84">
        <v>41.630001068115234</v>
      </c>
    </row>
    <row r="244" spans="1:8" s="83" customFormat="1" hidden="1" x14ac:dyDescent="0.35">
      <c r="A244" s="84" t="s">
        <v>544</v>
      </c>
      <c r="B244" s="84" t="s">
        <v>545</v>
      </c>
      <c r="C244" s="84">
        <v>-8.2715625733790002E-3</v>
      </c>
      <c r="D244" s="84">
        <v>0.34774199128150901</v>
      </c>
      <c r="E244" s="84">
        <v>-2.3826684700444321</v>
      </c>
      <c r="F244" s="84">
        <v>-7.3757834709757011E-2</v>
      </c>
      <c r="G244" s="87">
        <v>19856578560</v>
      </c>
      <c r="H244" s="84">
        <v>27.590000152587891</v>
      </c>
    </row>
    <row r="245" spans="1:8" s="83" customFormat="1" hidden="1" x14ac:dyDescent="0.35">
      <c r="A245" s="84" t="s">
        <v>546</v>
      </c>
      <c r="B245" s="84" t="s">
        <v>547</v>
      </c>
      <c r="C245" s="84">
        <v>-9.368170145749E-3</v>
      </c>
      <c r="D245" s="84">
        <v>0.65192401409149203</v>
      </c>
      <c r="E245" s="84">
        <v>0.98414094775150607</v>
      </c>
      <c r="F245" s="84">
        <v>-0.52012942551219299</v>
      </c>
      <c r="G245" s="87">
        <v>17701322752</v>
      </c>
      <c r="H245" s="84">
        <v>54.330001831054688</v>
      </c>
    </row>
    <row r="246" spans="1:8" s="83" customFormat="1" hidden="1" x14ac:dyDescent="0.35">
      <c r="A246" s="84" t="s">
        <v>548</v>
      </c>
      <c r="B246" s="84" t="s">
        <v>549</v>
      </c>
      <c r="C246" s="84">
        <v>-9.894103199179001E-3</v>
      </c>
      <c r="D246" s="84">
        <v>0.7045180201530461</v>
      </c>
      <c r="E246" s="84">
        <v>-2.6009413359151199</v>
      </c>
      <c r="F246" s="84">
        <v>-0.88269381398755908</v>
      </c>
      <c r="G246" s="87">
        <v>50339246080</v>
      </c>
      <c r="H246" s="84">
        <v>58.040000915527344</v>
      </c>
    </row>
    <row r="247" spans="1:8" s="83" customFormat="1" hidden="1" x14ac:dyDescent="0.35">
      <c r="A247" s="84" t="s">
        <v>550</v>
      </c>
      <c r="B247" s="84" t="s">
        <v>551</v>
      </c>
      <c r="C247" s="84">
        <v>-1.1552548497033001E-2</v>
      </c>
      <c r="D247" s="84">
        <v>1.0154139995574949</v>
      </c>
      <c r="E247" s="84">
        <v>-2.8129508498451909</v>
      </c>
      <c r="F247" s="84">
        <v>-1.103123126690154</v>
      </c>
      <c r="G247" s="87">
        <v>26713006080</v>
      </c>
      <c r="H247" s="84">
        <v>67.319999694824219</v>
      </c>
    </row>
    <row r="248" spans="1:8" s="83" customFormat="1" hidden="1" x14ac:dyDescent="0.35">
      <c r="A248" s="84" t="s">
        <v>552</v>
      </c>
      <c r="B248" s="84" t="s">
        <v>553</v>
      </c>
      <c r="C248" s="84">
        <v>-1.2411538316412001E-2</v>
      </c>
      <c r="D248" s="84">
        <v>0.54464298486709606</v>
      </c>
      <c r="E248" s="84">
        <v>-2.077179915322795</v>
      </c>
      <c r="F248" s="84">
        <v>-0.69288498834829204</v>
      </c>
      <c r="G248" s="87">
        <v>29391108096</v>
      </c>
      <c r="H248" s="84">
        <v>107.40000152587891</v>
      </c>
    </row>
    <row r="249" spans="1:8" s="83" customFormat="1" hidden="1" x14ac:dyDescent="0.35">
      <c r="A249" s="84" t="s">
        <v>554</v>
      </c>
      <c r="B249" s="84" t="s">
        <v>555</v>
      </c>
      <c r="C249" s="84">
        <v>-1.3354528484057E-2</v>
      </c>
      <c r="D249" s="84">
        <v>0.77789300680160511</v>
      </c>
      <c r="E249" s="84">
        <v>-1.304385470038987</v>
      </c>
      <c r="F249" s="84">
        <v>-0.81080313078197308</v>
      </c>
      <c r="G249" s="87">
        <v>8769768448</v>
      </c>
      <c r="H249" s="84">
        <v>30.639999389648438</v>
      </c>
    </row>
    <row r="250" spans="1:8" s="83" customFormat="1" hidden="1" x14ac:dyDescent="0.35">
      <c r="A250" s="84" t="s">
        <v>556</v>
      </c>
      <c r="B250" s="84" t="s">
        <v>557</v>
      </c>
      <c r="C250" s="84">
        <v>-1.3464584401002001E-2</v>
      </c>
      <c r="D250" s="84">
        <v>1.039139032363892</v>
      </c>
      <c r="E250" s="84">
        <v>-2.483252306078755</v>
      </c>
      <c r="F250" s="84">
        <v>-1.3354331553697429</v>
      </c>
      <c r="G250" s="87">
        <v>19724869632</v>
      </c>
      <c r="H250" s="84">
        <v>66.510002136230469</v>
      </c>
    </row>
    <row r="251" spans="1:8" s="83" customFormat="1" hidden="1" x14ac:dyDescent="0.35">
      <c r="A251" s="84" t="s">
        <v>558</v>
      </c>
      <c r="B251" s="84" t="s">
        <v>559</v>
      </c>
      <c r="C251" s="84">
        <v>-1.3657816644833001E-2</v>
      </c>
      <c r="D251" s="84">
        <v>1.093441963195801</v>
      </c>
      <c r="E251" s="84">
        <v>-2.164388215809077</v>
      </c>
      <c r="F251" s="84">
        <v>-1.4010240114583241</v>
      </c>
      <c r="G251" s="87">
        <v>15557809152</v>
      </c>
      <c r="H251" s="84">
        <v>175.5</v>
      </c>
    </row>
    <row r="252" spans="1:8" s="83" customFormat="1" hidden="1" x14ac:dyDescent="0.35">
      <c r="A252" s="84" t="s">
        <v>560</v>
      </c>
      <c r="B252" s="84" t="s">
        <v>561</v>
      </c>
      <c r="C252" s="84">
        <v>-1.3799216776337001E-2</v>
      </c>
      <c r="D252" s="84">
        <v>0.97015798091888406</v>
      </c>
      <c r="E252" s="84">
        <v>-2.6833075270427229</v>
      </c>
      <c r="F252" s="84">
        <v>-1.1766954710745861</v>
      </c>
      <c r="G252" s="87">
        <v>37736693760</v>
      </c>
      <c r="H252" s="84">
        <v>38.240001678466797</v>
      </c>
    </row>
    <row r="253" spans="1:8" s="83" customFormat="1" hidden="1" x14ac:dyDescent="0.35">
      <c r="A253" s="84" t="s">
        <v>562</v>
      </c>
      <c r="B253" s="84" t="s">
        <v>563</v>
      </c>
      <c r="C253" s="84">
        <v>-1.4239954295312001E-2</v>
      </c>
      <c r="D253" s="84">
        <v>1.195930004119873</v>
      </c>
      <c r="E253" s="84">
        <v>-2.296332233656841</v>
      </c>
      <c r="F253" s="84">
        <v>-1.376048326761885</v>
      </c>
      <c r="G253" s="87">
        <v>11892358144</v>
      </c>
      <c r="H253" s="84">
        <v>135.08999633789063</v>
      </c>
    </row>
    <row r="254" spans="1:8" s="83" customFormat="1" hidden="1" x14ac:dyDescent="0.35">
      <c r="A254" s="84" t="s">
        <v>564</v>
      </c>
      <c r="B254" s="84" t="s">
        <v>565</v>
      </c>
      <c r="C254" s="84">
        <v>-1.4435650118362E-2</v>
      </c>
      <c r="D254" s="84">
        <v>0.94890201091766402</v>
      </c>
      <c r="E254" s="84">
        <v>-2.7811883452714961</v>
      </c>
      <c r="F254" s="84">
        <v>-1.2041399451093131</v>
      </c>
      <c r="G254" s="87">
        <v>39467786240</v>
      </c>
      <c r="H254" s="84">
        <v>118.94999694824219</v>
      </c>
    </row>
    <row r="255" spans="1:8" s="83" customFormat="1" hidden="1" x14ac:dyDescent="0.35">
      <c r="A255" s="84" t="s">
        <v>566</v>
      </c>
      <c r="B255" s="84" t="s">
        <v>567</v>
      </c>
      <c r="C255" s="84">
        <v>-1.4605111283008001E-2</v>
      </c>
      <c r="D255" s="84">
        <v>0.62302899360656705</v>
      </c>
      <c r="E255" s="84">
        <v>-2.8629926345169951</v>
      </c>
      <c r="F255" s="84">
        <v>-0.66055007629913609</v>
      </c>
      <c r="G255" s="87">
        <v>21219964928</v>
      </c>
      <c r="H255" s="84">
        <v>26.600000381469727</v>
      </c>
    </row>
    <row r="256" spans="1:8" s="83" customFormat="1" hidden="1" x14ac:dyDescent="0.35">
      <c r="A256" s="84" t="s">
        <v>568</v>
      </c>
      <c r="B256" s="84" t="s">
        <v>569</v>
      </c>
      <c r="C256" s="84">
        <v>-1.5916434492723001E-2</v>
      </c>
      <c r="D256" s="84">
        <v>0.94217598438262906</v>
      </c>
      <c r="E256" s="84">
        <v>-2.6584643082853638</v>
      </c>
      <c r="F256" s="84">
        <v>-1.4403929987372002</v>
      </c>
      <c r="G256" s="87">
        <v>54257156096</v>
      </c>
      <c r="H256" s="84">
        <v>145</v>
      </c>
    </row>
    <row r="257" spans="1:8" s="83" customFormat="1" hidden="1" x14ac:dyDescent="0.35">
      <c r="A257" s="84" t="s">
        <v>570</v>
      </c>
      <c r="B257" s="84" t="s">
        <v>571</v>
      </c>
      <c r="C257" s="84">
        <v>-1.6148759652822E-2</v>
      </c>
      <c r="D257" s="84">
        <v>1.179656028747559</v>
      </c>
      <c r="E257" s="84">
        <v>-1.6754308589982529</v>
      </c>
      <c r="F257" s="84">
        <v>-0.80340137934498401</v>
      </c>
      <c r="G257" s="87">
        <v>7130236928</v>
      </c>
      <c r="H257" s="84">
        <v>16.75</v>
      </c>
    </row>
    <row r="258" spans="1:8" s="83" customFormat="1" hidden="1" x14ac:dyDescent="0.35">
      <c r="A258" s="84" t="s">
        <v>572</v>
      </c>
      <c r="B258" s="84" t="s">
        <v>573</v>
      </c>
      <c r="C258" s="84">
        <v>-1.7283682323675002E-2</v>
      </c>
      <c r="D258" s="84">
        <v>0.90845000743866011</v>
      </c>
      <c r="E258" s="84">
        <v>-3.6753873106223098</v>
      </c>
      <c r="F258" s="84">
        <v>-1.094259385046914</v>
      </c>
      <c r="G258" s="87">
        <v>14217950208</v>
      </c>
      <c r="H258" s="84">
        <v>27.760000228881836</v>
      </c>
    </row>
    <row r="259" spans="1:8" s="83" customFormat="1" hidden="1" x14ac:dyDescent="0.35">
      <c r="A259" s="84" t="s">
        <v>574</v>
      </c>
      <c r="B259" s="84" t="s">
        <v>575</v>
      </c>
      <c r="C259" s="84">
        <v>-1.7462881220457003E-2</v>
      </c>
      <c r="D259" s="84">
        <v>0.93404102325439509</v>
      </c>
      <c r="E259" s="84">
        <v>-3.0503877267944528</v>
      </c>
      <c r="F259" s="84">
        <v>-1.294210503752574</v>
      </c>
      <c r="G259" s="87">
        <v>9238195200</v>
      </c>
      <c r="H259" s="84">
        <v>90.839996337890625</v>
      </c>
    </row>
    <row r="260" spans="1:8" s="83" customFormat="1" hidden="1" x14ac:dyDescent="0.35">
      <c r="A260" s="84" t="s">
        <v>576</v>
      </c>
      <c r="B260" s="84" t="s">
        <v>577</v>
      </c>
      <c r="C260" s="84">
        <v>-1.8452578625708E-2</v>
      </c>
      <c r="D260" s="84">
        <v>1.3127739429473881</v>
      </c>
      <c r="E260" s="84">
        <v>-1.8230334195531119</v>
      </c>
      <c r="F260" s="84">
        <v>-1.41160716133422</v>
      </c>
      <c r="G260" s="87">
        <v>11431845888</v>
      </c>
      <c r="H260" s="84">
        <v>136.80999755859375</v>
      </c>
    </row>
    <row r="261" spans="1:8" s="83" customFormat="1" hidden="1" x14ac:dyDescent="0.35">
      <c r="A261" s="84" t="s">
        <v>578</v>
      </c>
      <c r="B261" s="84" t="s">
        <v>579</v>
      </c>
      <c r="C261" s="84">
        <v>-1.8609019711954E-2</v>
      </c>
      <c r="D261" s="84">
        <v>0.79435497522354104</v>
      </c>
      <c r="E261" s="84">
        <v>-2.6959601378275311</v>
      </c>
      <c r="F261" s="84">
        <v>-0.85871051889566408</v>
      </c>
      <c r="G261" s="87">
        <v>15005460480</v>
      </c>
      <c r="H261" s="84">
        <v>266.42999267578125</v>
      </c>
    </row>
    <row r="262" spans="1:8" s="83" customFormat="1" hidden="1" x14ac:dyDescent="0.35">
      <c r="A262" s="84" t="s">
        <v>580</v>
      </c>
      <c r="B262" s="84" t="s">
        <v>581</v>
      </c>
      <c r="C262" s="84">
        <v>-1.9117190680698001E-2</v>
      </c>
      <c r="D262" s="84">
        <v>1.056501984596252</v>
      </c>
      <c r="E262" s="84">
        <v>-2.263462755890941</v>
      </c>
      <c r="F262" s="84">
        <v>-1.2537687859452071</v>
      </c>
      <c r="G262" s="87">
        <v>29768230912</v>
      </c>
      <c r="H262" s="84">
        <v>80.419998168945313</v>
      </c>
    </row>
    <row r="263" spans="1:8" s="83" customFormat="1" hidden="1" x14ac:dyDescent="0.35">
      <c r="A263" s="84" t="s">
        <v>582</v>
      </c>
      <c r="B263" s="84" t="s">
        <v>583</v>
      </c>
      <c r="C263" s="84">
        <v>-1.9467492919786E-2</v>
      </c>
      <c r="D263" s="84">
        <v>0.8102419972419741</v>
      </c>
      <c r="E263" s="84">
        <v>-2.2544802057919968</v>
      </c>
      <c r="F263" s="84">
        <v>-0.97543481582219504</v>
      </c>
      <c r="G263" s="87">
        <v>199126073344</v>
      </c>
      <c r="H263" s="84">
        <v>27.360000610351563</v>
      </c>
    </row>
    <row r="264" spans="1:8" s="83" customFormat="1" hidden="1" x14ac:dyDescent="0.35">
      <c r="A264" s="84" t="s">
        <v>584</v>
      </c>
      <c r="B264" s="84" t="s">
        <v>585</v>
      </c>
      <c r="C264" s="84">
        <v>-1.9645735920341002E-2</v>
      </c>
      <c r="D264" s="84">
        <v>0.89998102188110407</v>
      </c>
      <c r="E264" s="84">
        <v>-2.709942339892863</v>
      </c>
      <c r="F264" s="84">
        <v>-1.197529430632136</v>
      </c>
      <c r="G264" s="87">
        <v>26514599936</v>
      </c>
      <c r="H264" s="84">
        <v>47.950000762939453</v>
      </c>
    </row>
    <row r="265" spans="1:8" s="83" customFormat="1" hidden="1" x14ac:dyDescent="0.35">
      <c r="A265" s="84" t="s">
        <v>586</v>
      </c>
      <c r="B265" s="84" t="s">
        <v>587</v>
      </c>
      <c r="C265" s="84">
        <v>-1.9699475534834001E-2</v>
      </c>
      <c r="D265" s="84">
        <v>0.8116679787635801</v>
      </c>
      <c r="E265" s="84">
        <v>-3.3554471840602011</v>
      </c>
      <c r="F265" s="84">
        <v>-0.9729229964718441</v>
      </c>
      <c r="G265" s="87">
        <v>24966412288</v>
      </c>
      <c r="H265" s="84">
        <v>44.400001525878906</v>
      </c>
    </row>
    <row r="266" spans="1:8" s="83" customFormat="1" hidden="1" x14ac:dyDescent="0.35">
      <c r="A266" s="84" t="s">
        <v>588</v>
      </c>
      <c r="B266" s="84" t="s">
        <v>589</v>
      </c>
      <c r="C266" s="84">
        <v>-2.1854645591909003E-2</v>
      </c>
      <c r="D266" s="84">
        <v>1.576645970344543</v>
      </c>
      <c r="E266" s="84">
        <v>-1.7698492396496812</v>
      </c>
      <c r="F266" s="84">
        <v>-1.1946300974007209</v>
      </c>
      <c r="G266" s="87">
        <v>14248216576</v>
      </c>
      <c r="H266" s="84">
        <v>188.89999389648438</v>
      </c>
    </row>
    <row r="267" spans="1:8" s="83" customFormat="1" hidden="1" x14ac:dyDescent="0.35">
      <c r="A267" s="84" t="s">
        <v>590</v>
      </c>
      <c r="B267" s="84" t="s">
        <v>591</v>
      </c>
      <c r="C267" s="84">
        <v>-2.2256220976685E-2</v>
      </c>
      <c r="D267" s="84">
        <v>0.87484902143478405</v>
      </c>
      <c r="E267" s="84">
        <v>-3.818135405701331</v>
      </c>
      <c r="F267" s="84">
        <v>-0.95430881124356404</v>
      </c>
      <c r="G267" s="87">
        <v>10327406592</v>
      </c>
      <c r="H267" s="84">
        <v>25.350000381469727</v>
      </c>
    </row>
    <row r="268" spans="1:8" s="83" customFormat="1" hidden="1" x14ac:dyDescent="0.35">
      <c r="A268" s="84" t="s">
        <v>592</v>
      </c>
      <c r="B268" s="84" t="s">
        <v>593</v>
      </c>
      <c r="C268" s="84">
        <v>-2.3563419390876E-2</v>
      </c>
      <c r="D268" s="84">
        <v>0.91728299856185902</v>
      </c>
      <c r="E268" s="84">
        <v>-3.0273183291746601</v>
      </c>
      <c r="F268" s="84">
        <v>-1.1965651253938629</v>
      </c>
      <c r="G268" s="87">
        <v>26344921088</v>
      </c>
      <c r="H268" s="84">
        <v>28.510000228881836</v>
      </c>
    </row>
    <row r="269" spans="1:8" s="83" customFormat="1" hidden="1" x14ac:dyDescent="0.35">
      <c r="A269" s="84" t="s">
        <v>594</v>
      </c>
      <c r="B269" s="84" t="s">
        <v>595</v>
      </c>
      <c r="C269" s="84">
        <v>-2.4755764476117003E-2</v>
      </c>
      <c r="D269" s="84">
        <v>1.0053349733352659</v>
      </c>
      <c r="E269" s="84">
        <v>-2.6286173086108349</v>
      </c>
      <c r="F269" s="84">
        <v>-1.355152158362096</v>
      </c>
      <c r="G269" s="87">
        <v>4092215296</v>
      </c>
      <c r="H269" s="84">
        <v>27.930000305175781</v>
      </c>
    </row>
    <row r="270" spans="1:8" s="83" customFormat="1" hidden="1" x14ac:dyDescent="0.35">
      <c r="A270" s="84" t="s">
        <v>596</v>
      </c>
      <c r="B270" s="84" t="s">
        <v>597</v>
      </c>
      <c r="C270" s="84">
        <v>-2.5109449112013002E-2</v>
      </c>
      <c r="D270" s="84">
        <v>0.74542999267578103</v>
      </c>
      <c r="E270" s="84">
        <v>-1.4365797200708921</v>
      </c>
      <c r="F270" s="84">
        <v>-0.86974963345648004</v>
      </c>
      <c r="G270" s="87">
        <v>6931657728</v>
      </c>
      <c r="H270" s="84">
        <v>24.680000305175781</v>
      </c>
    </row>
    <row r="271" spans="1:8" s="83" customFormat="1" hidden="1" x14ac:dyDescent="0.35">
      <c r="A271" s="84" t="s">
        <v>598</v>
      </c>
      <c r="B271" s="84" t="s">
        <v>599</v>
      </c>
      <c r="C271" s="84">
        <v>-2.5307653688959E-2</v>
      </c>
      <c r="D271" s="84">
        <v>1.169981956481934</v>
      </c>
      <c r="E271" s="84">
        <v>-1.753982335308601</v>
      </c>
      <c r="F271" s="84">
        <v>-1.322818766689613</v>
      </c>
      <c r="G271" s="87">
        <v>84335697920</v>
      </c>
      <c r="H271" s="84">
        <v>87.800003051757813</v>
      </c>
    </row>
    <row r="272" spans="1:8" s="83" customFormat="1" hidden="1" x14ac:dyDescent="0.35">
      <c r="A272" s="84" t="s">
        <v>600</v>
      </c>
      <c r="B272" s="84" t="s">
        <v>601</v>
      </c>
      <c r="C272" s="84">
        <v>-2.5478152412931002E-2</v>
      </c>
      <c r="D272" s="84">
        <v>0.92199897766113303</v>
      </c>
      <c r="E272" s="84">
        <v>-3.2907860189414713</v>
      </c>
      <c r="F272" s="84">
        <v>-1.204887415775528</v>
      </c>
      <c r="G272" s="87">
        <v>7265451520</v>
      </c>
      <c r="H272" s="84">
        <v>83.790000915527344</v>
      </c>
    </row>
    <row r="273" spans="1:8" s="83" customFormat="1" hidden="1" x14ac:dyDescent="0.35">
      <c r="A273" s="84" t="s">
        <v>602</v>
      </c>
      <c r="B273" s="84" t="s">
        <v>603</v>
      </c>
      <c r="C273" s="84">
        <v>-2.5812630591989003E-2</v>
      </c>
      <c r="D273" s="84">
        <v>0.8210369944572451</v>
      </c>
      <c r="E273" s="84">
        <v>-2.6645358863918349</v>
      </c>
      <c r="F273" s="84">
        <v>-0.95005677742736305</v>
      </c>
      <c r="G273" s="87">
        <v>12911120384</v>
      </c>
      <c r="H273" s="84">
        <v>164.05999755859375</v>
      </c>
    </row>
    <row r="274" spans="1:8" s="83" customFormat="1" hidden="1" x14ac:dyDescent="0.35">
      <c r="A274" s="84" t="s">
        <v>604</v>
      </c>
      <c r="B274" s="84" t="s">
        <v>605</v>
      </c>
      <c r="C274" s="84">
        <v>-2.6711614699869001E-2</v>
      </c>
      <c r="D274" s="84">
        <v>0.85629999637603804</v>
      </c>
      <c r="E274" s="84">
        <v>-2.9608227494281252</v>
      </c>
      <c r="F274" s="84">
        <v>-1.2295841065658519</v>
      </c>
      <c r="G274" s="87">
        <v>32465238016</v>
      </c>
      <c r="H274" s="84">
        <v>14.710000038146973</v>
      </c>
    </row>
    <row r="275" spans="1:8" s="83" customFormat="1" hidden="1" x14ac:dyDescent="0.35">
      <c r="A275" s="84" t="s">
        <v>606</v>
      </c>
      <c r="B275" s="84" t="s">
        <v>607</v>
      </c>
      <c r="C275" s="84">
        <v>-2.7131479114820001E-2</v>
      </c>
      <c r="D275" s="84">
        <v>0.73550301790237405</v>
      </c>
      <c r="E275" s="84">
        <v>-2.816273449092201</v>
      </c>
      <c r="F275" s="84">
        <v>-1.075005648808826</v>
      </c>
      <c r="G275" s="87">
        <v>35215044608</v>
      </c>
      <c r="H275" s="84">
        <v>55.939998626708984</v>
      </c>
    </row>
    <row r="276" spans="1:8" s="83" customFormat="1" hidden="1" x14ac:dyDescent="0.35">
      <c r="A276" s="84" t="s">
        <v>608</v>
      </c>
      <c r="B276" s="84" t="s">
        <v>609</v>
      </c>
      <c r="C276" s="84">
        <v>-2.8129950157563002E-2</v>
      </c>
      <c r="D276" s="84">
        <v>0.87694698572158802</v>
      </c>
      <c r="E276" s="84">
        <v>-3.7336593728879319</v>
      </c>
      <c r="F276" s="84">
        <v>-1.4588653083966951</v>
      </c>
      <c r="G276" s="87">
        <v>7875867648</v>
      </c>
      <c r="H276" s="84">
        <v>70.610000610351563</v>
      </c>
    </row>
    <row r="277" spans="1:8" s="83" customFormat="1" hidden="1" x14ac:dyDescent="0.35">
      <c r="A277" s="84" t="s">
        <v>610</v>
      </c>
      <c r="B277" s="84" t="s">
        <v>611</v>
      </c>
      <c r="C277" s="84">
        <v>-2.9183763427820003E-2</v>
      </c>
      <c r="D277" s="84">
        <v>0.41127699613571206</v>
      </c>
      <c r="E277" s="84">
        <v>-2.4861965601147409</v>
      </c>
      <c r="F277" s="84">
        <v>-0.47301647378529704</v>
      </c>
      <c r="G277" s="87">
        <v>43628134400</v>
      </c>
      <c r="H277" s="84">
        <v>43.020000457763672</v>
      </c>
    </row>
    <row r="278" spans="1:8" s="83" customFormat="1" hidden="1" x14ac:dyDescent="0.35">
      <c r="A278" s="84" t="s">
        <v>612</v>
      </c>
      <c r="B278" s="84" t="s">
        <v>613</v>
      </c>
      <c r="C278" s="84">
        <v>-2.9891115781709002E-2</v>
      </c>
      <c r="D278" s="84">
        <v>0.90483599901199308</v>
      </c>
      <c r="E278" s="84">
        <v>-2.2911660208279461</v>
      </c>
      <c r="F278" s="84">
        <v>-1.0784632593037471</v>
      </c>
      <c r="G278" s="87">
        <v>7590942208</v>
      </c>
      <c r="H278" s="84">
        <v>19.75</v>
      </c>
    </row>
    <row r="279" spans="1:8" s="83" customFormat="1" hidden="1" x14ac:dyDescent="0.35">
      <c r="A279" s="84" t="s">
        <v>614</v>
      </c>
      <c r="B279" s="84" t="s">
        <v>615</v>
      </c>
      <c r="C279" s="84">
        <v>-3.0356659713335003E-2</v>
      </c>
      <c r="D279" s="84">
        <v>0.42627200484275801</v>
      </c>
      <c r="E279" s="84">
        <v>-2.1338200293087151</v>
      </c>
      <c r="F279" s="84">
        <v>-0.62067206292184907</v>
      </c>
      <c r="G279" s="87">
        <v>25216886784</v>
      </c>
      <c r="H279" s="84">
        <v>49.889999389648438</v>
      </c>
    </row>
    <row r="280" spans="1:8" s="83" customFormat="1" hidden="1" x14ac:dyDescent="0.35">
      <c r="A280" s="84" t="s">
        <v>616</v>
      </c>
      <c r="B280" s="84" t="s">
        <v>617</v>
      </c>
      <c r="C280" s="84">
        <v>-3.0654615122915001E-2</v>
      </c>
      <c r="D280" s="84">
        <v>0.73583602905273404</v>
      </c>
      <c r="E280" s="84">
        <v>-2.9086390233457</v>
      </c>
      <c r="F280" s="84">
        <v>-1.2295363751986921</v>
      </c>
      <c r="G280" s="87">
        <v>16847913984</v>
      </c>
      <c r="H280" s="84">
        <v>109.08999633789063</v>
      </c>
    </row>
    <row r="281" spans="1:8" s="83" customFormat="1" hidden="1" x14ac:dyDescent="0.35">
      <c r="A281" s="84" t="s">
        <v>618</v>
      </c>
      <c r="B281" s="84" t="s">
        <v>619</v>
      </c>
      <c r="C281" s="84">
        <v>-3.0706433866237004E-2</v>
      </c>
      <c r="D281" s="84">
        <v>0.82801198959350608</v>
      </c>
      <c r="E281" s="84">
        <v>-3.7103895667887663</v>
      </c>
      <c r="F281" s="84">
        <v>-1.5001092861775982</v>
      </c>
      <c r="G281" s="87">
        <v>22212730880</v>
      </c>
      <c r="H281" s="84">
        <v>39.619998931884766</v>
      </c>
    </row>
    <row r="282" spans="1:8" s="83" customFormat="1" hidden="1" x14ac:dyDescent="0.35">
      <c r="A282" s="84" t="s">
        <v>620</v>
      </c>
      <c r="B282" s="84" t="s">
        <v>621</v>
      </c>
      <c r="C282" s="84">
        <v>-3.0762507603468003E-2</v>
      </c>
      <c r="D282" s="84">
        <v>0.62983697652816806</v>
      </c>
      <c r="E282" s="84">
        <v>-2.6090717713288831</v>
      </c>
      <c r="F282" s="84">
        <v>-1.0143469912452741</v>
      </c>
      <c r="G282" s="87">
        <v>9457393664</v>
      </c>
      <c r="H282" s="84">
        <v>55.759998321533203</v>
      </c>
    </row>
    <row r="283" spans="1:8" s="83" customFormat="1" hidden="1" x14ac:dyDescent="0.35">
      <c r="A283" s="84" t="s">
        <v>622</v>
      </c>
      <c r="B283" s="84" t="s">
        <v>623</v>
      </c>
      <c r="C283" s="84">
        <v>-3.1134577814251004E-2</v>
      </c>
      <c r="D283" s="84">
        <v>0.95138102769851707</v>
      </c>
      <c r="E283" s="84">
        <v>-3.1120122862785911</v>
      </c>
      <c r="F283" s="84">
        <v>-1.268190859424954</v>
      </c>
      <c r="G283" s="87">
        <v>16111977472</v>
      </c>
      <c r="H283" s="84">
        <v>48.900001525878906</v>
      </c>
    </row>
    <row r="284" spans="1:8" s="83" customFormat="1" hidden="1" x14ac:dyDescent="0.35">
      <c r="A284" s="84" t="s">
        <v>624</v>
      </c>
      <c r="B284" s="84" t="s">
        <v>625</v>
      </c>
      <c r="C284" s="84">
        <v>-3.1365385792869002E-2</v>
      </c>
      <c r="D284" s="84">
        <v>1.0143729448318479</v>
      </c>
      <c r="E284" s="84">
        <v>-2.01303386823824</v>
      </c>
      <c r="F284" s="84">
        <v>-1.3010657297772581</v>
      </c>
      <c r="G284" s="87">
        <v>44434923520</v>
      </c>
      <c r="H284" s="84">
        <v>122.45999908447266</v>
      </c>
    </row>
    <row r="285" spans="1:8" s="83" customFormat="1" hidden="1" x14ac:dyDescent="0.35">
      <c r="A285" s="84" t="s">
        <v>626</v>
      </c>
      <c r="B285" s="84" t="s">
        <v>627</v>
      </c>
      <c r="C285" s="84">
        <v>-3.14684809761E-2</v>
      </c>
      <c r="D285" s="84">
        <v>0.63411498069763206</v>
      </c>
      <c r="E285" s="84">
        <v>-3.6529959638359628</v>
      </c>
      <c r="F285" s="84">
        <v>-0.9212466948494491</v>
      </c>
      <c r="G285" s="87">
        <v>31161268224</v>
      </c>
      <c r="H285" s="84">
        <v>59.950000762939453</v>
      </c>
    </row>
    <row r="286" spans="1:8" s="83" customFormat="1" hidden="1" x14ac:dyDescent="0.35">
      <c r="A286" s="84" t="s">
        <v>628</v>
      </c>
      <c r="B286" s="84" t="s">
        <v>629</v>
      </c>
      <c r="C286" s="84">
        <v>-3.2167770880606003E-2</v>
      </c>
      <c r="D286" s="84">
        <v>0.85722500085830711</v>
      </c>
      <c r="E286" s="84">
        <v>-3.7122388133362332</v>
      </c>
      <c r="F286" s="84">
        <v>-1.3622379012637391</v>
      </c>
      <c r="G286" s="87">
        <v>6216652800</v>
      </c>
      <c r="H286" s="84">
        <v>35.810001373291016</v>
      </c>
    </row>
    <row r="287" spans="1:8" s="83" customFormat="1" hidden="1" x14ac:dyDescent="0.35">
      <c r="A287" s="84" t="s">
        <v>630</v>
      </c>
      <c r="B287" s="84" t="s">
        <v>631</v>
      </c>
      <c r="C287" s="84">
        <v>-3.2777687770844E-2</v>
      </c>
      <c r="D287" s="84">
        <v>0.75993400812149003</v>
      </c>
      <c r="E287" s="84">
        <v>-3.39819706279834</v>
      </c>
      <c r="F287" s="84">
        <v>-0.93613566882011112</v>
      </c>
      <c r="G287" s="87">
        <v>9870113792</v>
      </c>
      <c r="H287" s="84">
        <v>78.019996643066406</v>
      </c>
    </row>
    <row r="288" spans="1:8" s="83" customFormat="1" hidden="1" x14ac:dyDescent="0.35">
      <c r="A288" s="84" t="s">
        <v>632</v>
      </c>
      <c r="B288" s="84" t="s">
        <v>633</v>
      </c>
      <c r="C288" s="84">
        <v>-3.3213144382834001E-2</v>
      </c>
      <c r="D288" s="84">
        <v>0.98206502199173007</v>
      </c>
      <c r="E288" s="84">
        <v>-3.1157961260430311</v>
      </c>
      <c r="F288" s="84">
        <v>-1.5511661187168131</v>
      </c>
      <c r="G288" s="87">
        <v>21253400576</v>
      </c>
      <c r="H288" s="84">
        <v>63.639999389648438</v>
      </c>
    </row>
    <row r="289" spans="1:8" s="83" customFormat="1" hidden="1" x14ac:dyDescent="0.35">
      <c r="A289" s="84" t="s">
        <v>634</v>
      </c>
      <c r="B289" s="84" t="s">
        <v>635</v>
      </c>
      <c r="C289" s="84">
        <v>-3.3759472786213003E-2</v>
      </c>
      <c r="D289" s="84">
        <v>0.71196997165679909</v>
      </c>
      <c r="E289" s="84">
        <v>-2.4607887275320661</v>
      </c>
      <c r="F289" s="84">
        <v>-1.154533040876911</v>
      </c>
      <c r="G289" s="87">
        <v>8957982720</v>
      </c>
      <c r="H289" s="84">
        <v>25</v>
      </c>
    </row>
    <row r="290" spans="1:8" s="83" customFormat="1" hidden="1" x14ac:dyDescent="0.35">
      <c r="A290" s="84" t="s">
        <v>636</v>
      </c>
      <c r="B290" s="84" t="s">
        <v>637</v>
      </c>
      <c r="C290" s="84">
        <v>-3.4192625973653003E-2</v>
      </c>
      <c r="D290" s="84">
        <v>0.9698489904403691</v>
      </c>
      <c r="E290" s="84">
        <v>-3.6492631001318232</v>
      </c>
      <c r="F290" s="84">
        <v>-1.475625437198111</v>
      </c>
      <c r="G290" s="87">
        <v>88116994048</v>
      </c>
      <c r="H290" s="84">
        <v>102.05999755859375</v>
      </c>
    </row>
    <row r="291" spans="1:8" s="83" customFormat="1" hidden="1" x14ac:dyDescent="0.35">
      <c r="A291" s="84" t="s">
        <v>638</v>
      </c>
      <c r="B291" s="84" t="s">
        <v>639</v>
      </c>
      <c r="C291" s="84">
        <v>-3.4640685832569004E-2</v>
      </c>
      <c r="D291" s="84">
        <v>1.3725899457931521</v>
      </c>
      <c r="E291" s="84">
        <v>-1.8737588238791449</v>
      </c>
      <c r="F291" s="84">
        <v>-1.2709313142905361</v>
      </c>
      <c r="G291" s="87">
        <v>11514003456</v>
      </c>
      <c r="H291" s="84">
        <v>21.840000152587891</v>
      </c>
    </row>
    <row r="292" spans="1:8" s="83" customFormat="1" hidden="1" x14ac:dyDescent="0.35">
      <c r="A292" s="84" t="s">
        <v>640</v>
      </c>
      <c r="B292" s="84" t="s">
        <v>641</v>
      </c>
      <c r="C292" s="84">
        <v>-3.5489693160746003E-2</v>
      </c>
      <c r="D292" s="84">
        <v>1.352403998374939</v>
      </c>
      <c r="E292" s="84">
        <v>-1.7814686132213091</v>
      </c>
      <c r="F292" s="84">
        <v>-1.133306577039618</v>
      </c>
      <c r="G292" s="87">
        <v>13688480768</v>
      </c>
      <c r="H292" s="84">
        <v>29.719999313354492</v>
      </c>
    </row>
    <row r="293" spans="1:8" s="83" customFormat="1" hidden="1" x14ac:dyDescent="0.35">
      <c r="A293" s="84" t="s">
        <v>642</v>
      </c>
      <c r="B293" s="84" t="s">
        <v>643</v>
      </c>
      <c r="C293" s="84">
        <v>-3.5575121472471001E-2</v>
      </c>
      <c r="D293" s="84">
        <v>1.1440830230712891</v>
      </c>
      <c r="E293" s="84">
        <v>-2.227856322260469</v>
      </c>
      <c r="F293" s="84">
        <v>-1.312224508750006</v>
      </c>
      <c r="G293" s="87">
        <v>12927754240</v>
      </c>
      <c r="H293" s="84">
        <v>46.659999847412109</v>
      </c>
    </row>
    <row r="294" spans="1:8" s="83" customFormat="1" hidden="1" x14ac:dyDescent="0.35">
      <c r="A294" s="84" t="s">
        <v>644</v>
      </c>
      <c r="B294" s="84" t="s">
        <v>645</v>
      </c>
      <c r="C294" s="84">
        <v>-3.6331996763216003E-2</v>
      </c>
      <c r="D294" s="84">
        <v>1.3178659677505491</v>
      </c>
      <c r="E294" s="84">
        <v>-2.6340288885256218</v>
      </c>
      <c r="F294" s="84">
        <v>-1.2960770380402291</v>
      </c>
      <c r="G294" s="87">
        <v>20957698048</v>
      </c>
      <c r="H294" s="84">
        <v>93.94000244140625</v>
      </c>
    </row>
    <row r="295" spans="1:8" s="83" customFormat="1" hidden="1" x14ac:dyDescent="0.35">
      <c r="A295" s="84" t="s">
        <v>646</v>
      </c>
      <c r="B295" s="84" t="s">
        <v>647</v>
      </c>
      <c r="C295" s="84">
        <v>-3.6436089483078006E-2</v>
      </c>
      <c r="D295" s="84">
        <v>0.70082098245620705</v>
      </c>
      <c r="E295" s="84">
        <v>-2.5527443856662453</v>
      </c>
      <c r="F295" s="84">
        <v>-1.207190536293026</v>
      </c>
      <c r="G295" s="87">
        <v>11858033664</v>
      </c>
      <c r="H295" s="84">
        <v>110.27999877929688</v>
      </c>
    </row>
    <row r="296" spans="1:8" s="83" customFormat="1" hidden="1" x14ac:dyDescent="0.35">
      <c r="A296" s="84" t="s">
        <v>648</v>
      </c>
      <c r="B296" s="84" t="s">
        <v>649</v>
      </c>
      <c r="C296" s="84">
        <v>-3.8803549739349005E-2</v>
      </c>
      <c r="D296" s="84">
        <v>1.217272043228149</v>
      </c>
      <c r="E296" s="84">
        <v>-2.3767795767942088</v>
      </c>
      <c r="F296" s="84">
        <v>-1.3657756374865571</v>
      </c>
      <c r="G296" s="87">
        <v>6421170176</v>
      </c>
      <c r="H296" s="84">
        <v>52.860000610351563</v>
      </c>
    </row>
    <row r="297" spans="1:8" s="83" customFormat="1" hidden="1" x14ac:dyDescent="0.35">
      <c r="A297" s="84" t="s">
        <v>650</v>
      </c>
      <c r="B297" s="84" t="s">
        <v>651</v>
      </c>
      <c r="C297" s="84">
        <v>-4.0759267542148002E-2</v>
      </c>
      <c r="D297" s="84">
        <v>0.87345099449157704</v>
      </c>
      <c r="E297" s="84">
        <v>-2.116493092031865</v>
      </c>
      <c r="F297" s="84">
        <v>-1.4044534517309131</v>
      </c>
      <c r="G297" s="87">
        <v>32700063744</v>
      </c>
      <c r="H297" s="84">
        <v>61.450000762939453</v>
      </c>
    </row>
    <row r="298" spans="1:8" s="83" customFormat="1" hidden="1" x14ac:dyDescent="0.35">
      <c r="A298" s="84" t="s">
        <v>652</v>
      </c>
      <c r="B298" s="84" t="s">
        <v>653</v>
      </c>
      <c r="C298" s="84">
        <v>-4.1046068144590005E-2</v>
      </c>
      <c r="D298" s="84">
        <v>0.72048801183700606</v>
      </c>
      <c r="E298" s="84">
        <v>-4.9395257302977011</v>
      </c>
      <c r="F298" s="84">
        <v>-1.5171033526644302</v>
      </c>
      <c r="G298" s="87">
        <v>70720225280</v>
      </c>
      <c r="H298" s="84">
        <v>43.759998321533203</v>
      </c>
    </row>
    <row r="299" spans="1:8" s="83" customFormat="1" hidden="1" x14ac:dyDescent="0.35">
      <c r="A299" s="84" t="s">
        <v>654</v>
      </c>
      <c r="B299" s="84" t="s">
        <v>655</v>
      </c>
      <c r="C299" s="84">
        <v>-4.1679456796995001E-2</v>
      </c>
      <c r="D299" s="84">
        <v>0.91457098722457908</v>
      </c>
      <c r="E299" s="84">
        <v>-2.8344756640978819</v>
      </c>
      <c r="F299" s="84">
        <v>-1.4155370497376349</v>
      </c>
      <c r="G299" s="87">
        <v>69746868224</v>
      </c>
      <c r="H299" s="84">
        <v>245.22000122070313</v>
      </c>
    </row>
    <row r="300" spans="1:8" s="83" customFormat="1" hidden="1" x14ac:dyDescent="0.35">
      <c r="A300" s="84" t="s">
        <v>656</v>
      </c>
      <c r="B300" s="84" t="s">
        <v>657</v>
      </c>
      <c r="C300" s="84">
        <v>-4.3575661627552005E-2</v>
      </c>
      <c r="D300" s="84">
        <v>0.81267702579498302</v>
      </c>
      <c r="E300" s="84">
        <v>-3.754480577264788</v>
      </c>
      <c r="F300" s="84">
        <v>-1.470360012179535</v>
      </c>
      <c r="G300" s="87">
        <v>26615054336</v>
      </c>
      <c r="H300" s="84">
        <v>77.269996643066406</v>
      </c>
    </row>
    <row r="301" spans="1:8" s="83" customFormat="1" hidden="1" x14ac:dyDescent="0.35">
      <c r="A301" s="84" t="s">
        <v>658</v>
      </c>
      <c r="B301" s="84" t="s">
        <v>659</v>
      </c>
      <c r="C301" s="84">
        <v>-4.4367446876421003E-2</v>
      </c>
      <c r="D301" s="84">
        <v>1.017799973487854</v>
      </c>
      <c r="E301" s="84">
        <v>-3.0301472805343712</v>
      </c>
      <c r="F301" s="84">
        <v>-1.4745628263763559</v>
      </c>
      <c r="G301" s="87">
        <v>31730790400</v>
      </c>
      <c r="H301" s="84">
        <v>76.830001831054688</v>
      </c>
    </row>
    <row r="302" spans="1:8" s="83" customFormat="1" hidden="1" x14ac:dyDescent="0.35">
      <c r="A302" s="84" t="s">
        <v>660</v>
      </c>
      <c r="B302" s="84" t="s">
        <v>661</v>
      </c>
      <c r="C302" s="84">
        <v>-4.4382323394075003E-2</v>
      </c>
      <c r="D302" s="84">
        <v>1.141198039054871</v>
      </c>
      <c r="E302" s="84">
        <v>-2.7324753819993992</v>
      </c>
      <c r="F302" s="84">
        <v>-1.449632901885155</v>
      </c>
      <c r="G302" s="87">
        <v>8700055552</v>
      </c>
      <c r="H302" s="84">
        <v>39.549999237060547</v>
      </c>
    </row>
    <row r="303" spans="1:8" s="83" customFormat="1" hidden="1" x14ac:dyDescent="0.35">
      <c r="A303" s="84" t="s">
        <v>662</v>
      </c>
      <c r="B303" s="84" t="s">
        <v>663</v>
      </c>
      <c r="C303" s="84">
        <v>-4.4652832771969006E-2</v>
      </c>
      <c r="D303" s="84">
        <v>0.87556600570678711</v>
      </c>
      <c r="E303" s="84">
        <v>-2.2611244976205169</v>
      </c>
      <c r="F303" s="84">
        <v>-1.0523368020884141</v>
      </c>
      <c r="G303" s="87">
        <v>12312585216</v>
      </c>
      <c r="H303" s="84">
        <v>32.959999084472656</v>
      </c>
    </row>
    <row r="304" spans="1:8" s="83" customFormat="1" hidden="1" x14ac:dyDescent="0.35">
      <c r="A304" s="84" t="s">
        <v>664</v>
      </c>
      <c r="B304" s="84" t="s">
        <v>665</v>
      </c>
      <c r="C304" s="84">
        <v>-4.5151735395144006E-2</v>
      </c>
      <c r="D304" s="84">
        <v>1.027202963829041</v>
      </c>
      <c r="E304" s="84">
        <v>-3.499920477719614</v>
      </c>
      <c r="F304" s="84">
        <v>-1.5763298201839802</v>
      </c>
      <c r="G304" s="87">
        <v>34577031168</v>
      </c>
      <c r="H304" s="84">
        <v>55.490001678466797</v>
      </c>
    </row>
    <row r="305" spans="1:8" s="83" customFormat="1" hidden="1" x14ac:dyDescent="0.35">
      <c r="A305" s="84" t="s">
        <v>666</v>
      </c>
      <c r="B305" s="84" t="s">
        <v>667</v>
      </c>
      <c r="C305" s="84">
        <v>-4.5816595777972001E-2</v>
      </c>
      <c r="D305" s="84">
        <v>1.0222970247268679</v>
      </c>
      <c r="E305" s="84">
        <v>-2.6665811721750323</v>
      </c>
      <c r="F305" s="84">
        <v>-1.503757817994547</v>
      </c>
      <c r="G305" s="87">
        <v>77235838976</v>
      </c>
      <c r="H305" s="84">
        <v>89.889999389648438</v>
      </c>
    </row>
    <row r="306" spans="1:8" s="83" customFormat="1" hidden="1" x14ac:dyDescent="0.35">
      <c r="A306" s="84" t="s">
        <v>668</v>
      </c>
      <c r="B306" s="84" t="s">
        <v>669</v>
      </c>
      <c r="C306" s="84">
        <v>-4.6815670841418001E-2</v>
      </c>
      <c r="D306" s="84">
        <v>1.001726031303406</v>
      </c>
      <c r="E306" s="84">
        <v>-2.1848570623916492</v>
      </c>
      <c r="F306" s="84">
        <v>-1.2652290621693369</v>
      </c>
      <c r="G306" s="87">
        <v>10716529664</v>
      </c>
      <c r="H306" s="84">
        <v>91.790000915527344</v>
      </c>
    </row>
    <row r="307" spans="1:8" s="83" customFormat="1" hidden="1" x14ac:dyDescent="0.35">
      <c r="A307" s="84" t="s">
        <v>670</v>
      </c>
      <c r="B307" s="84" t="s">
        <v>671</v>
      </c>
      <c r="C307" s="84">
        <v>-4.7117541402567006E-2</v>
      </c>
      <c r="D307" s="84">
        <v>1.0356210470199581</v>
      </c>
      <c r="E307" s="84">
        <v>-2.9879706932924019</v>
      </c>
      <c r="F307" s="84">
        <v>-1.3215785382761092</v>
      </c>
      <c r="G307" s="87">
        <v>7766836224</v>
      </c>
      <c r="H307" s="84">
        <v>73.129997253417969</v>
      </c>
    </row>
    <row r="308" spans="1:8" s="83" customFormat="1" hidden="1" x14ac:dyDescent="0.35">
      <c r="A308" s="84" t="s">
        <v>672</v>
      </c>
      <c r="B308" s="84" t="s">
        <v>673</v>
      </c>
      <c r="C308" s="84">
        <v>-4.7182603992375005E-2</v>
      </c>
      <c r="D308" s="84">
        <v>1.149412989616394</v>
      </c>
      <c r="E308" s="84">
        <v>-1.747668331282735</v>
      </c>
      <c r="F308" s="84">
        <v>-0.9134870803814521</v>
      </c>
      <c r="G308" s="87">
        <v>7130236928</v>
      </c>
      <c r="H308" s="84">
        <v>15.189999580383301</v>
      </c>
    </row>
    <row r="309" spans="1:8" s="83" customFormat="1" hidden="1" x14ac:dyDescent="0.35">
      <c r="A309" s="84" t="s">
        <v>674</v>
      </c>
      <c r="B309" s="84" t="s">
        <v>675</v>
      </c>
      <c r="C309" s="84">
        <v>-4.8851320922430004E-2</v>
      </c>
      <c r="D309" s="84">
        <v>1.553671002388</v>
      </c>
      <c r="E309" s="84">
        <v>-1.1198199779103901</v>
      </c>
      <c r="F309" s="84">
        <v>-1.088196471286526</v>
      </c>
      <c r="G309" s="87">
        <v>12659709952</v>
      </c>
      <c r="H309" s="84">
        <v>281.07998657226563</v>
      </c>
    </row>
    <row r="310" spans="1:8" s="83" customFormat="1" hidden="1" x14ac:dyDescent="0.35">
      <c r="A310" s="84" t="s">
        <v>676</v>
      </c>
      <c r="B310" s="84" t="s">
        <v>677</v>
      </c>
      <c r="C310" s="84">
        <v>-4.9557768285073002E-2</v>
      </c>
      <c r="D310" s="84">
        <v>0.51270902156829801</v>
      </c>
      <c r="E310" s="84">
        <v>-1.615869672027838</v>
      </c>
      <c r="F310" s="84">
        <v>-1.020060244275522</v>
      </c>
      <c r="G310" s="87">
        <v>11209260032</v>
      </c>
      <c r="H310" s="84">
        <v>88.599998474121094</v>
      </c>
    </row>
    <row r="311" spans="1:8" s="83" customFormat="1" hidden="1" x14ac:dyDescent="0.35">
      <c r="A311" s="84" t="s">
        <v>678</v>
      </c>
      <c r="B311" s="84" t="s">
        <v>679</v>
      </c>
      <c r="C311" s="84">
        <v>-5.0723850182520007E-2</v>
      </c>
      <c r="D311" s="84">
        <v>0.96652501821517911</v>
      </c>
      <c r="E311" s="84">
        <v>-2.7824344334914199</v>
      </c>
      <c r="F311" s="84">
        <v>-0.85705444939090702</v>
      </c>
      <c r="G311" s="87">
        <v>15691172864</v>
      </c>
      <c r="H311" s="84">
        <v>14.520000457763672</v>
      </c>
    </row>
    <row r="312" spans="1:8" s="83" customFormat="1" hidden="1" x14ac:dyDescent="0.35">
      <c r="A312" s="84" t="s">
        <v>680</v>
      </c>
      <c r="B312" s="84" t="s">
        <v>681</v>
      </c>
      <c r="C312" s="84">
        <v>-5.1267329765173002E-2</v>
      </c>
      <c r="D312" s="84">
        <v>0.86081099510192904</v>
      </c>
      <c r="E312" s="84">
        <v>-3.6365473292893222</v>
      </c>
      <c r="F312" s="84">
        <v>-1.674187226294245</v>
      </c>
      <c r="G312" s="87">
        <v>12583701504</v>
      </c>
      <c r="H312" s="84">
        <v>76.75</v>
      </c>
    </row>
    <row r="313" spans="1:8" s="83" customFormat="1" hidden="1" x14ac:dyDescent="0.35">
      <c r="A313" s="84" t="s">
        <v>682</v>
      </c>
      <c r="B313" s="84" t="s">
        <v>683</v>
      </c>
      <c r="C313" s="84">
        <v>-5.3315656955974004E-2</v>
      </c>
      <c r="D313" s="84">
        <v>1.007004022598267</v>
      </c>
      <c r="E313" s="84">
        <v>-2.773656460752242</v>
      </c>
      <c r="F313" s="84">
        <v>-1.5706709477479381</v>
      </c>
      <c r="G313" s="87">
        <v>9438173184</v>
      </c>
      <c r="H313" s="84">
        <v>70.089996337890625</v>
      </c>
    </row>
    <row r="314" spans="1:8" s="83" customFormat="1" hidden="1" x14ac:dyDescent="0.35">
      <c r="A314" s="84" t="s">
        <v>684</v>
      </c>
      <c r="B314" s="84" t="s">
        <v>685</v>
      </c>
      <c r="C314" s="84">
        <v>-5.3467020319684005E-2</v>
      </c>
      <c r="D314" s="84">
        <v>0.26245900988578802</v>
      </c>
      <c r="E314" s="84">
        <v>3.3421322672807898</v>
      </c>
      <c r="F314" s="84">
        <v>-0.50210797735802604</v>
      </c>
      <c r="G314" s="87">
        <v>18419390464</v>
      </c>
      <c r="H314" s="84">
        <v>34.580001831054688</v>
      </c>
    </row>
    <row r="315" spans="1:8" s="83" customFormat="1" hidden="1" x14ac:dyDescent="0.35">
      <c r="A315" s="84" t="s">
        <v>686</v>
      </c>
      <c r="B315" s="84" t="s">
        <v>687</v>
      </c>
      <c r="C315" s="84">
        <v>-5.4041139267680005E-2</v>
      </c>
      <c r="D315" s="84">
        <v>0.81020802259445202</v>
      </c>
      <c r="E315" s="84">
        <v>-1.356312980875187</v>
      </c>
      <c r="F315" s="84">
        <v>-0.99252575993906511</v>
      </c>
      <c r="G315" s="87">
        <v>9873085440</v>
      </c>
      <c r="H315" s="84">
        <v>59.790000915527344</v>
      </c>
    </row>
    <row r="316" spans="1:8" s="83" customFormat="1" hidden="1" x14ac:dyDescent="0.35">
      <c r="A316" s="84" t="s">
        <v>688</v>
      </c>
      <c r="B316" s="84" t="s">
        <v>689</v>
      </c>
      <c r="C316" s="84">
        <v>-5.4887597776918005E-2</v>
      </c>
      <c r="D316" s="84">
        <v>0.87407201528549205</v>
      </c>
      <c r="E316" s="84">
        <v>-2.0515876915201652</v>
      </c>
      <c r="F316" s="84">
        <v>-1.2703863442746801</v>
      </c>
      <c r="G316" s="87">
        <v>32118857728</v>
      </c>
      <c r="H316" s="84">
        <v>61.549999237060547</v>
      </c>
    </row>
    <row r="317" spans="1:8" s="83" customFormat="1" hidden="1" x14ac:dyDescent="0.35">
      <c r="A317" s="84" t="s">
        <v>690</v>
      </c>
      <c r="B317" s="84" t="s">
        <v>691</v>
      </c>
      <c r="C317" s="84">
        <v>-5.5376487443259001E-2</v>
      </c>
      <c r="D317" s="84">
        <v>1.334975957870483</v>
      </c>
      <c r="E317" s="84">
        <v>-1.9752155116746191</v>
      </c>
      <c r="F317" s="84">
        <v>-1.260708372279705</v>
      </c>
      <c r="G317" s="87">
        <v>13808388096</v>
      </c>
      <c r="H317" s="84">
        <v>54.819999694824219</v>
      </c>
    </row>
    <row r="318" spans="1:8" s="83" customFormat="1" hidden="1" x14ac:dyDescent="0.35">
      <c r="A318" s="84" t="s">
        <v>692</v>
      </c>
      <c r="B318" s="84" t="s">
        <v>693</v>
      </c>
      <c r="C318" s="84">
        <v>-5.5685800471120005E-2</v>
      </c>
      <c r="D318" s="84">
        <v>1.133398056030273</v>
      </c>
      <c r="E318" s="84">
        <v>-2.267532882222238</v>
      </c>
      <c r="F318" s="84">
        <v>-1.304695460041094</v>
      </c>
      <c r="G318" s="87">
        <v>10516656128</v>
      </c>
      <c r="H318" s="84">
        <v>44.939998626708984</v>
      </c>
    </row>
    <row r="319" spans="1:8" s="83" customFormat="1" hidden="1" x14ac:dyDescent="0.35">
      <c r="A319" s="84" t="s">
        <v>694</v>
      </c>
      <c r="B319" s="84" t="s">
        <v>695</v>
      </c>
      <c r="C319" s="84">
        <v>-5.7224839828902002E-2</v>
      </c>
      <c r="D319" s="84">
        <v>0.557866990566254</v>
      </c>
      <c r="E319" s="84">
        <v>-3.8333404240653213</v>
      </c>
      <c r="F319" s="84">
        <v>-1.1241592719094191</v>
      </c>
      <c r="G319" s="87">
        <v>10236180480</v>
      </c>
      <c r="H319" s="84">
        <v>91.230003356933594</v>
      </c>
    </row>
    <row r="320" spans="1:8" s="83" customFormat="1" hidden="1" x14ac:dyDescent="0.35">
      <c r="A320" s="84" t="s">
        <v>696</v>
      </c>
      <c r="B320" s="84" t="s">
        <v>697</v>
      </c>
      <c r="C320" s="84">
        <v>-5.8071578828906005E-2</v>
      </c>
      <c r="D320" s="84">
        <v>1.0748850107192991</v>
      </c>
      <c r="E320" s="84">
        <v>-2.2146006095183619</v>
      </c>
      <c r="F320" s="84">
        <v>-1.6818743640453431</v>
      </c>
      <c r="G320" s="87">
        <v>74907066368</v>
      </c>
      <c r="H320" s="84">
        <v>1616.8299560546875</v>
      </c>
    </row>
    <row r="321" spans="1:8" s="83" customFormat="1" hidden="1" x14ac:dyDescent="0.35">
      <c r="A321" s="84" t="s">
        <v>698</v>
      </c>
      <c r="B321" s="84" t="s">
        <v>699</v>
      </c>
      <c r="C321" s="84">
        <v>-5.8704843487616003E-2</v>
      </c>
      <c r="D321" s="84">
        <v>1.0191459655761721</v>
      </c>
      <c r="E321" s="84">
        <v>-3.205092134183996</v>
      </c>
      <c r="F321" s="84">
        <v>-1.7012445190562511</v>
      </c>
      <c r="G321" s="87">
        <v>43892355072</v>
      </c>
      <c r="H321" s="84">
        <v>148.21000671386719</v>
      </c>
    </row>
    <row r="322" spans="1:8" s="83" customFormat="1" hidden="1" x14ac:dyDescent="0.35">
      <c r="A322" s="84" t="s">
        <v>700</v>
      </c>
      <c r="B322" s="84" t="s">
        <v>701</v>
      </c>
      <c r="C322" s="84">
        <v>-5.9064413845046002E-2</v>
      </c>
      <c r="D322" s="84">
        <v>0.91831701993942305</v>
      </c>
      <c r="E322" s="84">
        <v>-3.1349244881555749</v>
      </c>
      <c r="F322" s="84">
        <v>-1.360357668921335</v>
      </c>
      <c r="G322" s="87">
        <v>12790621184</v>
      </c>
      <c r="H322" s="84">
        <v>42.930000305175781</v>
      </c>
    </row>
    <row r="323" spans="1:8" s="83" customFormat="1" hidden="1" x14ac:dyDescent="0.35">
      <c r="A323" s="84" t="s">
        <v>702</v>
      </c>
      <c r="B323" s="84" t="s">
        <v>703</v>
      </c>
      <c r="C323" s="84">
        <v>-6.0664123578276004E-2</v>
      </c>
      <c r="D323" s="84">
        <v>1.039826035499573</v>
      </c>
      <c r="E323" s="84">
        <v>-2.2084197727624502</v>
      </c>
      <c r="F323" s="84">
        <v>-1.6826210101657451</v>
      </c>
      <c r="G323" s="87">
        <v>12830734336</v>
      </c>
      <c r="H323" s="84">
        <v>37.639999389648438</v>
      </c>
    </row>
    <row r="324" spans="1:8" s="83" customFormat="1" hidden="1" x14ac:dyDescent="0.35">
      <c r="A324" s="84" t="s">
        <v>704</v>
      </c>
      <c r="B324" s="84" t="s">
        <v>705</v>
      </c>
      <c r="C324" s="84">
        <v>-6.1126017667501004E-2</v>
      </c>
      <c r="D324" s="84">
        <v>1.126147985458374</v>
      </c>
      <c r="E324" s="84">
        <v>-2.717932843811512</v>
      </c>
      <c r="F324" s="84">
        <v>-1.390441706582608</v>
      </c>
      <c r="G324" s="87">
        <v>37527162880</v>
      </c>
      <c r="H324" s="84">
        <v>54.319999694824219</v>
      </c>
    </row>
    <row r="325" spans="1:8" s="83" customFormat="1" hidden="1" x14ac:dyDescent="0.35">
      <c r="A325" s="84" t="s">
        <v>706</v>
      </c>
      <c r="B325" s="84" t="s">
        <v>707</v>
      </c>
      <c r="C325" s="84">
        <v>-6.1138223357535007E-2</v>
      </c>
      <c r="D325" s="84">
        <v>1.234622001647949</v>
      </c>
      <c r="E325" s="84">
        <v>-2.9095463070340921</v>
      </c>
      <c r="F325" s="84">
        <v>-1.334230141181463</v>
      </c>
      <c r="G325" s="87">
        <v>9499975680</v>
      </c>
      <c r="H325" s="84">
        <v>58.330001831054688</v>
      </c>
    </row>
    <row r="326" spans="1:8" s="83" customFormat="1" hidden="1" x14ac:dyDescent="0.35">
      <c r="A326" s="84" t="s">
        <v>708</v>
      </c>
      <c r="B326" s="84" t="s">
        <v>709</v>
      </c>
      <c r="C326" s="84">
        <v>-6.1459280221628006E-2</v>
      </c>
      <c r="D326" s="84">
        <v>1.112462997436523</v>
      </c>
      <c r="E326" s="84">
        <v>-2.2542280770202021</v>
      </c>
      <c r="F326" s="84">
        <v>-1.2699323233585389</v>
      </c>
      <c r="G326" s="87">
        <v>19003744256</v>
      </c>
      <c r="H326" s="84">
        <v>94.900001525878906</v>
      </c>
    </row>
    <row r="327" spans="1:8" s="83" customFormat="1" hidden="1" x14ac:dyDescent="0.35">
      <c r="A327" s="84" t="s">
        <v>710</v>
      </c>
      <c r="B327" s="84" t="s">
        <v>711</v>
      </c>
      <c r="C327" s="84">
        <v>-6.1610204354482008E-2</v>
      </c>
      <c r="D327" s="84">
        <v>1.1469589471817021</v>
      </c>
      <c r="E327" s="84">
        <v>-2.2233609768109348</v>
      </c>
      <c r="F327" s="84">
        <v>-1.5575422995109349</v>
      </c>
      <c r="G327" s="87">
        <v>41402699776</v>
      </c>
      <c r="H327" s="84">
        <v>59.209999084472656</v>
      </c>
    </row>
    <row r="328" spans="1:8" s="83" customFormat="1" hidden="1" x14ac:dyDescent="0.35">
      <c r="A328" s="84" t="s">
        <v>712</v>
      </c>
      <c r="B328" s="84" t="s">
        <v>713</v>
      </c>
      <c r="C328" s="84">
        <v>-6.2730044508712002E-2</v>
      </c>
      <c r="D328" s="84">
        <v>0.84846901893615712</v>
      </c>
      <c r="E328" s="84">
        <v>-3.3497073163917102</v>
      </c>
      <c r="F328" s="84">
        <v>-1.5251730004748041</v>
      </c>
      <c r="G328" s="87">
        <v>192969097216</v>
      </c>
      <c r="H328" s="84">
        <v>100.98999786376953</v>
      </c>
    </row>
    <row r="329" spans="1:8" s="83" customFormat="1" hidden="1" x14ac:dyDescent="0.35">
      <c r="A329" s="84" t="s">
        <v>714</v>
      </c>
      <c r="B329" s="84" t="s">
        <v>715</v>
      </c>
      <c r="C329" s="84">
        <v>-6.2794975458746002E-2</v>
      </c>
      <c r="D329" s="84">
        <v>0.9260339736938481</v>
      </c>
      <c r="E329" s="84">
        <v>-1.94481459720634</v>
      </c>
      <c r="F329" s="84">
        <v>-1.2238036617045029</v>
      </c>
      <c r="G329" s="87">
        <v>45687136256</v>
      </c>
      <c r="H329" s="84">
        <v>32.369998931884766</v>
      </c>
    </row>
    <row r="330" spans="1:8" s="83" customFormat="1" hidden="1" x14ac:dyDescent="0.35">
      <c r="A330" s="84" t="s">
        <v>716</v>
      </c>
      <c r="B330" s="84" t="s">
        <v>717</v>
      </c>
      <c r="C330" s="84">
        <v>-6.2975037639989004E-2</v>
      </c>
      <c r="D330" s="84">
        <v>0.97437697649002109</v>
      </c>
      <c r="E330" s="84">
        <v>-2.9423581005155039</v>
      </c>
      <c r="F330" s="84">
        <v>-1.681571013765458</v>
      </c>
      <c r="G330" s="87">
        <v>223076696064</v>
      </c>
      <c r="H330" s="84">
        <v>22.729999542236328</v>
      </c>
    </row>
    <row r="331" spans="1:8" s="83" customFormat="1" hidden="1" x14ac:dyDescent="0.35">
      <c r="A331" s="84" t="s">
        <v>718</v>
      </c>
      <c r="B331" s="84" t="s">
        <v>719</v>
      </c>
      <c r="C331" s="84">
        <v>-6.3829013176670002E-2</v>
      </c>
      <c r="D331" s="84">
        <v>0.86590301990509011</v>
      </c>
      <c r="E331" s="84">
        <v>-3.1603623100900409</v>
      </c>
      <c r="F331" s="84">
        <v>-1.733576115560814</v>
      </c>
      <c r="G331" s="87">
        <v>277356707840</v>
      </c>
      <c r="H331" s="84">
        <v>65.510002136230469</v>
      </c>
    </row>
    <row r="332" spans="1:8" s="83" customFormat="1" hidden="1" x14ac:dyDescent="0.35">
      <c r="A332" s="84" t="s">
        <v>720</v>
      </c>
      <c r="B332" s="84" t="s">
        <v>721</v>
      </c>
      <c r="C332" s="84">
        <v>-6.3930343026772002E-2</v>
      </c>
      <c r="D332" s="84">
        <v>0.89792501926422108</v>
      </c>
      <c r="E332" s="84">
        <v>-2.0198700386410349</v>
      </c>
      <c r="F332" s="84">
        <v>-1.7903826750918181</v>
      </c>
      <c r="G332" s="87">
        <v>178623512576</v>
      </c>
      <c r="H332" s="84">
        <v>158.13999938964844</v>
      </c>
    </row>
    <row r="333" spans="1:8" s="83" customFormat="1" hidden="1" x14ac:dyDescent="0.35">
      <c r="A333" s="84" t="s">
        <v>722</v>
      </c>
      <c r="B333" s="84" t="s">
        <v>723</v>
      </c>
      <c r="C333" s="84">
        <v>-6.4910479927795001E-2</v>
      </c>
      <c r="D333" s="84">
        <v>0.68367499113082908</v>
      </c>
      <c r="E333" s="84">
        <v>-2.7763685106060589</v>
      </c>
      <c r="F333" s="84">
        <v>-1.046539526795123</v>
      </c>
      <c r="G333" s="87">
        <v>10721452032</v>
      </c>
      <c r="H333" s="84">
        <v>385.83999633789063</v>
      </c>
    </row>
    <row r="334" spans="1:8" s="83" customFormat="1" hidden="1" x14ac:dyDescent="0.35">
      <c r="A334" s="84" t="s">
        <v>724</v>
      </c>
      <c r="B334" s="84" t="s">
        <v>725</v>
      </c>
      <c r="C334" s="84">
        <v>-6.6060473607306006E-2</v>
      </c>
      <c r="D334" s="84">
        <v>1.101781010627747</v>
      </c>
      <c r="E334" s="84">
        <v>-2.8300835724267408</v>
      </c>
      <c r="F334" s="84">
        <v>-1.6964989663174961</v>
      </c>
      <c r="G334" s="87">
        <v>63662927872</v>
      </c>
      <c r="H334" s="84">
        <v>37.009998321533203</v>
      </c>
    </row>
    <row r="335" spans="1:8" s="83" customFormat="1" hidden="1" x14ac:dyDescent="0.35">
      <c r="A335" s="84" t="s">
        <v>726</v>
      </c>
      <c r="B335" s="84" t="s">
        <v>727</v>
      </c>
      <c r="C335" s="84">
        <v>-6.6906934615715008E-2</v>
      </c>
      <c r="D335" s="84">
        <v>1.3830670118331909</v>
      </c>
      <c r="E335" s="84">
        <v>-2.1308377642804022</v>
      </c>
      <c r="F335" s="84">
        <v>-1.241732174093392</v>
      </c>
      <c r="G335" s="87">
        <v>11214819328</v>
      </c>
      <c r="H335" s="84">
        <v>23.979999542236328</v>
      </c>
    </row>
    <row r="336" spans="1:8" s="83" customFormat="1" hidden="1" x14ac:dyDescent="0.35">
      <c r="A336" s="84" t="s">
        <v>728</v>
      </c>
      <c r="B336" s="84" t="s">
        <v>729</v>
      </c>
      <c r="C336" s="84">
        <v>-6.8800200626430011E-2</v>
      </c>
      <c r="D336" s="84">
        <v>1.1196719408035281</v>
      </c>
      <c r="E336" s="84">
        <v>-2.719501570309689</v>
      </c>
      <c r="F336" s="84">
        <v>-1.7031126399687619</v>
      </c>
      <c r="G336" s="87">
        <v>24783460352</v>
      </c>
      <c r="H336" s="84">
        <v>129.35000610351563</v>
      </c>
    </row>
    <row r="337" spans="1:8" s="83" customFormat="1" hidden="1" x14ac:dyDescent="0.35">
      <c r="A337" s="84" t="s">
        <v>730</v>
      </c>
      <c r="B337" s="84" t="s">
        <v>731</v>
      </c>
      <c r="C337" s="84">
        <v>-6.8976725812212009E-2</v>
      </c>
      <c r="D337" s="84">
        <v>1.026746988296509</v>
      </c>
      <c r="E337" s="84">
        <v>-2.534272949858678</v>
      </c>
      <c r="F337" s="84">
        <v>-1.8669117306845382</v>
      </c>
      <c r="G337" s="87">
        <v>39893098496</v>
      </c>
      <c r="H337" s="84">
        <v>159</v>
      </c>
    </row>
    <row r="338" spans="1:8" s="83" customFormat="1" hidden="1" x14ac:dyDescent="0.35">
      <c r="A338" s="84" t="s">
        <v>732</v>
      </c>
      <c r="B338" s="84" t="s">
        <v>733</v>
      </c>
      <c r="C338" s="84">
        <v>-6.9114008651461001E-2</v>
      </c>
      <c r="D338" s="84">
        <v>0.96417099237442005</v>
      </c>
      <c r="E338" s="84">
        <v>-2.453054526625706</v>
      </c>
      <c r="F338" s="84">
        <v>-1.4863794744106791</v>
      </c>
      <c r="G338" s="87">
        <v>4430290944</v>
      </c>
      <c r="H338" s="84">
        <v>33.970001220703125</v>
      </c>
    </row>
    <row r="339" spans="1:8" s="83" customFormat="1" hidden="1" x14ac:dyDescent="0.35">
      <c r="A339" s="84" t="s">
        <v>734</v>
      </c>
      <c r="B339" s="84" t="s">
        <v>735</v>
      </c>
      <c r="C339" s="84">
        <v>-6.9859422097811E-2</v>
      </c>
      <c r="D339" s="84">
        <v>0.88678199052810702</v>
      </c>
      <c r="E339" s="84">
        <v>-3.1114740693241969</v>
      </c>
      <c r="F339" s="84">
        <v>-1.1679763105697489</v>
      </c>
      <c r="G339" s="87">
        <v>4496900096</v>
      </c>
      <c r="H339" s="84">
        <v>19.299999237060547</v>
      </c>
    </row>
    <row r="340" spans="1:8" s="83" customFormat="1" hidden="1" x14ac:dyDescent="0.35">
      <c r="A340" s="84" t="s">
        <v>736</v>
      </c>
      <c r="B340" s="84" t="s">
        <v>737</v>
      </c>
      <c r="C340" s="84">
        <v>-7.0998700828343003E-2</v>
      </c>
      <c r="D340" s="84">
        <v>1.130107998847961</v>
      </c>
      <c r="E340" s="84">
        <v>-2.9318893599553912</v>
      </c>
      <c r="F340" s="84">
        <v>-1.6281632600068709</v>
      </c>
      <c r="G340" s="87">
        <v>10421774336</v>
      </c>
      <c r="H340" s="84">
        <v>48.790000915527344</v>
      </c>
    </row>
    <row r="341" spans="1:8" s="83" customFormat="1" hidden="1" x14ac:dyDescent="0.35">
      <c r="A341" s="84" t="s">
        <v>738</v>
      </c>
      <c r="B341" s="84" t="s">
        <v>739</v>
      </c>
      <c r="C341" s="84">
        <v>-7.1803923618399004E-2</v>
      </c>
      <c r="D341" s="84">
        <v>0.81507802009582508</v>
      </c>
      <c r="E341" s="84">
        <v>-3.3861544259816179</v>
      </c>
      <c r="F341" s="84">
        <v>-1.679471933727124</v>
      </c>
      <c r="G341" s="87">
        <v>205235847168</v>
      </c>
      <c r="H341" s="84">
        <v>43.599998474121094</v>
      </c>
    </row>
    <row r="342" spans="1:8" s="83" customFormat="1" hidden="1" x14ac:dyDescent="0.35">
      <c r="A342" s="84" t="s">
        <v>740</v>
      </c>
      <c r="B342" s="84" t="s">
        <v>741</v>
      </c>
      <c r="C342" s="84">
        <v>-7.3183466641122005E-2</v>
      </c>
      <c r="D342" s="84">
        <v>1.0498449802398679</v>
      </c>
      <c r="E342" s="84">
        <v>-3.553327423482076</v>
      </c>
      <c r="F342" s="84">
        <v>-1.7039634108671391</v>
      </c>
      <c r="G342" s="87">
        <v>15706045440</v>
      </c>
      <c r="H342" s="84">
        <v>50.029998779296875</v>
      </c>
    </row>
    <row r="343" spans="1:8" s="83" customFormat="1" hidden="1" x14ac:dyDescent="0.35">
      <c r="A343" s="84" t="s">
        <v>742</v>
      </c>
      <c r="B343" s="84" t="s">
        <v>743</v>
      </c>
      <c r="C343" s="84">
        <v>-7.5536411369651002E-2</v>
      </c>
      <c r="D343" s="84">
        <v>1.2810590267181401</v>
      </c>
      <c r="E343" s="84">
        <v>-1.9535167205926469</v>
      </c>
      <c r="F343" s="84">
        <v>-1.4247535351047369</v>
      </c>
      <c r="G343" s="87">
        <v>19130937344</v>
      </c>
      <c r="H343" s="84">
        <v>123.27999877929688</v>
      </c>
    </row>
    <row r="344" spans="1:8" s="83" customFormat="1" hidden="1" x14ac:dyDescent="0.35">
      <c r="A344" s="84" t="s">
        <v>744</v>
      </c>
      <c r="B344" s="84" t="s">
        <v>745</v>
      </c>
      <c r="C344" s="84">
        <v>-7.6530132128362002E-2</v>
      </c>
      <c r="D344" s="84">
        <v>0.88592600822448708</v>
      </c>
      <c r="E344" s="84">
        <v>-2.7252821667696079</v>
      </c>
      <c r="F344" s="84">
        <v>-1.25265474043238</v>
      </c>
      <c r="G344" s="87">
        <v>5722075136</v>
      </c>
      <c r="H344" s="84">
        <v>41.360000610351563</v>
      </c>
    </row>
    <row r="345" spans="1:8" s="83" customFormat="1" hidden="1" x14ac:dyDescent="0.35">
      <c r="A345" s="84" t="s">
        <v>746</v>
      </c>
      <c r="B345" s="84" t="s">
        <v>747</v>
      </c>
      <c r="C345" s="84">
        <v>-7.7388266449795004E-2</v>
      </c>
      <c r="D345" s="84">
        <v>0.76398301124572809</v>
      </c>
      <c r="E345" s="84">
        <v>-3.0742781811694311</v>
      </c>
      <c r="F345" s="84">
        <v>-1.611008745986974</v>
      </c>
      <c r="G345" s="87">
        <v>27253987328</v>
      </c>
      <c r="H345" s="84">
        <v>339.01998901367188</v>
      </c>
    </row>
    <row r="346" spans="1:8" s="83" customFormat="1" hidden="1" x14ac:dyDescent="0.35">
      <c r="A346" s="84" t="s">
        <v>748</v>
      </c>
      <c r="B346" s="84" t="s">
        <v>749</v>
      </c>
      <c r="C346" s="84">
        <v>-7.7692796013030002E-2</v>
      </c>
      <c r="D346" s="84">
        <v>0.37395900487899802</v>
      </c>
      <c r="E346" s="84">
        <v>-2.6324326138572003</v>
      </c>
      <c r="F346" s="84">
        <v>-0.81818404940717604</v>
      </c>
      <c r="G346" s="87">
        <v>10597707776</v>
      </c>
      <c r="H346" s="84">
        <v>93.160003662109375</v>
      </c>
    </row>
    <row r="347" spans="1:8" s="83" customFormat="1" hidden="1" x14ac:dyDescent="0.35">
      <c r="A347" s="84" t="s">
        <v>750</v>
      </c>
      <c r="B347" s="84" t="s">
        <v>751</v>
      </c>
      <c r="C347" s="84">
        <v>-7.8096588545952E-2</v>
      </c>
      <c r="D347" s="84">
        <v>0.99133700132370006</v>
      </c>
      <c r="E347" s="84">
        <v>-2.430693725494625</v>
      </c>
      <c r="F347" s="84">
        <v>-1.622087378235439</v>
      </c>
      <c r="G347" s="87">
        <v>34450747392</v>
      </c>
      <c r="H347" s="84">
        <v>100.98999786376953</v>
      </c>
    </row>
    <row r="348" spans="1:8" s="83" customFormat="1" hidden="1" x14ac:dyDescent="0.35">
      <c r="A348" s="84" t="s">
        <v>752</v>
      </c>
      <c r="B348" s="84" t="s">
        <v>753</v>
      </c>
      <c r="C348" s="84">
        <v>-7.8414631623218004E-2</v>
      </c>
      <c r="D348" s="84">
        <v>1.0760459899902339</v>
      </c>
      <c r="E348" s="84">
        <v>-2.8058364700285172</v>
      </c>
      <c r="F348" s="84">
        <v>-1.809056961478813</v>
      </c>
      <c r="G348" s="87">
        <v>18508294144</v>
      </c>
      <c r="H348" s="84">
        <v>55.090000152587891</v>
      </c>
    </row>
    <row r="349" spans="1:8" s="83" customFormat="1" hidden="1" x14ac:dyDescent="0.35">
      <c r="A349" s="84" t="s">
        <v>754</v>
      </c>
      <c r="B349" s="84" t="s">
        <v>755</v>
      </c>
      <c r="C349" s="84">
        <v>-8.0673908374614009E-2</v>
      </c>
      <c r="D349" s="84">
        <v>0.77053797245025601</v>
      </c>
      <c r="E349" s="84">
        <v>-1.729123292720103</v>
      </c>
      <c r="F349" s="84">
        <v>-1.3140866670773241</v>
      </c>
      <c r="G349" s="87">
        <v>6030109696</v>
      </c>
      <c r="H349" s="84">
        <v>14.310000419616699</v>
      </c>
    </row>
    <row r="350" spans="1:8" s="83" customFormat="1" hidden="1" x14ac:dyDescent="0.35">
      <c r="A350" s="84" t="s">
        <v>756</v>
      </c>
      <c r="B350" s="84" t="s">
        <v>757</v>
      </c>
      <c r="C350" s="84">
        <v>-8.1319490829193E-2</v>
      </c>
      <c r="D350" s="84">
        <v>0.90972501039505005</v>
      </c>
      <c r="E350" s="84">
        <v>-2.1205631992169689</v>
      </c>
      <c r="F350" s="84">
        <v>-1.028210590656073</v>
      </c>
      <c r="G350" s="87">
        <v>8655202304</v>
      </c>
      <c r="H350" s="84">
        <v>28.149999618530273</v>
      </c>
    </row>
    <row r="351" spans="1:8" s="83" customFormat="1" hidden="1" x14ac:dyDescent="0.35">
      <c r="A351" s="84" t="s">
        <v>758</v>
      </c>
      <c r="B351" s="84" t="s">
        <v>759</v>
      </c>
      <c r="C351" s="84">
        <v>-8.3692372681534011E-2</v>
      </c>
      <c r="D351" s="84">
        <v>0.70037502050399802</v>
      </c>
      <c r="E351" s="84">
        <v>-3.3014969945207691</v>
      </c>
      <c r="F351" s="84">
        <v>-1.7205290260445811</v>
      </c>
      <c r="G351" s="87">
        <v>11453301760</v>
      </c>
      <c r="H351" s="84">
        <v>60.189998626708984</v>
      </c>
    </row>
    <row r="352" spans="1:8" s="83" customFormat="1" hidden="1" x14ac:dyDescent="0.35">
      <c r="A352" s="84" t="s">
        <v>760</v>
      </c>
      <c r="B352" s="84" t="s">
        <v>761</v>
      </c>
      <c r="C352" s="84">
        <v>-8.3938042642101002E-2</v>
      </c>
      <c r="D352" s="84">
        <v>1.3253389596939091</v>
      </c>
      <c r="E352" s="84">
        <v>-2.2536559702515682</v>
      </c>
      <c r="F352" s="84">
        <v>-1.436468764574844</v>
      </c>
      <c r="G352" s="87">
        <v>7053387264</v>
      </c>
      <c r="H352" s="84">
        <v>56.470001220703125</v>
      </c>
    </row>
    <row r="353" spans="1:8" s="83" customFormat="1" hidden="1" x14ac:dyDescent="0.35">
      <c r="A353" s="84" t="s">
        <v>762</v>
      </c>
      <c r="B353" s="84" t="s">
        <v>763</v>
      </c>
      <c r="C353" s="84">
        <v>-8.4275040304806009E-2</v>
      </c>
      <c r="D353" s="84">
        <v>0.97005397081375111</v>
      </c>
      <c r="E353" s="84">
        <v>-2.232720827867642</v>
      </c>
      <c r="F353" s="84">
        <v>-1.6390044550251952</v>
      </c>
      <c r="G353" s="87">
        <v>97758945280</v>
      </c>
      <c r="H353" s="84">
        <v>107.56999969482422</v>
      </c>
    </row>
    <row r="354" spans="1:8" s="83" customFormat="1" hidden="1" x14ac:dyDescent="0.35">
      <c r="A354" s="84" t="s">
        <v>764</v>
      </c>
      <c r="B354" s="84" t="s">
        <v>765</v>
      </c>
      <c r="C354" s="84">
        <v>-8.4435183481235007E-2</v>
      </c>
      <c r="D354" s="84">
        <v>0.97017997503280606</v>
      </c>
      <c r="E354" s="84">
        <v>-2.791552467183128</v>
      </c>
      <c r="F354" s="84">
        <v>-1.7560306584554151</v>
      </c>
      <c r="G354" s="87">
        <v>34753261568</v>
      </c>
      <c r="H354" s="84">
        <v>60.020000457763672</v>
      </c>
    </row>
    <row r="355" spans="1:8" s="83" customFormat="1" hidden="1" x14ac:dyDescent="0.35">
      <c r="A355" s="84" t="s">
        <v>766</v>
      </c>
      <c r="B355" s="84" t="s">
        <v>767</v>
      </c>
      <c r="C355" s="84">
        <v>-8.4632219376891013E-2</v>
      </c>
      <c r="D355" s="84">
        <v>0.41175299882888805</v>
      </c>
      <c r="E355" s="84">
        <v>-1.867933419752843</v>
      </c>
      <c r="F355" s="84">
        <v>-1.220114320895106</v>
      </c>
      <c r="G355" s="87">
        <v>34292264960</v>
      </c>
      <c r="H355" s="84">
        <v>196.66999816894531</v>
      </c>
    </row>
    <row r="356" spans="1:8" s="83" customFormat="1" hidden="1" x14ac:dyDescent="0.35">
      <c r="A356" s="84" t="s">
        <v>768</v>
      </c>
      <c r="B356" s="84" t="s">
        <v>769</v>
      </c>
      <c r="C356" s="84">
        <v>-8.4823351280354009E-2</v>
      </c>
      <c r="D356" s="84">
        <v>0.43454098701477101</v>
      </c>
      <c r="E356" s="84">
        <v>-2.7412224811538781</v>
      </c>
      <c r="F356" s="84">
        <v>-0.78229181784576807</v>
      </c>
      <c r="G356" s="87">
        <v>10060390400</v>
      </c>
      <c r="H356" s="84">
        <v>33.419998168945313</v>
      </c>
    </row>
    <row r="357" spans="1:8" s="83" customFormat="1" hidden="1" x14ac:dyDescent="0.35">
      <c r="A357" s="84" t="s">
        <v>770</v>
      </c>
      <c r="B357" s="84" t="s">
        <v>771</v>
      </c>
      <c r="C357" s="84">
        <v>-8.5088640740032001E-2</v>
      </c>
      <c r="D357" s="84">
        <v>0.74432897567749001</v>
      </c>
      <c r="E357" s="84">
        <v>-4.6707380466960684</v>
      </c>
      <c r="F357" s="84">
        <v>-1.7057777620265611</v>
      </c>
      <c r="G357" s="87">
        <v>5128757760</v>
      </c>
      <c r="H357" s="84">
        <v>82.650001525878906</v>
      </c>
    </row>
    <row r="358" spans="1:8" s="83" customFormat="1" hidden="1" x14ac:dyDescent="0.35">
      <c r="A358" s="84" t="s">
        <v>772</v>
      </c>
      <c r="B358" s="84" t="s">
        <v>773</v>
      </c>
      <c r="C358" s="84">
        <v>-8.6993377457384002E-2</v>
      </c>
      <c r="D358" s="84">
        <v>1.0677429437637329</v>
      </c>
      <c r="E358" s="84">
        <v>-2.4754281915718321</v>
      </c>
      <c r="F358" s="84">
        <v>-1.427423744851628</v>
      </c>
      <c r="G358" s="87">
        <v>6914654208</v>
      </c>
      <c r="H358" s="84">
        <v>33.200000762939453</v>
      </c>
    </row>
    <row r="359" spans="1:8" s="83" customFormat="1" hidden="1" x14ac:dyDescent="0.35">
      <c r="A359" s="84" t="s">
        <v>774</v>
      </c>
      <c r="B359" s="84" t="s">
        <v>775</v>
      </c>
      <c r="C359" s="84">
        <v>-9.1506241293121002E-2</v>
      </c>
      <c r="D359" s="84">
        <v>0.54146999120712302</v>
      </c>
      <c r="E359" s="84">
        <v>-3.0059739877933018</v>
      </c>
      <c r="F359" s="84">
        <v>-1.164132728032129</v>
      </c>
      <c r="G359" s="87">
        <v>89367404544</v>
      </c>
      <c r="H359" s="84">
        <v>47.560001373291016</v>
      </c>
    </row>
    <row r="360" spans="1:8" s="83" customFormat="1" hidden="1" x14ac:dyDescent="0.35">
      <c r="A360" s="84" t="s">
        <v>776</v>
      </c>
      <c r="B360" s="84" t="s">
        <v>777</v>
      </c>
      <c r="C360" s="84">
        <v>-9.2727457577757008E-2</v>
      </c>
      <c r="D360" s="84">
        <v>0.70297598838806208</v>
      </c>
      <c r="E360" s="84">
        <v>-1.459684953871095</v>
      </c>
      <c r="F360" s="84">
        <v>-1.1442056996212879</v>
      </c>
      <c r="G360" s="87">
        <v>7891538944</v>
      </c>
      <c r="H360" s="84">
        <v>35.459999084472656</v>
      </c>
    </row>
    <row r="361" spans="1:8" s="83" customFormat="1" hidden="1" x14ac:dyDescent="0.35">
      <c r="A361" s="84" t="s">
        <v>778</v>
      </c>
      <c r="B361" s="84" t="s">
        <v>779</v>
      </c>
      <c r="C361" s="84">
        <v>-9.2965515651486003E-2</v>
      </c>
      <c r="D361" s="84">
        <v>0.74005401134491011</v>
      </c>
      <c r="E361" s="84">
        <v>-4.4060717753926504</v>
      </c>
      <c r="F361" s="84">
        <v>-1.750286385979773</v>
      </c>
      <c r="G361" s="87">
        <v>31803478016</v>
      </c>
      <c r="H361" s="84">
        <v>41.270000457763672</v>
      </c>
    </row>
    <row r="362" spans="1:8" s="83" customFormat="1" hidden="1" x14ac:dyDescent="0.35">
      <c r="A362" s="84" t="s">
        <v>780</v>
      </c>
      <c r="B362" s="84" t="s">
        <v>781</v>
      </c>
      <c r="C362" s="84">
        <v>-9.3215255925815005E-2</v>
      </c>
      <c r="D362" s="84">
        <v>0.95412099361419711</v>
      </c>
      <c r="E362" s="84">
        <v>-2.9052499747564493</v>
      </c>
      <c r="F362" s="84">
        <v>-1.8105596990370361</v>
      </c>
      <c r="G362" s="87">
        <v>41738907648</v>
      </c>
      <c r="H362" s="84">
        <v>146.66999816894531</v>
      </c>
    </row>
    <row r="363" spans="1:8" s="83" customFormat="1" hidden="1" x14ac:dyDescent="0.35">
      <c r="A363" s="84" t="s">
        <v>782</v>
      </c>
      <c r="B363" s="84" t="s">
        <v>783</v>
      </c>
      <c r="C363" s="84">
        <v>-9.3943331539345004E-2</v>
      </c>
      <c r="D363" s="84">
        <v>0.7948250174522401</v>
      </c>
      <c r="E363" s="84">
        <v>-3.9104153784190641</v>
      </c>
      <c r="F363" s="84">
        <v>-1.772866447087535</v>
      </c>
      <c r="G363" s="87">
        <v>50622885888</v>
      </c>
      <c r="H363" s="84">
        <v>109.70999908447266</v>
      </c>
    </row>
    <row r="364" spans="1:8" s="83" customFormat="1" hidden="1" x14ac:dyDescent="0.35">
      <c r="A364" s="84" t="s">
        <v>784</v>
      </c>
      <c r="B364" s="84" t="s">
        <v>785</v>
      </c>
      <c r="C364" s="84">
        <v>-9.5449814393732013E-2</v>
      </c>
      <c r="D364" s="84">
        <v>1.0745300054550171</v>
      </c>
      <c r="E364" s="84">
        <v>-2.7996207971054092</v>
      </c>
      <c r="F364" s="84">
        <v>-1.8179329599518512</v>
      </c>
      <c r="G364" s="87">
        <v>112624427008</v>
      </c>
      <c r="H364" s="84">
        <v>49.090000152587891</v>
      </c>
    </row>
    <row r="365" spans="1:8" s="83" customFormat="1" hidden="1" x14ac:dyDescent="0.35">
      <c r="A365" s="84" t="s">
        <v>786</v>
      </c>
      <c r="B365" s="84" t="s">
        <v>787</v>
      </c>
      <c r="C365" s="84">
        <v>-9.6354123827270002E-2</v>
      </c>
      <c r="D365" s="84">
        <v>1.0360889434814451</v>
      </c>
      <c r="E365" s="84">
        <v>-2.3389275735770449</v>
      </c>
      <c r="F365" s="84">
        <v>-1.6361393797305961</v>
      </c>
      <c r="G365" s="87">
        <v>32162435072</v>
      </c>
      <c r="H365" s="84">
        <v>46.209999084472656</v>
      </c>
    </row>
    <row r="366" spans="1:8" s="83" customFormat="1" hidden="1" x14ac:dyDescent="0.35">
      <c r="A366" s="84" t="s">
        <v>788</v>
      </c>
      <c r="B366" s="84" t="s">
        <v>789</v>
      </c>
      <c r="C366" s="84">
        <v>-9.6794205972774008E-2</v>
      </c>
      <c r="D366" s="84">
        <v>0.78803300857543901</v>
      </c>
      <c r="E366" s="84">
        <v>-2.939431676457096</v>
      </c>
      <c r="F366" s="84">
        <v>-1.8070707482700841</v>
      </c>
      <c r="G366" s="87">
        <v>43990687744</v>
      </c>
      <c r="H366" s="84">
        <v>44.490001678466797</v>
      </c>
    </row>
    <row r="367" spans="1:8" s="83" customFormat="1" hidden="1" x14ac:dyDescent="0.35">
      <c r="A367" s="84" t="s">
        <v>790</v>
      </c>
      <c r="B367" s="84" t="s">
        <v>791</v>
      </c>
      <c r="C367" s="84">
        <v>-9.7362985054929005E-2</v>
      </c>
      <c r="D367" s="84">
        <v>0.99936097860336304</v>
      </c>
      <c r="E367" s="84">
        <v>-2.7133231186192579</v>
      </c>
      <c r="F367" s="84">
        <v>-1.689258052611702</v>
      </c>
      <c r="G367" s="87">
        <v>11297198080</v>
      </c>
      <c r="H367" s="84">
        <v>84.459999084472656</v>
      </c>
    </row>
    <row r="368" spans="1:8" s="83" customFormat="1" hidden="1" x14ac:dyDescent="0.35">
      <c r="A368" s="84" t="s">
        <v>792</v>
      </c>
      <c r="B368" s="84" t="s">
        <v>793</v>
      </c>
      <c r="C368" s="84">
        <v>-9.762309184942701E-2</v>
      </c>
      <c r="D368" s="84">
        <v>0.56174099445343006</v>
      </c>
      <c r="E368" s="84">
        <v>-2.7777439761130243</v>
      </c>
      <c r="F368" s="84">
        <v>-1.250586829906883</v>
      </c>
      <c r="G368" s="87">
        <v>102551945216</v>
      </c>
      <c r="H368" s="84">
        <v>65.970001220703125</v>
      </c>
    </row>
    <row r="369" spans="1:8" s="83" customFormat="1" hidden="1" x14ac:dyDescent="0.35">
      <c r="A369" s="84" t="s">
        <v>794</v>
      </c>
      <c r="B369" s="84" t="s">
        <v>795</v>
      </c>
      <c r="C369" s="84">
        <v>-9.8144327154676012E-2</v>
      </c>
      <c r="D369" s="84">
        <v>0.96398997306823708</v>
      </c>
      <c r="E369" s="84">
        <v>-2.6921801475500859</v>
      </c>
      <c r="F369" s="84">
        <v>-1.3580052693200311</v>
      </c>
      <c r="G369" s="87">
        <v>7738149888</v>
      </c>
      <c r="H369" s="84">
        <v>96.199996948242188</v>
      </c>
    </row>
    <row r="370" spans="1:8" s="83" customFormat="1" hidden="1" x14ac:dyDescent="0.35">
      <c r="A370" s="84" t="s">
        <v>796</v>
      </c>
      <c r="B370" s="84" t="s">
        <v>797</v>
      </c>
      <c r="C370" s="84">
        <v>-9.8385419169404006E-2</v>
      </c>
      <c r="D370" s="84">
        <v>1.009052038192749</v>
      </c>
      <c r="E370" s="84">
        <v>-2.9287663083139979</v>
      </c>
      <c r="F370" s="84">
        <v>-2.0076432564056659</v>
      </c>
      <c r="G370" s="87">
        <v>33525407744</v>
      </c>
      <c r="H370" s="84">
        <v>70.779998779296875</v>
      </c>
    </row>
    <row r="371" spans="1:8" s="83" customFormat="1" hidden="1" x14ac:dyDescent="0.35">
      <c r="A371" s="84" t="s">
        <v>798</v>
      </c>
      <c r="B371" s="84" t="s">
        <v>799</v>
      </c>
      <c r="C371" s="84">
        <v>-9.8389387104365011E-2</v>
      </c>
      <c r="D371" s="84">
        <v>0.67318499088287409</v>
      </c>
      <c r="E371" s="84">
        <v>-3.7433221982257252</v>
      </c>
      <c r="F371" s="84">
        <v>-1.257687120623058</v>
      </c>
      <c r="G371" s="87">
        <v>11967064064</v>
      </c>
      <c r="H371" s="84">
        <v>55.150001525878906</v>
      </c>
    </row>
    <row r="372" spans="1:8" s="83" customFormat="1" hidden="1" x14ac:dyDescent="0.35">
      <c r="A372" s="84" t="s">
        <v>800</v>
      </c>
      <c r="B372" s="84" t="s">
        <v>801</v>
      </c>
      <c r="C372" s="84">
        <v>-9.8518533361511007E-2</v>
      </c>
      <c r="D372" s="84">
        <v>1.08635401725769</v>
      </c>
      <c r="E372" s="84">
        <v>-2.1691423438614308</v>
      </c>
      <c r="F372" s="84">
        <v>-1.8096191861826529</v>
      </c>
      <c r="G372" s="87">
        <v>9988387840</v>
      </c>
      <c r="H372" s="84">
        <v>69.709999084472656</v>
      </c>
    </row>
    <row r="373" spans="1:8" s="83" customFormat="1" hidden="1" x14ac:dyDescent="0.35">
      <c r="A373" s="84" t="s">
        <v>802</v>
      </c>
      <c r="B373" s="84" t="s">
        <v>803</v>
      </c>
      <c r="C373" s="84">
        <v>-9.8588913239218007E-2</v>
      </c>
      <c r="D373" s="84">
        <v>1.0574920177459719</v>
      </c>
      <c r="E373" s="84">
        <v>-3.0946746194764332</v>
      </c>
      <c r="F373" s="84">
        <v>-1.9174224111220322</v>
      </c>
      <c r="G373" s="87">
        <v>120299659264</v>
      </c>
      <c r="H373" s="84">
        <v>49.259998321533203</v>
      </c>
    </row>
    <row r="374" spans="1:8" s="83" customFormat="1" hidden="1" x14ac:dyDescent="0.35">
      <c r="A374" s="84" t="s">
        <v>804</v>
      </c>
      <c r="B374" s="84" t="s">
        <v>805</v>
      </c>
      <c r="C374" s="84">
        <v>-9.8745705489212007E-2</v>
      </c>
      <c r="D374" s="84">
        <v>1.0002729892730711</v>
      </c>
      <c r="E374" s="84">
        <v>-3.9281670656111993</v>
      </c>
      <c r="F374" s="84">
        <v>-1.6848504975011731</v>
      </c>
      <c r="G374" s="87">
        <v>15740019712</v>
      </c>
      <c r="H374" s="84">
        <v>42.020000457763672</v>
      </c>
    </row>
    <row r="375" spans="1:8" s="83" customFormat="1" hidden="1" x14ac:dyDescent="0.35">
      <c r="A375" s="84" t="s">
        <v>806</v>
      </c>
      <c r="B375" s="84" t="s">
        <v>807</v>
      </c>
      <c r="C375" s="84">
        <v>-0.10093822682039601</v>
      </c>
      <c r="D375" s="84">
        <v>1.0899339914321899</v>
      </c>
      <c r="E375" s="84">
        <v>-1.8532663050491411</v>
      </c>
      <c r="F375" s="84">
        <v>-1.5566434975805541</v>
      </c>
      <c r="G375" s="87">
        <v>4508308992</v>
      </c>
      <c r="H375" s="84">
        <v>18.920000076293945</v>
      </c>
    </row>
    <row r="376" spans="1:8" s="83" customFormat="1" hidden="1" x14ac:dyDescent="0.35">
      <c r="A376" s="84" t="s">
        <v>808</v>
      </c>
      <c r="B376" s="84" t="s">
        <v>809</v>
      </c>
      <c r="C376" s="84">
        <v>-0.10140528242975801</v>
      </c>
      <c r="D376" s="84">
        <v>0.76697999238967907</v>
      </c>
      <c r="E376" s="84">
        <v>-3.0192807417342569</v>
      </c>
      <c r="F376" s="84">
        <v>-2.086416332760936</v>
      </c>
      <c r="G376" s="87">
        <v>14622030848</v>
      </c>
      <c r="H376" s="84">
        <v>40.759998321533203</v>
      </c>
    </row>
    <row r="377" spans="1:8" s="83" customFormat="1" hidden="1" x14ac:dyDescent="0.35">
      <c r="A377" s="84" t="s">
        <v>810</v>
      </c>
      <c r="B377" s="84" t="s">
        <v>811</v>
      </c>
      <c r="C377" s="84">
        <v>-0.10559057530799401</v>
      </c>
      <c r="D377" s="84">
        <v>1.089076042175293</v>
      </c>
      <c r="E377" s="84">
        <v>-3.2409729638938609</v>
      </c>
      <c r="F377" s="84">
        <v>-1.5711847541413961</v>
      </c>
      <c r="G377" s="87">
        <v>5958708736</v>
      </c>
      <c r="H377" s="84">
        <v>27.239999771118164</v>
      </c>
    </row>
    <row r="378" spans="1:8" s="83" customFormat="1" hidden="1" x14ac:dyDescent="0.35">
      <c r="A378" s="84" t="s">
        <v>812</v>
      </c>
      <c r="B378" s="84" t="s">
        <v>813</v>
      </c>
      <c r="C378" s="84">
        <v>-0.10762114225027901</v>
      </c>
      <c r="D378" s="84">
        <v>0.9659259915351871</v>
      </c>
      <c r="E378" s="84">
        <v>-2.8761855144383803</v>
      </c>
      <c r="F378" s="84">
        <v>-1.6653721016754539</v>
      </c>
      <c r="G378" s="87">
        <v>11627631616</v>
      </c>
      <c r="H378" s="84">
        <v>41.080001831054688</v>
      </c>
    </row>
    <row r="379" spans="1:8" s="83" customFormat="1" hidden="1" x14ac:dyDescent="0.35">
      <c r="A379" s="84" t="s">
        <v>814</v>
      </c>
      <c r="B379" s="84" t="s">
        <v>815</v>
      </c>
      <c r="C379" s="84">
        <v>-0.10894743282668801</v>
      </c>
      <c r="D379" s="84">
        <v>0.73668497800827004</v>
      </c>
      <c r="E379" s="84">
        <v>-3.9305509525711599</v>
      </c>
      <c r="F379" s="84">
        <v>-2.067946965865469</v>
      </c>
      <c r="G379" s="87">
        <v>7328457728</v>
      </c>
      <c r="H379" s="84">
        <v>16.549999237060547</v>
      </c>
    </row>
    <row r="380" spans="1:8" s="83" customFormat="1" hidden="1" x14ac:dyDescent="0.35">
      <c r="A380" s="84" t="s">
        <v>816</v>
      </c>
      <c r="B380" s="84" t="s">
        <v>817</v>
      </c>
      <c r="C380" s="84">
        <v>-0.10895461802629601</v>
      </c>
      <c r="D380" s="84">
        <v>0.9495519995689391</v>
      </c>
      <c r="E380" s="84">
        <v>-1.8993699233884831</v>
      </c>
      <c r="F380" s="84">
        <v>-2.0013652574544851</v>
      </c>
      <c r="G380" s="87">
        <v>24259364864</v>
      </c>
      <c r="H380" s="84">
        <v>70.720001220703125</v>
      </c>
    </row>
    <row r="381" spans="1:8" s="83" customFormat="1" hidden="1" x14ac:dyDescent="0.35">
      <c r="A381" s="84" t="s">
        <v>818</v>
      </c>
      <c r="B381" s="84" t="s">
        <v>819</v>
      </c>
      <c r="C381" s="84">
        <v>-0.109467833731009</v>
      </c>
      <c r="D381" s="84">
        <v>1.081465005874634</v>
      </c>
      <c r="E381" s="84">
        <v>-2.1477868578052681</v>
      </c>
      <c r="F381" s="84">
        <v>-1.421941180510949</v>
      </c>
      <c r="G381" s="87">
        <v>4901278720</v>
      </c>
      <c r="H381" s="84">
        <v>44.950000762939453</v>
      </c>
    </row>
    <row r="382" spans="1:8" s="83" customFormat="1" hidden="1" x14ac:dyDescent="0.35">
      <c r="A382" s="84" t="s">
        <v>820</v>
      </c>
      <c r="B382" s="84" t="s">
        <v>821</v>
      </c>
      <c r="C382" s="84">
        <v>-0.10967442263327301</v>
      </c>
      <c r="D382" s="84">
        <v>0.72805798053741511</v>
      </c>
      <c r="E382" s="84">
        <v>-4.1723219747631974</v>
      </c>
      <c r="F382" s="84">
        <v>-2.020572470704368</v>
      </c>
      <c r="G382" s="87">
        <v>19052152832</v>
      </c>
      <c r="H382" s="84">
        <v>135.74000549316406</v>
      </c>
    </row>
    <row r="383" spans="1:8" s="83" customFormat="1" hidden="1" x14ac:dyDescent="0.35">
      <c r="A383" s="84" t="s">
        <v>822</v>
      </c>
      <c r="B383" s="84" t="s">
        <v>823</v>
      </c>
      <c r="C383" s="84">
        <v>-0.109981310321259</v>
      </c>
      <c r="D383" s="84">
        <v>0.49112901091575606</v>
      </c>
      <c r="E383" s="84">
        <v>-3.6209157296302661</v>
      </c>
      <c r="F383" s="84">
        <v>-1.3954125689751431</v>
      </c>
      <c r="G383" s="87">
        <v>19370721280</v>
      </c>
      <c r="H383" s="84">
        <v>55.819999694824219</v>
      </c>
    </row>
    <row r="384" spans="1:8" s="83" customFormat="1" hidden="1" x14ac:dyDescent="0.35">
      <c r="A384" s="84" t="s">
        <v>824</v>
      </c>
      <c r="B384" s="84" t="s">
        <v>825</v>
      </c>
      <c r="C384" s="84">
        <v>-0.11066120759873802</v>
      </c>
      <c r="D384" s="84">
        <v>0.89554101228714011</v>
      </c>
      <c r="E384" s="84">
        <v>-2.917140218798314</v>
      </c>
      <c r="F384" s="84">
        <v>-1.776698180726054</v>
      </c>
      <c r="G384" s="87">
        <v>43786461184</v>
      </c>
      <c r="H384" s="84">
        <v>129.82000732421875</v>
      </c>
    </row>
    <row r="385" spans="1:8" s="83" customFormat="1" hidden="1" x14ac:dyDescent="0.35">
      <c r="A385" s="84" t="s">
        <v>826</v>
      </c>
      <c r="B385" s="84" t="s">
        <v>827</v>
      </c>
      <c r="C385" s="84">
        <v>-0.11135139835323501</v>
      </c>
      <c r="D385" s="84">
        <v>1.022336959838867</v>
      </c>
      <c r="E385" s="84">
        <v>-2.8784113607860711</v>
      </c>
      <c r="F385" s="84">
        <v>-1.9651868688569971</v>
      </c>
      <c r="G385" s="87">
        <v>7605043200</v>
      </c>
      <c r="H385" s="84">
        <v>23.899999618530273</v>
      </c>
    </row>
    <row r="386" spans="1:8" s="83" customFormat="1" hidden="1" x14ac:dyDescent="0.35">
      <c r="A386" s="84" t="s">
        <v>828</v>
      </c>
      <c r="B386" s="84" t="s">
        <v>829</v>
      </c>
      <c r="C386" s="84">
        <v>-0.11141088378916801</v>
      </c>
      <c r="D386" s="84">
        <v>0.83706200122833307</v>
      </c>
      <c r="E386" s="84">
        <v>-3.9303580933327962</v>
      </c>
      <c r="F386" s="84">
        <v>-1.6376107446060781</v>
      </c>
      <c r="G386" s="87">
        <v>14996414464</v>
      </c>
      <c r="H386" s="84">
        <v>70.760002136230469</v>
      </c>
    </row>
    <row r="387" spans="1:8" s="83" customFormat="1" hidden="1" x14ac:dyDescent="0.35">
      <c r="A387" s="84" t="s">
        <v>830</v>
      </c>
      <c r="B387" s="84" t="s">
        <v>831</v>
      </c>
      <c r="C387" s="84">
        <v>-0.11221117114309001</v>
      </c>
      <c r="D387" s="84">
        <v>1.1134049892425539</v>
      </c>
      <c r="E387" s="84">
        <v>-1.814460946619227</v>
      </c>
      <c r="F387" s="84">
        <v>-1.1463410293705449</v>
      </c>
      <c r="G387" s="87">
        <v>8379060224</v>
      </c>
      <c r="H387" s="84">
        <v>17.950000762939453</v>
      </c>
    </row>
    <row r="388" spans="1:8" s="83" customFormat="1" hidden="1" x14ac:dyDescent="0.35">
      <c r="A388" s="84" t="s">
        <v>832</v>
      </c>
      <c r="B388" s="84" t="s">
        <v>833</v>
      </c>
      <c r="C388" s="84">
        <v>-0.11231982096524201</v>
      </c>
      <c r="D388" s="84">
        <v>1.553225040435791</v>
      </c>
      <c r="E388" s="84">
        <v>-1.5025536857782109</v>
      </c>
      <c r="F388" s="84">
        <v>-1.42637164579276</v>
      </c>
      <c r="G388" s="87">
        <v>7777741312</v>
      </c>
      <c r="H388" s="84">
        <v>95.900001525878906</v>
      </c>
    </row>
    <row r="389" spans="1:8" s="83" customFormat="1" hidden="1" x14ac:dyDescent="0.35">
      <c r="A389" s="84" t="s">
        <v>834</v>
      </c>
      <c r="B389" s="84" t="s">
        <v>835</v>
      </c>
      <c r="C389" s="84">
        <v>-0.11494516011407802</v>
      </c>
      <c r="D389" s="84">
        <v>0.41488701105117803</v>
      </c>
      <c r="E389" s="84">
        <v>-2.9108433468816162</v>
      </c>
      <c r="F389" s="84">
        <v>-1.121108565964416</v>
      </c>
      <c r="G389" s="87">
        <v>22431791104</v>
      </c>
      <c r="H389" s="84">
        <v>37.590000152587891</v>
      </c>
    </row>
    <row r="390" spans="1:8" s="83" customFormat="1" hidden="1" x14ac:dyDescent="0.35">
      <c r="A390" s="84" t="s">
        <v>836</v>
      </c>
      <c r="B390" s="84" t="s">
        <v>837</v>
      </c>
      <c r="C390" s="84">
        <v>-0.11515567121236502</v>
      </c>
      <c r="D390" s="84">
        <v>0.8285109996795651</v>
      </c>
      <c r="E390" s="84">
        <v>-2.2377758037069788</v>
      </c>
      <c r="F390" s="84">
        <v>-1.43329721996722</v>
      </c>
      <c r="G390" s="87">
        <v>12283797504</v>
      </c>
      <c r="H390" s="84">
        <v>38.060001373291016</v>
      </c>
    </row>
    <row r="391" spans="1:8" s="83" customFormat="1" hidden="1" x14ac:dyDescent="0.35">
      <c r="A391" s="84" t="s">
        <v>838</v>
      </c>
      <c r="B391" s="84" t="s">
        <v>839</v>
      </c>
      <c r="C391" s="84">
        <v>-0.115412672587236</v>
      </c>
      <c r="D391" s="84">
        <v>1.1156380176544189</v>
      </c>
      <c r="E391" s="84">
        <v>-2.3978902214873679</v>
      </c>
      <c r="F391" s="84">
        <v>-1.6047030025154461</v>
      </c>
      <c r="G391" s="87">
        <v>48050765824</v>
      </c>
      <c r="H391" s="84">
        <v>82.860000610351563</v>
      </c>
    </row>
    <row r="392" spans="1:8" s="83" customFormat="1" hidden="1" x14ac:dyDescent="0.35">
      <c r="A392" s="84" t="s">
        <v>840</v>
      </c>
      <c r="B392" s="84" t="s">
        <v>841</v>
      </c>
      <c r="C392" s="84">
        <v>-0.11664690835371101</v>
      </c>
      <c r="D392" s="84">
        <v>1.6629669666290281</v>
      </c>
      <c r="E392" s="84">
        <v>-1.2984126044458371</v>
      </c>
      <c r="F392" s="84">
        <v>-1.155112172831477</v>
      </c>
      <c r="G392" s="87">
        <v>20135069696</v>
      </c>
      <c r="H392" s="84">
        <v>26.450000762939453</v>
      </c>
    </row>
    <row r="393" spans="1:8" s="83" customFormat="1" hidden="1" x14ac:dyDescent="0.35">
      <c r="A393" s="84" t="s">
        <v>842</v>
      </c>
      <c r="B393" s="84" t="s">
        <v>843</v>
      </c>
      <c r="C393" s="84">
        <v>-0.11704499129938201</v>
      </c>
      <c r="D393" s="84">
        <v>0.89354997873306308</v>
      </c>
      <c r="E393" s="84">
        <v>-2.351275900638595</v>
      </c>
      <c r="F393" s="84">
        <v>-1.029973929330166</v>
      </c>
      <c r="G393" s="87">
        <v>7853640192</v>
      </c>
      <c r="H393" s="84">
        <v>22.110000610351563</v>
      </c>
    </row>
    <row r="394" spans="1:8" s="83" customFormat="1" hidden="1" x14ac:dyDescent="0.35">
      <c r="A394" s="84" t="s">
        <v>844</v>
      </c>
      <c r="B394" s="84" t="s">
        <v>845</v>
      </c>
      <c r="C394" s="84">
        <v>-0.117399346826384</v>
      </c>
      <c r="D394" s="84">
        <v>0.9957500100135801</v>
      </c>
      <c r="E394" s="84">
        <v>-2.4721387597327382</v>
      </c>
      <c r="F394" s="84">
        <v>-1.785948334151525</v>
      </c>
      <c r="G394" s="87">
        <v>8413424640</v>
      </c>
      <c r="H394" s="84">
        <v>27.540000915527344</v>
      </c>
    </row>
    <row r="395" spans="1:8" s="83" customFormat="1" hidden="1" x14ac:dyDescent="0.35">
      <c r="A395" s="84" t="s">
        <v>846</v>
      </c>
      <c r="B395" s="84" t="s">
        <v>847</v>
      </c>
      <c r="C395" s="84">
        <v>-0.11932199535833801</v>
      </c>
      <c r="D395" s="84">
        <v>1.135658979415894</v>
      </c>
      <c r="E395" s="84">
        <v>-2.3182741063575563</v>
      </c>
      <c r="F395" s="84">
        <v>-1.416597198977348</v>
      </c>
      <c r="G395" s="87">
        <v>14057181184</v>
      </c>
      <c r="H395" s="84">
        <v>85.669998168945313</v>
      </c>
    </row>
    <row r="396" spans="1:8" s="83" customFormat="1" hidden="1" x14ac:dyDescent="0.35">
      <c r="A396" s="84" t="s">
        <v>848</v>
      </c>
      <c r="B396" s="84" t="s">
        <v>849</v>
      </c>
      <c r="C396" s="84">
        <v>-0.11995869550301601</v>
      </c>
      <c r="D396" s="84">
        <v>1.1777219772338869</v>
      </c>
      <c r="E396" s="84">
        <v>-2.0827951389293471</v>
      </c>
      <c r="F396" s="84">
        <v>-1.4816350170520791</v>
      </c>
      <c r="G396" s="87">
        <v>15545780224</v>
      </c>
      <c r="H396" s="84">
        <v>65.730003356933594</v>
      </c>
    </row>
    <row r="397" spans="1:8" s="83" customFormat="1" hidden="1" x14ac:dyDescent="0.35">
      <c r="A397" s="84" t="s">
        <v>850</v>
      </c>
      <c r="B397" s="84" t="s">
        <v>851</v>
      </c>
      <c r="C397" s="84">
        <v>-0.12297002378782002</v>
      </c>
      <c r="D397" s="84">
        <v>1.0968790054321289</v>
      </c>
      <c r="E397" s="84">
        <v>-2.6098249753252469</v>
      </c>
      <c r="F397" s="84">
        <v>-1.4614320985569991</v>
      </c>
      <c r="G397" s="87">
        <v>12015030272</v>
      </c>
      <c r="H397" s="84">
        <v>90.989997863769531</v>
      </c>
    </row>
    <row r="398" spans="1:8" s="83" customFormat="1" hidden="1" x14ac:dyDescent="0.35">
      <c r="A398" s="84" t="s">
        <v>852</v>
      </c>
      <c r="B398" s="84" t="s">
        <v>853</v>
      </c>
      <c r="C398" s="84">
        <v>-0.12301929242925601</v>
      </c>
      <c r="D398" s="84">
        <v>1.3110460042953491</v>
      </c>
      <c r="E398" s="84">
        <v>-2.2857358763130842</v>
      </c>
      <c r="F398" s="84">
        <v>-1.8662761812553592</v>
      </c>
      <c r="G398" s="87">
        <v>13598394368</v>
      </c>
      <c r="H398" s="84">
        <v>97.580001831054688</v>
      </c>
    </row>
    <row r="399" spans="1:8" s="83" customFormat="1" hidden="1" x14ac:dyDescent="0.35">
      <c r="A399" s="84" t="s">
        <v>854</v>
      </c>
      <c r="B399" s="84" t="s">
        <v>855</v>
      </c>
      <c r="C399" s="84">
        <v>-0.123358347299149</v>
      </c>
      <c r="D399" s="84">
        <v>0.84382700920105003</v>
      </c>
      <c r="E399" s="84">
        <v>-3.2669380807004131</v>
      </c>
      <c r="F399" s="84">
        <v>-1.8632944300805601</v>
      </c>
      <c r="G399" s="87">
        <v>24912955392</v>
      </c>
      <c r="H399" s="84">
        <v>20.579999923706055</v>
      </c>
    </row>
    <row r="400" spans="1:8" s="83" customFormat="1" hidden="1" x14ac:dyDescent="0.35">
      <c r="A400" s="84" t="s">
        <v>856</v>
      </c>
      <c r="B400" s="84" t="s">
        <v>857</v>
      </c>
      <c r="C400" s="84">
        <v>-0.12473772452692901</v>
      </c>
      <c r="D400" s="84">
        <v>0.92167097330093406</v>
      </c>
      <c r="E400" s="84">
        <v>-2.6592638393477452</v>
      </c>
      <c r="F400" s="84">
        <v>-1.641344694531905</v>
      </c>
      <c r="G400" s="87">
        <v>5195993088</v>
      </c>
      <c r="H400" s="84">
        <v>31.909999847412109</v>
      </c>
    </row>
    <row r="401" spans="1:8" s="83" customFormat="1" hidden="1" x14ac:dyDescent="0.35">
      <c r="A401" s="84" t="s">
        <v>858</v>
      </c>
      <c r="B401" s="84" t="s">
        <v>859</v>
      </c>
      <c r="C401" s="84">
        <v>-0.124969117686374</v>
      </c>
      <c r="D401" s="84">
        <v>0.755199015140533</v>
      </c>
      <c r="E401" s="84">
        <v>-3.2811496507866948</v>
      </c>
      <c r="F401" s="84">
        <v>-2.1801064470542402</v>
      </c>
      <c r="G401" s="87">
        <v>6698975744</v>
      </c>
      <c r="H401" s="84">
        <v>77.629997253417969</v>
      </c>
    </row>
    <row r="402" spans="1:8" s="83" customFormat="1" hidden="1" x14ac:dyDescent="0.35">
      <c r="A402" s="84" t="s">
        <v>860</v>
      </c>
      <c r="B402" s="84" t="s">
        <v>861</v>
      </c>
      <c r="C402" s="84">
        <v>-0.12781139936521202</v>
      </c>
      <c r="D402" s="84">
        <v>0.93233400583267212</v>
      </c>
      <c r="E402" s="84">
        <v>-2.539273365372126</v>
      </c>
      <c r="F402" s="84">
        <v>-1.937038407694327</v>
      </c>
      <c r="G402" s="87">
        <v>20893048832</v>
      </c>
      <c r="H402" s="84">
        <v>50.790000915527344</v>
      </c>
    </row>
    <row r="403" spans="1:8" s="83" customFormat="1" hidden="1" x14ac:dyDescent="0.35">
      <c r="A403" s="84" t="s">
        <v>862</v>
      </c>
      <c r="B403" s="84" t="s">
        <v>863</v>
      </c>
      <c r="C403" s="84">
        <v>-0.12781413926712301</v>
      </c>
      <c r="D403" s="84">
        <v>0.84259700775146507</v>
      </c>
      <c r="E403" s="84">
        <v>-2.9667347242174</v>
      </c>
      <c r="F403" s="84">
        <v>-1.8434888283138291</v>
      </c>
      <c r="G403" s="87">
        <v>14659565568</v>
      </c>
      <c r="H403" s="84">
        <v>22.360000610351563</v>
      </c>
    </row>
    <row r="404" spans="1:8" s="83" customFormat="1" hidden="1" x14ac:dyDescent="0.35">
      <c r="A404" s="84" t="s">
        <v>864</v>
      </c>
      <c r="B404" s="84" t="s">
        <v>865</v>
      </c>
      <c r="C404" s="84">
        <v>-0.128861819703565</v>
      </c>
      <c r="D404" s="84">
        <v>0.96532201766967807</v>
      </c>
      <c r="E404" s="84">
        <v>-3.3790594771289109</v>
      </c>
      <c r="F404" s="84">
        <v>-2.0716433463047008</v>
      </c>
      <c r="G404" s="87">
        <v>17105005568</v>
      </c>
      <c r="H404" s="84">
        <v>77.260002136230469</v>
      </c>
    </row>
    <row r="405" spans="1:8" s="83" customFormat="1" hidden="1" x14ac:dyDescent="0.35">
      <c r="A405" s="84" t="s">
        <v>866</v>
      </c>
      <c r="B405" s="84" t="s">
        <v>867</v>
      </c>
      <c r="C405" s="84">
        <v>-0.129085920225709</v>
      </c>
      <c r="D405" s="84">
        <v>0.72766101360321001</v>
      </c>
      <c r="E405" s="84">
        <v>-2.7958006075924002</v>
      </c>
      <c r="F405" s="84">
        <v>-1.610458024686489</v>
      </c>
      <c r="G405" s="87">
        <v>5180098560</v>
      </c>
      <c r="H405" s="84">
        <v>33.009998321533203</v>
      </c>
    </row>
    <row r="406" spans="1:8" s="83" customFormat="1" hidden="1" x14ac:dyDescent="0.35">
      <c r="A406" s="84" t="s">
        <v>868</v>
      </c>
      <c r="B406" s="84" t="s">
        <v>869</v>
      </c>
      <c r="C406" s="84">
        <v>-0.12984160582460902</v>
      </c>
      <c r="D406" s="84">
        <v>0.93222302198410012</v>
      </c>
      <c r="E406" s="84">
        <v>-2.6544097313933892</v>
      </c>
      <c r="F406" s="84">
        <v>-1.6710872064147622</v>
      </c>
      <c r="G406" s="87">
        <v>10271610880</v>
      </c>
      <c r="H406" s="84">
        <v>163.78999328613281</v>
      </c>
    </row>
    <row r="407" spans="1:8" s="83" customFormat="1" hidden="1" x14ac:dyDescent="0.35">
      <c r="A407" s="84" t="s">
        <v>870</v>
      </c>
      <c r="B407" s="84" t="s">
        <v>871</v>
      </c>
      <c r="C407" s="84">
        <v>-0.13021165655768202</v>
      </c>
      <c r="D407" s="84">
        <v>1.0856649875640869</v>
      </c>
      <c r="E407" s="84">
        <v>-2.971438150201033</v>
      </c>
      <c r="F407" s="84">
        <v>-2.003099875985265</v>
      </c>
      <c r="G407" s="87">
        <v>51654819840</v>
      </c>
      <c r="H407" s="84">
        <v>38.25</v>
      </c>
    </row>
    <row r="408" spans="1:8" s="83" customFormat="1" hidden="1" x14ac:dyDescent="0.35">
      <c r="A408" s="84" t="s">
        <v>872</v>
      </c>
      <c r="B408" s="84" t="s">
        <v>873</v>
      </c>
      <c r="C408" s="84">
        <v>-0.13038793055780801</v>
      </c>
      <c r="D408" s="84">
        <v>1.135717988014221</v>
      </c>
      <c r="E408" s="84">
        <v>-2.7435569741711761</v>
      </c>
      <c r="F408" s="84">
        <v>-2.1727981031606221</v>
      </c>
      <c r="G408" s="87">
        <v>20443617280</v>
      </c>
      <c r="H408" s="84">
        <v>84.949996948242188</v>
      </c>
    </row>
    <row r="409" spans="1:8" s="83" customFormat="1" hidden="1" x14ac:dyDescent="0.35">
      <c r="A409" s="84" t="s">
        <v>874</v>
      </c>
      <c r="B409" s="84" t="s">
        <v>875</v>
      </c>
      <c r="C409" s="84">
        <v>-0.13101047077185901</v>
      </c>
      <c r="D409" s="84">
        <v>0.97449499368667603</v>
      </c>
      <c r="E409" s="84">
        <v>-2.914999253810342</v>
      </c>
      <c r="F409" s="84">
        <v>-1.379495930556204</v>
      </c>
      <c r="G409" s="87">
        <v>6490577920</v>
      </c>
      <c r="H409" s="84">
        <v>101.72000122070313</v>
      </c>
    </row>
    <row r="410" spans="1:8" s="83" customFormat="1" hidden="1" x14ac:dyDescent="0.35">
      <c r="A410" s="84" t="s">
        <v>876</v>
      </c>
      <c r="B410" s="84" t="s">
        <v>877</v>
      </c>
      <c r="C410" s="84">
        <v>-0.132591689604171</v>
      </c>
      <c r="D410" s="84">
        <v>1.1093349456787109</v>
      </c>
      <c r="E410" s="84">
        <v>-3.0224615756998698</v>
      </c>
      <c r="F410" s="84">
        <v>-2.0596986747834922</v>
      </c>
      <c r="G410" s="87">
        <v>60441026560</v>
      </c>
      <c r="H410" s="84">
        <v>156.35000610351563</v>
      </c>
    </row>
    <row r="411" spans="1:8" s="83" customFormat="1" hidden="1" x14ac:dyDescent="0.35">
      <c r="A411" s="84" t="s">
        <v>878</v>
      </c>
      <c r="B411" s="84" t="s">
        <v>879</v>
      </c>
      <c r="C411" s="84">
        <v>-0.133026245330916</v>
      </c>
      <c r="D411" s="84">
        <v>1.135154008865356</v>
      </c>
      <c r="E411" s="84">
        <v>-2.3312913832109601</v>
      </c>
      <c r="F411" s="84">
        <v>-1.5430173132504792</v>
      </c>
      <c r="G411" s="87">
        <v>8089180160</v>
      </c>
      <c r="H411" s="84">
        <v>48.729999542236328</v>
      </c>
    </row>
    <row r="412" spans="1:8" s="83" customFormat="1" hidden="1" x14ac:dyDescent="0.35">
      <c r="A412" s="84" t="s">
        <v>880</v>
      </c>
      <c r="B412" s="84" t="s">
        <v>881</v>
      </c>
      <c r="C412" s="84">
        <v>-0.13403105262357001</v>
      </c>
      <c r="D412" s="84">
        <v>0.79965901374816906</v>
      </c>
      <c r="E412" s="84">
        <v>-3.342375959476017</v>
      </c>
      <c r="F412" s="84">
        <v>-1.9959557358537421</v>
      </c>
      <c r="G412" s="87">
        <v>11828475904</v>
      </c>
      <c r="H412" s="84">
        <v>15.939999580383301</v>
      </c>
    </row>
    <row r="413" spans="1:8" s="83" customFormat="1" hidden="1" x14ac:dyDescent="0.35">
      <c r="A413" s="84" t="s">
        <v>882</v>
      </c>
      <c r="B413" s="84" t="s">
        <v>883</v>
      </c>
      <c r="C413" s="84">
        <v>-0.13725866476502402</v>
      </c>
      <c r="D413" s="84">
        <v>0.97044301033020008</v>
      </c>
      <c r="E413" s="84">
        <v>-3.0589589614036798</v>
      </c>
      <c r="F413" s="84">
        <v>-1.7083546990934781</v>
      </c>
      <c r="G413" s="87">
        <v>15212869632</v>
      </c>
      <c r="H413" s="84">
        <v>37.560001373291016</v>
      </c>
    </row>
    <row r="414" spans="1:8" s="83" customFormat="1" hidden="1" x14ac:dyDescent="0.35">
      <c r="A414" s="84" t="s">
        <v>884</v>
      </c>
      <c r="B414" s="84" t="s">
        <v>885</v>
      </c>
      <c r="C414" s="84">
        <v>-0.13772059828490202</v>
      </c>
      <c r="D414" s="84">
        <v>1.723999977111816</v>
      </c>
      <c r="E414" s="84">
        <v>-1.4073391024196251</v>
      </c>
      <c r="F414" s="84">
        <v>-1.4418106913731761</v>
      </c>
      <c r="G414" s="87">
        <v>101991555072</v>
      </c>
      <c r="H414" s="84">
        <v>233.8800048828125</v>
      </c>
    </row>
    <row r="415" spans="1:8" s="83" customFormat="1" hidden="1" x14ac:dyDescent="0.35">
      <c r="A415" s="84" t="s">
        <v>886</v>
      </c>
      <c r="B415" s="84" t="s">
        <v>887</v>
      </c>
      <c r="C415" s="84">
        <v>-0.13897316019778302</v>
      </c>
      <c r="D415" s="84">
        <v>1.006039023399353</v>
      </c>
      <c r="E415" s="84">
        <v>-1.8277377075005812</v>
      </c>
      <c r="F415" s="84">
        <v>-1.0714546044415481</v>
      </c>
      <c r="G415" s="87">
        <v>6765323776</v>
      </c>
      <c r="H415" s="84">
        <v>24.590000152587891</v>
      </c>
    </row>
    <row r="416" spans="1:8" s="83" customFormat="1" hidden="1" x14ac:dyDescent="0.35">
      <c r="A416" s="84" t="s">
        <v>888</v>
      </c>
      <c r="B416" s="84" t="s">
        <v>889</v>
      </c>
      <c r="C416" s="84">
        <v>-0.14108970843162702</v>
      </c>
      <c r="D416" s="84">
        <v>0.82882100343704201</v>
      </c>
      <c r="E416" s="84">
        <v>-2.400684842982741</v>
      </c>
      <c r="F416" s="84">
        <v>-1.7338534091874021</v>
      </c>
      <c r="G416" s="87">
        <v>21145569280</v>
      </c>
      <c r="H416" s="84">
        <v>108.23000335693359</v>
      </c>
    </row>
    <row r="417" spans="1:8" s="83" customFormat="1" hidden="1" x14ac:dyDescent="0.35">
      <c r="A417" s="84" t="s">
        <v>890</v>
      </c>
      <c r="B417" s="84" t="s">
        <v>891</v>
      </c>
      <c r="C417" s="84">
        <v>-0.141613694796794</v>
      </c>
      <c r="D417" s="84">
        <v>0.8539209961891171</v>
      </c>
      <c r="E417" s="84">
        <v>-2.4807741938198919</v>
      </c>
      <c r="F417" s="84">
        <v>-1.723795456704627</v>
      </c>
      <c r="G417" s="87">
        <v>39277985792</v>
      </c>
      <c r="H417" s="84">
        <v>226.22999572753906</v>
      </c>
    </row>
    <row r="418" spans="1:8" s="83" customFormat="1" hidden="1" x14ac:dyDescent="0.35">
      <c r="A418" s="84" t="s">
        <v>892</v>
      </c>
      <c r="B418" s="84" t="s">
        <v>893</v>
      </c>
      <c r="C418" s="84">
        <v>-0.141811019701893</v>
      </c>
      <c r="D418" s="84">
        <v>0.81325900554657005</v>
      </c>
      <c r="E418" s="84">
        <v>-3.7769992358618039</v>
      </c>
      <c r="F418" s="84">
        <v>-2.0889826543134369</v>
      </c>
      <c r="G418" s="87">
        <v>11984665600</v>
      </c>
      <c r="H418" s="84">
        <v>11.289999961853027</v>
      </c>
    </row>
    <row r="419" spans="1:8" s="83" customFormat="1" hidden="1" x14ac:dyDescent="0.35">
      <c r="A419" s="84" t="s">
        <v>894</v>
      </c>
      <c r="B419" s="84" t="s">
        <v>895</v>
      </c>
      <c r="C419" s="84">
        <v>-0.143261894343025</v>
      </c>
      <c r="D419" s="84">
        <v>0.72103202342987105</v>
      </c>
      <c r="E419" s="84">
        <v>-1.4673582687373021</v>
      </c>
      <c r="F419" s="84">
        <v>-1.3825692411731241</v>
      </c>
      <c r="G419" s="87">
        <v>9413793792</v>
      </c>
      <c r="H419" s="84">
        <v>24.680000305175781</v>
      </c>
    </row>
    <row r="420" spans="1:8" s="83" customFormat="1" hidden="1" x14ac:dyDescent="0.35">
      <c r="A420" s="84" t="s">
        <v>896</v>
      </c>
      <c r="B420" s="84" t="s">
        <v>897</v>
      </c>
      <c r="C420" s="84">
        <v>-0.143500694696368</v>
      </c>
      <c r="D420" s="84">
        <v>0.76689797639846802</v>
      </c>
      <c r="E420" s="84">
        <v>-3.0524782520154501</v>
      </c>
      <c r="F420" s="84">
        <v>-2.2530939617216248</v>
      </c>
      <c r="G420" s="87">
        <v>5208792064</v>
      </c>
      <c r="H420" s="84">
        <v>13.800000190734863</v>
      </c>
    </row>
    <row r="421" spans="1:8" s="83" customFormat="1" hidden="1" x14ac:dyDescent="0.35">
      <c r="A421" s="84" t="s">
        <v>898</v>
      </c>
      <c r="B421" s="84" t="s">
        <v>899</v>
      </c>
      <c r="C421" s="84">
        <v>-0.14353106343313901</v>
      </c>
      <c r="D421" s="84">
        <v>1.051810026168823</v>
      </c>
      <c r="E421" s="84">
        <v>-2.4542420440802131</v>
      </c>
      <c r="F421" s="84">
        <v>-2.0863447989175898</v>
      </c>
      <c r="G421" s="87">
        <v>57405276160</v>
      </c>
      <c r="H421" s="84">
        <v>361.76998901367188</v>
      </c>
    </row>
    <row r="422" spans="1:8" s="83" customFormat="1" hidden="1" x14ac:dyDescent="0.35">
      <c r="A422" s="84" t="s">
        <v>900</v>
      </c>
      <c r="B422" s="84" t="s">
        <v>901</v>
      </c>
      <c r="C422" s="84">
        <v>-0.14513028140794001</v>
      </c>
      <c r="D422" s="84">
        <v>1.0616079568862919</v>
      </c>
      <c r="E422" s="84">
        <v>-2.2055194898051811</v>
      </c>
      <c r="F422" s="84">
        <v>-1.671208679217473</v>
      </c>
      <c r="G422" s="87">
        <v>9360410624</v>
      </c>
      <c r="H422" s="84">
        <v>32.299999237060547</v>
      </c>
    </row>
    <row r="423" spans="1:8" s="83" customFormat="1" hidden="1" x14ac:dyDescent="0.35">
      <c r="A423" s="84" t="s">
        <v>902</v>
      </c>
      <c r="B423" s="84" t="s">
        <v>903</v>
      </c>
      <c r="C423" s="84">
        <v>-0.14523228565052901</v>
      </c>
      <c r="D423" s="84">
        <v>1.0214400291442871</v>
      </c>
      <c r="E423" s="84">
        <v>-3.282462578328893</v>
      </c>
      <c r="F423" s="84">
        <v>-1.492990824823601</v>
      </c>
      <c r="G423" s="87">
        <v>13514701824</v>
      </c>
      <c r="H423" s="84">
        <v>26.209999084472656</v>
      </c>
    </row>
    <row r="424" spans="1:8" s="83" customFormat="1" hidden="1" x14ac:dyDescent="0.35">
      <c r="A424" s="84" t="s">
        <v>904</v>
      </c>
      <c r="B424" s="84" t="s">
        <v>905</v>
      </c>
      <c r="C424" s="84">
        <v>-0.14604505647581301</v>
      </c>
      <c r="D424" s="84">
        <v>0.95721298456192005</v>
      </c>
      <c r="E424" s="84">
        <v>-2.750425887316688</v>
      </c>
      <c r="F424" s="84">
        <v>-1.8355862704732731</v>
      </c>
      <c r="G424" s="87">
        <v>5295163904</v>
      </c>
      <c r="H424" s="84">
        <v>16.389999389648438</v>
      </c>
    </row>
    <row r="425" spans="1:8" s="83" customFormat="1" hidden="1" x14ac:dyDescent="0.35">
      <c r="A425" s="84" t="s">
        <v>906</v>
      </c>
      <c r="B425" s="84" t="s">
        <v>907</v>
      </c>
      <c r="C425" s="84">
        <v>-0.14643427455640401</v>
      </c>
      <c r="D425" s="84">
        <v>0.74786502122879006</v>
      </c>
      <c r="E425" s="84">
        <v>-1.6603203875532351</v>
      </c>
      <c r="F425" s="84">
        <v>-1.9518574163257942</v>
      </c>
      <c r="G425" s="87">
        <v>10143927296</v>
      </c>
      <c r="H425" s="84">
        <v>59.049999237060547</v>
      </c>
    </row>
    <row r="426" spans="1:8" s="83" customFormat="1" hidden="1" x14ac:dyDescent="0.35">
      <c r="A426" s="84" t="s">
        <v>908</v>
      </c>
      <c r="B426" s="84" t="s">
        <v>909</v>
      </c>
      <c r="C426" s="84">
        <v>-0.147468545498945</v>
      </c>
      <c r="D426" s="84">
        <v>0.95690798759460405</v>
      </c>
      <c r="E426" s="84">
        <v>-2.9278191184862252</v>
      </c>
      <c r="F426" s="84">
        <v>-1.8365263818724811</v>
      </c>
      <c r="G426" s="87">
        <v>36198338560</v>
      </c>
      <c r="H426" s="84">
        <v>78.5</v>
      </c>
    </row>
    <row r="427" spans="1:8" s="83" customFormat="1" hidden="1" x14ac:dyDescent="0.35">
      <c r="A427" s="84" t="s">
        <v>910</v>
      </c>
      <c r="B427" s="84" t="s">
        <v>911</v>
      </c>
      <c r="C427" s="84">
        <v>-0.14835775887499802</v>
      </c>
      <c r="D427" s="84">
        <v>0.92389100790023804</v>
      </c>
      <c r="E427" s="84">
        <v>-3.4702593386018061</v>
      </c>
      <c r="F427" s="84">
        <v>-2.138155176419906</v>
      </c>
      <c r="G427" s="87">
        <v>30124802048</v>
      </c>
      <c r="H427" s="84">
        <v>78.519996643066406</v>
      </c>
    </row>
    <row r="428" spans="1:8" s="83" customFormat="1" hidden="1" x14ac:dyDescent="0.35">
      <c r="A428" s="84" t="s">
        <v>912</v>
      </c>
      <c r="B428" s="84" t="s">
        <v>913</v>
      </c>
      <c r="C428" s="84">
        <v>-0.15048019191282</v>
      </c>
      <c r="D428" s="84">
        <v>1.1167570352554319</v>
      </c>
      <c r="E428" s="84">
        <v>-2.177111663000729</v>
      </c>
      <c r="F428" s="84">
        <v>-1.495960597257818</v>
      </c>
      <c r="G428" s="87">
        <v>8103962112</v>
      </c>
      <c r="H428" s="84">
        <v>46.770000457763672</v>
      </c>
    </row>
    <row r="429" spans="1:8" s="83" customFormat="1" hidden="1" x14ac:dyDescent="0.35">
      <c r="A429" s="84" t="s">
        <v>914</v>
      </c>
      <c r="B429" s="84" t="s">
        <v>915</v>
      </c>
      <c r="C429" s="84">
        <v>-0.15283147595184901</v>
      </c>
      <c r="D429" s="84">
        <v>1.175825953483582</v>
      </c>
      <c r="E429" s="84">
        <v>-2.1424897801779021</v>
      </c>
      <c r="F429" s="84">
        <v>-1.6705148508400489</v>
      </c>
      <c r="G429" s="87">
        <v>3447737856</v>
      </c>
      <c r="H429" s="84">
        <v>29.069999694824219</v>
      </c>
    </row>
    <row r="430" spans="1:8" s="83" customFormat="1" hidden="1" x14ac:dyDescent="0.35">
      <c r="A430" s="84" t="s">
        <v>916</v>
      </c>
      <c r="B430" s="84" t="s">
        <v>917</v>
      </c>
      <c r="C430" s="84">
        <v>-0.15517607535097203</v>
      </c>
      <c r="D430" s="84">
        <v>0.93210500478744507</v>
      </c>
      <c r="E430" s="84">
        <v>-2.2371462159768121</v>
      </c>
      <c r="F430" s="84">
        <v>-1.877013435804066</v>
      </c>
      <c r="G430" s="87">
        <v>7139639296</v>
      </c>
      <c r="H430" s="84">
        <v>42.009998321533203</v>
      </c>
    </row>
    <row r="431" spans="1:8" s="83" customFormat="1" hidden="1" x14ac:dyDescent="0.35">
      <c r="A431" s="84" t="s">
        <v>918</v>
      </c>
      <c r="B431" s="84" t="s">
        <v>919</v>
      </c>
      <c r="C431" s="84">
        <v>-0.15618362372004402</v>
      </c>
      <c r="D431" s="84">
        <v>0.96699398756027211</v>
      </c>
      <c r="E431" s="84">
        <v>-2.6623394300107153</v>
      </c>
      <c r="F431" s="84">
        <v>-1.7352434167286481</v>
      </c>
      <c r="G431" s="87">
        <v>6395195392</v>
      </c>
      <c r="H431" s="84">
        <v>10.869999885559082</v>
      </c>
    </row>
    <row r="432" spans="1:8" s="83" customFormat="1" hidden="1" x14ac:dyDescent="0.35">
      <c r="A432" s="84" t="s">
        <v>920</v>
      </c>
      <c r="B432" s="84" t="s">
        <v>921</v>
      </c>
      <c r="C432" s="84">
        <v>-0.15778876584979701</v>
      </c>
      <c r="D432" s="84">
        <v>0.99495202302932706</v>
      </c>
      <c r="E432" s="84">
        <v>-3.1601386341522888</v>
      </c>
      <c r="F432" s="84">
        <v>-1.9992681838799702</v>
      </c>
      <c r="G432" s="87">
        <v>43119529984</v>
      </c>
      <c r="H432" s="84">
        <v>57.110000610351563</v>
      </c>
    </row>
    <row r="433" spans="1:8" s="83" customFormat="1" hidden="1" x14ac:dyDescent="0.35">
      <c r="A433" s="84" t="s">
        <v>922</v>
      </c>
      <c r="B433" s="84" t="s">
        <v>923</v>
      </c>
      <c r="C433" s="84">
        <v>-0.15820364325750802</v>
      </c>
      <c r="D433" s="84">
        <v>0.96684002876281705</v>
      </c>
      <c r="E433" s="84">
        <v>-2.5021629313170779</v>
      </c>
      <c r="F433" s="84">
        <v>-1.849868341058279</v>
      </c>
      <c r="G433" s="87">
        <v>25168302080</v>
      </c>
      <c r="H433" s="84">
        <v>26.139999389648438</v>
      </c>
    </row>
    <row r="434" spans="1:8" s="83" customFormat="1" hidden="1" x14ac:dyDescent="0.35">
      <c r="A434" s="84" t="s">
        <v>924</v>
      </c>
      <c r="B434" s="84" t="s">
        <v>925</v>
      </c>
      <c r="C434" s="84">
        <v>-0.15935956922636801</v>
      </c>
      <c r="D434" s="84">
        <v>0.94424802064895608</v>
      </c>
      <c r="E434" s="84">
        <v>-2.809309857836682</v>
      </c>
      <c r="F434" s="84">
        <v>-1.794031414205105</v>
      </c>
      <c r="G434" s="87">
        <v>6395195392</v>
      </c>
      <c r="H434" s="84">
        <v>11.060000419616699</v>
      </c>
    </row>
    <row r="435" spans="1:8" s="83" customFormat="1" hidden="1" x14ac:dyDescent="0.35">
      <c r="A435" s="84" t="s">
        <v>926</v>
      </c>
      <c r="B435" s="84" t="s">
        <v>927</v>
      </c>
      <c r="C435" s="84">
        <v>-0.15955730276944902</v>
      </c>
      <c r="D435" s="84">
        <v>1.044219970703125</v>
      </c>
      <c r="E435" s="84">
        <v>-2.781182506495937</v>
      </c>
      <c r="F435" s="84">
        <v>-1.8711203471546289</v>
      </c>
      <c r="G435" s="87">
        <v>7366064128</v>
      </c>
      <c r="H435" s="84">
        <v>77.949996948242188</v>
      </c>
    </row>
    <row r="436" spans="1:8" s="83" customFormat="1" hidden="1" x14ac:dyDescent="0.35">
      <c r="A436" s="84" t="s">
        <v>928</v>
      </c>
      <c r="B436" s="84" t="s">
        <v>929</v>
      </c>
      <c r="C436" s="84">
        <v>-0.16395312353040001</v>
      </c>
      <c r="D436" s="84">
        <v>1.1548600196838379</v>
      </c>
      <c r="E436" s="84">
        <v>-2.877972897857286</v>
      </c>
      <c r="F436" s="84">
        <v>-1.7703620970990142</v>
      </c>
      <c r="G436" s="87">
        <v>20542386176</v>
      </c>
      <c r="H436" s="84">
        <v>120.51000213623047</v>
      </c>
    </row>
    <row r="437" spans="1:8" s="83" customFormat="1" hidden="1" x14ac:dyDescent="0.35">
      <c r="A437" s="84" t="s">
        <v>930</v>
      </c>
      <c r="B437" s="84" t="s">
        <v>931</v>
      </c>
      <c r="C437" s="84">
        <v>-0.16985535458417603</v>
      </c>
      <c r="D437" s="84">
        <v>1.0998890399932859</v>
      </c>
      <c r="E437" s="84">
        <v>-3.3861716234249553</v>
      </c>
      <c r="F437" s="84">
        <v>-2.1390310740339631</v>
      </c>
      <c r="G437" s="87">
        <v>10729179136</v>
      </c>
      <c r="H437" s="84">
        <v>44.159999847412109</v>
      </c>
    </row>
    <row r="438" spans="1:8" s="83" customFormat="1" hidden="1" x14ac:dyDescent="0.35">
      <c r="A438" s="84" t="s">
        <v>932</v>
      </c>
      <c r="B438" s="84" t="s">
        <v>933</v>
      </c>
      <c r="C438" s="84">
        <v>-0.17248183200546902</v>
      </c>
      <c r="D438" s="84">
        <v>0.65004599094390902</v>
      </c>
      <c r="E438" s="84">
        <v>-2.8990174391889303</v>
      </c>
      <c r="F438" s="84">
        <v>-1.8881286432654769</v>
      </c>
      <c r="G438" s="87">
        <v>20175157248</v>
      </c>
      <c r="H438" s="84">
        <v>50.75</v>
      </c>
    </row>
    <row r="439" spans="1:8" s="83" customFormat="1" hidden="1" x14ac:dyDescent="0.35">
      <c r="A439" s="84" t="s">
        <v>934</v>
      </c>
      <c r="B439" s="84" t="s">
        <v>935</v>
      </c>
      <c r="C439" s="84">
        <v>-0.17454114013020303</v>
      </c>
      <c r="D439" s="84">
        <v>0.75677001476287808</v>
      </c>
      <c r="E439" s="84">
        <v>-2.3796637976412578</v>
      </c>
      <c r="F439" s="84">
        <v>-1.9507560929680781</v>
      </c>
      <c r="G439" s="87">
        <v>5787318272</v>
      </c>
      <c r="H439" s="84">
        <v>41.029998779296875</v>
      </c>
    </row>
    <row r="440" spans="1:8" s="83" customFormat="1" hidden="1" x14ac:dyDescent="0.35">
      <c r="A440" s="84" t="s">
        <v>936</v>
      </c>
      <c r="B440" s="84" t="s">
        <v>937</v>
      </c>
      <c r="C440" s="84">
        <v>-0.17533033472567403</v>
      </c>
      <c r="D440" s="84">
        <v>0.85931599140167203</v>
      </c>
      <c r="E440" s="84">
        <v>-3.3242136044122121</v>
      </c>
      <c r="F440" s="84">
        <v>-2.218960767103388</v>
      </c>
      <c r="G440" s="87">
        <v>21071476736</v>
      </c>
      <c r="H440" s="84">
        <v>46.900001525878906</v>
      </c>
    </row>
    <row r="441" spans="1:8" s="83" customFormat="1" hidden="1" x14ac:dyDescent="0.35">
      <c r="A441" s="84" t="s">
        <v>938</v>
      </c>
      <c r="B441" s="84" t="s">
        <v>939</v>
      </c>
      <c r="C441" s="84">
        <v>-0.17568380434908101</v>
      </c>
      <c r="D441" s="84">
        <v>0.71091502904892001</v>
      </c>
      <c r="E441" s="84">
        <v>-3.236762511434577</v>
      </c>
      <c r="F441" s="84">
        <v>-1.7005980914594281</v>
      </c>
      <c r="G441" s="87">
        <v>10851757056</v>
      </c>
      <c r="H441" s="84">
        <v>90</v>
      </c>
    </row>
    <row r="442" spans="1:8" s="83" customFormat="1" hidden="1" x14ac:dyDescent="0.35">
      <c r="A442" s="84" t="s">
        <v>940</v>
      </c>
      <c r="B442" s="84" t="s">
        <v>941</v>
      </c>
      <c r="C442" s="84">
        <v>-0.17577352355454001</v>
      </c>
      <c r="D442" s="84">
        <v>0.86114001274108909</v>
      </c>
      <c r="E442" s="84">
        <v>-2.8800969148569013</v>
      </c>
      <c r="F442" s="84">
        <v>-2.2358808153725112</v>
      </c>
      <c r="G442" s="87">
        <v>9680664576</v>
      </c>
      <c r="H442" s="84">
        <v>88.669998168945313</v>
      </c>
    </row>
    <row r="443" spans="1:8" s="83" customFormat="1" hidden="1" x14ac:dyDescent="0.35">
      <c r="A443" s="84" t="s">
        <v>942</v>
      </c>
      <c r="B443" s="84" t="s">
        <v>943</v>
      </c>
      <c r="C443" s="84">
        <v>-0.1758744340891</v>
      </c>
      <c r="D443" s="84">
        <v>0.7536290287971501</v>
      </c>
      <c r="E443" s="84">
        <v>-2.3087633020266942</v>
      </c>
      <c r="F443" s="84">
        <v>-2.001114014023496</v>
      </c>
      <c r="G443" s="87">
        <v>10851749888</v>
      </c>
      <c r="H443" s="84">
        <v>79.75</v>
      </c>
    </row>
    <row r="444" spans="1:8" s="83" customFormat="1" hidden="1" x14ac:dyDescent="0.35">
      <c r="A444" s="84" t="s">
        <v>944</v>
      </c>
      <c r="B444" s="84" t="s">
        <v>945</v>
      </c>
      <c r="C444" s="84">
        <v>-0.17769180433367301</v>
      </c>
      <c r="D444" s="84">
        <v>1.3333350419998169</v>
      </c>
      <c r="E444" s="84">
        <v>-2.7763952934624849</v>
      </c>
      <c r="F444" s="84">
        <v>-1.659256229799263</v>
      </c>
      <c r="G444" s="87">
        <v>4218646528</v>
      </c>
      <c r="H444" s="84">
        <v>29.989999771118164</v>
      </c>
    </row>
    <row r="445" spans="1:8" s="83" customFormat="1" hidden="1" x14ac:dyDescent="0.35">
      <c r="A445" s="84" t="s">
        <v>946</v>
      </c>
      <c r="B445" s="84" t="s">
        <v>947</v>
      </c>
      <c r="C445" s="84">
        <v>-0.17860319211555101</v>
      </c>
      <c r="D445" s="84">
        <v>1.1796189546585081</v>
      </c>
      <c r="E445" s="84">
        <v>-2.640175238582227</v>
      </c>
      <c r="F445" s="84">
        <v>-1.962962566745845</v>
      </c>
      <c r="G445" s="87">
        <v>11145458688</v>
      </c>
      <c r="H445" s="84">
        <v>62.779998779296875</v>
      </c>
    </row>
    <row r="446" spans="1:8" s="83" customFormat="1" hidden="1" x14ac:dyDescent="0.35">
      <c r="A446" s="84" t="s">
        <v>948</v>
      </c>
      <c r="B446" s="84" t="s">
        <v>949</v>
      </c>
      <c r="C446" s="84">
        <v>-0.178956148271914</v>
      </c>
      <c r="D446" s="84">
        <v>1.071215033531189</v>
      </c>
      <c r="E446" s="84">
        <v>-2.7017348869772602</v>
      </c>
      <c r="F446" s="84">
        <v>-1.846104895042183</v>
      </c>
      <c r="G446" s="87">
        <v>5084918784</v>
      </c>
      <c r="H446" s="84">
        <v>35.959999084472656</v>
      </c>
    </row>
    <row r="447" spans="1:8" s="83" customFormat="1" hidden="1" x14ac:dyDescent="0.35">
      <c r="A447" s="84" t="s">
        <v>950</v>
      </c>
      <c r="B447" s="84" t="s">
        <v>951</v>
      </c>
      <c r="C447" s="84">
        <v>-0.17946543010305802</v>
      </c>
      <c r="D447" s="84">
        <v>1.1922899484634399</v>
      </c>
      <c r="E447" s="84">
        <v>-1.9097548177695312</v>
      </c>
      <c r="F447" s="84">
        <v>-1.956002856799536</v>
      </c>
      <c r="G447" s="87">
        <v>39861362688</v>
      </c>
      <c r="H447" s="84">
        <v>152.69999694824219</v>
      </c>
    </row>
    <row r="448" spans="1:8" s="83" customFormat="1" hidden="1" x14ac:dyDescent="0.35">
      <c r="A448" s="84" t="s">
        <v>952</v>
      </c>
      <c r="B448" s="84" t="s">
        <v>953</v>
      </c>
      <c r="C448" s="84">
        <v>-0.18062387010422101</v>
      </c>
      <c r="D448" s="84">
        <v>0.88392001390457209</v>
      </c>
      <c r="E448" s="84">
        <v>-2.3096838513541691</v>
      </c>
      <c r="F448" s="84">
        <v>-2.091758537773563</v>
      </c>
      <c r="G448" s="87">
        <v>33023928320</v>
      </c>
      <c r="H448" s="84">
        <v>37.330001831054688</v>
      </c>
    </row>
    <row r="449" spans="1:8" s="83" customFormat="1" hidden="1" x14ac:dyDescent="0.35">
      <c r="A449" s="84" t="s">
        <v>954</v>
      </c>
      <c r="B449" s="84" t="s">
        <v>955</v>
      </c>
      <c r="C449" s="84">
        <v>-0.18150056725496302</v>
      </c>
      <c r="D449" s="84">
        <v>0.9275820255279541</v>
      </c>
      <c r="E449" s="84">
        <v>-3.065116888551028</v>
      </c>
      <c r="F449" s="84">
        <v>-2.1356734016461951</v>
      </c>
      <c r="G449" s="87">
        <v>14297210880</v>
      </c>
      <c r="H449" s="84">
        <v>13.819999694824219</v>
      </c>
    </row>
    <row r="450" spans="1:8" s="83" customFormat="1" hidden="1" x14ac:dyDescent="0.35">
      <c r="A450" s="84" t="s">
        <v>956</v>
      </c>
      <c r="B450" s="84" t="s">
        <v>957</v>
      </c>
      <c r="C450" s="84">
        <v>-0.18150912348967502</v>
      </c>
      <c r="D450" s="84">
        <v>1.3412280082702641</v>
      </c>
      <c r="E450" s="84">
        <v>-2.0634676980784219</v>
      </c>
      <c r="F450" s="84">
        <v>-1.7535345038483661</v>
      </c>
      <c r="G450" s="87">
        <v>27789989888</v>
      </c>
      <c r="H450" s="84">
        <v>28.989999771118164</v>
      </c>
    </row>
    <row r="451" spans="1:8" s="83" customFormat="1" hidden="1" x14ac:dyDescent="0.35">
      <c r="A451" s="84" t="s">
        <v>958</v>
      </c>
      <c r="B451" s="84" t="s">
        <v>959</v>
      </c>
      <c r="C451" s="84">
        <v>-0.18188788408127801</v>
      </c>
      <c r="D451" s="84">
        <v>1.0193020105361941</v>
      </c>
      <c r="E451" s="84">
        <v>-3.0716153104705248</v>
      </c>
      <c r="F451" s="84">
        <v>-2.2863924602012808</v>
      </c>
      <c r="G451" s="87">
        <v>9479449600</v>
      </c>
      <c r="H451" s="84">
        <v>67.69000244140625</v>
      </c>
    </row>
    <row r="452" spans="1:8" s="83" customFormat="1" hidden="1" x14ac:dyDescent="0.35">
      <c r="A452" s="84" t="s">
        <v>960</v>
      </c>
      <c r="B452" s="84" t="s">
        <v>961</v>
      </c>
      <c r="C452" s="84">
        <v>-0.18541434678092503</v>
      </c>
      <c r="D452" s="84">
        <v>0.81156599521637007</v>
      </c>
      <c r="E452" s="84">
        <v>-3.78751059558966</v>
      </c>
      <c r="F452" s="84">
        <v>-2.3280831428005992</v>
      </c>
      <c r="G452" s="87">
        <v>7400428032</v>
      </c>
      <c r="H452" s="84">
        <v>38.509998321533203</v>
      </c>
    </row>
    <row r="453" spans="1:8" s="83" customFormat="1" hidden="1" x14ac:dyDescent="0.35">
      <c r="A453" s="84" t="s">
        <v>962</v>
      </c>
      <c r="B453" s="84" t="s">
        <v>963</v>
      </c>
      <c r="C453" s="84">
        <v>-0.185868012597106</v>
      </c>
      <c r="D453" s="84">
        <v>0.89849197864532504</v>
      </c>
      <c r="E453" s="84">
        <v>-2.9794292012382133</v>
      </c>
      <c r="F453" s="84">
        <v>-2.1737194984195249</v>
      </c>
      <c r="G453" s="87">
        <v>12995748864</v>
      </c>
      <c r="H453" s="84">
        <v>12.569999694824219</v>
      </c>
    </row>
    <row r="454" spans="1:8" s="83" customFormat="1" hidden="1" x14ac:dyDescent="0.35">
      <c r="A454" s="84" t="s">
        <v>964</v>
      </c>
      <c r="B454" s="84" t="s">
        <v>965</v>
      </c>
      <c r="C454" s="84">
        <v>-0.18673473443198402</v>
      </c>
      <c r="D454" s="84">
        <v>1.358412027359009</v>
      </c>
      <c r="E454" s="84">
        <v>-2.1203446474907408</v>
      </c>
      <c r="F454" s="84">
        <v>-1.612815679301618</v>
      </c>
      <c r="G454" s="87">
        <v>10523952128</v>
      </c>
      <c r="H454" s="84">
        <v>12.659999847412109</v>
      </c>
    </row>
    <row r="455" spans="1:8" s="83" customFormat="1" hidden="1" x14ac:dyDescent="0.35">
      <c r="A455" s="84" t="s">
        <v>966</v>
      </c>
      <c r="B455" s="84" t="s">
        <v>967</v>
      </c>
      <c r="C455" s="84">
        <v>-0.18898153749241201</v>
      </c>
      <c r="D455" s="84">
        <v>1.1629630327224729</v>
      </c>
      <c r="E455" s="84">
        <v>-2.253591492762963</v>
      </c>
      <c r="F455" s="84">
        <v>-1.6240962274562709</v>
      </c>
      <c r="G455" s="87">
        <v>10340457472</v>
      </c>
      <c r="H455" s="84">
        <v>36.130001068115234</v>
      </c>
    </row>
    <row r="456" spans="1:8" s="83" customFormat="1" hidden="1" x14ac:dyDescent="0.35">
      <c r="A456" s="84" t="s">
        <v>968</v>
      </c>
      <c r="B456" s="84" t="s">
        <v>969</v>
      </c>
      <c r="C456" s="84">
        <v>-0.18965656742242401</v>
      </c>
      <c r="D456" s="84">
        <v>1.16527795791626</v>
      </c>
      <c r="E456" s="84">
        <v>-1.297038080336288</v>
      </c>
      <c r="F456" s="84">
        <v>-1.554399859928709</v>
      </c>
      <c r="G456" s="87">
        <v>357045338112</v>
      </c>
      <c r="H456" s="84">
        <v>124.05999755859375</v>
      </c>
    </row>
    <row r="457" spans="1:8" s="83" customFormat="1" hidden="1" x14ac:dyDescent="0.35">
      <c r="A457" s="84" t="s">
        <v>970</v>
      </c>
      <c r="B457" s="84" t="s">
        <v>971</v>
      </c>
      <c r="C457" s="84">
        <v>-0.19222478557031</v>
      </c>
      <c r="D457" s="84">
        <v>1.1616899967193599</v>
      </c>
      <c r="E457" s="84">
        <v>-2.904262622132618</v>
      </c>
      <c r="F457" s="84">
        <v>-1.6865749676749591</v>
      </c>
      <c r="G457" s="87">
        <v>14014084096</v>
      </c>
      <c r="H457" s="84">
        <v>50.029998779296875</v>
      </c>
    </row>
    <row r="458" spans="1:8" s="83" customFormat="1" hidden="1" x14ac:dyDescent="0.35">
      <c r="A458" s="84" t="s">
        <v>972</v>
      </c>
      <c r="B458" s="84" t="s">
        <v>973</v>
      </c>
      <c r="C458" s="84">
        <v>-0.19239126279013102</v>
      </c>
      <c r="D458" s="84">
        <v>1.308586001396179</v>
      </c>
      <c r="E458" s="84">
        <v>-1.6860143165107611</v>
      </c>
      <c r="F458" s="84">
        <v>-1.2671878394133289</v>
      </c>
      <c r="G458" s="87">
        <v>5266983424</v>
      </c>
      <c r="H458" s="84">
        <v>30.430000305175781</v>
      </c>
    </row>
    <row r="459" spans="1:8" s="83" customFormat="1" hidden="1" x14ac:dyDescent="0.35">
      <c r="A459" s="84" t="s">
        <v>974</v>
      </c>
      <c r="B459" s="84" t="s">
        <v>975</v>
      </c>
      <c r="C459" s="84">
        <v>-0.19279904039246001</v>
      </c>
      <c r="D459" s="84">
        <v>0.87322598695755005</v>
      </c>
      <c r="E459" s="84">
        <v>-3.4607625119002479</v>
      </c>
      <c r="F459" s="84">
        <v>-2.3946216633882931</v>
      </c>
      <c r="G459" s="87">
        <v>13073463296</v>
      </c>
      <c r="H459" s="84">
        <v>27.940000534057617</v>
      </c>
    </row>
    <row r="460" spans="1:8" s="83" customFormat="1" hidden="1" x14ac:dyDescent="0.35">
      <c r="A460" s="84" t="s">
        <v>976</v>
      </c>
      <c r="B460" s="84" t="s">
        <v>977</v>
      </c>
      <c r="C460" s="84">
        <v>-0.19493441337297701</v>
      </c>
      <c r="D460" s="84">
        <v>0.84049701690673806</v>
      </c>
      <c r="E460" s="84">
        <v>-3.453086850386542</v>
      </c>
      <c r="F460" s="84">
        <v>-2.1657471192257258</v>
      </c>
      <c r="G460" s="87">
        <v>29770467328</v>
      </c>
      <c r="H460" s="84">
        <v>156.94999694824219</v>
      </c>
    </row>
    <row r="461" spans="1:8" s="83" customFormat="1" hidden="1" x14ac:dyDescent="0.35">
      <c r="A461" s="84" t="s">
        <v>978</v>
      </c>
      <c r="B461" s="84" t="s">
        <v>979</v>
      </c>
      <c r="C461" s="84">
        <v>-0.19724502983124001</v>
      </c>
      <c r="D461" s="84">
        <v>1.088374018669128</v>
      </c>
      <c r="E461" s="84">
        <v>-2.58583355495835</v>
      </c>
      <c r="F461" s="84">
        <v>-2.2108596250568469</v>
      </c>
      <c r="G461" s="87">
        <v>10492445696</v>
      </c>
      <c r="H461" s="84">
        <v>41.270000457763672</v>
      </c>
    </row>
    <row r="462" spans="1:8" s="83" customFormat="1" hidden="1" x14ac:dyDescent="0.35">
      <c r="A462" s="84" t="s">
        <v>980</v>
      </c>
      <c r="B462" s="84" t="s">
        <v>981</v>
      </c>
      <c r="C462" s="84">
        <v>-0.19789400769260801</v>
      </c>
      <c r="D462" s="84">
        <v>1.0780080556869509</v>
      </c>
      <c r="E462" s="84">
        <v>-2.275533237040273</v>
      </c>
      <c r="F462" s="84">
        <v>-1.8533134938726969</v>
      </c>
      <c r="G462" s="87">
        <v>12981459968</v>
      </c>
      <c r="H462" s="84">
        <v>48.240001678466797</v>
      </c>
    </row>
    <row r="463" spans="1:8" s="83" customFormat="1" hidden="1" x14ac:dyDescent="0.35">
      <c r="A463" s="84" t="s">
        <v>982</v>
      </c>
      <c r="B463" s="84" t="s">
        <v>983</v>
      </c>
      <c r="C463" s="84">
        <v>-0.198824005827335</v>
      </c>
      <c r="D463" s="84">
        <v>1.79423999786377</v>
      </c>
      <c r="E463" s="84">
        <v>-1.4367525069793361</v>
      </c>
      <c r="F463" s="84">
        <v>-1.356869719785575</v>
      </c>
      <c r="G463" s="87">
        <v>77518798848</v>
      </c>
      <c r="H463" s="84">
        <v>127.08000183105469</v>
      </c>
    </row>
    <row r="464" spans="1:8" s="83" customFormat="1" hidden="1" x14ac:dyDescent="0.35">
      <c r="A464" s="84" t="s">
        <v>984</v>
      </c>
      <c r="B464" s="84" t="s">
        <v>985</v>
      </c>
      <c r="C464" s="84">
        <v>-0.20347462212624501</v>
      </c>
      <c r="D464" s="84">
        <v>0.83101201057434104</v>
      </c>
      <c r="E464" s="84">
        <v>-3.7151084704324</v>
      </c>
      <c r="F464" s="84">
        <v>-2.5609274402093503</v>
      </c>
      <c r="G464" s="87">
        <v>10421455872</v>
      </c>
      <c r="H464" s="84">
        <v>64.449996948242188</v>
      </c>
    </row>
    <row r="465" spans="1:8" s="83" customFormat="1" hidden="1" x14ac:dyDescent="0.35">
      <c r="A465" s="84" t="s">
        <v>986</v>
      </c>
      <c r="B465" s="84" t="s">
        <v>987</v>
      </c>
      <c r="C465" s="84">
        <v>-0.20373806527391503</v>
      </c>
      <c r="D465" s="84">
        <v>0.98522198200225808</v>
      </c>
      <c r="E465" s="84">
        <v>-0.63858640829121105</v>
      </c>
      <c r="F465" s="84">
        <v>-0.82854315091610709</v>
      </c>
      <c r="G465" s="87">
        <v>12007309312</v>
      </c>
      <c r="H465" s="84">
        <v>23.149999618530273</v>
      </c>
    </row>
    <row r="466" spans="1:8" s="83" customFormat="1" hidden="1" x14ac:dyDescent="0.35">
      <c r="A466" s="84" t="s">
        <v>988</v>
      </c>
      <c r="B466" s="84" t="s">
        <v>989</v>
      </c>
      <c r="C466" s="84">
        <v>-0.20729152724055103</v>
      </c>
      <c r="D466" s="84">
        <v>1.1964260339736941</v>
      </c>
      <c r="E466" s="84">
        <v>-1.7197611432771609</v>
      </c>
      <c r="F466" s="84">
        <v>-1.5623639970162</v>
      </c>
      <c r="G466" s="87">
        <v>14171549696</v>
      </c>
      <c r="H466" s="84">
        <v>9.7799997329711914</v>
      </c>
    </row>
    <row r="467" spans="1:8" s="83" customFormat="1" hidden="1" x14ac:dyDescent="0.35">
      <c r="A467" s="84" t="s">
        <v>990</v>
      </c>
      <c r="B467" s="84" t="s">
        <v>991</v>
      </c>
      <c r="C467" s="84">
        <v>-0.20999097996860103</v>
      </c>
      <c r="D467" s="84">
        <v>1.3348139524459841</v>
      </c>
      <c r="E467" s="84">
        <v>-1.8455089296988869</v>
      </c>
      <c r="F467" s="84">
        <v>-1.800160965432805</v>
      </c>
      <c r="G467" s="87">
        <v>9611246592</v>
      </c>
      <c r="H467" s="84">
        <v>180.49000549316406</v>
      </c>
    </row>
    <row r="468" spans="1:8" s="83" customFormat="1" hidden="1" x14ac:dyDescent="0.35">
      <c r="A468" s="84" t="s">
        <v>992</v>
      </c>
      <c r="B468" s="84" t="s">
        <v>993</v>
      </c>
      <c r="C468" s="84">
        <v>-0.21105207355925701</v>
      </c>
      <c r="D468" s="84">
        <v>0.89539599418640103</v>
      </c>
      <c r="E468" s="84">
        <v>-3.8750634479595081</v>
      </c>
      <c r="F468" s="84">
        <v>-1.8276692849414</v>
      </c>
      <c r="G468" s="87">
        <v>15934281728</v>
      </c>
      <c r="H468" s="84">
        <v>22.170000076293945</v>
      </c>
    </row>
    <row r="469" spans="1:8" s="83" customFormat="1" hidden="1" x14ac:dyDescent="0.35">
      <c r="A469" s="84" t="s">
        <v>994</v>
      </c>
      <c r="B469" s="84" t="s">
        <v>995</v>
      </c>
      <c r="C469" s="84">
        <v>-0.21377524990737901</v>
      </c>
      <c r="D469" s="84">
        <v>0.76307201385498002</v>
      </c>
      <c r="E469" s="84">
        <v>-4.7473628497869118</v>
      </c>
      <c r="F469" s="84">
        <v>-1.9697361760799952</v>
      </c>
      <c r="G469" s="87">
        <v>51874758656</v>
      </c>
      <c r="H469" s="84">
        <v>42.540000915527344</v>
      </c>
    </row>
    <row r="470" spans="1:8" s="83" customFormat="1" hidden="1" x14ac:dyDescent="0.35">
      <c r="A470" s="84" t="s">
        <v>996</v>
      </c>
      <c r="B470" s="84" t="s">
        <v>997</v>
      </c>
      <c r="C470" s="84">
        <v>-0.21678873862923301</v>
      </c>
      <c r="D470" s="84">
        <v>0.84538900852203402</v>
      </c>
      <c r="E470" s="84">
        <v>-2.8332794003354449</v>
      </c>
      <c r="F470" s="84">
        <v>-1.9193700570349701</v>
      </c>
      <c r="G470" s="87">
        <v>30351403008</v>
      </c>
      <c r="H470" s="84">
        <v>7.630000114440918</v>
      </c>
    </row>
    <row r="471" spans="1:8" s="83" customFormat="1" hidden="1" x14ac:dyDescent="0.35">
      <c r="A471" s="84" t="s">
        <v>998</v>
      </c>
      <c r="B471" s="84" t="s">
        <v>999</v>
      </c>
      <c r="C471" s="84">
        <v>-0.22365290746223102</v>
      </c>
      <c r="D471" s="84">
        <v>1.0048049688339229</v>
      </c>
      <c r="E471" s="84">
        <v>-2.5821659891461999</v>
      </c>
      <c r="F471" s="84">
        <v>-1.9841926986957192</v>
      </c>
      <c r="G471" s="87">
        <v>15829414912</v>
      </c>
      <c r="H471" s="84">
        <v>60.080001831054688</v>
      </c>
    </row>
    <row r="472" spans="1:8" s="83" customFormat="1" hidden="1" x14ac:dyDescent="0.35">
      <c r="A472" s="84" t="s">
        <v>1000</v>
      </c>
      <c r="B472" s="84" t="s">
        <v>1001</v>
      </c>
      <c r="C472" s="84">
        <v>-0.22379091713131402</v>
      </c>
      <c r="D472" s="84">
        <v>1.4503810405731201</v>
      </c>
      <c r="E472" s="84">
        <v>-1.2698303457101932</v>
      </c>
      <c r="F472" s="84">
        <v>-1.41409747587969</v>
      </c>
      <c r="G472" s="87">
        <v>10005030912</v>
      </c>
      <c r="H472" s="84">
        <v>92.010002136230469</v>
      </c>
    </row>
    <row r="473" spans="1:8" s="83" customFormat="1" hidden="1" x14ac:dyDescent="0.35">
      <c r="A473" s="84" t="s">
        <v>1002</v>
      </c>
      <c r="B473" s="84" t="s">
        <v>1003</v>
      </c>
      <c r="C473" s="84">
        <v>-0.22424068708869102</v>
      </c>
      <c r="D473" s="84">
        <v>1.1046149730682371</v>
      </c>
      <c r="E473" s="84">
        <v>-2.5114278611286371</v>
      </c>
      <c r="F473" s="84">
        <v>-2.0611969546313769</v>
      </c>
      <c r="G473" s="87">
        <v>7869244928</v>
      </c>
      <c r="H473" s="84">
        <v>144.46000671386719</v>
      </c>
    </row>
    <row r="474" spans="1:8" s="83" customFormat="1" hidden="1" x14ac:dyDescent="0.35">
      <c r="A474" s="84" t="s">
        <v>1004</v>
      </c>
      <c r="B474" s="84" t="s">
        <v>1005</v>
      </c>
      <c r="C474" s="84">
        <v>-0.22434613648144203</v>
      </c>
      <c r="D474" s="84">
        <v>1.372779011726379</v>
      </c>
      <c r="E474" s="84">
        <v>-1.7268263131040822</v>
      </c>
      <c r="F474" s="84">
        <v>-1.413875499562661</v>
      </c>
      <c r="G474" s="87">
        <v>15494574080</v>
      </c>
      <c r="H474" s="84">
        <v>193.72000122070313</v>
      </c>
    </row>
    <row r="475" spans="1:8" s="83" customFormat="1" hidden="1" x14ac:dyDescent="0.35">
      <c r="A475" s="84" t="s">
        <v>1006</v>
      </c>
      <c r="B475" s="84" t="s">
        <v>1007</v>
      </c>
      <c r="C475" s="84">
        <v>-0.22891345063280502</v>
      </c>
      <c r="D475" s="84">
        <v>1.3446799516677861</v>
      </c>
      <c r="E475" s="84">
        <v>-1.8687652005200559</v>
      </c>
      <c r="F475" s="84">
        <v>-1.8088297783961571</v>
      </c>
      <c r="G475" s="87">
        <v>10792501248</v>
      </c>
      <c r="H475" s="84">
        <v>36.430000305175781</v>
      </c>
    </row>
    <row r="476" spans="1:8" s="83" customFormat="1" hidden="1" x14ac:dyDescent="0.35">
      <c r="A476" s="84" t="s">
        <v>1008</v>
      </c>
      <c r="B476" s="84" t="s">
        <v>1009</v>
      </c>
      <c r="C476" s="84">
        <v>-0.23132889984411401</v>
      </c>
      <c r="D476" s="84">
        <v>1.1536509990692141</v>
      </c>
      <c r="E476" s="84">
        <v>-2.3086590788135299</v>
      </c>
      <c r="F476" s="84">
        <v>-1.68991321753416</v>
      </c>
      <c r="G476" s="87">
        <v>5480864256</v>
      </c>
      <c r="H476" s="84">
        <v>57.319999694824219</v>
      </c>
    </row>
    <row r="477" spans="1:8" s="83" customFormat="1" hidden="1" x14ac:dyDescent="0.35">
      <c r="A477" s="84" t="s">
        <v>1010</v>
      </c>
      <c r="B477" s="84" t="s">
        <v>1011</v>
      </c>
      <c r="C477" s="84">
        <v>-0.23477958140893401</v>
      </c>
      <c r="D477" s="84">
        <v>0.99257099628448509</v>
      </c>
      <c r="E477" s="84">
        <v>-2.7084355963162343</v>
      </c>
      <c r="F477" s="84">
        <v>-1.9564347370205621</v>
      </c>
      <c r="G477" s="87">
        <v>29251809280</v>
      </c>
      <c r="H477" s="84">
        <v>68.94000244140625</v>
      </c>
    </row>
    <row r="478" spans="1:8" s="83" customFormat="1" hidden="1" x14ac:dyDescent="0.35">
      <c r="A478" s="84" t="s">
        <v>1012</v>
      </c>
      <c r="B478" s="84" t="s">
        <v>1013</v>
      </c>
      <c r="C478" s="84">
        <v>-0.23499353354093103</v>
      </c>
      <c r="D478" s="84">
        <v>0.87571197748184204</v>
      </c>
      <c r="E478" s="84">
        <v>-2.4813154589753772</v>
      </c>
      <c r="F478" s="84">
        <v>-2.356008852683753</v>
      </c>
      <c r="G478" s="87">
        <v>12190738432</v>
      </c>
      <c r="H478" s="84">
        <v>120.81999969482422</v>
      </c>
    </row>
    <row r="479" spans="1:8" s="83" customFormat="1" hidden="1" x14ac:dyDescent="0.35">
      <c r="A479" s="84" t="s">
        <v>1014</v>
      </c>
      <c r="B479" s="84" t="s">
        <v>1015</v>
      </c>
      <c r="C479" s="84">
        <v>-0.23823626535303902</v>
      </c>
      <c r="D479" s="84">
        <v>1.0541009902954099</v>
      </c>
      <c r="E479" s="84">
        <v>-2.3895108832138758</v>
      </c>
      <c r="F479" s="84">
        <v>-2.1039446819079219</v>
      </c>
      <c r="G479" s="87">
        <v>9011151872</v>
      </c>
      <c r="H479" s="84">
        <v>35.240001678466797</v>
      </c>
    </row>
    <row r="480" spans="1:8" s="83" customFormat="1" hidden="1" x14ac:dyDescent="0.35">
      <c r="A480" s="84" t="s">
        <v>1016</v>
      </c>
      <c r="B480" s="84" t="s">
        <v>1017</v>
      </c>
      <c r="C480" s="84">
        <v>-0.23998725878531302</v>
      </c>
      <c r="D480" s="84">
        <v>0.90211600065231312</v>
      </c>
      <c r="E480" s="84">
        <v>-2.4175229239541909</v>
      </c>
      <c r="F480" s="84">
        <v>-2.0287667801813738</v>
      </c>
      <c r="G480" s="87">
        <v>21195544576</v>
      </c>
      <c r="H480" s="84">
        <v>20.479999542236328</v>
      </c>
    </row>
    <row r="481" spans="1:8" s="83" customFormat="1" hidden="1" x14ac:dyDescent="0.35">
      <c r="A481" s="84" t="s">
        <v>1018</v>
      </c>
      <c r="B481" s="84" t="s">
        <v>1019</v>
      </c>
      <c r="C481" s="84">
        <v>-0.24811377891509903</v>
      </c>
      <c r="D481" s="84">
        <v>1.0999430418014531</v>
      </c>
      <c r="E481" s="84">
        <v>-2.0596199420733838</v>
      </c>
      <c r="F481" s="84">
        <v>-1.6253063660906419</v>
      </c>
      <c r="G481" s="87">
        <v>33566601216</v>
      </c>
      <c r="H481" s="84">
        <v>43.990001678466797</v>
      </c>
    </row>
    <row r="482" spans="1:8" s="83" customFormat="1" hidden="1" x14ac:dyDescent="0.35">
      <c r="A482" s="84" t="s">
        <v>1020</v>
      </c>
      <c r="B482" s="84" t="s">
        <v>1021</v>
      </c>
      <c r="C482" s="84">
        <v>-0.25119686376398104</v>
      </c>
      <c r="D482" s="84">
        <v>0.96306997537612904</v>
      </c>
      <c r="E482" s="84">
        <v>-2.6001454406052029</v>
      </c>
      <c r="F482" s="84">
        <v>-2.2388168076598141</v>
      </c>
      <c r="G482" s="87">
        <v>22688643072</v>
      </c>
      <c r="H482" s="84">
        <v>59.779998779296875</v>
      </c>
    </row>
    <row r="483" spans="1:8" s="83" customFormat="1" hidden="1" x14ac:dyDescent="0.35">
      <c r="A483" s="84" t="s">
        <v>1022</v>
      </c>
      <c r="B483" s="84" t="s">
        <v>1023</v>
      </c>
      <c r="C483" s="84">
        <v>-0.25145995580194003</v>
      </c>
      <c r="D483" s="84">
        <v>1.583402037620544</v>
      </c>
      <c r="E483" s="84">
        <v>-1.7297472426532829</v>
      </c>
      <c r="F483" s="84">
        <v>-1.6579658180522849</v>
      </c>
      <c r="G483" s="87">
        <v>32532779008</v>
      </c>
      <c r="H483" s="84">
        <v>29.020000457763672</v>
      </c>
    </row>
    <row r="484" spans="1:8" s="83" customFormat="1" hidden="1" x14ac:dyDescent="0.35">
      <c r="A484" s="84" t="s">
        <v>1024</v>
      </c>
      <c r="B484" s="84" t="s">
        <v>1025</v>
      </c>
      <c r="C484" s="84">
        <v>-0.26806604029656</v>
      </c>
      <c r="D484" s="84">
        <v>1.10040295124054</v>
      </c>
      <c r="E484" s="84">
        <v>-2.4545038776552022</v>
      </c>
      <c r="F484" s="84">
        <v>-1.8369533718935551</v>
      </c>
      <c r="G484" s="87">
        <v>9640408064</v>
      </c>
      <c r="H484" s="84">
        <v>25.399999618530273</v>
      </c>
    </row>
    <row r="485" spans="1:8" s="83" customFormat="1" hidden="1" x14ac:dyDescent="0.35">
      <c r="A485" s="84" t="s">
        <v>1026</v>
      </c>
      <c r="B485" s="84" t="s">
        <v>1027</v>
      </c>
      <c r="C485" s="84">
        <v>-0.27457625754739501</v>
      </c>
      <c r="D485" s="84">
        <v>1.0404150485992429</v>
      </c>
      <c r="E485" s="84">
        <v>-2.5266356662064231</v>
      </c>
      <c r="F485" s="84">
        <v>-2.4931119476247372</v>
      </c>
      <c r="G485" s="87">
        <v>4753201152</v>
      </c>
      <c r="H485" s="84">
        <v>90.239997863769531</v>
      </c>
    </row>
    <row r="486" spans="1:8" s="83" customFormat="1" hidden="1" x14ac:dyDescent="0.35">
      <c r="A486" s="84" t="s">
        <v>1028</v>
      </c>
      <c r="B486" s="84" t="s">
        <v>1029</v>
      </c>
      <c r="C486" s="84">
        <v>-0.27848825017609302</v>
      </c>
      <c r="D486" s="84">
        <v>1.064023971557617</v>
      </c>
      <c r="E486" s="84">
        <v>-2.8605831751287019</v>
      </c>
      <c r="F486" s="84">
        <v>-2.130423098262106</v>
      </c>
      <c r="G486" s="87">
        <v>6576089088</v>
      </c>
      <c r="H486" s="84">
        <v>86.830001831054688</v>
      </c>
    </row>
    <row r="487" spans="1:8" s="83" customFormat="1" hidden="1" x14ac:dyDescent="0.35">
      <c r="A487" s="84" t="s">
        <v>1030</v>
      </c>
      <c r="B487" s="84" t="s">
        <v>1031</v>
      </c>
      <c r="C487" s="84">
        <v>-0.279572427817321</v>
      </c>
      <c r="D487" s="84">
        <v>0.92763900756835904</v>
      </c>
      <c r="E487" s="84">
        <v>-2.2314461634361891</v>
      </c>
      <c r="F487" s="84">
        <v>-2.2897621787470599</v>
      </c>
      <c r="G487" s="87">
        <v>15808120832</v>
      </c>
      <c r="H487" s="84">
        <v>21.100000381469727</v>
      </c>
    </row>
    <row r="488" spans="1:8" s="83" customFormat="1" hidden="1" x14ac:dyDescent="0.35">
      <c r="A488" s="84" t="s">
        <v>1032</v>
      </c>
      <c r="B488" s="84" t="s">
        <v>1033</v>
      </c>
      <c r="C488" s="84">
        <v>-0.28659967395311103</v>
      </c>
      <c r="D488" s="84">
        <v>0.99287599325180109</v>
      </c>
      <c r="E488" s="84">
        <v>-3.0914825672135868</v>
      </c>
      <c r="F488" s="84">
        <v>-2.115681472446707</v>
      </c>
      <c r="G488" s="87">
        <v>9365644288</v>
      </c>
      <c r="H488" s="84">
        <v>24.430000305175781</v>
      </c>
    </row>
    <row r="489" spans="1:8" s="83" customFormat="1" hidden="1" x14ac:dyDescent="0.35">
      <c r="A489" s="84" t="s">
        <v>1034</v>
      </c>
      <c r="B489" s="84" t="s">
        <v>1035</v>
      </c>
      <c r="C489" s="84">
        <v>-0.29174647642120305</v>
      </c>
      <c r="D489" s="84">
        <v>0.95005798339843806</v>
      </c>
      <c r="E489" s="84">
        <v>-1.755604943159335</v>
      </c>
      <c r="F489" s="84">
        <v>-1.9526391895818582</v>
      </c>
      <c r="G489" s="87">
        <v>8391828992</v>
      </c>
      <c r="H489" s="84">
        <v>18.540000915527344</v>
      </c>
    </row>
    <row r="490" spans="1:8" s="83" customFormat="1" hidden="1" x14ac:dyDescent="0.35">
      <c r="A490" s="84" t="s">
        <v>1036</v>
      </c>
      <c r="B490" s="84" t="s">
        <v>1037</v>
      </c>
      <c r="C490" s="84">
        <v>-0.30019246983407205</v>
      </c>
      <c r="D490" s="84">
        <v>1.095114946365356</v>
      </c>
      <c r="E490" s="84">
        <v>-2.1521804124846242</v>
      </c>
      <c r="F490" s="84">
        <v>-2.014132272011381</v>
      </c>
      <c r="G490" s="87">
        <v>20458676224</v>
      </c>
      <c r="H490" s="84">
        <v>40.569999694824219</v>
      </c>
    </row>
    <row r="491" spans="1:8" s="83" customFormat="1" hidden="1" x14ac:dyDescent="0.35">
      <c r="A491" s="84" t="s">
        <v>1038</v>
      </c>
      <c r="B491" s="84" t="s">
        <v>1039</v>
      </c>
      <c r="C491" s="84">
        <v>-0.32278248577316404</v>
      </c>
      <c r="D491" s="84">
        <v>0.92669302225112904</v>
      </c>
      <c r="E491" s="84">
        <v>-1.9276815695423242</v>
      </c>
      <c r="F491" s="84">
        <v>-2.0648364470970209</v>
      </c>
      <c r="G491" s="87">
        <v>9045988352</v>
      </c>
      <c r="H491" s="84">
        <v>74.209999084472656</v>
      </c>
    </row>
    <row r="492" spans="1:8" s="83" customFormat="1" hidden="1" x14ac:dyDescent="0.35">
      <c r="A492" s="84" t="s">
        <v>1040</v>
      </c>
      <c r="B492" s="84" t="s">
        <v>1041</v>
      </c>
      <c r="C492" s="84">
        <v>-0.32385832578338902</v>
      </c>
      <c r="D492" s="84">
        <v>1.008221030235291</v>
      </c>
      <c r="E492" s="84">
        <v>-3.0392624796397389</v>
      </c>
      <c r="F492" s="84">
        <v>-1.5403728512242831</v>
      </c>
      <c r="G492" s="87">
        <v>8259084800</v>
      </c>
      <c r="H492" s="84">
        <v>111.30999755859375</v>
      </c>
    </row>
    <row r="493" spans="1:8" s="83" customFormat="1" hidden="1" x14ac:dyDescent="0.35">
      <c r="A493" s="84" t="s">
        <v>1042</v>
      </c>
      <c r="B493" s="84" t="s">
        <v>1043</v>
      </c>
      <c r="C493" s="84">
        <v>-0.32424909223433401</v>
      </c>
      <c r="D493" s="84">
        <v>0.84808498620986905</v>
      </c>
      <c r="E493" s="84">
        <v>-3.1300097836358192</v>
      </c>
      <c r="F493" s="84">
        <v>-2.3245475142865972</v>
      </c>
      <c r="G493" s="87">
        <v>6462086656</v>
      </c>
      <c r="H493" s="84">
        <v>15.710000038146973</v>
      </c>
    </row>
    <row r="494" spans="1:8" s="83" customFormat="1" hidden="1" x14ac:dyDescent="0.35">
      <c r="A494" s="84" t="s">
        <v>1044</v>
      </c>
      <c r="B494" s="84" t="s">
        <v>1045</v>
      </c>
      <c r="C494" s="84">
        <v>-0.33394079879734501</v>
      </c>
      <c r="D494" s="84">
        <v>1.094547033309937</v>
      </c>
      <c r="E494" s="84">
        <v>-2.585061969014435</v>
      </c>
      <c r="F494" s="84">
        <v>-2.2699800782873449</v>
      </c>
      <c r="G494" s="87">
        <v>3196096256</v>
      </c>
      <c r="H494" s="84">
        <v>9.2600002288818359</v>
      </c>
    </row>
    <row r="495" spans="1:8" s="83" customFormat="1" hidden="1" x14ac:dyDescent="0.35">
      <c r="A495" s="84" t="s">
        <v>1046</v>
      </c>
      <c r="B495" s="84" t="s">
        <v>1047</v>
      </c>
      <c r="C495" s="84">
        <v>-0.336576748781234</v>
      </c>
      <c r="D495" s="84">
        <v>0.94802397489547707</v>
      </c>
      <c r="E495" s="84">
        <v>-2.306502935436078</v>
      </c>
      <c r="F495" s="84">
        <v>-2.2820452993003633</v>
      </c>
      <c r="G495" s="87">
        <v>22023802880</v>
      </c>
      <c r="H495" s="84">
        <v>25.139999389648438</v>
      </c>
    </row>
    <row r="496" spans="1:8" s="83" customFormat="1" hidden="1" x14ac:dyDescent="0.35">
      <c r="A496" s="84" t="s">
        <v>1048</v>
      </c>
      <c r="B496" s="84" t="s">
        <v>1049</v>
      </c>
      <c r="C496" s="84">
        <v>-0.34058976376567401</v>
      </c>
      <c r="D496" s="84">
        <v>0.96735501289367709</v>
      </c>
      <c r="E496" s="84">
        <v>-2.517345823676064</v>
      </c>
      <c r="F496" s="84">
        <v>-1.7377266417353041</v>
      </c>
      <c r="G496" s="87">
        <v>4191714048</v>
      </c>
      <c r="H496" s="84">
        <v>11.619999885559082</v>
      </c>
    </row>
    <row r="497" spans="1:8" s="83" customFormat="1" hidden="1" x14ac:dyDescent="0.35">
      <c r="A497" s="84" t="s">
        <v>1050</v>
      </c>
      <c r="B497" s="84" t="s">
        <v>1051</v>
      </c>
      <c r="C497" s="84">
        <v>-0.34426446533566102</v>
      </c>
      <c r="D497" s="84">
        <v>1.0288130044937129</v>
      </c>
      <c r="E497" s="84">
        <v>-2.6818273868166589</v>
      </c>
      <c r="F497" s="84">
        <v>-2.2541534037960389</v>
      </c>
      <c r="G497" s="87">
        <v>22575056896</v>
      </c>
      <c r="H497" s="84">
        <v>74.720001220703125</v>
      </c>
    </row>
    <row r="498" spans="1:8" s="83" customFormat="1" hidden="1" x14ac:dyDescent="0.35">
      <c r="A498" s="84" t="s">
        <v>1052</v>
      </c>
      <c r="B498" s="84" t="s">
        <v>1053</v>
      </c>
      <c r="C498" s="84">
        <v>-0.35408612260425104</v>
      </c>
      <c r="D498" s="84">
        <v>0.82385498285293601</v>
      </c>
      <c r="E498" s="84">
        <v>-2.5721688324285692</v>
      </c>
      <c r="F498" s="84">
        <v>-1.882140025405703</v>
      </c>
      <c r="G498" s="87">
        <v>5412881408</v>
      </c>
      <c r="H498" s="84">
        <v>36.029998779296875</v>
      </c>
    </row>
    <row r="499" spans="1:8" s="83" customFormat="1" hidden="1" x14ac:dyDescent="0.35">
      <c r="A499" s="84" t="s">
        <v>1054</v>
      </c>
      <c r="B499" s="84" t="s">
        <v>1055</v>
      </c>
      <c r="C499" s="84">
        <v>-0.35991681390220404</v>
      </c>
      <c r="D499" s="84">
        <v>1.07765805721283</v>
      </c>
      <c r="E499" s="84">
        <v>-0.98353888801180012</v>
      </c>
      <c r="F499" s="84">
        <v>-1.431720781862182</v>
      </c>
      <c r="G499" s="87">
        <v>4958764032</v>
      </c>
      <c r="H499" s="84">
        <v>36.5</v>
      </c>
    </row>
    <row r="500" spans="1:8" s="83" customFormat="1" hidden="1" x14ac:dyDescent="0.35">
      <c r="A500" s="84" t="s">
        <v>1056</v>
      </c>
      <c r="B500" s="84" t="s">
        <v>1057</v>
      </c>
      <c r="C500" s="84">
        <v>-0.36437016395073901</v>
      </c>
      <c r="D500" s="84">
        <v>0.78350800275802601</v>
      </c>
      <c r="E500" s="84">
        <v>-1.199042457887135</v>
      </c>
      <c r="F500" s="84">
        <v>-1.669642792172048</v>
      </c>
      <c r="G500" s="87">
        <v>60190957568</v>
      </c>
      <c r="H500" s="84">
        <v>6.9200000762939453</v>
      </c>
    </row>
    <row r="501" spans="1:8" s="83" customFormat="1" hidden="1" x14ac:dyDescent="0.35">
      <c r="A501" s="84" t="s">
        <v>1058</v>
      </c>
      <c r="B501" s="84" t="s">
        <v>1059</v>
      </c>
      <c r="C501" s="84">
        <v>-0.364493268723726</v>
      </c>
      <c r="D501" s="84">
        <v>1.2510499954223631</v>
      </c>
      <c r="E501" s="84">
        <v>-2.2435352643270172</v>
      </c>
      <c r="F501" s="84">
        <v>-2.1591098501862742</v>
      </c>
      <c r="G501" s="87">
        <v>9822835712</v>
      </c>
      <c r="H501" s="84">
        <v>20.979999542236328</v>
      </c>
    </row>
    <row r="502" spans="1:8" s="83" customFormat="1" hidden="1" x14ac:dyDescent="0.35">
      <c r="A502" s="84" t="s">
        <v>1060</v>
      </c>
      <c r="B502" s="84" t="s">
        <v>1061</v>
      </c>
      <c r="C502" s="84">
        <v>-0.37165684521317505</v>
      </c>
      <c r="D502" s="84">
        <v>0.70775699615478505</v>
      </c>
      <c r="E502" s="84">
        <v>-1.5785285876634021</v>
      </c>
      <c r="F502" s="84">
        <v>-1.870530259885876</v>
      </c>
      <c r="G502" s="87">
        <v>10178100224</v>
      </c>
      <c r="H502" s="84">
        <v>20.959999084472656</v>
      </c>
    </row>
    <row r="503" spans="1:8" s="83" customFormat="1" hidden="1" x14ac:dyDescent="0.35">
      <c r="A503" s="84" t="s">
        <v>1062</v>
      </c>
      <c r="B503" s="84" t="s">
        <v>1063</v>
      </c>
      <c r="C503" s="84">
        <v>-0.37173274868081302</v>
      </c>
      <c r="D503" s="84">
        <v>1.21321702003479</v>
      </c>
      <c r="E503" s="84">
        <v>-2.3436844397453642</v>
      </c>
      <c r="F503" s="84">
        <v>-2.0100397134573149</v>
      </c>
      <c r="G503" s="87">
        <v>8329310720</v>
      </c>
      <c r="H503" s="84">
        <v>17.360000610351563</v>
      </c>
    </row>
    <row r="504" spans="1:8" s="83" customFormat="1" hidden="1" x14ac:dyDescent="0.35">
      <c r="A504" s="84" t="s">
        <v>1064</v>
      </c>
      <c r="B504" s="84" t="s">
        <v>1065</v>
      </c>
      <c r="C504" s="84">
        <v>-0.37782392175102203</v>
      </c>
      <c r="D504" s="84">
        <v>1.204306960105896</v>
      </c>
      <c r="E504" s="84">
        <v>-2.1918215304996411</v>
      </c>
      <c r="F504" s="84">
        <v>-1.401362895365923</v>
      </c>
      <c r="G504" s="87">
        <v>5641728000</v>
      </c>
      <c r="H504" s="84">
        <v>105.65000152587891</v>
      </c>
    </row>
    <row r="505" spans="1:8" s="83" customFormat="1" hidden="1" x14ac:dyDescent="0.35">
      <c r="A505" s="84" t="s">
        <v>1066</v>
      </c>
      <c r="B505" s="84" t="s">
        <v>1067</v>
      </c>
      <c r="C505" s="84">
        <v>-0.38677596233708406</v>
      </c>
      <c r="D505" s="84">
        <v>0.82839202880859408</v>
      </c>
      <c r="E505" s="84">
        <v>-3.1354704581815001</v>
      </c>
      <c r="F505" s="84">
        <v>-2.9969884357192069</v>
      </c>
      <c r="G505" s="87">
        <v>48738148352</v>
      </c>
      <c r="H505" s="84">
        <v>35.189998626708984</v>
      </c>
    </row>
    <row r="506" spans="1:8" s="83" customFormat="1" hidden="1" x14ac:dyDescent="0.35">
      <c r="A506" s="84" t="s">
        <v>1068</v>
      </c>
      <c r="B506" s="84" t="s">
        <v>1069</v>
      </c>
      <c r="C506" s="84">
        <v>-0.42382123536528904</v>
      </c>
      <c r="D506" s="84">
        <v>1.2659779787063601</v>
      </c>
      <c r="E506" s="84">
        <v>-2.46704329990065</v>
      </c>
      <c r="F506" s="84">
        <v>-1.8656320369845081</v>
      </c>
      <c r="G506" s="87">
        <v>10147229696</v>
      </c>
      <c r="H506" s="84">
        <v>35.060001373291016</v>
      </c>
    </row>
    <row r="507" spans="1:8" s="83" customFormat="1" hidden="1" x14ac:dyDescent="0.35">
      <c r="A507" s="84" t="s">
        <v>1070</v>
      </c>
      <c r="B507" s="84" t="s">
        <v>1071</v>
      </c>
      <c r="C507" s="84">
        <v>-0.45082046864186204</v>
      </c>
      <c r="D507" s="84">
        <v>1.2767330408096309</v>
      </c>
      <c r="E507" s="84">
        <v>-2.092368686883149</v>
      </c>
      <c r="F507" s="84">
        <v>-1.7703250573309659</v>
      </c>
      <c r="G507" s="87">
        <v>2588392448</v>
      </c>
      <c r="H507" s="84">
        <v>12.920000076293945</v>
      </c>
    </row>
    <row r="508" spans="1:8" s="83" customFormat="1" hidden="1" x14ac:dyDescent="0.35">
      <c r="A508" s="84" t="s">
        <v>1072</v>
      </c>
      <c r="B508" s="84" t="s">
        <v>1073</v>
      </c>
      <c r="C508" s="84">
        <v>-0.53856453272970606</v>
      </c>
      <c r="D508" s="84">
        <v>0.77554601430892911</v>
      </c>
      <c r="E508" s="84">
        <v>-2.426445224952948</v>
      </c>
      <c r="F508" s="84">
        <v>-1.621543768280318</v>
      </c>
      <c r="G508" s="87">
        <v>4589068800</v>
      </c>
      <c r="H508" s="84">
        <v>6.1100001335144043</v>
      </c>
    </row>
    <row r="509" spans="1:8" s="83" customFormat="1" hidden="1" x14ac:dyDescent="0.35">
      <c r="A509" s="84" t="s">
        <v>63</v>
      </c>
      <c r="G509" s="88"/>
    </row>
  </sheetData>
  <autoFilter ref="A3:H509" xr:uid="{00000000-0009-0000-0000-000002000000}">
    <filterColumn colId="5">
      <colorFilter dxfId="0"/>
    </filterColumn>
    <sortState xmlns:xlrd2="http://schemas.microsoft.com/office/spreadsheetml/2017/richdata2" ref="A4:H33">
      <sortCondition descending="1" ref="F3:F509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31"/>
  <sheetViews>
    <sheetView workbookViewId="0">
      <selection activeCell="D13" sqref="D13"/>
    </sheetView>
  </sheetViews>
  <sheetFormatPr defaultRowHeight="14.5" x14ac:dyDescent="0.35"/>
  <cols>
    <col min="1" max="1" width="11.81640625" style="102" customWidth="1"/>
    <col min="2" max="2" width="0" hidden="1" customWidth="1"/>
    <col min="23" max="23" width="9.1796875" style="217"/>
  </cols>
  <sheetData>
    <row r="1" spans="1:24" s="80" customFormat="1" x14ac:dyDescent="0.35">
      <c r="A1" s="260" t="s">
        <v>1178</v>
      </c>
      <c r="W1" s="261"/>
    </row>
    <row r="3" spans="1:24" x14ac:dyDescent="0.35">
      <c r="A3" s="101" t="s">
        <v>20</v>
      </c>
      <c r="B3" s="100" t="s">
        <v>1143</v>
      </c>
      <c r="C3" s="100" t="s">
        <v>1075</v>
      </c>
      <c r="D3" s="100" t="s">
        <v>1076</v>
      </c>
      <c r="E3" s="100" t="s">
        <v>1077</v>
      </c>
      <c r="F3" s="100" t="s">
        <v>1078</v>
      </c>
      <c r="G3" s="100" t="s">
        <v>1079</v>
      </c>
      <c r="H3" s="100" t="s">
        <v>1080</v>
      </c>
      <c r="I3" s="100" t="s">
        <v>1081</v>
      </c>
      <c r="J3" s="100" t="s">
        <v>1082</v>
      </c>
      <c r="K3" s="100" t="s">
        <v>1083</v>
      </c>
      <c r="L3" s="100" t="s">
        <v>1084</v>
      </c>
      <c r="M3" s="100" t="s">
        <v>1085</v>
      </c>
      <c r="N3" s="100" t="s">
        <v>1086</v>
      </c>
      <c r="O3" s="100" t="s">
        <v>1087</v>
      </c>
      <c r="P3" s="100" t="s">
        <v>1088</v>
      </c>
      <c r="Q3" s="100" t="s">
        <v>1089</v>
      </c>
      <c r="R3" s="100" t="s">
        <v>1090</v>
      </c>
      <c r="S3" s="100" t="s">
        <v>1091</v>
      </c>
      <c r="T3" s="100" t="s">
        <v>1092</v>
      </c>
      <c r="U3" s="100" t="s">
        <v>1093</v>
      </c>
      <c r="V3" s="100" t="s">
        <v>1094</v>
      </c>
      <c r="W3" s="218" t="s">
        <v>1157</v>
      </c>
      <c r="X3" s="100" t="s">
        <v>1144</v>
      </c>
    </row>
    <row r="4" spans="1:24" x14ac:dyDescent="0.35">
      <c r="A4" s="106" t="s">
        <v>1176</v>
      </c>
      <c r="B4" s="24">
        <v>2723.06005859375</v>
      </c>
      <c r="C4" s="212">
        <v>105.23447418212891</v>
      </c>
      <c r="D4" s="212">
        <v>84.218238830566406</v>
      </c>
      <c r="E4" s="212">
        <v>51.317119598388672</v>
      </c>
      <c r="F4" s="212">
        <v>59.888694763183587</v>
      </c>
      <c r="G4" s="212">
        <v>49.764495849609382</v>
      </c>
      <c r="H4" s="212">
        <v>35.582649230957031</v>
      </c>
      <c r="I4" s="212">
        <v>38.122844696044922</v>
      </c>
      <c r="J4" s="212">
        <v>675.3499755859375</v>
      </c>
      <c r="K4" s="212">
        <v>36.705917358398438</v>
      </c>
      <c r="L4" s="212">
        <v>31.273468017578121</v>
      </c>
      <c r="M4" s="212">
        <v>35.796611785888672</v>
      </c>
      <c r="N4" s="212">
        <v>281.04000854492188</v>
      </c>
      <c r="O4" s="212">
        <v>65.382484436035156</v>
      </c>
      <c r="P4" s="212">
        <v>12.96775054931641</v>
      </c>
      <c r="Q4" s="212">
        <v>138.46000671386719</v>
      </c>
      <c r="R4" s="212">
        <v>104.80577087402339</v>
      </c>
      <c r="S4" s="212">
        <v>60.289985656738281</v>
      </c>
      <c r="T4" s="212">
        <v>71.019996643066406</v>
      </c>
      <c r="U4" s="212">
        <v>136.96885681152341</v>
      </c>
      <c r="V4" s="212">
        <v>15.5</v>
      </c>
      <c r="W4" s="219">
        <v>1.89300000667572</v>
      </c>
      <c r="X4" s="214">
        <v>268.80633544921881</v>
      </c>
    </row>
    <row r="5" spans="1:24" x14ac:dyDescent="0.35">
      <c r="A5" s="106">
        <v>43278</v>
      </c>
      <c r="B5" s="24">
        <v>2699.6298828125</v>
      </c>
      <c r="C5" s="212">
        <v>104.63194274902339</v>
      </c>
      <c r="D5" s="212">
        <v>83.782844543457031</v>
      </c>
      <c r="E5" s="212">
        <v>51.902862548828118</v>
      </c>
      <c r="F5" s="212">
        <v>59.060195922851563</v>
      </c>
      <c r="G5" s="212">
        <v>49.231090545654297</v>
      </c>
      <c r="H5" s="212">
        <v>35.104763031005859</v>
      </c>
      <c r="I5" s="212">
        <v>36.458003997802727</v>
      </c>
      <c r="J5" s="212">
        <v>669.219970703125</v>
      </c>
      <c r="K5" s="212">
        <v>36.448398590087891</v>
      </c>
      <c r="L5" s="212">
        <v>30.874191284179691</v>
      </c>
      <c r="M5" s="212">
        <v>35.629337310791023</v>
      </c>
      <c r="N5" s="212">
        <v>272.83999633789063</v>
      </c>
      <c r="O5" s="212">
        <v>63.905967712402337</v>
      </c>
      <c r="P5" s="212">
        <v>12.997200012207029</v>
      </c>
      <c r="Q5" s="212">
        <v>132.74000549316409</v>
      </c>
      <c r="R5" s="212">
        <v>103.6516494750977</v>
      </c>
      <c r="S5" s="212">
        <v>59.972724914550781</v>
      </c>
      <c r="T5" s="212">
        <v>69.569999694824219</v>
      </c>
      <c r="U5" s="212">
        <v>134.2808532714844</v>
      </c>
      <c r="V5" s="212">
        <v>14.97000026702881</v>
      </c>
      <c r="W5" s="219">
        <v>1.879999995231628</v>
      </c>
      <c r="X5" s="214">
        <v>266.5794677734375</v>
      </c>
    </row>
    <row r="6" spans="1:24" x14ac:dyDescent="0.35">
      <c r="A6" s="101">
        <v>43279</v>
      </c>
      <c r="B6" s="24">
        <v>2716.31005859375</v>
      </c>
      <c r="C6" s="212">
        <v>113.4228820800781</v>
      </c>
      <c r="D6" s="212">
        <v>84.594253540039063</v>
      </c>
      <c r="E6" s="212">
        <v>52.786441802978523</v>
      </c>
      <c r="F6" s="212">
        <v>59.474445343017578</v>
      </c>
      <c r="G6" s="212">
        <v>47.946975708007813</v>
      </c>
      <c r="H6" s="212">
        <v>35.094806671142578</v>
      </c>
      <c r="I6" s="212">
        <v>38.152568817138672</v>
      </c>
      <c r="J6" s="212">
        <v>678.44000244140625</v>
      </c>
      <c r="K6" s="212">
        <v>36.884193420410163</v>
      </c>
      <c r="L6" s="212">
        <v>30.654586791992191</v>
      </c>
      <c r="M6" s="212">
        <v>35.776931762695313</v>
      </c>
      <c r="N6" s="212">
        <v>276.260009765625</v>
      </c>
      <c r="O6" s="212">
        <v>64.540168762207031</v>
      </c>
      <c r="P6" s="212">
        <v>13.26224899291992</v>
      </c>
      <c r="Q6" s="212">
        <v>134.69000244140619</v>
      </c>
      <c r="R6" s="212">
        <v>102.5671768188477</v>
      </c>
      <c r="S6" s="212">
        <v>60.746055603027337</v>
      </c>
      <c r="T6" s="212">
        <v>69.44000244140625</v>
      </c>
      <c r="U6" s="212">
        <v>135.01029968261719</v>
      </c>
      <c r="V6" s="212">
        <v>15.310000419616699</v>
      </c>
      <c r="W6" s="219">
        <v>1.879999995231628</v>
      </c>
      <c r="X6" s="214">
        <v>268.1036376953125</v>
      </c>
    </row>
    <row r="7" spans="1:24" x14ac:dyDescent="0.35">
      <c r="A7" s="101">
        <v>43280</v>
      </c>
      <c r="B7" s="24">
        <v>2718.3701171875</v>
      </c>
      <c r="C7" s="212">
        <v>114.6674423217773</v>
      </c>
      <c r="D7" s="212">
        <v>84.435935974121094</v>
      </c>
      <c r="E7" s="212">
        <v>52.776515960693359</v>
      </c>
      <c r="F7" s="212">
        <v>59.868968963623047</v>
      </c>
      <c r="G7" s="212">
        <v>48.253185272216797</v>
      </c>
      <c r="H7" s="212">
        <v>35.393486022949219</v>
      </c>
      <c r="I7" s="212">
        <v>38.172386169433587</v>
      </c>
      <c r="J7" s="212">
        <v>670.92999267578125</v>
      </c>
      <c r="K7" s="212">
        <v>36.854480743408203</v>
      </c>
      <c r="L7" s="212">
        <v>30.64460563659668</v>
      </c>
      <c r="M7" s="212">
        <v>35.698211669921882</v>
      </c>
      <c r="N7" s="212">
        <v>273.57000732421881</v>
      </c>
      <c r="O7" s="212">
        <v>64.668998718261719</v>
      </c>
      <c r="P7" s="212">
        <v>13.164082527160639</v>
      </c>
      <c r="Q7" s="212">
        <v>134.3699951171875</v>
      </c>
      <c r="R7" s="212">
        <v>102.0796661376953</v>
      </c>
      <c r="S7" s="212">
        <v>60.468448638916023</v>
      </c>
      <c r="T7" s="212">
        <v>69.730003356933594</v>
      </c>
      <c r="U7" s="212">
        <v>135.599853515625</v>
      </c>
      <c r="V7" s="212">
        <v>14.989999771118161</v>
      </c>
      <c r="W7" s="219">
        <v>1.879999995231628</v>
      </c>
      <c r="X7" s="214">
        <v>268.4896240234375</v>
      </c>
    </row>
    <row r="8" spans="1:24" x14ac:dyDescent="0.35">
      <c r="A8" s="101">
        <v>43283</v>
      </c>
      <c r="B8" s="24">
        <v>2726.7099609375</v>
      </c>
      <c r="C8" s="212">
        <v>114.26246643066411</v>
      </c>
      <c r="D8" s="212">
        <v>84.960380554199219</v>
      </c>
      <c r="E8" s="212">
        <v>52.558101654052727</v>
      </c>
      <c r="F8" s="212">
        <v>59.632255554199219</v>
      </c>
      <c r="G8" s="212">
        <v>48.460620880126953</v>
      </c>
      <c r="H8" s="212">
        <v>35.602561950683587</v>
      </c>
      <c r="I8" s="212">
        <v>38.439952850341797</v>
      </c>
      <c r="J8" s="212">
        <v>667.80999755859375</v>
      </c>
      <c r="K8" s="212">
        <v>36.240402221679688</v>
      </c>
      <c r="L8" s="212">
        <v>30.914117813110352</v>
      </c>
      <c r="M8" s="212">
        <v>35.747413635253913</v>
      </c>
      <c r="N8" s="212">
        <v>274.51998901367188</v>
      </c>
      <c r="O8" s="212">
        <v>65.045555114746094</v>
      </c>
      <c r="P8" s="212">
        <v>12.89903354644775</v>
      </c>
      <c r="Q8" s="212">
        <v>136.32000732421881</v>
      </c>
      <c r="R8" s="212">
        <v>102.6666793823242</v>
      </c>
      <c r="S8" s="212">
        <v>60.478359222412109</v>
      </c>
      <c r="T8" s="212">
        <v>70.919998168945313</v>
      </c>
      <c r="U8" s="212">
        <v>134.6005859375</v>
      </c>
      <c r="V8" s="212">
        <v>15.159999847412109</v>
      </c>
      <c r="W8" s="219">
        <v>1.8949999809265139</v>
      </c>
      <c r="X8" s="214">
        <v>269.06365966796881</v>
      </c>
    </row>
    <row r="9" spans="1:24" x14ac:dyDescent="0.35">
      <c r="A9" s="101">
        <v>43284</v>
      </c>
      <c r="B9" s="24">
        <v>2713.219970703125</v>
      </c>
      <c r="C9" s="212">
        <v>113.89699554443359</v>
      </c>
      <c r="D9" s="212">
        <v>85.60357666015625</v>
      </c>
      <c r="E9" s="212">
        <v>52.895648956298828</v>
      </c>
      <c r="F9" s="212">
        <v>59.878829956054688</v>
      </c>
      <c r="G9" s="212">
        <v>48.174163818359382</v>
      </c>
      <c r="H9" s="212">
        <v>35.951019287109382</v>
      </c>
      <c r="I9" s="212">
        <v>39.99578857421875</v>
      </c>
      <c r="J9" s="212">
        <v>673.510009765625</v>
      </c>
      <c r="K9" s="212">
        <v>36.468208312988281</v>
      </c>
      <c r="L9" s="212">
        <v>30.524822235107418</v>
      </c>
      <c r="M9" s="212">
        <v>35.76708984375</v>
      </c>
      <c r="N9" s="212">
        <v>276.77999877929688</v>
      </c>
      <c r="O9" s="212">
        <v>64.084335327148438</v>
      </c>
      <c r="P9" s="212">
        <v>12.77141761779785</v>
      </c>
      <c r="Q9" s="212">
        <v>135.25999450683591</v>
      </c>
      <c r="R9" s="212">
        <v>103.3432312011719</v>
      </c>
      <c r="S9" s="212">
        <v>60.289985656738281</v>
      </c>
      <c r="T9" s="212">
        <v>70.160003662109375</v>
      </c>
      <c r="U9" s="212">
        <v>134.9103698730469</v>
      </c>
      <c r="V9" s="212">
        <v>15</v>
      </c>
      <c r="W9" s="219">
        <v>1.932999968528748</v>
      </c>
      <c r="X9" s="214">
        <v>268.113525390625</v>
      </c>
    </row>
    <row r="10" spans="1:24" x14ac:dyDescent="0.35">
      <c r="A10" s="101">
        <v>43286</v>
      </c>
      <c r="B10" s="24">
        <v>2736.610107421875</v>
      </c>
      <c r="C10" s="212">
        <v>116.6725616455078</v>
      </c>
      <c r="D10" s="212">
        <v>85.653045654296875</v>
      </c>
      <c r="E10" s="212">
        <v>53.918220520019531</v>
      </c>
      <c r="F10" s="212">
        <v>60.796100616455078</v>
      </c>
      <c r="G10" s="212">
        <v>48.016117095947273</v>
      </c>
      <c r="H10" s="212">
        <v>36.289524078369141</v>
      </c>
      <c r="I10" s="212">
        <v>40.193981170654297</v>
      </c>
      <c r="J10" s="212">
        <v>675.94000244140625</v>
      </c>
      <c r="K10" s="212">
        <v>36.715816497802727</v>
      </c>
      <c r="L10" s="212">
        <v>30.674551010131839</v>
      </c>
      <c r="M10" s="212">
        <v>36.278751373291023</v>
      </c>
      <c r="N10" s="212">
        <v>279.73001098632813</v>
      </c>
      <c r="O10" s="212">
        <v>66.224777221679688</v>
      </c>
      <c r="P10" s="212">
        <v>12.732151985168461</v>
      </c>
      <c r="Q10" s="212">
        <v>135.55999755859381</v>
      </c>
      <c r="R10" s="212">
        <v>102.95521545410161</v>
      </c>
      <c r="S10" s="212">
        <v>60.8055419921875</v>
      </c>
      <c r="T10" s="212">
        <v>70.919998168945313</v>
      </c>
      <c r="U10" s="212">
        <v>135.7597351074219</v>
      </c>
      <c r="V10" s="212">
        <v>15.5</v>
      </c>
      <c r="W10" s="219">
        <v>1.9099999666213989</v>
      </c>
      <c r="X10" s="214">
        <v>270.30078125</v>
      </c>
    </row>
    <row r="11" spans="1:24" x14ac:dyDescent="0.35">
      <c r="A11" s="101">
        <v>43287</v>
      </c>
      <c r="B11" s="24">
        <v>2759.820068359375</v>
      </c>
      <c r="C11" s="212">
        <v>118.4385223388672</v>
      </c>
      <c r="D11" s="212">
        <v>86.474349975585938</v>
      </c>
      <c r="E11" s="212">
        <v>54.265693664550781</v>
      </c>
      <c r="F11" s="212">
        <v>61.348434448242188</v>
      </c>
      <c r="G11" s="212">
        <v>48.381595611572273</v>
      </c>
      <c r="H11" s="212">
        <v>36.707675933837891</v>
      </c>
      <c r="I11" s="212">
        <v>40.263351440429688</v>
      </c>
      <c r="J11" s="212">
        <v>681.8599853515625</v>
      </c>
      <c r="K11" s="212">
        <v>36.795055389404297</v>
      </c>
      <c r="L11" s="212">
        <v>31.07382774353027</v>
      </c>
      <c r="M11" s="212">
        <v>36.514904022216797</v>
      </c>
      <c r="N11" s="212">
        <v>282.95001220703119</v>
      </c>
      <c r="O11" s="212">
        <v>66.977890014648438</v>
      </c>
      <c r="P11" s="212">
        <v>12.76160144805908</v>
      </c>
      <c r="Q11" s="212">
        <v>136.91999816894531</v>
      </c>
      <c r="R11" s="212">
        <v>104.68637847900391</v>
      </c>
      <c r="S11" s="212">
        <v>61.628440856933587</v>
      </c>
      <c r="T11" s="212">
        <v>70.959999084472656</v>
      </c>
      <c r="U11" s="212">
        <v>137.06877136230469</v>
      </c>
      <c r="V11" s="212">
        <v>16.360000610351559</v>
      </c>
      <c r="W11" s="219">
        <v>1.904999971389771</v>
      </c>
      <c r="X11" s="214">
        <v>272.5870361328125</v>
      </c>
    </row>
    <row r="12" spans="1:24" x14ac:dyDescent="0.35">
      <c r="A12" s="101">
        <v>43290</v>
      </c>
      <c r="B12" s="24">
        <v>2784.169921875</v>
      </c>
      <c r="C12" s="212">
        <v>118.7361602783203</v>
      </c>
      <c r="D12" s="212">
        <v>86.949325561523438</v>
      </c>
      <c r="E12" s="212">
        <v>53.064422607421882</v>
      </c>
      <c r="F12" s="212">
        <v>61.170894622802727</v>
      </c>
      <c r="G12" s="212">
        <v>49.290359497070313</v>
      </c>
      <c r="H12" s="212">
        <v>36.896839141845703</v>
      </c>
      <c r="I12" s="212">
        <v>39.253437042236328</v>
      </c>
      <c r="J12" s="212">
        <v>690.6199951171875</v>
      </c>
      <c r="K12" s="212">
        <v>36.795055389404297</v>
      </c>
      <c r="L12" s="212">
        <v>30.514841079711911</v>
      </c>
      <c r="M12" s="212">
        <v>36.564102172851563</v>
      </c>
      <c r="N12" s="212">
        <v>289.3800048828125</v>
      </c>
      <c r="O12" s="212">
        <v>67.354454040527344</v>
      </c>
      <c r="P12" s="212">
        <v>12.398386001586911</v>
      </c>
      <c r="Q12" s="212">
        <v>139.94999694824219</v>
      </c>
      <c r="R12" s="212">
        <v>105.1838455200195</v>
      </c>
      <c r="S12" s="212">
        <v>61.906044006347663</v>
      </c>
      <c r="T12" s="212">
        <v>71.790000915527344</v>
      </c>
      <c r="U12" s="212">
        <v>140.8459777832031</v>
      </c>
      <c r="V12" s="212">
        <v>16.610000610351559</v>
      </c>
      <c r="W12" s="219">
        <v>1.9149999618530269</v>
      </c>
      <c r="X12" s="214">
        <v>275.04153442382813</v>
      </c>
    </row>
    <row r="13" spans="1:24" x14ac:dyDescent="0.35">
      <c r="A13" s="101">
        <v>43291</v>
      </c>
      <c r="B13" s="24">
        <v>2793.840087890625</v>
      </c>
      <c r="C13" s="212">
        <v>116.9900360107422</v>
      </c>
      <c r="D13" s="212">
        <v>87.127433776855469</v>
      </c>
      <c r="E13" s="212">
        <v>54.077064514160163</v>
      </c>
      <c r="F13" s="212">
        <v>61.447063446044922</v>
      </c>
      <c r="G13" s="212">
        <v>49.804000854492188</v>
      </c>
      <c r="H13" s="212">
        <v>37.484241485595703</v>
      </c>
      <c r="I13" s="212">
        <v>39.382656097412109</v>
      </c>
      <c r="J13" s="212">
        <v>692.67999267578125</v>
      </c>
      <c r="K13" s="212">
        <v>36.973335266113281</v>
      </c>
      <c r="L13" s="212">
        <v>30.914117813110352</v>
      </c>
      <c r="M13" s="212">
        <v>36.82977294921875</v>
      </c>
      <c r="N13" s="212">
        <v>288.1099853515625</v>
      </c>
      <c r="O13" s="212">
        <v>68.563407897949219</v>
      </c>
      <c r="P13" s="212">
        <v>12.604536056518549</v>
      </c>
      <c r="Q13" s="212">
        <v>142.05999755859381</v>
      </c>
      <c r="R13" s="212">
        <v>105.26344299316411</v>
      </c>
      <c r="S13" s="212">
        <v>62.272884368896477</v>
      </c>
      <c r="T13" s="212">
        <v>71.300003051757813</v>
      </c>
      <c r="U13" s="212">
        <v>140.54620361328119</v>
      </c>
      <c r="V13" s="212">
        <v>16.54999923706055</v>
      </c>
      <c r="W13" s="219">
        <v>1.934999942779541</v>
      </c>
      <c r="X13" s="214">
        <v>276.03121948242188</v>
      </c>
    </row>
    <row r="14" spans="1:24" x14ac:dyDescent="0.35">
      <c r="A14" s="101">
        <v>43292</v>
      </c>
      <c r="B14" s="24">
        <v>2774.02001953125</v>
      </c>
      <c r="C14" s="212">
        <v>117.3769607543945</v>
      </c>
      <c r="D14" s="212">
        <v>86.642562866210938</v>
      </c>
      <c r="E14" s="212">
        <v>54.265693664550781</v>
      </c>
      <c r="F14" s="212">
        <v>61.052543640136719</v>
      </c>
      <c r="G14" s="212">
        <v>49.527423858642578</v>
      </c>
      <c r="H14" s="212">
        <v>37.593753814697273</v>
      </c>
      <c r="I14" s="212">
        <v>39.163974761962891</v>
      </c>
      <c r="J14" s="212">
        <v>681.46002197265625</v>
      </c>
      <c r="K14" s="212">
        <v>37.161521911621087</v>
      </c>
      <c r="L14" s="212">
        <v>30.61466026306152</v>
      </c>
      <c r="M14" s="212">
        <v>36.613300323486328</v>
      </c>
      <c r="N14" s="212">
        <v>283.33999633789063</v>
      </c>
      <c r="O14" s="212">
        <v>66.720252990722656</v>
      </c>
      <c r="P14" s="212">
        <v>12.791050910949711</v>
      </c>
      <c r="Q14" s="212">
        <v>145</v>
      </c>
      <c r="R14" s="212">
        <v>104.9848556518555</v>
      </c>
      <c r="S14" s="212">
        <v>62.034938812255859</v>
      </c>
      <c r="T14" s="212">
        <v>68.879997253417969</v>
      </c>
      <c r="U14" s="212">
        <v>138.97737121582031</v>
      </c>
      <c r="V14" s="212">
        <v>16.270000457763668</v>
      </c>
      <c r="W14" s="219">
        <v>1.919999957084656</v>
      </c>
      <c r="X14" s="214">
        <v>274.01223754882813</v>
      </c>
    </row>
    <row r="15" spans="1:24" x14ac:dyDescent="0.35">
      <c r="A15" s="101">
        <v>43293</v>
      </c>
      <c r="B15" s="24">
        <v>2798.2900390625</v>
      </c>
      <c r="C15" s="212">
        <v>117.1090927124023</v>
      </c>
      <c r="D15" s="212">
        <v>87.978431701660156</v>
      </c>
      <c r="E15" s="212">
        <v>54.533744812011719</v>
      </c>
      <c r="F15" s="212">
        <v>61.802135467529297</v>
      </c>
      <c r="G15" s="212">
        <v>49.636081695556641</v>
      </c>
      <c r="H15" s="212">
        <v>37.703273773193359</v>
      </c>
      <c r="I15" s="212">
        <v>38.607326507568359</v>
      </c>
      <c r="J15" s="212">
        <v>686.97998046875</v>
      </c>
      <c r="K15" s="212">
        <v>37.201137542724609</v>
      </c>
      <c r="L15" s="212">
        <v>31.423196792602539</v>
      </c>
      <c r="M15" s="212">
        <v>36.918331146240227</v>
      </c>
      <c r="N15" s="212">
        <v>284.91000366210938</v>
      </c>
      <c r="O15" s="212">
        <v>67.602188110351563</v>
      </c>
      <c r="P15" s="212">
        <v>12.859767913818359</v>
      </c>
      <c r="Q15" s="212">
        <v>150</v>
      </c>
      <c r="R15" s="212">
        <v>104.8356170654297</v>
      </c>
      <c r="S15" s="212">
        <v>62.483097076416023</v>
      </c>
      <c r="T15" s="212">
        <v>71.040000915527344</v>
      </c>
      <c r="U15" s="212">
        <v>138.68756103515619</v>
      </c>
      <c r="V15" s="212">
        <v>16.559999465942379</v>
      </c>
      <c r="W15" s="219">
        <v>1.9279999732971189</v>
      </c>
      <c r="X15" s="214">
        <v>276.49639892578119</v>
      </c>
    </row>
    <row r="16" spans="1:24" x14ac:dyDescent="0.35">
      <c r="A16" s="101">
        <v>43294</v>
      </c>
      <c r="B16" s="24">
        <v>2801.31005859375</v>
      </c>
      <c r="C16" s="212">
        <v>118.20041656494141</v>
      </c>
      <c r="D16" s="212">
        <v>88.770042419433594</v>
      </c>
      <c r="E16" s="212">
        <v>55.486820220947273</v>
      </c>
      <c r="F16" s="212">
        <v>62.028984069824219</v>
      </c>
      <c r="G16" s="212">
        <v>50.989341735839837</v>
      </c>
      <c r="H16" s="212">
        <v>37.454372406005859</v>
      </c>
      <c r="I16" s="212">
        <v>38.826011657714837</v>
      </c>
      <c r="J16" s="212">
        <v>686.969970703125</v>
      </c>
      <c r="K16" s="212">
        <v>37.408187866210938</v>
      </c>
      <c r="L16" s="212">
        <v>31.51303672790527</v>
      </c>
      <c r="M16" s="212">
        <v>36.928169250488281</v>
      </c>
      <c r="N16" s="212">
        <v>286</v>
      </c>
      <c r="O16" s="212">
        <v>67.374267578125</v>
      </c>
      <c r="P16" s="212">
        <v>12.938301086425779</v>
      </c>
      <c r="Q16" s="212">
        <v>147.6300048828125</v>
      </c>
      <c r="R16" s="212">
        <v>106.009635925293</v>
      </c>
      <c r="S16" s="212">
        <v>62.801784515380859</v>
      </c>
      <c r="T16" s="212">
        <v>72.099998474121094</v>
      </c>
      <c r="U16" s="212">
        <v>139.2371826171875</v>
      </c>
      <c r="V16" s="212">
        <v>16.270000457763668</v>
      </c>
      <c r="W16" s="219">
        <v>1.9279999732971189</v>
      </c>
      <c r="X16" s="214">
        <v>276.71414184570313</v>
      </c>
    </row>
    <row r="17" spans="1:24" x14ac:dyDescent="0.35">
      <c r="A17" s="101">
        <v>43297</v>
      </c>
      <c r="B17" s="24">
        <v>2798.429931640625</v>
      </c>
      <c r="C17" s="212">
        <v>117.5356979370117</v>
      </c>
      <c r="D17" s="212">
        <v>88.136749267578125</v>
      </c>
      <c r="E17" s="212">
        <v>54.474178314208977</v>
      </c>
      <c r="F17" s="212">
        <v>61.73309326171875</v>
      </c>
      <c r="G17" s="212">
        <v>50.317649841308587</v>
      </c>
      <c r="H17" s="212">
        <v>37.245296478271477</v>
      </c>
      <c r="I17" s="212">
        <v>37.871761322021477</v>
      </c>
      <c r="J17" s="212">
        <v>692.780029296875</v>
      </c>
      <c r="K17" s="212">
        <v>37.000057220458977</v>
      </c>
      <c r="L17" s="212">
        <v>32.091991424560547</v>
      </c>
      <c r="M17" s="212">
        <v>36.78057861328125</v>
      </c>
      <c r="N17" s="212">
        <v>285.32000732421881</v>
      </c>
      <c r="O17" s="212">
        <v>67.106712341308594</v>
      </c>
      <c r="P17" s="212">
        <v>12.889217376708981</v>
      </c>
      <c r="Q17" s="212">
        <v>146.2200012207031</v>
      </c>
      <c r="R17" s="212">
        <v>106.288215637207</v>
      </c>
      <c r="S17" s="212">
        <v>61.527023315429688</v>
      </c>
      <c r="T17" s="212">
        <v>72.260002136230469</v>
      </c>
      <c r="U17" s="212">
        <v>139.5669250488281</v>
      </c>
      <c r="V17" s="212">
        <v>16.579999923706051</v>
      </c>
      <c r="W17" s="219">
        <v>1.937999963760376</v>
      </c>
      <c r="X17" s="214">
        <v>276.46670532226563</v>
      </c>
    </row>
    <row r="18" spans="1:24" x14ac:dyDescent="0.35">
      <c r="A18" s="101">
        <v>43298</v>
      </c>
      <c r="B18" s="24">
        <v>2809.550048828125</v>
      </c>
      <c r="C18" s="212">
        <v>118.4782028198242</v>
      </c>
      <c r="D18" s="212">
        <v>88.631507873535156</v>
      </c>
      <c r="E18" s="212">
        <v>54.374900817871087</v>
      </c>
      <c r="F18" s="212">
        <v>61.673912048339837</v>
      </c>
      <c r="G18" s="212">
        <v>50.653495788574219</v>
      </c>
      <c r="H18" s="212">
        <v>38.081600189208977</v>
      </c>
      <c r="I18" s="212">
        <v>38.865768432617188</v>
      </c>
      <c r="J18" s="212">
        <v>699.94000244140625</v>
      </c>
      <c r="K18" s="212">
        <v>36.552120208740227</v>
      </c>
      <c r="L18" s="212">
        <v>32.211772918701172</v>
      </c>
      <c r="M18" s="212">
        <v>37.046245574951172</v>
      </c>
      <c r="N18" s="212">
        <v>289.5</v>
      </c>
      <c r="O18" s="212">
        <v>67.631919860839844</v>
      </c>
      <c r="P18" s="212">
        <v>12.614352226257321</v>
      </c>
      <c r="Q18" s="212">
        <v>147.58000183105469</v>
      </c>
      <c r="R18" s="212">
        <v>107.86020660400391</v>
      </c>
      <c r="S18" s="212">
        <v>62.5428466796875</v>
      </c>
      <c r="T18" s="212">
        <v>72.620002746582031</v>
      </c>
      <c r="U18" s="212">
        <v>140.1764831542969</v>
      </c>
      <c r="V18" s="212">
        <v>16.870000839233398</v>
      </c>
      <c r="W18" s="219">
        <v>1.9750000238418579</v>
      </c>
      <c r="X18" s="214">
        <v>277.58511352539063</v>
      </c>
    </row>
    <row r="19" spans="1:24" x14ac:dyDescent="0.35">
      <c r="A19" s="101">
        <v>43299</v>
      </c>
      <c r="B19" s="24">
        <v>2815.6201171875</v>
      </c>
      <c r="C19" s="212">
        <v>116.5931930541992</v>
      </c>
      <c r="D19" s="212">
        <v>89.086685180664063</v>
      </c>
      <c r="E19" s="212">
        <v>53.401973724365227</v>
      </c>
      <c r="F19" s="212">
        <v>62.078300476074219</v>
      </c>
      <c r="G19" s="212">
        <v>50.52508544921875</v>
      </c>
      <c r="H19" s="212">
        <v>37.912349700927727</v>
      </c>
      <c r="I19" s="212">
        <v>38.597389221191413</v>
      </c>
      <c r="J19" s="212">
        <v>694</v>
      </c>
      <c r="K19" s="212">
        <v>36.293304443359382</v>
      </c>
      <c r="L19" s="212">
        <v>32.411415100097663</v>
      </c>
      <c r="M19" s="212">
        <v>37.056083679199219</v>
      </c>
      <c r="N19" s="212">
        <v>290.510009765625</v>
      </c>
      <c r="O19" s="212">
        <v>68.117477416992188</v>
      </c>
      <c r="P19" s="212">
        <v>12.49655246734619</v>
      </c>
      <c r="Q19" s="212">
        <v>148.47999572753909</v>
      </c>
      <c r="R19" s="212">
        <v>106.049430847168</v>
      </c>
      <c r="S19" s="212">
        <v>64.48486328125</v>
      </c>
      <c r="T19" s="212">
        <v>79</v>
      </c>
      <c r="U19" s="212">
        <v>139.86671447753909</v>
      </c>
      <c r="V19" s="212">
        <v>16.85000038146973</v>
      </c>
      <c r="W19" s="219">
        <v>1.9600000381469731</v>
      </c>
      <c r="X19" s="214">
        <v>278.16903686523438</v>
      </c>
    </row>
    <row r="20" spans="1:24" x14ac:dyDescent="0.35">
      <c r="A20" s="101">
        <v>43300</v>
      </c>
      <c r="B20" s="24">
        <v>2804.489990234375</v>
      </c>
      <c r="C20" s="212">
        <v>117.18846130371089</v>
      </c>
      <c r="D20" s="212">
        <v>88.492973327636719</v>
      </c>
      <c r="E20" s="212">
        <v>53.749446868896477</v>
      </c>
      <c r="F20" s="212">
        <v>61.654186248779297</v>
      </c>
      <c r="G20" s="212">
        <v>50.712764739990227</v>
      </c>
      <c r="H20" s="212">
        <v>38.101509094238281</v>
      </c>
      <c r="I20" s="212">
        <v>39.959182739257813</v>
      </c>
      <c r="J20" s="212">
        <v>716.16998291015625</v>
      </c>
      <c r="K20" s="212">
        <v>36.930377960205078</v>
      </c>
      <c r="L20" s="212">
        <v>32.241718292236328</v>
      </c>
      <c r="M20" s="212">
        <v>36.760894775390618</v>
      </c>
      <c r="N20" s="212">
        <v>299.23001098632813</v>
      </c>
      <c r="O20" s="212">
        <v>68.028297424316406</v>
      </c>
      <c r="P20" s="212">
        <v>12.791050910949711</v>
      </c>
      <c r="Q20" s="212">
        <v>146.19999694824219</v>
      </c>
      <c r="R20" s="212">
        <v>107.1538009643555</v>
      </c>
      <c r="S20" s="212">
        <v>63.518833160400391</v>
      </c>
      <c r="T20" s="212">
        <v>80.589996337890625</v>
      </c>
      <c r="U20" s="212">
        <v>143.2641906738281</v>
      </c>
      <c r="V20" s="212">
        <v>16.70999908447266</v>
      </c>
      <c r="W20" s="219">
        <v>1.947999954223633</v>
      </c>
      <c r="X20" s="214">
        <v>277.11993408203119</v>
      </c>
    </row>
    <row r="21" spans="1:24" x14ac:dyDescent="0.35">
      <c r="A21" s="101">
        <v>43301</v>
      </c>
      <c r="B21" s="24">
        <v>2801.830078125</v>
      </c>
      <c r="C21" s="212">
        <v>116.9007568359375</v>
      </c>
      <c r="D21" s="212">
        <v>87.543037414550781</v>
      </c>
      <c r="E21" s="212">
        <v>54.583385467529297</v>
      </c>
      <c r="F21" s="212">
        <v>61.664051055908203</v>
      </c>
      <c r="G21" s="212">
        <v>50.288017272949219</v>
      </c>
      <c r="H21" s="212">
        <v>37.424507141113281</v>
      </c>
      <c r="I21" s="212">
        <v>39.879661560058587</v>
      </c>
      <c r="J21" s="212">
        <v>714.3499755859375</v>
      </c>
      <c r="K21" s="212">
        <v>37.079692840576172</v>
      </c>
      <c r="L21" s="212">
        <v>32.082008361816413</v>
      </c>
      <c r="M21" s="212">
        <v>36.731376647949219</v>
      </c>
      <c r="N21" s="212">
        <v>297.32998657226563</v>
      </c>
      <c r="O21" s="212">
        <v>67.552635192871094</v>
      </c>
      <c r="P21" s="212">
        <v>12.791050910949711</v>
      </c>
      <c r="Q21" s="212">
        <v>147.8800048828125</v>
      </c>
      <c r="R21" s="212">
        <v>107.45228576660161</v>
      </c>
      <c r="S21" s="212">
        <v>63.060718536376953</v>
      </c>
      <c r="T21" s="212">
        <v>80.910003662109375</v>
      </c>
      <c r="U21" s="212">
        <v>142.56471252441409</v>
      </c>
      <c r="V21" s="212">
        <v>16.5</v>
      </c>
      <c r="W21" s="219">
        <v>1.932999968528748</v>
      </c>
      <c r="X21" s="214">
        <v>276.80322265625</v>
      </c>
    </row>
    <row r="22" spans="1:24" x14ac:dyDescent="0.35">
      <c r="A22" s="101">
        <v>43304</v>
      </c>
      <c r="B22" s="24">
        <v>2806.97998046875</v>
      </c>
      <c r="C22" s="212">
        <v>116.2757186889648</v>
      </c>
      <c r="D22" s="212">
        <v>87.94873046875</v>
      </c>
      <c r="E22" s="212">
        <v>54.374900817871087</v>
      </c>
      <c r="F22" s="212">
        <v>61.831722259521477</v>
      </c>
      <c r="G22" s="212">
        <v>50.564594268798828</v>
      </c>
      <c r="H22" s="212">
        <v>37.713226318359382</v>
      </c>
      <c r="I22" s="212">
        <v>40.018817901611328</v>
      </c>
      <c r="J22" s="212">
        <v>714.780029296875</v>
      </c>
      <c r="K22" s="212">
        <v>37.000057220458977</v>
      </c>
      <c r="L22" s="212">
        <v>31.54298210144043</v>
      </c>
      <c r="M22" s="212">
        <v>36.613300323486328</v>
      </c>
      <c r="N22" s="212">
        <v>299.52999877929688</v>
      </c>
      <c r="O22" s="212">
        <v>67.750839233398438</v>
      </c>
      <c r="P22" s="212">
        <v>12.8303165435791</v>
      </c>
      <c r="Q22" s="212">
        <v>147.72999572753909</v>
      </c>
      <c r="R22" s="212">
        <v>107.8104553222656</v>
      </c>
      <c r="S22" s="212">
        <v>62.941211700439453</v>
      </c>
      <c r="T22" s="212">
        <v>81.589996337890625</v>
      </c>
      <c r="U22" s="212">
        <v>144.5532531738281</v>
      </c>
      <c r="V22" s="212">
        <v>16.659999847412109</v>
      </c>
      <c r="W22" s="219">
        <v>1.919999957084656</v>
      </c>
      <c r="X22" s="214">
        <v>277.31787109375</v>
      </c>
    </row>
    <row r="23" spans="1:24" x14ac:dyDescent="0.35">
      <c r="A23" s="101">
        <v>43305</v>
      </c>
      <c r="B23" s="24">
        <v>2820.39990234375</v>
      </c>
      <c r="C23" s="212">
        <v>116.24595642089839</v>
      </c>
      <c r="D23" s="212">
        <v>92.371902465820313</v>
      </c>
      <c r="E23" s="212">
        <v>54.275619506835938</v>
      </c>
      <c r="F23" s="212">
        <v>62.551727294921882</v>
      </c>
      <c r="G23" s="212">
        <v>50.544837951660163</v>
      </c>
      <c r="H23" s="212">
        <v>37.962127685546882</v>
      </c>
      <c r="I23" s="212">
        <v>40.237499237060547</v>
      </c>
      <c r="J23" s="212">
        <v>705.28997802734375</v>
      </c>
      <c r="K23" s="212">
        <v>37.139419555664063</v>
      </c>
      <c r="L23" s="212">
        <v>31.143703460693359</v>
      </c>
      <c r="M23" s="212">
        <v>37.095443725585938</v>
      </c>
      <c r="N23" s="212">
        <v>294.14999389648438</v>
      </c>
      <c r="O23" s="212">
        <v>67.126541137695313</v>
      </c>
      <c r="P23" s="212">
        <v>12.869583129882811</v>
      </c>
      <c r="Q23" s="212">
        <v>146</v>
      </c>
      <c r="R23" s="212">
        <v>107.61147308349609</v>
      </c>
      <c r="S23" s="212">
        <v>64.136299133300781</v>
      </c>
      <c r="T23" s="212">
        <v>80.040000915527344</v>
      </c>
      <c r="U23" s="212">
        <v>139.88670349121091</v>
      </c>
      <c r="V23" s="212">
        <v>16.190000534057621</v>
      </c>
      <c r="W23" s="219">
        <v>1.9600000381469731</v>
      </c>
      <c r="X23" s="214">
        <v>278.71334838867188</v>
      </c>
    </row>
    <row r="24" spans="1:24" x14ac:dyDescent="0.35">
      <c r="A24" s="101">
        <v>43306</v>
      </c>
      <c r="B24" s="24">
        <v>2846.070068359375</v>
      </c>
      <c r="C24" s="212">
        <v>116.75193786621089</v>
      </c>
      <c r="D24" s="212">
        <v>95.419631958007813</v>
      </c>
      <c r="E24" s="212">
        <v>54.553604125976563</v>
      </c>
      <c r="F24" s="212">
        <v>63.607078552246087</v>
      </c>
      <c r="G24" s="212">
        <v>50.989341735839837</v>
      </c>
      <c r="H24" s="212">
        <v>37.952167510986328</v>
      </c>
      <c r="I24" s="212">
        <v>39.959182739257813</v>
      </c>
      <c r="J24" s="212">
        <v>705.719970703125</v>
      </c>
      <c r="K24" s="212">
        <v>35.984725952148438</v>
      </c>
      <c r="L24" s="212">
        <v>31.303415298461911</v>
      </c>
      <c r="M24" s="212">
        <v>37.380794525146477</v>
      </c>
      <c r="N24" s="212">
        <v>297.20001220703119</v>
      </c>
      <c r="O24" s="212">
        <v>67.354454040527344</v>
      </c>
      <c r="P24" s="212">
        <v>13.15426540374756</v>
      </c>
      <c r="Q24" s="212">
        <v>149.25999450683591</v>
      </c>
      <c r="R24" s="212">
        <v>117.53089904785161</v>
      </c>
      <c r="S24" s="212">
        <v>64.962898254394531</v>
      </c>
      <c r="T24" s="212">
        <v>80.55999755859375</v>
      </c>
      <c r="U24" s="212">
        <v>140.3663330078125</v>
      </c>
      <c r="V24" s="212">
        <v>16.04999923706055</v>
      </c>
      <c r="W24" s="219">
        <v>1.952999949455261</v>
      </c>
      <c r="X24" s="214">
        <v>281.08868408203119</v>
      </c>
    </row>
    <row r="25" spans="1:24" x14ac:dyDescent="0.35">
      <c r="A25" s="101">
        <v>43307</v>
      </c>
      <c r="B25" s="24">
        <v>2837.43994140625</v>
      </c>
      <c r="C25" s="212">
        <v>117.8432540893555</v>
      </c>
      <c r="D25" s="212">
        <v>94.182731628417969</v>
      </c>
      <c r="E25" s="212">
        <v>54.911006927490227</v>
      </c>
      <c r="F25" s="212">
        <v>63.133651733398438</v>
      </c>
      <c r="G25" s="212">
        <v>50.821422576904297</v>
      </c>
      <c r="H25" s="212">
        <v>38.380275726318359</v>
      </c>
      <c r="I25" s="212">
        <v>39.939300537109382</v>
      </c>
      <c r="J25" s="212">
        <v>711.1400146484375</v>
      </c>
      <c r="K25" s="212">
        <v>36.502342224121087</v>
      </c>
      <c r="L25" s="212">
        <v>31.622837066650391</v>
      </c>
      <c r="M25" s="212">
        <v>37.548065185546882</v>
      </c>
      <c r="N25" s="212">
        <v>303.760009765625</v>
      </c>
      <c r="O25" s="212">
        <v>73.815406799316406</v>
      </c>
      <c r="P25" s="212">
        <v>13.15426540374756</v>
      </c>
      <c r="Q25" s="212">
        <v>149.36000061035159</v>
      </c>
      <c r="R25" s="212">
        <v>123.6696243286133</v>
      </c>
      <c r="S25" s="212">
        <v>65.391143798828125</v>
      </c>
      <c r="T25" s="212">
        <v>81.239997863769531</v>
      </c>
      <c r="U25" s="212">
        <v>141.67536926269531</v>
      </c>
      <c r="V25" s="212">
        <v>18.35000038146973</v>
      </c>
      <c r="W25" s="219">
        <v>1.945000052452087</v>
      </c>
      <c r="X25" s="214">
        <v>280.42556762695313</v>
      </c>
    </row>
    <row r="26" spans="1:24" x14ac:dyDescent="0.35">
      <c r="A26" s="101">
        <v>43308</v>
      </c>
      <c r="B26" s="24">
        <v>2818.820068359375</v>
      </c>
      <c r="C26" s="212">
        <v>116.81146240234381</v>
      </c>
      <c r="D26" s="212">
        <v>95.587844848632813</v>
      </c>
      <c r="E26" s="212">
        <v>54.960643768310547</v>
      </c>
      <c r="F26" s="212">
        <v>62.620773315429688</v>
      </c>
      <c r="G26" s="212">
        <v>51.512870788574219</v>
      </c>
      <c r="H26" s="212">
        <v>38.599311828613281</v>
      </c>
      <c r="I26" s="212">
        <v>40.684810638427727</v>
      </c>
      <c r="J26" s="212">
        <v>699.780029296875</v>
      </c>
      <c r="K26" s="212">
        <v>36.482437133789063</v>
      </c>
      <c r="L26" s="212">
        <v>31.523017883300781</v>
      </c>
      <c r="M26" s="212">
        <v>37.794059753417969</v>
      </c>
      <c r="N26" s="212">
        <v>300.44000244140619</v>
      </c>
      <c r="O26" s="212">
        <v>73.210929870605469</v>
      </c>
      <c r="P26" s="212">
        <v>13.12481594085693</v>
      </c>
      <c r="Q26" s="212">
        <v>145.44000244140619</v>
      </c>
      <c r="R26" s="212">
        <v>123.520378112793</v>
      </c>
      <c r="S26" s="212">
        <v>64.992774963378906</v>
      </c>
      <c r="T26" s="212">
        <v>80.010002136230469</v>
      </c>
      <c r="U26" s="212">
        <v>139.74681091308591</v>
      </c>
      <c r="V26" s="212">
        <v>18.940000534057621</v>
      </c>
      <c r="W26" s="219">
        <v>1.945000052452087</v>
      </c>
      <c r="X26" s="214">
        <v>278.52532958984381</v>
      </c>
    </row>
    <row r="27" spans="1:24" x14ac:dyDescent="0.35">
      <c r="A27" s="101">
        <v>43311</v>
      </c>
      <c r="B27" s="24">
        <v>2802.60009765625</v>
      </c>
      <c r="C27" s="212">
        <v>115.7598190307617</v>
      </c>
      <c r="D27" s="212">
        <v>96.992965698242188</v>
      </c>
      <c r="E27" s="212">
        <v>54.891151428222663</v>
      </c>
      <c r="F27" s="212">
        <v>63.922698974609382</v>
      </c>
      <c r="G27" s="212">
        <v>51.265922546386719</v>
      </c>
      <c r="H27" s="212">
        <v>38.410148620605469</v>
      </c>
      <c r="I27" s="212">
        <v>40.108280181884773</v>
      </c>
      <c r="J27" s="212">
        <v>698.46002197265625</v>
      </c>
      <c r="K27" s="212">
        <v>35.566642761230469</v>
      </c>
      <c r="L27" s="212">
        <v>31.01393890380859</v>
      </c>
      <c r="M27" s="212">
        <v>37.971168518066413</v>
      </c>
      <c r="N27" s="212">
        <v>304.58999633789063</v>
      </c>
      <c r="O27" s="212">
        <v>72.239814758300781</v>
      </c>
      <c r="P27" s="212">
        <v>13.056099891662599</v>
      </c>
      <c r="Q27" s="212">
        <v>140.8500061035156</v>
      </c>
      <c r="R27" s="212">
        <v>123.4208908081055</v>
      </c>
      <c r="S27" s="212">
        <v>64.903144836425781</v>
      </c>
      <c r="T27" s="212">
        <v>80.069999694824219</v>
      </c>
      <c r="U27" s="212">
        <v>140.57618713378909</v>
      </c>
      <c r="V27" s="212">
        <v>19.420000076293949</v>
      </c>
      <c r="W27" s="219">
        <v>1.945000052452087</v>
      </c>
      <c r="X27" s="214">
        <v>277.07046508789063</v>
      </c>
    </row>
    <row r="28" spans="1:24" x14ac:dyDescent="0.35">
      <c r="A28" s="101">
        <v>43312</v>
      </c>
      <c r="B28" s="24">
        <v>2816.2900390625</v>
      </c>
      <c r="C28" s="212">
        <v>116.613037109375</v>
      </c>
      <c r="D28" s="212">
        <v>97.774688720703125</v>
      </c>
      <c r="E28" s="212">
        <v>55.496749877929688</v>
      </c>
      <c r="F28" s="212">
        <v>64.968193054199219</v>
      </c>
      <c r="G28" s="212">
        <v>51.749935150146477</v>
      </c>
      <c r="H28" s="212">
        <v>38.798431396484382</v>
      </c>
      <c r="I28" s="212">
        <v>39.750442504882813</v>
      </c>
      <c r="J28" s="212">
        <v>705.530029296875</v>
      </c>
      <c r="K28" s="212">
        <v>35.805545806884773</v>
      </c>
      <c r="L28" s="212">
        <v>31.64340782165527</v>
      </c>
      <c r="M28" s="212">
        <v>39.289684295654297</v>
      </c>
      <c r="N28" s="212">
        <v>306</v>
      </c>
      <c r="O28" s="212">
        <v>71.417320251464844</v>
      </c>
      <c r="P28" s="212">
        <v>13.114998817443849</v>
      </c>
      <c r="Q28" s="212">
        <v>141.22999572753909</v>
      </c>
      <c r="R28" s="212">
        <v>123.5999755859375</v>
      </c>
      <c r="S28" s="212">
        <v>65.271629333496094</v>
      </c>
      <c r="T28" s="212">
        <v>80.400001525878906</v>
      </c>
      <c r="U28" s="212">
        <v>141.12577819824219</v>
      </c>
      <c r="V28" s="212">
        <v>18.329999923706051</v>
      </c>
      <c r="W28" s="219">
        <v>1.985000014305115</v>
      </c>
      <c r="X28" s="214">
        <v>278.43621826171881</v>
      </c>
    </row>
    <row r="29" spans="1:24" x14ac:dyDescent="0.35">
      <c r="A29" s="101">
        <v>43313</v>
      </c>
      <c r="B29" s="24">
        <v>2813.360107421875</v>
      </c>
      <c r="C29" s="212">
        <v>116.53366851806641</v>
      </c>
      <c r="D29" s="212">
        <v>97.665847778320313</v>
      </c>
      <c r="E29" s="212">
        <v>54.752159118652337</v>
      </c>
      <c r="F29" s="212">
        <v>64.593391418457031</v>
      </c>
      <c r="G29" s="212">
        <v>51.295555114746087</v>
      </c>
      <c r="H29" s="212">
        <v>39.156848907470703</v>
      </c>
      <c r="I29" s="212">
        <v>40.038700103759773</v>
      </c>
      <c r="J29" s="212">
        <v>701.29998779296875</v>
      </c>
      <c r="K29" s="212">
        <v>35.765727996826172</v>
      </c>
      <c r="L29" s="212">
        <v>31.873214721679691</v>
      </c>
      <c r="M29" s="212">
        <v>39.624229431152337</v>
      </c>
      <c r="N29" s="212">
        <v>302.70001220703119</v>
      </c>
      <c r="O29" s="212">
        <v>70.495750427246094</v>
      </c>
      <c r="P29" s="212">
        <v>13.222982406616209</v>
      </c>
      <c r="Q29" s="212">
        <v>141.36000061035159</v>
      </c>
      <c r="R29" s="212">
        <v>123.9482040405273</v>
      </c>
      <c r="S29" s="212">
        <v>64.514739990234375</v>
      </c>
      <c r="T29" s="212">
        <v>80.019996643066406</v>
      </c>
      <c r="U29" s="212">
        <v>139.64686584472659</v>
      </c>
      <c r="V29" s="212">
        <v>18.479999542236332</v>
      </c>
      <c r="W29" s="219">
        <v>1.9780000448226931</v>
      </c>
      <c r="X29" s="214">
        <v>277.9710693359375</v>
      </c>
    </row>
    <row r="30" spans="1:24" x14ac:dyDescent="0.35">
      <c r="A30" s="101">
        <v>43314</v>
      </c>
      <c r="B30" s="24">
        <v>2827.219970703125</v>
      </c>
      <c r="C30" s="212">
        <v>118.68654632568359</v>
      </c>
      <c r="D30" s="212">
        <v>98.427780151367188</v>
      </c>
      <c r="E30" s="212">
        <v>56.380329132080078</v>
      </c>
      <c r="F30" s="212">
        <v>64.32708740234375</v>
      </c>
      <c r="G30" s="212">
        <v>51.048610687255859</v>
      </c>
      <c r="H30" s="212">
        <v>40.351558685302727</v>
      </c>
      <c r="I30" s="212">
        <v>41.092350006103523</v>
      </c>
      <c r="J30" s="212">
        <v>719.08001708984375</v>
      </c>
      <c r="K30" s="212">
        <v>36.362983703613281</v>
      </c>
      <c r="L30" s="212">
        <v>31.543491363525391</v>
      </c>
      <c r="M30" s="212">
        <v>39.34637451171875</v>
      </c>
      <c r="N30" s="212">
        <v>308.8699951171875</v>
      </c>
      <c r="O30" s="212">
        <v>71.07049560546875</v>
      </c>
      <c r="P30" s="212">
        <v>13.43113994598389</v>
      </c>
      <c r="Q30" s="212">
        <v>141.4700012207031</v>
      </c>
      <c r="R30" s="212">
        <v>124.644645690918</v>
      </c>
      <c r="S30" s="212">
        <v>64.315559387207031</v>
      </c>
      <c r="T30" s="212">
        <v>80.849998474121094</v>
      </c>
      <c r="U30" s="212">
        <v>143.15428161621091</v>
      </c>
      <c r="V30" s="212">
        <v>18.79000091552734</v>
      </c>
      <c r="W30" s="219">
        <v>1.9650000333786011</v>
      </c>
      <c r="X30" s="214">
        <v>279.48538208007813</v>
      </c>
    </row>
    <row r="31" spans="1:24" x14ac:dyDescent="0.35">
      <c r="A31" s="101">
        <v>43315</v>
      </c>
      <c r="B31" s="24">
        <v>2840.35009765625</v>
      </c>
      <c r="C31" s="212">
        <v>120.5616455078125</v>
      </c>
      <c r="D31" s="212">
        <v>99.526153564453125</v>
      </c>
      <c r="E31" s="212">
        <v>56.757587432861328</v>
      </c>
      <c r="F31" s="212">
        <v>65.027366638183594</v>
      </c>
      <c r="G31" s="212">
        <v>51.591892242431641</v>
      </c>
      <c r="H31" s="212">
        <v>41.237640380859382</v>
      </c>
      <c r="I31" s="212">
        <v>41.86767578125</v>
      </c>
      <c r="J31" s="212">
        <v>721.3800048828125</v>
      </c>
      <c r="K31" s="212">
        <v>36.850746154785163</v>
      </c>
      <c r="L31" s="212">
        <v>32.582618713378913</v>
      </c>
      <c r="M31" s="212">
        <v>40.229560852050781</v>
      </c>
      <c r="N31" s="212">
        <v>311.8800048828125</v>
      </c>
      <c r="O31" s="212">
        <v>71.219131469726563</v>
      </c>
      <c r="P31" s="212">
        <v>13.569911956787109</v>
      </c>
      <c r="Q31" s="212">
        <v>141</v>
      </c>
      <c r="R31" s="212">
        <v>129.4999084472656</v>
      </c>
      <c r="S31" s="212">
        <v>64.962898254394531</v>
      </c>
      <c r="T31" s="212">
        <v>81.339996337890625</v>
      </c>
      <c r="U31" s="212">
        <v>144.57322692871091</v>
      </c>
      <c r="V31" s="212">
        <v>18.489999771118161</v>
      </c>
      <c r="W31" s="219">
        <v>1.9600000381469731</v>
      </c>
      <c r="X31" s="214">
        <v>280.68289184570313</v>
      </c>
    </row>
    <row r="32" spans="1:24" x14ac:dyDescent="0.35">
      <c r="A32" s="101">
        <v>43318</v>
      </c>
      <c r="B32" s="24">
        <v>2850.39990234375</v>
      </c>
      <c r="C32" s="212">
        <v>120.8989715576172</v>
      </c>
      <c r="D32" s="212">
        <v>100.931266784668</v>
      </c>
      <c r="E32" s="212">
        <v>57.045494079589837</v>
      </c>
      <c r="F32" s="212">
        <v>65.313392639160156</v>
      </c>
      <c r="G32" s="212">
        <v>51.433845520019531</v>
      </c>
      <c r="H32" s="212">
        <v>41.267509460449219</v>
      </c>
      <c r="I32" s="212">
        <v>41.927318572998047</v>
      </c>
      <c r="J32" s="212">
        <v>725.3800048828125</v>
      </c>
      <c r="K32" s="212">
        <v>36.89056396484375</v>
      </c>
      <c r="L32" s="212">
        <v>33.282032012939453</v>
      </c>
      <c r="M32" s="212">
        <v>40.725730895996087</v>
      </c>
      <c r="N32" s="212">
        <v>315.47000122070313</v>
      </c>
      <c r="O32" s="212">
        <v>72.457817077636719</v>
      </c>
      <c r="P32" s="212">
        <v>13.698771476745611</v>
      </c>
      <c r="Q32" s="212">
        <v>142.86000061035159</v>
      </c>
      <c r="R32" s="212">
        <v>128.15673828125</v>
      </c>
      <c r="S32" s="212">
        <v>64.972854614257813</v>
      </c>
      <c r="T32" s="212">
        <v>81.830001831054688</v>
      </c>
      <c r="U32" s="212">
        <v>144.99293518066409</v>
      </c>
      <c r="V32" s="212">
        <v>19.430000305175781</v>
      </c>
      <c r="W32" s="219">
        <v>1.968000054359436</v>
      </c>
      <c r="X32" s="214">
        <v>281.71218872070313</v>
      </c>
    </row>
    <row r="33" spans="1:24" x14ac:dyDescent="0.35">
      <c r="A33" s="101">
        <v>43319</v>
      </c>
      <c r="B33" s="24">
        <v>2858.449951171875</v>
      </c>
      <c r="C33" s="212">
        <v>120.0159912109375</v>
      </c>
      <c r="D33" s="212">
        <v>100.8719024658203</v>
      </c>
      <c r="E33" s="212">
        <v>56.062637329101563</v>
      </c>
      <c r="F33" s="212">
        <v>65.668464660644531</v>
      </c>
      <c r="G33" s="212">
        <v>51.433845520019531</v>
      </c>
      <c r="H33" s="212">
        <v>41.556236267089837</v>
      </c>
      <c r="I33" s="212">
        <v>39.780258178710938</v>
      </c>
      <c r="J33" s="212">
        <v>729.90997314453125</v>
      </c>
      <c r="K33" s="212">
        <v>37.059783935546882</v>
      </c>
      <c r="L33" s="212">
        <v>34.171283721923828</v>
      </c>
      <c r="M33" s="212">
        <v>40.527263641357422</v>
      </c>
      <c r="N33" s="212">
        <v>315.67001342773438</v>
      </c>
      <c r="O33" s="212">
        <v>73.134994506835938</v>
      </c>
      <c r="P33" s="212">
        <v>13.51043796539307</v>
      </c>
      <c r="Q33" s="212">
        <v>142.44000244140619</v>
      </c>
      <c r="R33" s="212">
        <v>128.78355407714841</v>
      </c>
      <c r="S33" s="212">
        <v>64.474899291992188</v>
      </c>
      <c r="T33" s="212">
        <v>82.319999694824219</v>
      </c>
      <c r="U33" s="212">
        <v>145.0528869628906</v>
      </c>
      <c r="V33" s="212">
        <v>19.559999465942379</v>
      </c>
      <c r="W33" s="219">
        <v>2.0079998970031738</v>
      </c>
      <c r="X33" s="214">
        <v>282.64251708984381</v>
      </c>
    </row>
    <row r="34" spans="1:24" x14ac:dyDescent="0.35">
      <c r="A34" s="101">
        <v>43320</v>
      </c>
      <c r="B34" s="24">
        <v>2857.699951171875</v>
      </c>
      <c r="C34" s="212">
        <v>120.3830642700195</v>
      </c>
      <c r="D34" s="212">
        <v>101.1984405517578</v>
      </c>
      <c r="E34" s="212">
        <v>55.536457061767578</v>
      </c>
      <c r="F34" s="212">
        <v>65.776962280273438</v>
      </c>
      <c r="G34" s="212">
        <v>51.274700164794922</v>
      </c>
      <c r="H34" s="212">
        <v>41.2774658203125</v>
      </c>
      <c r="I34" s="212">
        <v>38.49798583984375</v>
      </c>
      <c r="J34" s="212">
        <v>732.78997802734375</v>
      </c>
      <c r="K34" s="212">
        <v>36.850746154785163</v>
      </c>
      <c r="L34" s="212">
        <v>34.171283721923828</v>
      </c>
      <c r="M34" s="212">
        <v>41.0928955078125</v>
      </c>
      <c r="N34" s="212">
        <v>318.04000854492188</v>
      </c>
      <c r="O34" s="212">
        <v>73.125030517578125</v>
      </c>
      <c r="P34" s="212">
        <v>13.8276309967041</v>
      </c>
      <c r="Q34" s="212">
        <v>142.88999938964841</v>
      </c>
      <c r="R34" s="212">
        <v>127.65927886962891</v>
      </c>
      <c r="S34" s="212">
        <v>64.574493408203125</v>
      </c>
      <c r="T34" s="212">
        <v>82.790000915527344</v>
      </c>
      <c r="U34" s="212">
        <v>146.3019714355469</v>
      </c>
      <c r="V34" s="212">
        <v>19.579999923706051</v>
      </c>
      <c r="W34" s="219">
        <v>2.0079998970031738</v>
      </c>
      <c r="X34" s="214">
        <v>282.52374267578119</v>
      </c>
    </row>
    <row r="35" spans="1:24" x14ac:dyDescent="0.35">
      <c r="A35" s="101">
        <v>43321</v>
      </c>
      <c r="B35" s="24">
        <v>2853.580078125</v>
      </c>
      <c r="C35" s="212">
        <v>119.86717224121089</v>
      </c>
      <c r="D35" s="212">
        <v>101.11927795410161</v>
      </c>
      <c r="E35" s="212">
        <v>55.169132232666023</v>
      </c>
      <c r="F35" s="212">
        <v>65.096412658691406</v>
      </c>
      <c r="G35" s="212">
        <v>51.642723083496087</v>
      </c>
      <c r="H35" s="212">
        <v>41.068389892578118</v>
      </c>
      <c r="I35" s="212">
        <v>38.050682067871087</v>
      </c>
      <c r="J35" s="212">
        <v>736.28997802734375</v>
      </c>
      <c r="K35" s="212">
        <v>36.950286865234382</v>
      </c>
      <c r="L35" s="212">
        <v>34.101345062255859</v>
      </c>
      <c r="M35" s="212">
        <v>40.68603515625</v>
      </c>
      <c r="N35" s="212">
        <v>318.77999877929688</v>
      </c>
      <c r="O35" s="212">
        <v>73.125030517578125</v>
      </c>
      <c r="P35" s="212">
        <v>13.619473457336429</v>
      </c>
      <c r="Q35" s="212">
        <v>144.7200012207031</v>
      </c>
      <c r="R35" s="212">
        <v>127.5498352050781</v>
      </c>
      <c r="S35" s="212">
        <v>64.375312805175781</v>
      </c>
      <c r="T35" s="212">
        <v>82.75</v>
      </c>
      <c r="U35" s="212">
        <v>147.6809387207031</v>
      </c>
      <c r="V35" s="212">
        <v>19.10000038146973</v>
      </c>
      <c r="W35" s="219">
        <v>2.005000114440918</v>
      </c>
      <c r="X35" s="214">
        <v>282.13778686523438</v>
      </c>
    </row>
    <row r="36" spans="1:24" x14ac:dyDescent="0.35">
      <c r="A36" s="101">
        <v>43322</v>
      </c>
      <c r="B36" s="24">
        <v>2833.280029296875</v>
      </c>
      <c r="C36" s="212">
        <v>120.0457458496094</v>
      </c>
      <c r="D36" s="212">
        <v>101.17864990234381</v>
      </c>
      <c r="E36" s="212">
        <v>55.337905883789063</v>
      </c>
      <c r="F36" s="212">
        <v>65.165443420410156</v>
      </c>
      <c r="G36" s="212">
        <v>51.234912872314453</v>
      </c>
      <c r="H36" s="212">
        <v>40.142486572265618</v>
      </c>
      <c r="I36" s="212">
        <v>37.792243957519531</v>
      </c>
      <c r="J36" s="212">
        <v>738.96002197265625</v>
      </c>
      <c r="K36" s="212">
        <v>36.920425415039063</v>
      </c>
      <c r="L36" s="212">
        <v>33.761631011962891</v>
      </c>
      <c r="M36" s="212">
        <v>40.616573333740227</v>
      </c>
      <c r="N36" s="212">
        <v>318.94000244140619</v>
      </c>
      <c r="O36" s="212">
        <v>70.864463806152344</v>
      </c>
      <c r="P36" s="212">
        <v>13.44105243682861</v>
      </c>
      <c r="Q36" s="212">
        <v>144.7799987792969</v>
      </c>
      <c r="R36" s="212">
        <v>127.5199890136719</v>
      </c>
      <c r="S36" s="212">
        <v>63.767810821533203</v>
      </c>
      <c r="T36" s="212">
        <v>81.720001220703125</v>
      </c>
      <c r="U36" s="212">
        <v>146.24200439453119</v>
      </c>
      <c r="V36" s="212">
        <v>19.059999465942379</v>
      </c>
      <c r="W36" s="219">
        <v>2</v>
      </c>
      <c r="X36" s="214">
        <v>280.2474365234375</v>
      </c>
    </row>
    <row r="37" spans="1:24" x14ac:dyDescent="0.35">
      <c r="A37" s="101">
        <v>43325</v>
      </c>
      <c r="B37" s="24">
        <v>2821.929931640625</v>
      </c>
      <c r="C37" s="212">
        <v>120.1251220703125</v>
      </c>
      <c r="D37" s="212">
        <v>101.3666610717773</v>
      </c>
      <c r="E37" s="212">
        <v>55.486820220947273</v>
      </c>
      <c r="F37" s="212">
        <v>65.806549072265625</v>
      </c>
      <c r="G37" s="212">
        <v>51.533313751220703</v>
      </c>
      <c r="H37" s="212">
        <v>39.475437164306641</v>
      </c>
      <c r="I37" s="212">
        <v>36.907569885253913</v>
      </c>
      <c r="J37" s="212">
        <v>729.40997314453125</v>
      </c>
      <c r="K37" s="212">
        <v>36.860698699951172</v>
      </c>
      <c r="L37" s="212">
        <v>32.472709655761719</v>
      </c>
      <c r="M37" s="212">
        <v>40.497493743896477</v>
      </c>
      <c r="N37" s="212">
        <v>314.3599853515625</v>
      </c>
      <c r="O37" s="212">
        <v>71.352424621582031</v>
      </c>
      <c r="P37" s="212">
        <v>13.262631416320801</v>
      </c>
      <c r="Q37" s="212">
        <v>143.3999938964844</v>
      </c>
      <c r="R37" s="212">
        <v>127.99754333496089</v>
      </c>
      <c r="S37" s="212">
        <v>63.170269012451172</v>
      </c>
      <c r="T37" s="212">
        <v>81.209999084472656</v>
      </c>
      <c r="U37" s="212">
        <v>144.73310852050781</v>
      </c>
      <c r="V37" s="212">
        <v>19.729999542236332</v>
      </c>
      <c r="W37" s="219">
        <v>1.995000004768372</v>
      </c>
      <c r="X37" s="214">
        <v>279.19833374023438</v>
      </c>
    </row>
    <row r="38" spans="1:24" x14ac:dyDescent="0.35">
      <c r="A38" s="101">
        <v>43326</v>
      </c>
      <c r="B38" s="24">
        <v>2839.9599609375</v>
      </c>
      <c r="C38" s="212">
        <v>121.10731506347661</v>
      </c>
      <c r="D38" s="212">
        <v>101.9268417358398</v>
      </c>
      <c r="E38" s="212">
        <v>55.265560150146477</v>
      </c>
      <c r="F38" s="212">
        <v>65.55010986328125</v>
      </c>
      <c r="G38" s="212">
        <v>52.309146881103523</v>
      </c>
      <c r="H38" s="212">
        <v>39.525215148925781</v>
      </c>
      <c r="I38" s="212">
        <v>36.977153778076172</v>
      </c>
      <c r="J38" s="212">
        <v>754.8699951171875</v>
      </c>
      <c r="K38" s="212">
        <v>37.069740295410163</v>
      </c>
      <c r="L38" s="212">
        <v>32.802436828613281</v>
      </c>
      <c r="M38" s="212">
        <v>40.39825439453125</v>
      </c>
      <c r="N38" s="212">
        <v>323.26998901367188</v>
      </c>
      <c r="O38" s="212">
        <v>70.864463806152344</v>
      </c>
      <c r="P38" s="212">
        <v>13.38157844543457</v>
      </c>
      <c r="Q38" s="212">
        <v>143.5299987792969</v>
      </c>
      <c r="R38" s="212">
        <v>129.35064697265619</v>
      </c>
      <c r="S38" s="212">
        <v>63.369449615478523</v>
      </c>
      <c r="T38" s="212">
        <v>81.44000244140625</v>
      </c>
      <c r="U38" s="212">
        <v>156.01478576660159</v>
      </c>
      <c r="V38" s="212">
        <v>20.020000457763668</v>
      </c>
      <c r="W38" s="219">
        <v>2.032999992370605</v>
      </c>
      <c r="X38" s="214">
        <v>280.97979736328119</v>
      </c>
    </row>
    <row r="39" spans="1:24" x14ac:dyDescent="0.35">
      <c r="A39" s="101">
        <v>43327</v>
      </c>
      <c r="B39" s="24">
        <v>2818.3701171875</v>
      </c>
      <c r="C39" s="212">
        <v>123.15106201171881</v>
      </c>
      <c r="D39" s="212">
        <v>102.812385559082</v>
      </c>
      <c r="E39" s="212">
        <v>55.873531341552727</v>
      </c>
      <c r="F39" s="212">
        <v>66.447654724121094</v>
      </c>
      <c r="G39" s="212">
        <v>52.468292236328118</v>
      </c>
      <c r="H39" s="212">
        <v>39.93341064453125</v>
      </c>
      <c r="I39" s="212">
        <v>36.947330474853523</v>
      </c>
      <c r="J39" s="212">
        <v>752.010009765625</v>
      </c>
      <c r="K39" s="212">
        <v>37.408187866210938</v>
      </c>
      <c r="L39" s="212">
        <v>32.582618713378913</v>
      </c>
      <c r="M39" s="212">
        <v>40.844810485839837</v>
      </c>
      <c r="N39" s="212">
        <v>324.75</v>
      </c>
      <c r="O39" s="212">
        <v>70.316741943359375</v>
      </c>
      <c r="P39" s="212">
        <v>13.37166595458984</v>
      </c>
      <c r="Q39" s="212">
        <v>139.1300048828125</v>
      </c>
      <c r="R39" s="212">
        <v>128.97259521484381</v>
      </c>
      <c r="S39" s="212">
        <v>63.210105895996087</v>
      </c>
      <c r="T39" s="212">
        <v>81.870002746582031</v>
      </c>
      <c r="U39" s="212">
        <v>157.91337585449219</v>
      </c>
      <c r="V39" s="212">
        <v>19.70000076293945</v>
      </c>
      <c r="W39" s="219">
        <v>2.0199999809265141</v>
      </c>
      <c r="X39" s="214">
        <v>278.88162231445313</v>
      </c>
    </row>
    <row r="40" spans="1:24" x14ac:dyDescent="0.35">
      <c r="A40" s="101">
        <v>43328</v>
      </c>
      <c r="B40" s="24">
        <v>2840.68994140625</v>
      </c>
      <c r="C40" s="212">
        <v>124.401123046875</v>
      </c>
      <c r="D40" s="212">
        <v>103.8372268676758</v>
      </c>
      <c r="E40" s="212">
        <v>56.660900115966797</v>
      </c>
      <c r="F40" s="212">
        <v>67.907386779785156</v>
      </c>
      <c r="G40" s="212">
        <v>52.756744384765618</v>
      </c>
      <c r="H40" s="212">
        <v>40.122573852539063</v>
      </c>
      <c r="I40" s="212">
        <v>37.334995269775391</v>
      </c>
      <c r="J40" s="212">
        <v>762.739990234375</v>
      </c>
      <c r="K40" s="212">
        <v>37.65704345703125</v>
      </c>
      <c r="L40" s="212">
        <v>33.761631011962891</v>
      </c>
      <c r="M40" s="212">
        <v>41.102817535400391</v>
      </c>
      <c r="N40" s="212">
        <v>328.54000854492188</v>
      </c>
      <c r="O40" s="212">
        <v>70.316741943359375</v>
      </c>
      <c r="P40" s="212">
        <v>13.74833297729492</v>
      </c>
      <c r="Q40" s="212">
        <v>140.78999328613281</v>
      </c>
      <c r="R40" s="212">
        <v>128.3656921386719</v>
      </c>
      <c r="S40" s="212">
        <v>63.897281646728523</v>
      </c>
      <c r="T40" s="212">
        <v>81.900001525878906</v>
      </c>
      <c r="U40" s="212">
        <v>159.37229919433591</v>
      </c>
      <c r="V40" s="212">
        <v>19.329999923706051</v>
      </c>
      <c r="W40" s="219">
        <v>2.0150001049041748</v>
      </c>
      <c r="X40" s="214">
        <v>281.13818359375</v>
      </c>
    </row>
    <row r="41" spans="1:24" x14ac:dyDescent="0.35">
      <c r="A41" s="101">
        <v>43329</v>
      </c>
      <c r="B41" s="24">
        <v>2850.1298828125</v>
      </c>
      <c r="C41" s="212">
        <v>125.4031677246094</v>
      </c>
      <c r="D41" s="212">
        <v>105.02126312255859</v>
      </c>
      <c r="E41" s="212">
        <v>56.959907531738281</v>
      </c>
      <c r="F41" s="212">
        <v>68.114509582519531</v>
      </c>
      <c r="G41" s="212">
        <v>53.273967742919922</v>
      </c>
      <c r="H41" s="212">
        <v>40.480987548828118</v>
      </c>
      <c r="I41" s="212">
        <v>38.269363403320313</v>
      </c>
      <c r="J41" s="212">
        <v>765.34002685546875</v>
      </c>
      <c r="K41" s="212">
        <v>38.463336944580078</v>
      </c>
      <c r="L41" s="212">
        <v>33.921493530273438</v>
      </c>
      <c r="M41" s="212">
        <v>41.767688751220703</v>
      </c>
      <c r="N41" s="212">
        <v>329.95999145507813</v>
      </c>
      <c r="O41" s="212">
        <v>70.72503662109375</v>
      </c>
      <c r="P41" s="212">
        <v>13.81771850585938</v>
      </c>
      <c r="Q41" s="212">
        <v>140.1499938964844</v>
      </c>
      <c r="R41" s="212">
        <v>130.90275573730469</v>
      </c>
      <c r="S41" s="212">
        <v>64.454986572265625</v>
      </c>
      <c r="T41" s="212">
        <v>82.010002136230469</v>
      </c>
      <c r="U41" s="212">
        <v>159.60212707519531</v>
      </c>
      <c r="V41" s="212">
        <v>19.770000457763668</v>
      </c>
      <c r="W41" s="219">
        <v>1.995000004768372</v>
      </c>
      <c r="X41" s="214">
        <v>282.12789916992188</v>
      </c>
    </row>
    <row r="42" spans="1:24" x14ac:dyDescent="0.35">
      <c r="A42" s="101">
        <v>43332</v>
      </c>
      <c r="B42" s="24">
        <v>2857.050048828125</v>
      </c>
      <c r="C42" s="212">
        <v>125.5321350097656</v>
      </c>
      <c r="D42" s="212">
        <v>105.289909362793</v>
      </c>
      <c r="E42" s="212">
        <v>57.438308715820313</v>
      </c>
      <c r="F42" s="212">
        <v>69.209312438964844</v>
      </c>
      <c r="G42" s="212">
        <v>53.632041931152337</v>
      </c>
      <c r="H42" s="212">
        <v>40.739841461181641</v>
      </c>
      <c r="I42" s="212">
        <v>38.666969299316413</v>
      </c>
      <c r="J42" s="212">
        <v>766.8599853515625</v>
      </c>
      <c r="K42" s="212">
        <v>38.86151123046875</v>
      </c>
      <c r="L42" s="212">
        <v>34.151302337646477</v>
      </c>
      <c r="M42" s="212">
        <v>42.005851745605469</v>
      </c>
      <c r="N42" s="212">
        <v>330.1099853515625</v>
      </c>
      <c r="O42" s="212">
        <v>70.824630737304688</v>
      </c>
      <c r="P42" s="212">
        <v>13.83754348754883</v>
      </c>
      <c r="Q42" s="212">
        <v>140.03999328613281</v>
      </c>
      <c r="R42" s="212">
        <v>130.7933044433594</v>
      </c>
      <c r="S42" s="212">
        <v>64.375312805175781</v>
      </c>
      <c r="T42" s="212">
        <v>85.220001220703125</v>
      </c>
      <c r="U42" s="212">
        <v>160.72129821777341</v>
      </c>
      <c r="V42" s="212">
        <v>19.979999542236332</v>
      </c>
      <c r="W42" s="219">
        <v>1.9930000305175779</v>
      </c>
      <c r="X42" s="214">
        <v>282.73162841796881</v>
      </c>
    </row>
    <row r="43" spans="1:24" x14ac:dyDescent="0.35">
      <c r="A43" s="101">
        <v>43333</v>
      </c>
      <c r="B43" s="24">
        <v>2862.9599609375</v>
      </c>
      <c r="C43" s="212">
        <v>122.88319396972661</v>
      </c>
      <c r="D43" s="212">
        <v>104.5436706542969</v>
      </c>
      <c r="E43" s="212">
        <v>56.601104736328118</v>
      </c>
      <c r="F43" s="212">
        <v>68.223007202148438</v>
      </c>
      <c r="G43" s="212">
        <v>53.711616516113281</v>
      </c>
      <c r="H43" s="212">
        <v>40.889183044433587</v>
      </c>
      <c r="I43" s="212">
        <v>37.782295227050781</v>
      </c>
      <c r="J43" s="212">
        <v>767</v>
      </c>
      <c r="K43" s="212">
        <v>38.284160614013672</v>
      </c>
      <c r="L43" s="212">
        <v>33.711673736572273</v>
      </c>
      <c r="M43" s="212">
        <v>41.837154388427727</v>
      </c>
      <c r="N43" s="212">
        <v>329.97000122070313</v>
      </c>
      <c r="O43" s="212">
        <v>72.119224548339844</v>
      </c>
      <c r="P43" s="212">
        <v>13.847455978393549</v>
      </c>
      <c r="Q43" s="212">
        <v>140.17999267578119</v>
      </c>
      <c r="R43" s="212">
        <v>129.94761657714841</v>
      </c>
      <c r="S43" s="212">
        <v>64.48486328125</v>
      </c>
      <c r="T43" s="212">
        <v>85.660003662109375</v>
      </c>
      <c r="U43" s="212">
        <v>160.03181457519531</v>
      </c>
      <c r="V43" s="212">
        <v>20.39999961853027</v>
      </c>
      <c r="W43" s="219">
        <v>2.035000085830688</v>
      </c>
      <c r="X43" s="214">
        <v>283.39471435546881</v>
      </c>
    </row>
    <row r="44" spans="1:24" x14ac:dyDescent="0.35">
      <c r="A44" s="101">
        <v>43334</v>
      </c>
      <c r="B44" s="24">
        <v>2861.820068359375</v>
      </c>
      <c r="C44" s="212">
        <v>122.59547424316411</v>
      </c>
      <c r="D44" s="212">
        <v>104.5038681030273</v>
      </c>
      <c r="E44" s="212">
        <v>56.172534942626953</v>
      </c>
      <c r="F44" s="212">
        <v>68.09478759765625</v>
      </c>
      <c r="G44" s="212">
        <v>52.537918090820313</v>
      </c>
      <c r="H44" s="212">
        <v>40.480987548828118</v>
      </c>
      <c r="I44" s="212">
        <v>37.484096527099609</v>
      </c>
      <c r="J44" s="212">
        <v>758.760009765625</v>
      </c>
      <c r="K44" s="212">
        <v>38.333930969238281</v>
      </c>
      <c r="L44" s="212">
        <v>33.681694030761719</v>
      </c>
      <c r="M44" s="212">
        <v>41.747840881347663</v>
      </c>
      <c r="N44" s="212">
        <v>328.66000366210938</v>
      </c>
      <c r="O44" s="212">
        <v>72.666946411132813</v>
      </c>
      <c r="P44" s="212">
        <v>13.86728000640869</v>
      </c>
      <c r="Q44" s="212">
        <v>140.13999938964841</v>
      </c>
      <c r="R44" s="212">
        <v>130.44508361816409</v>
      </c>
      <c r="S44" s="212">
        <v>65.401092529296875</v>
      </c>
      <c r="T44" s="212">
        <v>84.529998779296875</v>
      </c>
      <c r="U44" s="212">
        <v>160.61138916015619</v>
      </c>
      <c r="V44" s="212">
        <v>20.89999961853027</v>
      </c>
      <c r="W44" s="219">
        <v>2.035000085830688</v>
      </c>
      <c r="X44" s="214">
        <v>283.22647094726563</v>
      </c>
    </row>
    <row r="45" spans="1:24" x14ac:dyDescent="0.35">
      <c r="A45" s="101">
        <v>43335</v>
      </c>
      <c r="B45" s="24">
        <v>2856.97998046875</v>
      </c>
      <c r="C45" s="212">
        <v>122.9625625610352</v>
      </c>
      <c r="D45" s="212">
        <v>104.294921875</v>
      </c>
      <c r="E45" s="212">
        <v>56.332000732421882</v>
      </c>
      <c r="F45" s="212">
        <v>68.025741577148438</v>
      </c>
      <c r="G45" s="212">
        <v>52.378772735595703</v>
      </c>
      <c r="H45" s="212">
        <v>40.500900268554688</v>
      </c>
      <c r="I45" s="212">
        <v>37.364818572998047</v>
      </c>
      <c r="J45" s="212">
        <v>771.3699951171875</v>
      </c>
      <c r="K45" s="212">
        <v>37.159328460693359</v>
      </c>
      <c r="L45" s="212">
        <v>33.401931762695313</v>
      </c>
      <c r="M45" s="212">
        <v>41.876846313476563</v>
      </c>
      <c r="N45" s="212">
        <v>331.64999389648438</v>
      </c>
      <c r="O45" s="212">
        <v>72.856155395507813</v>
      </c>
      <c r="P45" s="212">
        <v>13.887104988098139</v>
      </c>
      <c r="Q45" s="212">
        <v>139.5</v>
      </c>
      <c r="R45" s="212">
        <v>130.41523742675781</v>
      </c>
      <c r="S45" s="212">
        <v>65.560440063476563</v>
      </c>
      <c r="T45" s="212">
        <v>84.739997863769531</v>
      </c>
      <c r="U45" s="212">
        <v>163.13951110839841</v>
      </c>
      <c r="V45" s="212">
        <v>22.29000091552734</v>
      </c>
      <c r="W45" s="219">
        <v>2.032999992370605</v>
      </c>
      <c r="X45" s="214">
        <v>282.85040283203119</v>
      </c>
    </row>
    <row r="46" spans="1:24" x14ac:dyDescent="0.35">
      <c r="A46" s="101">
        <v>43336</v>
      </c>
      <c r="B46" s="24">
        <v>2874.68994140625</v>
      </c>
      <c r="C46" s="212">
        <v>123.2800369262695</v>
      </c>
      <c r="D46" s="212">
        <v>105.2401580810547</v>
      </c>
      <c r="E46" s="212">
        <v>56.142635345458977</v>
      </c>
      <c r="F46" s="212">
        <v>68.09478759765625</v>
      </c>
      <c r="G46" s="212">
        <v>52.468292236328118</v>
      </c>
      <c r="H46" s="212">
        <v>40.909095764160163</v>
      </c>
      <c r="I46" s="212">
        <v>38.716667175292969</v>
      </c>
      <c r="J46" s="212">
        <v>770.52001953125</v>
      </c>
      <c r="K46" s="212">
        <v>37.786445617675781</v>
      </c>
      <c r="L46" s="212">
        <v>34.061374664306641</v>
      </c>
      <c r="M46" s="212">
        <v>42.0753173828125</v>
      </c>
      <c r="N46" s="212">
        <v>330.67001342773438</v>
      </c>
      <c r="O46" s="212">
        <v>73.483535766601563</v>
      </c>
      <c r="P46" s="212">
        <v>13.887104988098139</v>
      </c>
      <c r="Q46" s="212">
        <v>141.6300048828125</v>
      </c>
      <c r="R46" s="212">
        <v>130.6938171386719</v>
      </c>
      <c r="S46" s="212">
        <v>65.829330444335938</v>
      </c>
      <c r="T46" s="212">
        <v>85.139999389648438</v>
      </c>
      <c r="U46" s="212">
        <v>164.23872375488281</v>
      </c>
      <c r="V46" s="212">
        <v>23.979999542236332</v>
      </c>
      <c r="W46" s="219">
        <v>2.0480000972747798</v>
      </c>
      <c r="X46" s="214">
        <v>284.55267333984381</v>
      </c>
    </row>
    <row r="47" spans="1:24" x14ac:dyDescent="0.35">
      <c r="A47" s="101">
        <v>43339</v>
      </c>
      <c r="B47" s="24">
        <v>2896.739990234375</v>
      </c>
      <c r="C47" s="212">
        <v>122.76413726806641</v>
      </c>
      <c r="D47" s="212">
        <v>104.5834655761719</v>
      </c>
      <c r="E47" s="212">
        <v>56.013065338134773</v>
      </c>
      <c r="F47" s="212">
        <v>68.04547119140625</v>
      </c>
      <c r="G47" s="212">
        <v>52.687118530273438</v>
      </c>
      <c r="H47" s="212">
        <v>41.665748596191413</v>
      </c>
      <c r="I47" s="212">
        <v>39.134151458740227</v>
      </c>
      <c r="J47" s="212">
        <v>767.94000244140625</v>
      </c>
      <c r="K47" s="212">
        <v>37.766536712646477</v>
      </c>
      <c r="L47" s="212">
        <v>34.121326446533203</v>
      </c>
      <c r="M47" s="212">
        <v>41.2615966796875</v>
      </c>
      <c r="N47" s="212">
        <v>330.07998657226563</v>
      </c>
      <c r="O47" s="212">
        <v>74.927513122558594</v>
      </c>
      <c r="P47" s="212">
        <v>13.83754348754883</v>
      </c>
      <c r="Q47" s="212">
        <v>141.9700012207031</v>
      </c>
      <c r="R47" s="212">
        <v>130.59431457519531</v>
      </c>
      <c r="S47" s="212">
        <v>66.566299438476563</v>
      </c>
      <c r="T47" s="212">
        <v>85.94000244140625</v>
      </c>
      <c r="U47" s="212">
        <v>161.8604736328125</v>
      </c>
      <c r="V47" s="212">
        <v>25.260000228881839</v>
      </c>
      <c r="W47" s="219">
        <v>2.059999942779541</v>
      </c>
      <c r="X47" s="214">
        <v>286.79934692382813</v>
      </c>
    </row>
    <row r="48" spans="1:24" x14ac:dyDescent="0.35">
      <c r="A48" s="101">
        <v>43340</v>
      </c>
      <c r="B48" s="24">
        <v>2897.52001953125</v>
      </c>
      <c r="C48" s="212">
        <v>122.15895080566411</v>
      </c>
      <c r="D48" s="212">
        <v>104.6531143188477</v>
      </c>
      <c r="E48" s="212">
        <v>56.262233734130859</v>
      </c>
      <c r="F48" s="212">
        <v>67.690391540527344</v>
      </c>
      <c r="G48" s="212">
        <v>52.766689300537109</v>
      </c>
      <c r="H48" s="212">
        <v>41.486537933349609</v>
      </c>
      <c r="I48" s="212">
        <v>38.587448120117188</v>
      </c>
      <c r="J48" s="212">
        <v>766.1199951171875</v>
      </c>
      <c r="K48" s="212">
        <v>37.736675262451172</v>
      </c>
      <c r="L48" s="212">
        <v>34.141307830810547</v>
      </c>
      <c r="M48" s="212">
        <v>41.182209014892578</v>
      </c>
      <c r="N48" s="212">
        <v>332.02999877929688</v>
      </c>
      <c r="O48" s="212">
        <v>76.670242309570313</v>
      </c>
      <c r="P48" s="212">
        <v>13.78798198699951</v>
      </c>
      <c r="Q48" s="212">
        <v>144.07000732421881</v>
      </c>
      <c r="R48" s="212">
        <v>129.5794982910156</v>
      </c>
      <c r="S48" s="212">
        <v>66.516510009765625</v>
      </c>
      <c r="T48" s="212">
        <v>86.819999694824219</v>
      </c>
      <c r="U48" s="212">
        <v>161.98039245605469</v>
      </c>
      <c r="V48" s="212">
        <v>25.04999923706055</v>
      </c>
      <c r="W48" s="219">
        <v>2.0780000686645508</v>
      </c>
      <c r="X48" s="214">
        <v>286.93789672851563</v>
      </c>
    </row>
    <row r="49" spans="1:24" x14ac:dyDescent="0.35">
      <c r="A49" s="101">
        <v>43341</v>
      </c>
      <c r="B49" s="24">
        <v>2914.0400390625</v>
      </c>
      <c r="C49" s="212">
        <v>123.2502746582031</v>
      </c>
      <c r="D49" s="212">
        <v>104.8023681640625</v>
      </c>
      <c r="E49" s="212">
        <v>56.312068939208977</v>
      </c>
      <c r="F49" s="212">
        <v>67.867935180664063</v>
      </c>
      <c r="G49" s="212">
        <v>52.965621948242188</v>
      </c>
      <c r="H49" s="212">
        <v>41.655792236328118</v>
      </c>
      <c r="I49" s="212">
        <v>38.627208709716797</v>
      </c>
      <c r="J49" s="212">
        <v>769.6400146484375</v>
      </c>
      <c r="K49" s="212">
        <v>38.244342803955078</v>
      </c>
      <c r="L49" s="212">
        <v>34.331150054931641</v>
      </c>
      <c r="M49" s="212">
        <v>41.182209014892578</v>
      </c>
      <c r="N49" s="212">
        <v>332.76998901367188</v>
      </c>
      <c r="O49" s="212">
        <v>77.934974670410156</v>
      </c>
      <c r="P49" s="212">
        <v>13.887104988098139</v>
      </c>
      <c r="Q49" s="212">
        <v>147.80000305175781</v>
      </c>
      <c r="R49" s="212">
        <v>131.45991516113281</v>
      </c>
      <c r="S49" s="212">
        <v>66.855117797851563</v>
      </c>
      <c r="T49" s="212">
        <v>87.110000610351563</v>
      </c>
      <c r="U49" s="212">
        <v>163.4393005371094</v>
      </c>
      <c r="V49" s="212">
        <v>25.20000076293945</v>
      </c>
      <c r="W49" s="219">
        <v>2.0799999237060551</v>
      </c>
      <c r="X49" s="214">
        <v>288.48184204101563</v>
      </c>
    </row>
    <row r="50" spans="1:24" x14ac:dyDescent="0.35">
      <c r="A50" s="101">
        <v>43342</v>
      </c>
      <c r="B50" s="24">
        <v>2901.1298828125</v>
      </c>
      <c r="C50" s="212">
        <v>122.6847686767578</v>
      </c>
      <c r="D50" s="212">
        <v>104.9516143798828</v>
      </c>
      <c r="E50" s="212">
        <v>56.192466735839837</v>
      </c>
      <c r="F50" s="212">
        <v>67.601631164550781</v>
      </c>
      <c r="G50" s="212">
        <v>52.816421508789063</v>
      </c>
      <c r="H50" s="212">
        <v>41.655792236328118</v>
      </c>
      <c r="I50" s="212">
        <v>38.408523559570313</v>
      </c>
      <c r="J50" s="212">
        <v>760.8900146484375</v>
      </c>
      <c r="K50" s="212">
        <v>38.373748779296882</v>
      </c>
      <c r="L50" s="212">
        <v>34.620906829833977</v>
      </c>
      <c r="M50" s="212">
        <v>41.182209014892578</v>
      </c>
      <c r="N50" s="212">
        <v>329.52999877929688</v>
      </c>
      <c r="O50" s="212">
        <v>76.8992919921875</v>
      </c>
      <c r="P50" s="212">
        <v>13.77806949615479</v>
      </c>
      <c r="Q50" s="212">
        <v>146.32000732421881</v>
      </c>
      <c r="R50" s="212">
        <v>131.12162780761719</v>
      </c>
      <c r="S50" s="212">
        <v>66.745567321777344</v>
      </c>
      <c r="T50" s="212">
        <v>86.919998168945313</v>
      </c>
      <c r="U50" s="212">
        <v>161.68060302734381</v>
      </c>
      <c r="V50" s="212">
        <v>24.889999389648441</v>
      </c>
      <c r="W50" s="219">
        <v>2.0580000877380371</v>
      </c>
      <c r="X50" s="214">
        <v>287.31396484375</v>
      </c>
    </row>
    <row r="51" spans="1:24" x14ac:dyDescent="0.35">
      <c r="A51" s="101">
        <v>43343</v>
      </c>
      <c r="B51" s="24">
        <v>2901.52001953125</v>
      </c>
      <c r="C51" s="212">
        <v>123.895149230957</v>
      </c>
      <c r="D51" s="212">
        <v>105.1207656860352</v>
      </c>
      <c r="E51" s="212">
        <v>56.391803741455078</v>
      </c>
      <c r="F51" s="212">
        <v>67.650947570800781</v>
      </c>
      <c r="G51" s="212">
        <v>53.164554595947273</v>
      </c>
      <c r="H51" s="212">
        <v>41.795513153076172</v>
      </c>
      <c r="I51" s="212">
        <v>38.110324859619141</v>
      </c>
      <c r="J51" s="212">
        <v>766.8800048828125</v>
      </c>
      <c r="K51" s="212">
        <v>38.97100830078125</v>
      </c>
      <c r="L51" s="212">
        <v>35.360282897949219</v>
      </c>
      <c r="M51" s="212">
        <v>41.202053070068359</v>
      </c>
      <c r="N51" s="212">
        <v>335.42001342773438</v>
      </c>
      <c r="O51" s="212">
        <v>77.506759643554688</v>
      </c>
      <c r="P51" s="212">
        <v>13.34192943572998</v>
      </c>
      <c r="Q51" s="212">
        <v>147.72999572753909</v>
      </c>
      <c r="R51" s="212">
        <v>133.78517150878909</v>
      </c>
      <c r="S51" s="212">
        <v>66.566299438476563</v>
      </c>
      <c r="T51" s="212">
        <v>87.419998168945313</v>
      </c>
      <c r="U51" s="212">
        <v>163.90895080566409</v>
      </c>
      <c r="V51" s="212">
        <v>25.170000076293949</v>
      </c>
      <c r="W51" s="219">
        <v>2.0550000667572021</v>
      </c>
      <c r="X51" s="214">
        <v>287.32388305664063</v>
      </c>
    </row>
    <row r="52" spans="1:24" x14ac:dyDescent="0.35">
      <c r="A52" s="101">
        <v>43347</v>
      </c>
      <c r="B52" s="24">
        <v>2896.719970703125</v>
      </c>
      <c r="C52" s="212">
        <v>125.2444229125977</v>
      </c>
      <c r="D52" s="212">
        <v>104.09592437744141</v>
      </c>
      <c r="E52" s="212">
        <v>56.292133331298828</v>
      </c>
      <c r="F52" s="212">
        <v>67.019706726074219</v>
      </c>
      <c r="G52" s="212">
        <v>53.244125366210938</v>
      </c>
      <c r="H52" s="212">
        <v>41.336437225341797</v>
      </c>
      <c r="I52" s="212">
        <v>37.136192321777337</v>
      </c>
      <c r="J52" s="212">
        <v>783</v>
      </c>
      <c r="K52" s="212">
        <v>39.797210693359382</v>
      </c>
      <c r="L52" s="212">
        <v>35.590091705322273</v>
      </c>
      <c r="M52" s="212">
        <v>41.053203582763672</v>
      </c>
      <c r="N52" s="212">
        <v>343.77999877929688</v>
      </c>
      <c r="O52" s="212">
        <v>78.4627685546875</v>
      </c>
      <c r="P52" s="212">
        <v>13.034647941589361</v>
      </c>
      <c r="Q52" s="212">
        <v>149.49000549316409</v>
      </c>
      <c r="R52" s="212">
        <v>133.7053527832031</v>
      </c>
      <c r="S52" s="212">
        <v>66.835197448730469</v>
      </c>
      <c r="T52" s="212">
        <v>88.300003051757813</v>
      </c>
      <c r="U52" s="212">
        <v>169.35493469238281</v>
      </c>
      <c r="V52" s="212">
        <v>28.059999465942379</v>
      </c>
      <c r="W52" s="219">
        <v>2.0680000782012939</v>
      </c>
      <c r="X52" s="214">
        <v>286.82901000976563</v>
      </c>
    </row>
    <row r="53" spans="1:24" x14ac:dyDescent="0.35">
      <c r="A53" s="101">
        <v>43348</v>
      </c>
      <c r="B53" s="24">
        <v>2888.60009765625</v>
      </c>
      <c r="C53" s="212">
        <v>126.72267913818359</v>
      </c>
      <c r="D53" s="212">
        <v>105.19041442871089</v>
      </c>
      <c r="E53" s="212">
        <v>57.508075714111328</v>
      </c>
      <c r="F53" s="212">
        <v>67.680534362792969</v>
      </c>
      <c r="G53" s="212">
        <v>53.502738952636719</v>
      </c>
      <c r="H53" s="212">
        <v>41.865371704101563</v>
      </c>
      <c r="I53" s="212">
        <v>37.464214324951172</v>
      </c>
      <c r="J53" s="212">
        <v>772.42999267578125</v>
      </c>
      <c r="K53" s="212">
        <v>40.155567169189453</v>
      </c>
      <c r="L53" s="212">
        <v>35.240386962890618</v>
      </c>
      <c r="M53" s="212">
        <v>41.529525756835938</v>
      </c>
      <c r="N53" s="212">
        <v>340.8599853515625</v>
      </c>
      <c r="O53" s="212">
        <v>78.472732543945313</v>
      </c>
      <c r="P53" s="212">
        <v>13.292367935180661</v>
      </c>
      <c r="Q53" s="212">
        <v>144.2799987792969</v>
      </c>
      <c r="R53" s="212">
        <v>133.46592712402341</v>
      </c>
      <c r="S53" s="212">
        <v>65.729743957519531</v>
      </c>
      <c r="T53" s="212">
        <v>88.19000244140625</v>
      </c>
      <c r="U53" s="212">
        <v>166.87675476074219</v>
      </c>
      <c r="V53" s="212">
        <v>28.510000228881839</v>
      </c>
      <c r="W53" s="219">
        <v>2.089999914169312</v>
      </c>
      <c r="X53" s="214">
        <v>286.05703735351563</v>
      </c>
    </row>
    <row r="54" spans="1:24" x14ac:dyDescent="0.35">
      <c r="A54" s="101">
        <v>43349</v>
      </c>
      <c r="B54" s="24">
        <v>2878.050048828125</v>
      </c>
      <c r="C54" s="212">
        <v>128.5382385253906</v>
      </c>
      <c r="D54" s="212">
        <v>104.842170715332</v>
      </c>
      <c r="E54" s="212">
        <v>57.926677703857422</v>
      </c>
      <c r="F54" s="212">
        <v>68.430130004882813</v>
      </c>
      <c r="G54" s="212">
        <v>53.920494079589837</v>
      </c>
      <c r="H54" s="212">
        <v>42.054988861083977</v>
      </c>
      <c r="I54" s="212">
        <v>36.46026611328125</v>
      </c>
      <c r="J54" s="212">
        <v>771.65997314453125</v>
      </c>
      <c r="K54" s="212">
        <v>41.091266632080078</v>
      </c>
      <c r="L54" s="212">
        <v>34.950630187988281</v>
      </c>
      <c r="M54" s="212">
        <v>41.460063934326172</v>
      </c>
      <c r="N54" s="212">
        <v>344.70001220703119</v>
      </c>
      <c r="O54" s="212">
        <v>77.715888977050781</v>
      </c>
      <c r="P54" s="212">
        <v>13.16350841522217</v>
      </c>
      <c r="Q54" s="212">
        <v>145.92999267578119</v>
      </c>
      <c r="R54" s="212">
        <v>131.97955322265619</v>
      </c>
      <c r="S54" s="212">
        <v>65.560440063476563</v>
      </c>
      <c r="T54" s="212">
        <v>87.129997253417969</v>
      </c>
      <c r="U54" s="212">
        <v>167.09660339355469</v>
      </c>
      <c r="V54" s="212">
        <v>27.840000152587891</v>
      </c>
      <c r="W54" s="219">
        <v>2.0799999237060551</v>
      </c>
      <c r="X54" s="214">
        <v>285.19601440429688</v>
      </c>
    </row>
    <row r="55" spans="1:24" x14ac:dyDescent="0.35">
      <c r="A55" s="101">
        <v>43350</v>
      </c>
      <c r="B55" s="24">
        <v>2871.679931640625</v>
      </c>
      <c r="C55" s="212">
        <v>129.5700378417969</v>
      </c>
      <c r="D55" s="212">
        <v>106.4938507080078</v>
      </c>
      <c r="E55" s="212">
        <v>58.494781494140618</v>
      </c>
      <c r="F55" s="212">
        <v>68.716163635253906</v>
      </c>
      <c r="G55" s="212">
        <v>54.567024230957031</v>
      </c>
      <c r="H55" s="212">
        <v>42.334419250488281</v>
      </c>
      <c r="I55" s="212">
        <v>36.504150390625</v>
      </c>
      <c r="J55" s="212">
        <v>772.530029296875</v>
      </c>
      <c r="K55" s="212">
        <v>41.101222991943359</v>
      </c>
      <c r="L55" s="212">
        <v>34.770778656005859</v>
      </c>
      <c r="M55" s="212">
        <v>41.876846313476563</v>
      </c>
      <c r="N55" s="212">
        <v>346.1199951171875</v>
      </c>
      <c r="O55" s="212">
        <v>76.879371643066406</v>
      </c>
      <c r="P55" s="212">
        <v>12.994998931884769</v>
      </c>
      <c r="Q55" s="212">
        <v>148.02000427246091</v>
      </c>
      <c r="R55" s="212">
        <v>132.1491394042969</v>
      </c>
      <c r="S55" s="212">
        <v>65.938880920410156</v>
      </c>
      <c r="T55" s="212">
        <v>87.680000305175781</v>
      </c>
      <c r="U55" s="212">
        <v>167.15655517578119</v>
      </c>
      <c r="V55" s="212">
        <v>27.379999160766602</v>
      </c>
      <c r="W55" s="219">
        <v>2.0880000591278081</v>
      </c>
      <c r="X55" s="214">
        <v>284.64175415039063</v>
      </c>
    </row>
    <row r="56" spans="1:24" x14ac:dyDescent="0.35">
      <c r="A56" s="101">
        <v>43353</v>
      </c>
      <c r="B56" s="24">
        <v>2877.1298828125</v>
      </c>
      <c r="C56" s="212">
        <v>130.4728698730469</v>
      </c>
      <c r="D56" s="212">
        <v>105.88690185546881</v>
      </c>
      <c r="E56" s="212">
        <v>58.285480499267578</v>
      </c>
      <c r="F56" s="212">
        <v>68.607666015625</v>
      </c>
      <c r="G56" s="212">
        <v>54.676437377929688</v>
      </c>
      <c r="H56" s="212">
        <v>43.092891693115227</v>
      </c>
      <c r="I56" s="212">
        <v>35.576587677001953</v>
      </c>
      <c r="J56" s="212">
        <v>764.97998046875</v>
      </c>
      <c r="K56" s="212">
        <v>41.330173492431641</v>
      </c>
      <c r="L56" s="212">
        <v>35.230392456054688</v>
      </c>
      <c r="M56" s="212">
        <v>41.737918853759773</v>
      </c>
      <c r="N56" s="212">
        <v>345.8900146484375</v>
      </c>
      <c r="O56" s="212">
        <v>76.620452880859375</v>
      </c>
      <c r="P56" s="212">
        <v>13.10403537750244</v>
      </c>
      <c r="Q56" s="212">
        <v>149.77000427246091</v>
      </c>
      <c r="R56" s="212">
        <v>131.1814880371094</v>
      </c>
      <c r="S56" s="212">
        <v>66.277496337890625</v>
      </c>
      <c r="T56" s="212">
        <v>88.089996337890625</v>
      </c>
      <c r="U56" s="212">
        <v>166.80680847167969</v>
      </c>
      <c r="V56" s="212">
        <v>29.889999389648441</v>
      </c>
      <c r="W56" s="219">
        <v>2.0829999446868901</v>
      </c>
      <c r="X56" s="214">
        <v>285.1365966796875</v>
      </c>
    </row>
    <row r="57" spans="1:24" x14ac:dyDescent="0.35">
      <c r="A57" s="101">
        <v>43354</v>
      </c>
      <c r="B57" s="24">
        <v>2887.889892578125</v>
      </c>
      <c r="C57" s="212">
        <v>129.1731872558594</v>
      </c>
      <c r="D57" s="212">
        <v>105.1108093261719</v>
      </c>
      <c r="E57" s="212">
        <v>58.803752899169922</v>
      </c>
      <c r="F57" s="212">
        <v>68.134246826171875</v>
      </c>
      <c r="G57" s="212">
        <v>54.825634002685547</v>
      </c>
      <c r="H57" s="212">
        <v>42.703678131103523</v>
      </c>
      <c r="I57" s="212">
        <v>35.496795654296882</v>
      </c>
      <c r="J57" s="212">
        <v>764.32000732421875</v>
      </c>
      <c r="K57" s="212">
        <v>41.409805297851563</v>
      </c>
      <c r="L57" s="212">
        <v>35.380268096923828</v>
      </c>
      <c r="M57" s="212">
        <v>41.986007690429688</v>
      </c>
      <c r="N57" s="212">
        <v>347.72000122070313</v>
      </c>
      <c r="O57" s="212">
        <v>76.142448425292969</v>
      </c>
      <c r="P57" s="212">
        <v>12.965262413024901</v>
      </c>
      <c r="Q57" s="212">
        <v>150.88999938964841</v>
      </c>
      <c r="R57" s="212">
        <v>131.46080017089841</v>
      </c>
      <c r="S57" s="212">
        <v>66.327285766601563</v>
      </c>
      <c r="T57" s="212">
        <v>89.120002746582031</v>
      </c>
      <c r="U57" s="212">
        <v>167.11659240722659</v>
      </c>
      <c r="V57" s="212">
        <v>30.10000038146973</v>
      </c>
      <c r="W57" s="219">
        <v>2.1080000400543208</v>
      </c>
      <c r="X57" s="214">
        <v>286.07681274414063</v>
      </c>
    </row>
    <row r="58" spans="1:24" x14ac:dyDescent="0.35">
      <c r="A58" s="101">
        <v>43355</v>
      </c>
      <c r="B58" s="24">
        <v>2888.919921875</v>
      </c>
      <c r="C58" s="212">
        <v>130.13554382324219</v>
      </c>
      <c r="D58" s="212">
        <v>105.4391632080078</v>
      </c>
      <c r="E58" s="212">
        <v>59.232322692871087</v>
      </c>
      <c r="F58" s="212">
        <v>68.903564453125</v>
      </c>
      <c r="G58" s="212">
        <v>54.676437377929688</v>
      </c>
      <c r="H58" s="212">
        <v>43.112850189208977</v>
      </c>
      <c r="I58" s="212">
        <v>35.616481781005859</v>
      </c>
      <c r="J58" s="212">
        <v>764.02001953125</v>
      </c>
      <c r="K58" s="212">
        <v>41.837837219238281</v>
      </c>
      <c r="L58" s="212">
        <v>35.739967346191413</v>
      </c>
      <c r="M58" s="212">
        <v>42.085239410400391</v>
      </c>
      <c r="N58" s="212">
        <v>343.95999145507813</v>
      </c>
      <c r="O58" s="212">
        <v>75.793899536132813</v>
      </c>
      <c r="P58" s="212">
        <v>13.11394691467285</v>
      </c>
      <c r="Q58" s="212">
        <v>151.8999938964844</v>
      </c>
      <c r="R58" s="212">
        <v>131.1814880371094</v>
      </c>
      <c r="S58" s="212">
        <v>66.695770263671875</v>
      </c>
      <c r="T58" s="212">
        <v>87.800003051757813</v>
      </c>
      <c r="U58" s="212">
        <v>166.97669982910159</v>
      </c>
      <c r="V58" s="212">
        <v>32.209999084472663</v>
      </c>
      <c r="W58" s="219">
        <v>2.1050000190734859</v>
      </c>
      <c r="X58" s="214">
        <v>286.1461181640625</v>
      </c>
    </row>
    <row r="59" spans="1:24" x14ac:dyDescent="0.35">
      <c r="A59" s="101">
        <v>43356</v>
      </c>
      <c r="B59" s="24">
        <v>2904.179931640625</v>
      </c>
      <c r="C59" s="212">
        <v>130.24467468261719</v>
      </c>
      <c r="D59" s="212">
        <v>106.0461044311523</v>
      </c>
      <c r="E59" s="212">
        <v>59.252254486083977</v>
      </c>
      <c r="F59" s="212">
        <v>69.860282897949219</v>
      </c>
      <c r="G59" s="212">
        <v>54.59686279296875</v>
      </c>
      <c r="H59" s="212">
        <v>43.72161865234375</v>
      </c>
      <c r="I59" s="212">
        <v>35.3870849609375</v>
      </c>
      <c r="J59" s="212">
        <v>765.29998779296875</v>
      </c>
      <c r="K59" s="212">
        <v>41.987155914306641</v>
      </c>
      <c r="L59" s="212">
        <v>36.139629364013672</v>
      </c>
      <c r="M59" s="212">
        <v>42.521869659423828</v>
      </c>
      <c r="N59" s="212">
        <v>341.80999755859381</v>
      </c>
      <c r="O59" s="212">
        <v>77.018791198730469</v>
      </c>
      <c r="P59" s="212">
        <v>13.33201694488525</v>
      </c>
      <c r="Q59" s="212">
        <v>146.86000061035159</v>
      </c>
      <c r="R59" s="212">
        <v>133.51580810546881</v>
      </c>
      <c r="S59" s="212">
        <v>68.219505310058594</v>
      </c>
      <c r="T59" s="212">
        <v>89.580001831054688</v>
      </c>
      <c r="U59" s="212">
        <v>166.6069641113281</v>
      </c>
      <c r="V59" s="212">
        <v>30.479999542236332</v>
      </c>
      <c r="W59" s="219">
        <v>2.092999935150146</v>
      </c>
      <c r="X59" s="214">
        <v>287.83853149414063</v>
      </c>
    </row>
    <row r="60" spans="1:24" x14ac:dyDescent="0.35">
      <c r="A60" s="101">
        <v>43357</v>
      </c>
      <c r="B60" s="24">
        <v>2904.97998046875</v>
      </c>
      <c r="C60" s="212">
        <v>131.2467041015625</v>
      </c>
      <c r="D60" s="212">
        <v>105.2401580810547</v>
      </c>
      <c r="E60" s="212">
        <v>59.351921081542969</v>
      </c>
      <c r="F60" s="212">
        <v>69.49285888671875</v>
      </c>
      <c r="G60" s="212">
        <v>54.457611083984382</v>
      </c>
      <c r="H60" s="212">
        <v>44.050952911376953</v>
      </c>
      <c r="I60" s="212">
        <v>35.377113342285163</v>
      </c>
      <c r="J60" s="212">
        <v>749.20001220703125</v>
      </c>
      <c r="K60" s="212">
        <v>41.70843505859375</v>
      </c>
      <c r="L60" s="212">
        <v>36.209571838378913</v>
      </c>
      <c r="M60" s="212">
        <v>42.631027221679688</v>
      </c>
      <c r="N60" s="212">
        <v>338.73001098632813</v>
      </c>
      <c r="O60" s="212">
        <v>77.247833251953125</v>
      </c>
      <c r="P60" s="212">
        <v>13.43113994598389</v>
      </c>
      <c r="Q60" s="212">
        <v>148.86000061035159</v>
      </c>
      <c r="R60" s="212">
        <v>133.30633544921881</v>
      </c>
      <c r="S60" s="212">
        <v>68.13983154296875</v>
      </c>
      <c r="T60" s="212">
        <v>90.330001831054688</v>
      </c>
      <c r="U60" s="212">
        <v>165.32789611816409</v>
      </c>
      <c r="V60" s="212">
        <v>32.720001220703118</v>
      </c>
      <c r="W60" s="219">
        <v>2.1029999256134029</v>
      </c>
      <c r="X60" s="214">
        <v>287.88800048828119</v>
      </c>
    </row>
    <row r="61" spans="1:24" x14ac:dyDescent="0.35">
      <c r="A61" s="101">
        <v>43360</v>
      </c>
      <c r="B61" s="24">
        <v>2888.800048828125</v>
      </c>
      <c r="C61" s="212">
        <v>131.62370300292969</v>
      </c>
      <c r="D61" s="212">
        <v>105.1804580688477</v>
      </c>
      <c r="E61" s="212">
        <v>59.601089477539063</v>
      </c>
      <c r="F61" s="212">
        <v>69.929794311523438</v>
      </c>
      <c r="G61" s="212">
        <v>54.278572082519531</v>
      </c>
      <c r="H61" s="212">
        <v>44.050952911376953</v>
      </c>
      <c r="I61" s="212">
        <v>35.796012878417969</v>
      </c>
      <c r="J61" s="212">
        <v>747.52001953125</v>
      </c>
      <c r="K61" s="212">
        <v>40.862319946289063</v>
      </c>
      <c r="L61" s="212">
        <v>35.470191955566413</v>
      </c>
      <c r="M61" s="212">
        <v>42.680641174316413</v>
      </c>
      <c r="N61" s="212">
        <v>336.66000366210938</v>
      </c>
      <c r="O61" s="212">
        <v>76.4013671875</v>
      </c>
      <c r="P61" s="212">
        <v>13.520350456237789</v>
      </c>
      <c r="Q61" s="212">
        <v>144.3699951171875</v>
      </c>
      <c r="R61" s="212">
        <v>132.3785705566406</v>
      </c>
      <c r="S61" s="212">
        <v>67.392906188964844</v>
      </c>
      <c r="T61" s="212">
        <v>90.160003662109375</v>
      </c>
      <c r="U61" s="212">
        <v>163.37933349609381</v>
      </c>
      <c r="V61" s="212">
        <v>32.430000305175781</v>
      </c>
      <c r="W61" s="219">
        <v>2.1080000400543208</v>
      </c>
      <c r="X61" s="214">
        <v>286.36383056640619</v>
      </c>
    </row>
    <row r="62" spans="1:24" x14ac:dyDescent="0.35">
      <c r="A62" s="101">
        <v>43361</v>
      </c>
      <c r="B62" s="24">
        <v>2904.31005859375</v>
      </c>
      <c r="C62" s="212">
        <v>130.20500183105469</v>
      </c>
      <c r="D62" s="212">
        <v>106.344596862793</v>
      </c>
      <c r="E62" s="212">
        <v>59.521358489990227</v>
      </c>
      <c r="F62" s="212">
        <v>69.929794311523438</v>
      </c>
      <c r="G62" s="212">
        <v>54.775901794433587</v>
      </c>
      <c r="H62" s="212">
        <v>44.829376220703118</v>
      </c>
      <c r="I62" s="212">
        <v>35.766090393066413</v>
      </c>
      <c r="J62" s="212">
        <v>732.760009765625</v>
      </c>
      <c r="K62" s="212">
        <v>40.39447021484375</v>
      </c>
      <c r="L62" s="212">
        <v>35.849872589111328</v>
      </c>
      <c r="M62" s="212">
        <v>43.176815032958977</v>
      </c>
      <c r="N62" s="212">
        <v>340.48001098632813</v>
      </c>
      <c r="O62" s="212">
        <v>77.247833251953125</v>
      </c>
      <c r="P62" s="212">
        <v>13.629385948181151</v>
      </c>
      <c r="Q62" s="212">
        <v>142.71000671386719</v>
      </c>
      <c r="R62" s="212">
        <v>133.4559631347656</v>
      </c>
      <c r="S62" s="212">
        <v>68.1298828125</v>
      </c>
      <c r="T62" s="212">
        <v>90.110000610351563</v>
      </c>
      <c r="U62" s="212">
        <v>167.5262756347656</v>
      </c>
      <c r="V62" s="212">
        <v>31.930000305175781</v>
      </c>
      <c r="W62" s="219">
        <v>2.125</v>
      </c>
      <c r="X62" s="214">
        <v>287.917724609375</v>
      </c>
    </row>
    <row r="63" spans="1:24" x14ac:dyDescent="0.35">
      <c r="A63" s="101">
        <v>43362</v>
      </c>
      <c r="B63" s="24">
        <v>2907.949951171875</v>
      </c>
      <c r="C63" s="212">
        <v>128.86564636230469</v>
      </c>
      <c r="D63" s="212">
        <v>105.21031188964839</v>
      </c>
      <c r="E63" s="212">
        <v>58.793785095214837</v>
      </c>
      <c r="F63" s="212">
        <v>69.49285888671875</v>
      </c>
      <c r="G63" s="212">
        <v>55.133979797363281</v>
      </c>
      <c r="H63" s="212">
        <v>44.140769958496087</v>
      </c>
      <c r="I63" s="212">
        <v>34.818576812744141</v>
      </c>
      <c r="J63" s="212">
        <v>754.280029296875</v>
      </c>
      <c r="K63" s="212">
        <v>39.478675842285163</v>
      </c>
      <c r="L63" s="212">
        <v>35.550128936767578</v>
      </c>
      <c r="M63" s="212">
        <v>42.928730010986328</v>
      </c>
      <c r="N63" s="212">
        <v>342.91000366210938</v>
      </c>
      <c r="O63" s="212">
        <v>77.327507019042969</v>
      </c>
      <c r="P63" s="212">
        <v>13.47078895568848</v>
      </c>
      <c r="Q63" s="212">
        <v>143.1600036621094</v>
      </c>
      <c r="R63" s="212">
        <v>131.6004638671875</v>
      </c>
      <c r="S63" s="212">
        <v>68.219505310058594</v>
      </c>
      <c r="T63" s="212">
        <v>89.349998474121094</v>
      </c>
      <c r="U63" s="212">
        <v>169.474853515625</v>
      </c>
      <c r="V63" s="212">
        <v>31.20999908447266</v>
      </c>
      <c r="W63" s="219">
        <v>2.119999885559082</v>
      </c>
      <c r="X63" s="214">
        <v>288.22451782226563</v>
      </c>
    </row>
    <row r="64" spans="1:24" x14ac:dyDescent="0.35">
      <c r="A64" s="101">
        <v>43363</v>
      </c>
      <c r="B64" s="24">
        <v>2930.75</v>
      </c>
      <c r="C64" s="212">
        <v>129.07398986816409</v>
      </c>
      <c r="D64" s="212">
        <v>105.5386581420898</v>
      </c>
      <c r="E64" s="212">
        <v>59.461555480957031</v>
      </c>
      <c r="F64" s="212">
        <v>70.287284851074219</v>
      </c>
      <c r="G64" s="212">
        <v>56.128639221191413</v>
      </c>
      <c r="H64" s="212">
        <v>44.300449371337891</v>
      </c>
      <c r="I64" s="212">
        <v>34.838527679443359</v>
      </c>
      <c r="J64" s="212">
        <v>761.90997314453125</v>
      </c>
      <c r="K64" s="212">
        <v>39.677761077880859</v>
      </c>
      <c r="L64" s="212">
        <v>35.799915313720703</v>
      </c>
      <c r="M64" s="212">
        <v>43.41497802734375</v>
      </c>
      <c r="N64" s="212">
        <v>344.54000854492188</v>
      </c>
      <c r="O64" s="212">
        <v>78.642021179199219</v>
      </c>
      <c r="P64" s="212">
        <v>13.688859939575201</v>
      </c>
      <c r="Q64" s="212">
        <v>133.80999755859381</v>
      </c>
      <c r="R64" s="212">
        <v>132.3785705566406</v>
      </c>
      <c r="S64" s="212">
        <v>68.508323669433594</v>
      </c>
      <c r="T64" s="212">
        <v>89.120002746582031</v>
      </c>
      <c r="U64" s="212">
        <v>169.4848327636719</v>
      </c>
      <c r="V64" s="212">
        <v>31.180000305175781</v>
      </c>
      <c r="W64" s="219">
        <v>2.1180000305175781</v>
      </c>
      <c r="X64" s="214">
        <v>290.56024169921881</v>
      </c>
    </row>
    <row r="65" spans="1:24" x14ac:dyDescent="0.35">
      <c r="A65" s="101">
        <v>43364</v>
      </c>
      <c r="B65" s="24">
        <v>2929.669921875</v>
      </c>
      <c r="C65" s="212">
        <v>129.19303894042969</v>
      </c>
      <c r="D65" s="212">
        <v>105.7973556518555</v>
      </c>
      <c r="E65" s="212">
        <v>59.840293884277337</v>
      </c>
      <c r="F65" s="212">
        <v>70.605056762695313</v>
      </c>
      <c r="G65" s="212">
        <v>57.143192291259773</v>
      </c>
      <c r="H65" s="212">
        <v>44.480083465576172</v>
      </c>
      <c r="I65" s="212">
        <v>34.768711090087891</v>
      </c>
      <c r="J65" s="212">
        <v>769.8699951171875</v>
      </c>
      <c r="K65" s="212">
        <v>39.827072143554688</v>
      </c>
      <c r="L65" s="212">
        <v>36.129638671875</v>
      </c>
      <c r="M65" s="212">
        <v>43.722606658935547</v>
      </c>
      <c r="N65" s="212">
        <v>344.510009765625</v>
      </c>
      <c r="O65" s="212">
        <v>78.403022766113281</v>
      </c>
      <c r="P65" s="212">
        <v>13.83754348754883</v>
      </c>
      <c r="Q65" s="212">
        <v>134.6199951171875</v>
      </c>
      <c r="R65" s="212">
        <v>133.04695129394531</v>
      </c>
      <c r="S65" s="212">
        <v>68.767257690429688</v>
      </c>
      <c r="T65" s="212">
        <v>89.94000244140625</v>
      </c>
      <c r="U65" s="212">
        <v>168.37525939941409</v>
      </c>
      <c r="V65" s="212">
        <v>31.020000457763668</v>
      </c>
      <c r="W65" s="219">
        <v>2.122999906539917</v>
      </c>
      <c r="X65" s="214">
        <v>290.29476928710938</v>
      </c>
    </row>
    <row r="66" spans="1:24" x14ac:dyDescent="0.35">
      <c r="A66" s="101">
        <v>43367</v>
      </c>
      <c r="B66" s="24">
        <v>2919.3701171875</v>
      </c>
      <c r="C66" s="212">
        <v>128.59776306152341</v>
      </c>
      <c r="D66" s="212">
        <v>105.06105804443359</v>
      </c>
      <c r="E66" s="212">
        <v>58.903419494628913</v>
      </c>
      <c r="F66" s="212">
        <v>70.287284851074219</v>
      </c>
      <c r="G66" s="212">
        <v>56.387248992919922</v>
      </c>
      <c r="H66" s="212">
        <v>44.769500732421882</v>
      </c>
      <c r="I66" s="212">
        <v>34.808605194091797</v>
      </c>
      <c r="J66" s="212">
        <v>765</v>
      </c>
      <c r="K66" s="212">
        <v>39.667804718017578</v>
      </c>
      <c r="L66" s="212">
        <v>36.059696197509773</v>
      </c>
      <c r="M66" s="212">
        <v>43.593601226806641</v>
      </c>
      <c r="N66" s="212">
        <v>343.04998779296881</v>
      </c>
      <c r="O66" s="212">
        <v>78.811317443847656</v>
      </c>
      <c r="P66" s="212">
        <v>13.639298439025881</v>
      </c>
      <c r="Q66" s="212">
        <v>134.86000061035159</v>
      </c>
      <c r="R66" s="212">
        <v>133.98468017578119</v>
      </c>
      <c r="S66" s="212">
        <v>71.147468566894531</v>
      </c>
      <c r="T66" s="212">
        <v>87.839996337890625</v>
      </c>
      <c r="U66" s="212">
        <v>167.58555603027341</v>
      </c>
      <c r="V66" s="212">
        <v>32.610000610351563</v>
      </c>
      <c r="W66" s="219">
        <v>2.122999906539917</v>
      </c>
      <c r="X66" s="214">
        <v>289.33041381835938</v>
      </c>
    </row>
    <row r="67" spans="1:24" x14ac:dyDescent="0.35">
      <c r="A67" s="101">
        <v>43368</v>
      </c>
      <c r="B67" s="24">
        <v>2915.56005859375</v>
      </c>
      <c r="C67" s="212">
        <v>128.25053405761719</v>
      </c>
      <c r="D67" s="212">
        <v>105.17050933837891</v>
      </c>
      <c r="E67" s="212">
        <v>58.813716888427727</v>
      </c>
      <c r="F67" s="212">
        <v>70.158195495605469</v>
      </c>
      <c r="G67" s="212">
        <v>56.59613037109375</v>
      </c>
      <c r="H67" s="212">
        <v>44.130794525146477</v>
      </c>
      <c r="I67" s="212">
        <v>35.157688140869141</v>
      </c>
      <c r="J67" s="212">
        <v>772.79998779296875</v>
      </c>
      <c r="K67" s="212">
        <v>39.40899658203125</v>
      </c>
      <c r="L67" s="212">
        <v>35.75994873046875</v>
      </c>
      <c r="M67" s="212">
        <v>43.454673767089837</v>
      </c>
      <c r="N67" s="212">
        <v>344.30999755859381</v>
      </c>
      <c r="O67" s="212">
        <v>77.038711547851563</v>
      </c>
      <c r="P67" s="212">
        <v>13.579824447631839</v>
      </c>
      <c r="Q67" s="212">
        <v>135.55999755859381</v>
      </c>
      <c r="R67" s="212">
        <v>134.1941833496094</v>
      </c>
      <c r="S67" s="212">
        <v>71.904350280761719</v>
      </c>
      <c r="T67" s="212">
        <v>87.919998168945313</v>
      </c>
      <c r="U67" s="212">
        <v>167.2557067871094</v>
      </c>
      <c r="V67" s="212">
        <v>32.569999694824219</v>
      </c>
      <c r="W67" s="219">
        <v>2.1679999828338619</v>
      </c>
      <c r="X67" s="214">
        <v>289.06198120117188</v>
      </c>
    </row>
    <row r="68" spans="1:24" x14ac:dyDescent="0.35">
      <c r="A68" s="101">
        <v>43369</v>
      </c>
      <c r="B68" s="24">
        <v>2905.969970703125</v>
      </c>
      <c r="C68" s="212">
        <v>128.86564636230469</v>
      </c>
      <c r="D68" s="212">
        <v>105.77745056152339</v>
      </c>
      <c r="E68" s="212">
        <v>59.202423095703118</v>
      </c>
      <c r="F68" s="212">
        <v>69.840423583984375</v>
      </c>
      <c r="G68" s="212">
        <v>56.964153289794922</v>
      </c>
      <c r="H68" s="212">
        <v>44.210628509521477</v>
      </c>
      <c r="I68" s="212">
        <v>36.534076690673828</v>
      </c>
      <c r="J68" s="212">
        <v>778</v>
      </c>
      <c r="K68" s="212">
        <v>39.130275726318359</v>
      </c>
      <c r="L68" s="212">
        <v>35.530143737792969</v>
      </c>
      <c r="M68" s="212">
        <v>43.345512390136719</v>
      </c>
      <c r="N68" s="212">
        <v>345.72000122070313</v>
      </c>
      <c r="O68" s="212">
        <v>77.984764099121094</v>
      </c>
      <c r="P68" s="212">
        <v>13.49061298370361</v>
      </c>
      <c r="Q68" s="212">
        <v>135.7200012207031</v>
      </c>
      <c r="R68" s="212">
        <v>136.299072265625</v>
      </c>
      <c r="S68" s="212">
        <v>72.541732788085938</v>
      </c>
      <c r="T68" s="212">
        <v>88.970001220703125</v>
      </c>
      <c r="U68" s="212">
        <v>169.2649230957031</v>
      </c>
      <c r="V68" s="212">
        <v>32.189998626708977</v>
      </c>
      <c r="W68" s="219">
        <v>2.160000085830688</v>
      </c>
      <c r="X68" s="214">
        <v>288.19705200195313</v>
      </c>
    </row>
    <row r="69" spans="1:24" x14ac:dyDescent="0.35">
      <c r="A69" s="101">
        <v>43370</v>
      </c>
      <c r="B69" s="24">
        <v>2914</v>
      </c>
      <c r="C69" s="212">
        <v>127.2782516479492</v>
      </c>
      <c r="D69" s="212">
        <v>106.1555557250977</v>
      </c>
      <c r="E69" s="212">
        <v>58.694118499755859</v>
      </c>
      <c r="F69" s="212">
        <v>70.227706909179688</v>
      </c>
      <c r="G69" s="212">
        <v>57.033779144287109</v>
      </c>
      <c r="H69" s="212">
        <v>44.050952911376953</v>
      </c>
      <c r="I69" s="212">
        <v>37.331977844238281</v>
      </c>
      <c r="J69" s="212">
        <v>779.780029296875</v>
      </c>
      <c r="K69" s="212">
        <v>38.722152709960938</v>
      </c>
      <c r="L69" s="212">
        <v>36.419395446777337</v>
      </c>
      <c r="M69" s="212">
        <v>43.563831329345703</v>
      </c>
      <c r="N69" s="212">
        <v>345.89999389648438</v>
      </c>
      <c r="O69" s="212">
        <v>79.568161010742188</v>
      </c>
      <c r="P69" s="212">
        <v>13.579824447631839</v>
      </c>
      <c r="Q69" s="212">
        <v>134.00999450683591</v>
      </c>
      <c r="R69" s="212">
        <v>137.99494934082031</v>
      </c>
      <c r="S69" s="212">
        <v>72.720993041992188</v>
      </c>
      <c r="T69" s="212">
        <v>88.339996337890625</v>
      </c>
      <c r="U69" s="212">
        <v>169.7247314453125</v>
      </c>
      <c r="V69" s="212">
        <v>32.590000152587891</v>
      </c>
      <c r="W69" s="219">
        <v>2.1400001049041748</v>
      </c>
      <c r="X69" s="214">
        <v>289.0023193359375</v>
      </c>
    </row>
    <row r="70" spans="1:24" x14ac:dyDescent="0.35">
      <c r="A70" s="101">
        <v>43371</v>
      </c>
      <c r="B70" s="24">
        <v>2913.97998046875</v>
      </c>
      <c r="C70" s="212">
        <v>130.7109680175781</v>
      </c>
      <c r="D70" s="212">
        <v>106.77244567871089</v>
      </c>
      <c r="E70" s="212">
        <v>59.172519683837891</v>
      </c>
      <c r="F70" s="212">
        <v>70.446174621582031</v>
      </c>
      <c r="G70" s="212">
        <v>56.536449432373047</v>
      </c>
      <c r="H70" s="212">
        <v>43.901256561279297</v>
      </c>
      <c r="I70" s="212">
        <v>38.788154602050781</v>
      </c>
      <c r="J70" s="212">
        <v>775.70001220703125</v>
      </c>
      <c r="K70" s="212">
        <v>39.219863891601563</v>
      </c>
      <c r="L70" s="212">
        <v>37.368598937988281</v>
      </c>
      <c r="M70" s="212">
        <v>43.732528686523438</v>
      </c>
      <c r="N70" s="212">
        <v>347.32000732421881</v>
      </c>
      <c r="O70" s="212">
        <v>79.8370361328125</v>
      </c>
      <c r="P70" s="212">
        <v>13.87719249725342</v>
      </c>
      <c r="Q70" s="212">
        <v>136.2799987792969</v>
      </c>
      <c r="R70" s="212">
        <v>138.78302001953119</v>
      </c>
      <c r="S70" s="212">
        <v>73.059608459472656</v>
      </c>
      <c r="T70" s="212">
        <v>89.05999755859375</v>
      </c>
      <c r="U70" s="212">
        <v>168.26530456542969</v>
      </c>
      <c r="V70" s="212">
        <v>30.889999389648441</v>
      </c>
      <c r="W70" s="219">
        <v>2.1500000953674321</v>
      </c>
      <c r="X70" s="214">
        <v>289.03216552734381</v>
      </c>
    </row>
    <row r="71" spans="1:24" x14ac:dyDescent="0.35">
      <c r="A71" s="101">
        <v>43374</v>
      </c>
      <c r="B71" s="24">
        <v>2924.590087890625</v>
      </c>
      <c r="C71" s="212">
        <v>131.57411193847659</v>
      </c>
      <c r="D71" s="212">
        <v>107.0609893798828</v>
      </c>
      <c r="E71" s="212">
        <v>59.351921081542969</v>
      </c>
      <c r="F71" s="212">
        <v>71.032066345214844</v>
      </c>
      <c r="G71" s="212">
        <v>55.283180236816413</v>
      </c>
      <c r="H71" s="212">
        <v>43.791477203369141</v>
      </c>
      <c r="I71" s="212">
        <v>37.441692352294922</v>
      </c>
      <c r="J71" s="212">
        <v>770.3499755859375</v>
      </c>
      <c r="K71" s="212">
        <v>39.120319366455078</v>
      </c>
      <c r="L71" s="212">
        <v>37.588409423828118</v>
      </c>
      <c r="M71" s="212">
        <v>43.930995941162109</v>
      </c>
      <c r="N71" s="212">
        <v>345.77999877929688</v>
      </c>
      <c r="O71" s="212">
        <v>79.627906799316406</v>
      </c>
      <c r="P71" s="212">
        <v>13.926753997802731</v>
      </c>
      <c r="Q71" s="212">
        <v>133.0299987792969</v>
      </c>
      <c r="R71" s="212">
        <v>139.9601745605469</v>
      </c>
      <c r="S71" s="212">
        <v>73.816497802734375</v>
      </c>
      <c r="T71" s="212">
        <v>87.610000610351563</v>
      </c>
      <c r="U71" s="212">
        <v>169.5348205566406</v>
      </c>
      <c r="V71" s="212">
        <v>31.420000076293949</v>
      </c>
      <c r="W71" s="219">
        <v>2.154999971389771</v>
      </c>
      <c r="X71" s="214">
        <v>290.03631591796881</v>
      </c>
    </row>
    <row r="72" spans="1:24" x14ac:dyDescent="0.35">
      <c r="A72" s="101">
        <v>43375</v>
      </c>
      <c r="B72" s="24">
        <v>2923.429931640625</v>
      </c>
      <c r="C72" s="212">
        <v>132.34796142578119</v>
      </c>
      <c r="D72" s="212">
        <v>107.419189453125</v>
      </c>
      <c r="E72" s="212">
        <v>59.939960479736328</v>
      </c>
      <c r="F72" s="212">
        <v>71.250534057617188</v>
      </c>
      <c r="G72" s="212">
        <v>55.293125152587891</v>
      </c>
      <c r="H72" s="212">
        <v>44.360328674316413</v>
      </c>
      <c r="I72" s="212">
        <v>38.060066223144531</v>
      </c>
      <c r="J72" s="212">
        <v>762.82000732421875</v>
      </c>
      <c r="K72" s="212">
        <v>39.319408416748047</v>
      </c>
      <c r="L72" s="212">
        <v>37.648361206054688</v>
      </c>
      <c r="M72" s="212">
        <v>43.881378173828118</v>
      </c>
      <c r="N72" s="212">
        <v>342.08999633789063</v>
      </c>
      <c r="O72" s="212">
        <v>79.856956481933594</v>
      </c>
      <c r="P72" s="212">
        <v>14.303421020507811</v>
      </c>
      <c r="Q72" s="212">
        <v>129.63999938964841</v>
      </c>
      <c r="R72" s="212">
        <v>137.59590148925781</v>
      </c>
      <c r="S72" s="212">
        <v>73.507759094238281</v>
      </c>
      <c r="T72" s="212">
        <v>86.709999084472656</v>
      </c>
      <c r="U72" s="212">
        <v>168.33526611328119</v>
      </c>
      <c r="V72" s="212">
        <v>29.020000457763668</v>
      </c>
      <c r="W72" s="219">
        <v>2.1749999523162842</v>
      </c>
      <c r="X72" s="214">
        <v>289.86727905273438</v>
      </c>
    </row>
    <row r="73" spans="1:24" x14ac:dyDescent="0.35">
      <c r="A73" s="101">
        <v>43376</v>
      </c>
      <c r="B73" s="24">
        <v>2925.510009765625</v>
      </c>
      <c r="C73" s="212">
        <v>132.96307373046881</v>
      </c>
      <c r="D73" s="212">
        <v>108.0758895874023</v>
      </c>
      <c r="E73" s="212">
        <v>58.893451690673828</v>
      </c>
      <c r="F73" s="212">
        <v>70.873184204101563</v>
      </c>
      <c r="G73" s="212">
        <v>55.17376708984375</v>
      </c>
      <c r="H73" s="212">
        <v>45.228572845458977</v>
      </c>
      <c r="I73" s="212">
        <v>38.199699401855469</v>
      </c>
      <c r="J73" s="212">
        <v>763.69000244140625</v>
      </c>
      <c r="K73" s="212">
        <v>39.498584747314453</v>
      </c>
      <c r="L73" s="212">
        <v>36.96893310546875</v>
      </c>
      <c r="M73" s="212">
        <v>44.466861724853523</v>
      </c>
      <c r="N73" s="212">
        <v>343.5</v>
      </c>
      <c r="O73" s="212">
        <v>81.778945922851563</v>
      </c>
      <c r="P73" s="212">
        <v>14.402543067932131</v>
      </c>
      <c r="Q73" s="212">
        <v>130.05999755859381</v>
      </c>
      <c r="R73" s="212">
        <v>138.31416320800781</v>
      </c>
      <c r="S73" s="212">
        <v>71.745010375976563</v>
      </c>
      <c r="T73" s="212">
        <v>87.389999389648438</v>
      </c>
      <c r="U73" s="212">
        <v>167.53559875488281</v>
      </c>
      <c r="V73" s="212">
        <v>28.430000305175781</v>
      </c>
      <c r="W73" s="219">
        <v>2.1700000762939449</v>
      </c>
      <c r="X73" s="214">
        <v>290.0263671875</v>
      </c>
    </row>
    <row r="74" spans="1:24" x14ac:dyDescent="0.35">
      <c r="A74" s="101">
        <v>43377</v>
      </c>
      <c r="B74" s="24">
        <v>2901.610107421875</v>
      </c>
      <c r="C74" s="212">
        <v>134.6397399902344</v>
      </c>
      <c r="D74" s="212">
        <v>112.4239883422852</v>
      </c>
      <c r="E74" s="212">
        <v>58.1060791015625</v>
      </c>
      <c r="F74" s="212">
        <v>70.724227905273438</v>
      </c>
      <c r="G74" s="212">
        <v>55.591522216796882</v>
      </c>
      <c r="H74" s="212">
        <v>45.717586517333977</v>
      </c>
      <c r="I74" s="212">
        <v>38.658493041992188</v>
      </c>
      <c r="J74" s="212">
        <v>763.9000244140625</v>
      </c>
      <c r="K74" s="212">
        <v>39.40899658203125</v>
      </c>
      <c r="L74" s="212">
        <v>36.589252471923828</v>
      </c>
      <c r="M74" s="212">
        <v>44.357704162597663</v>
      </c>
      <c r="N74" s="212">
        <v>339.44000244140619</v>
      </c>
      <c r="O74" s="212">
        <v>81.8984375</v>
      </c>
      <c r="P74" s="212">
        <v>14.38271903991699</v>
      </c>
      <c r="Q74" s="212">
        <v>127.9700012207031</v>
      </c>
      <c r="R74" s="212">
        <v>138.8827819824219</v>
      </c>
      <c r="S74" s="212">
        <v>71.525909423828125</v>
      </c>
      <c r="T74" s="212">
        <v>86.040000915527344</v>
      </c>
      <c r="U74" s="212">
        <v>165.64631652832031</v>
      </c>
      <c r="V74" s="212">
        <v>27.780000686645511</v>
      </c>
      <c r="W74" s="219">
        <v>2.1700000762939449</v>
      </c>
      <c r="X74" s="214">
        <v>287.75958251953119</v>
      </c>
    </row>
    <row r="75" spans="1:24" x14ac:dyDescent="0.35">
      <c r="A75" s="101">
        <v>43378</v>
      </c>
      <c r="B75" s="24">
        <v>2885.570068359375</v>
      </c>
      <c r="C75" s="212">
        <v>135.19746398925781</v>
      </c>
      <c r="D75" s="212">
        <v>114.4438171386719</v>
      </c>
      <c r="E75" s="212">
        <v>58.993118286132813</v>
      </c>
      <c r="F75" s="212">
        <v>70.535545349121094</v>
      </c>
      <c r="G75" s="212">
        <v>55.462215423583977</v>
      </c>
      <c r="H75" s="212">
        <v>45.83734130859375</v>
      </c>
      <c r="I75" s="212">
        <v>38.648521423339837</v>
      </c>
      <c r="J75" s="212">
        <v>771.29998779296875</v>
      </c>
      <c r="K75" s="212">
        <v>39.51849365234375</v>
      </c>
      <c r="L75" s="212">
        <v>37.168766021728523</v>
      </c>
      <c r="M75" s="212">
        <v>44.566093444824219</v>
      </c>
      <c r="N75" s="212">
        <v>340.82000732421881</v>
      </c>
      <c r="O75" s="212">
        <v>77.576469421386719</v>
      </c>
      <c r="P75" s="212">
        <v>14.53140258789062</v>
      </c>
      <c r="Q75" s="212">
        <v>126.90000152587891</v>
      </c>
      <c r="R75" s="212">
        <v>138.6333923339844</v>
      </c>
      <c r="S75" s="212">
        <v>71.286895751953125</v>
      </c>
      <c r="T75" s="212">
        <v>84.139999389648438</v>
      </c>
      <c r="U75" s="212">
        <v>165.7662658691406</v>
      </c>
      <c r="V75" s="212">
        <v>27.35000038146973</v>
      </c>
      <c r="W75" s="219">
        <v>2.1649999618530269</v>
      </c>
      <c r="X75" s="214">
        <v>286.14898681640619</v>
      </c>
    </row>
    <row r="76" spans="1:24" x14ac:dyDescent="0.35">
      <c r="A76" s="101">
        <v>43381</v>
      </c>
      <c r="B76" s="24">
        <v>2884.429931640625</v>
      </c>
      <c r="C76" s="212">
        <v>135.51615905761719</v>
      </c>
      <c r="D76" s="212">
        <v>114.8816223144531</v>
      </c>
      <c r="E76" s="212">
        <v>59.601089477539063</v>
      </c>
      <c r="F76" s="212">
        <v>70.962554931640625</v>
      </c>
      <c r="G76" s="212">
        <v>56.238052368164063</v>
      </c>
      <c r="H76" s="212">
        <v>46.256492614746087</v>
      </c>
      <c r="I76" s="212">
        <v>39.157184600830078</v>
      </c>
      <c r="J76" s="212">
        <v>788.469970703125</v>
      </c>
      <c r="K76" s="212">
        <v>40.344696044921882</v>
      </c>
      <c r="L76" s="212">
        <v>37.258689880371087</v>
      </c>
      <c r="M76" s="212">
        <v>44.933261871337891</v>
      </c>
      <c r="N76" s="212">
        <v>344.33999633789063</v>
      </c>
      <c r="O76" s="212">
        <v>77.14825439453125</v>
      </c>
      <c r="P76" s="212">
        <v>14.640439033508301</v>
      </c>
      <c r="Q76" s="212">
        <v>125</v>
      </c>
      <c r="R76" s="212">
        <v>138.5436096191406</v>
      </c>
      <c r="S76" s="212">
        <v>71.147468566894531</v>
      </c>
      <c r="T76" s="212">
        <v>83.680000305175781</v>
      </c>
      <c r="U76" s="212">
        <v>168.2952880859375</v>
      </c>
      <c r="V76" s="212">
        <v>26.45999908447266</v>
      </c>
      <c r="W76" s="219">
        <v>2.1649999618530269</v>
      </c>
      <c r="X76" s="214">
        <v>286.14898681640619</v>
      </c>
    </row>
    <row r="77" spans="1:24" x14ac:dyDescent="0.35">
      <c r="A77" s="101">
        <v>43382</v>
      </c>
      <c r="B77" s="24">
        <v>2880.340087890625</v>
      </c>
      <c r="C77" s="212">
        <v>135.2671813964844</v>
      </c>
      <c r="D77" s="212">
        <v>114.8716659545898</v>
      </c>
      <c r="E77" s="212">
        <v>59.222354888916023</v>
      </c>
      <c r="F77" s="212">
        <v>71.83642578125</v>
      </c>
      <c r="G77" s="212">
        <v>57.401802062988281</v>
      </c>
      <c r="H77" s="212">
        <v>45.627765655517578</v>
      </c>
      <c r="I77" s="212">
        <v>39.805484771728523</v>
      </c>
      <c r="J77" s="212">
        <v>782.59002685546875</v>
      </c>
      <c r="K77" s="212">
        <v>40.533828735351563</v>
      </c>
      <c r="L77" s="212">
        <v>37.388580322265618</v>
      </c>
      <c r="M77" s="212">
        <v>45.121807098388672</v>
      </c>
      <c r="N77" s="212">
        <v>345.55999755859381</v>
      </c>
      <c r="O77" s="212">
        <v>77.327507019042969</v>
      </c>
      <c r="P77" s="212">
        <v>14.689999580383301</v>
      </c>
      <c r="Q77" s="212">
        <v>122.7799987792969</v>
      </c>
      <c r="R77" s="212">
        <v>139.2419128417969</v>
      </c>
      <c r="S77" s="212">
        <v>70.998085021972656</v>
      </c>
      <c r="T77" s="212">
        <v>81.430000305175781</v>
      </c>
      <c r="U77" s="212">
        <v>168.82508850097659</v>
      </c>
      <c r="V77" s="212">
        <v>27.239999771118161</v>
      </c>
      <c r="W77" s="219">
        <v>2.184999942779541</v>
      </c>
      <c r="X77" s="214">
        <v>285.73141479492188</v>
      </c>
    </row>
    <row r="78" spans="1:24" x14ac:dyDescent="0.35">
      <c r="A78" s="101">
        <v>43383</v>
      </c>
      <c r="B78" s="24">
        <v>2785.679931640625</v>
      </c>
      <c r="C78" s="212">
        <v>133.75335693359381</v>
      </c>
      <c r="D78" s="212">
        <v>112.77223968505859</v>
      </c>
      <c r="E78" s="212">
        <v>55.77386474609375</v>
      </c>
      <c r="F78" s="212">
        <v>69.959579467773438</v>
      </c>
      <c r="G78" s="212">
        <v>55.710880279541023</v>
      </c>
      <c r="H78" s="212">
        <v>43.771518707275391</v>
      </c>
      <c r="I78" s="212">
        <v>39.845378875732422</v>
      </c>
      <c r="J78" s="212">
        <v>778.16998291015625</v>
      </c>
      <c r="K78" s="212">
        <v>39.866889953613281</v>
      </c>
      <c r="L78" s="212">
        <v>36.409400939941413</v>
      </c>
      <c r="M78" s="212">
        <v>44.169155120849609</v>
      </c>
      <c r="N78" s="212">
        <v>336.45001220703119</v>
      </c>
      <c r="O78" s="212">
        <v>74.170677185058594</v>
      </c>
      <c r="P78" s="212">
        <v>14.650350570678709</v>
      </c>
      <c r="Q78" s="212">
        <v>117.6800003051758</v>
      </c>
      <c r="R78" s="212">
        <v>134.7627868652344</v>
      </c>
      <c r="S78" s="212">
        <v>68.637786865234375</v>
      </c>
      <c r="T78" s="212">
        <v>78.930000305175781</v>
      </c>
      <c r="U78" s="212">
        <v>163.10728454589841</v>
      </c>
      <c r="V78" s="212">
        <v>25</v>
      </c>
      <c r="W78" s="219">
        <v>2.220000028610229</v>
      </c>
      <c r="X78" s="214">
        <v>276.68426513671881</v>
      </c>
    </row>
    <row r="79" spans="1:24" x14ac:dyDescent="0.35">
      <c r="A79" s="101">
        <v>43384</v>
      </c>
      <c r="B79" s="24">
        <v>2728.3701171875</v>
      </c>
      <c r="C79" s="212">
        <v>131.1340637207031</v>
      </c>
      <c r="D79" s="212">
        <v>107.36944580078119</v>
      </c>
      <c r="E79" s="212">
        <v>54.687488555908203</v>
      </c>
      <c r="F79" s="212">
        <v>67.894065856933594</v>
      </c>
      <c r="G79" s="212">
        <v>54.567024230957031</v>
      </c>
      <c r="H79" s="212">
        <v>43.422222137451172</v>
      </c>
      <c r="I79" s="212">
        <v>39.665851593017578</v>
      </c>
      <c r="J79" s="212">
        <v>769.010009765625</v>
      </c>
      <c r="K79" s="212">
        <v>39.498584747314453</v>
      </c>
      <c r="L79" s="212">
        <v>35.949787139892578</v>
      </c>
      <c r="M79" s="212">
        <v>42.482177734375</v>
      </c>
      <c r="N79" s="212">
        <v>330.35000610351563</v>
      </c>
      <c r="O79" s="212">
        <v>73.682701110839844</v>
      </c>
      <c r="P79" s="212">
        <v>14.313332557678221</v>
      </c>
      <c r="Q79" s="212">
        <v>117.379997253418</v>
      </c>
      <c r="R79" s="212">
        <v>132.1092224121094</v>
      </c>
      <c r="S79" s="212">
        <v>68.099998474121094</v>
      </c>
      <c r="T79" s="212">
        <v>80.120002746582031</v>
      </c>
      <c r="U79" s="212">
        <v>160.97810363769531</v>
      </c>
      <c r="V79" s="212">
        <v>25.29999923706055</v>
      </c>
      <c r="W79" s="219">
        <v>2.214999914169312</v>
      </c>
      <c r="X79" s="214">
        <v>270.58987426757813</v>
      </c>
    </row>
    <row r="80" spans="1:24" x14ac:dyDescent="0.35">
      <c r="A80" s="101">
        <v>43385</v>
      </c>
      <c r="B80" s="24">
        <v>2767.1298828125</v>
      </c>
      <c r="C80" s="212">
        <v>132.2793884277344</v>
      </c>
      <c r="D80" s="212">
        <v>109.9265670776367</v>
      </c>
      <c r="E80" s="212">
        <v>55.883499145507813</v>
      </c>
      <c r="F80" s="212">
        <v>69.32403564453125</v>
      </c>
      <c r="G80" s="212">
        <v>56.148532867431641</v>
      </c>
      <c r="H80" s="212">
        <v>44.070911407470703</v>
      </c>
      <c r="I80" s="212">
        <v>39.177131652832031</v>
      </c>
      <c r="J80" s="212">
        <v>774.96002197265625</v>
      </c>
      <c r="K80" s="212">
        <v>39.508537292480469</v>
      </c>
      <c r="L80" s="212">
        <v>36.339462280273438</v>
      </c>
      <c r="M80" s="212">
        <v>43.444747924804688</v>
      </c>
      <c r="N80" s="212">
        <v>339.54000854492188</v>
      </c>
      <c r="O80" s="212">
        <v>75.803863525390625</v>
      </c>
      <c r="P80" s="212">
        <v>14.5214900970459</v>
      </c>
      <c r="Q80" s="212">
        <v>122.5100021362305</v>
      </c>
      <c r="R80" s="212">
        <v>133.5357666015625</v>
      </c>
      <c r="S80" s="212">
        <v>69.330001831054688</v>
      </c>
      <c r="T80" s="212">
        <v>80.180000305175781</v>
      </c>
      <c r="U80" s="212">
        <v>165.05653381347659</v>
      </c>
      <c r="V80" s="212">
        <v>26.340000152587891</v>
      </c>
      <c r="W80" s="219">
        <v>2.217999935150146</v>
      </c>
      <c r="X80" s="214">
        <v>274.34793090820313</v>
      </c>
    </row>
    <row r="81" spans="1:24" x14ac:dyDescent="0.35">
      <c r="A81" s="101">
        <v>43388</v>
      </c>
      <c r="B81" s="24">
        <v>2750.7900390625</v>
      </c>
      <c r="C81" s="212">
        <v>133.7234802246094</v>
      </c>
      <c r="D81" s="212">
        <v>110.0658645629883</v>
      </c>
      <c r="E81" s="212">
        <v>56.860237121582031</v>
      </c>
      <c r="F81" s="212">
        <v>68.976478576660156</v>
      </c>
      <c r="G81" s="212">
        <v>56.446929931640618</v>
      </c>
      <c r="H81" s="212">
        <v>44.510025024414063</v>
      </c>
      <c r="I81" s="212">
        <v>38.658493041992188</v>
      </c>
      <c r="J81" s="212">
        <v>787</v>
      </c>
      <c r="K81" s="212">
        <v>40.275016784667969</v>
      </c>
      <c r="L81" s="212">
        <v>36.569267272949219</v>
      </c>
      <c r="M81" s="212">
        <v>42.789802551269531</v>
      </c>
      <c r="N81" s="212">
        <v>343.54000854492188</v>
      </c>
      <c r="O81" s="212">
        <v>75.226272583007813</v>
      </c>
      <c r="P81" s="212">
        <v>14.70982456207275</v>
      </c>
      <c r="Q81" s="212">
        <v>123.5400009155273</v>
      </c>
      <c r="R81" s="212">
        <v>132.43843078613281</v>
      </c>
      <c r="S81" s="212">
        <v>68.699996948242188</v>
      </c>
      <c r="T81" s="212">
        <v>81.339996337890625</v>
      </c>
      <c r="U81" s="212">
        <v>166.86582946777341</v>
      </c>
      <c r="V81" s="212">
        <v>26.260000228881839</v>
      </c>
      <c r="W81" s="219">
        <v>2.2300000190734859</v>
      </c>
      <c r="X81" s="214">
        <v>272.80691528320313</v>
      </c>
    </row>
    <row r="82" spans="1:24" x14ac:dyDescent="0.35">
      <c r="A82" s="101">
        <v>43389</v>
      </c>
      <c r="B82" s="24">
        <v>2809.919921875</v>
      </c>
      <c r="C82" s="212">
        <v>136.4822082519531</v>
      </c>
      <c r="D82" s="212">
        <v>110.4738082885742</v>
      </c>
      <c r="E82" s="212">
        <v>58.315380096435547</v>
      </c>
      <c r="F82" s="212">
        <v>70.724227905273438</v>
      </c>
      <c r="G82" s="212">
        <v>57.501270294189453</v>
      </c>
      <c r="H82" s="212">
        <v>46.006996154785163</v>
      </c>
      <c r="I82" s="212">
        <v>39.675823211669922</v>
      </c>
      <c r="J82" s="212">
        <v>773.510009765625</v>
      </c>
      <c r="K82" s="212">
        <v>41.111175537109382</v>
      </c>
      <c r="L82" s="212">
        <v>37.63836669921875</v>
      </c>
      <c r="M82" s="212">
        <v>43.593601226806641</v>
      </c>
      <c r="N82" s="212">
        <v>347.26998901367188</v>
      </c>
      <c r="O82" s="212">
        <v>78.562355041503906</v>
      </c>
      <c r="P82" s="212">
        <v>15.22526264190674</v>
      </c>
      <c r="Q82" s="212">
        <v>125.59999847412109</v>
      </c>
      <c r="R82" s="212">
        <v>135.17179870605469</v>
      </c>
      <c r="S82" s="212">
        <v>70.949996948242188</v>
      </c>
      <c r="T82" s="212">
        <v>83.519996643066406</v>
      </c>
      <c r="U82" s="212">
        <v>168.30528259277341</v>
      </c>
      <c r="V82" s="212">
        <v>28.180000305175781</v>
      </c>
      <c r="W82" s="219">
        <v>2.2599999904632568</v>
      </c>
      <c r="X82" s="214">
        <v>278.77206420898438</v>
      </c>
    </row>
    <row r="83" spans="1:24" x14ac:dyDescent="0.35">
      <c r="A83" s="101">
        <v>43390</v>
      </c>
      <c r="B83" s="24">
        <v>2809.2099609375</v>
      </c>
      <c r="C83" s="212">
        <v>137.12956237792969</v>
      </c>
      <c r="D83" s="212">
        <v>113.02098083496089</v>
      </c>
      <c r="E83" s="212">
        <v>58.315380096435547</v>
      </c>
      <c r="F83" s="212">
        <v>71.320045471191406</v>
      </c>
      <c r="G83" s="212">
        <v>58.784378051757813</v>
      </c>
      <c r="H83" s="212">
        <v>46.106796264648438</v>
      </c>
      <c r="I83" s="212">
        <v>39.975040435791023</v>
      </c>
      <c r="J83" s="212">
        <v>714.71002197265625</v>
      </c>
      <c r="K83" s="212">
        <v>40.713008880615227</v>
      </c>
      <c r="L83" s="212">
        <v>37.488494873046882</v>
      </c>
      <c r="M83" s="212">
        <v>44.22869873046875</v>
      </c>
      <c r="N83" s="212">
        <v>334.77999877929688</v>
      </c>
      <c r="O83" s="212">
        <v>77.397216796875</v>
      </c>
      <c r="P83" s="212">
        <v>14.947718620300289</v>
      </c>
      <c r="Q83" s="212">
        <v>124.8399963378906</v>
      </c>
      <c r="R83" s="212">
        <v>136.13945007324219</v>
      </c>
      <c r="S83" s="212">
        <v>70.230003356933594</v>
      </c>
      <c r="T83" s="212">
        <v>88.489997863769531</v>
      </c>
      <c r="U83" s="212">
        <v>159.5186767578125</v>
      </c>
      <c r="V83" s="212">
        <v>27.29999923706055</v>
      </c>
      <c r="W83" s="219">
        <v>2.2599999904632568</v>
      </c>
      <c r="X83" s="214">
        <v>278.82180786132813</v>
      </c>
    </row>
    <row r="84" spans="1:24" x14ac:dyDescent="0.35">
      <c r="A84" s="101">
        <v>43391</v>
      </c>
      <c r="B84" s="24">
        <v>2768.780029296875</v>
      </c>
      <c r="C84" s="212">
        <v>136.91046142578119</v>
      </c>
      <c r="D84" s="212">
        <v>112.7423858642578</v>
      </c>
      <c r="E84" s="212">
        <v>58.873519897460938</v>
      </c>
      <c r="F84" s="212">
        <v>71.70733642578125</v>
      </c>
      <c r="G84" s="212">
        <v>58.326835632324219</v>
      </c>
      <c r="H84" s="212">
        <v>46.106796264648438</v>
      </c>
      <c r="I84" s="212">
        <v>40.154567718505859</v>
      </c>
      <c r="J84" s="212">
        <v>730.030029296875</v>
      </c>
      <c r="K84" s="212">
        <v>40.931999206542969</v>
      </c>
      <c r="L84" s="212">
        <v>36.829051971435547</v>
      </c>
      <c r="M84" s="212">
        <v>43.663063049316413</v>
      </c>
      <c r="N84" s="212">
        <v>338.45001220703119</v>
      </c>
      <c r="O84" s="212">
        <v>75.594734191894531</v>
      </c>
      <c r="P84" s="212">
        <v>14.670175552368161</v>
      </c>
      <c r="Q84" s="212">
        <v>121.84999847412109</v>
      </c>
      <c r="R84" s="212">
        <v>136.03968811035159</v>
      </c>
      <c r="S84" s="212">
        <v>68.139999389648438</v>
      </c>
      <c r="T84" s="212">
        <v>87.089996337890625</v>
      </c>
      <c r="U84" s="212">
        <v>162.12767028808591</v>
      </c>
      <c r="V84" s="212">
        <v>26.620000839233398</v>
      </c>
      <c r="W84" s="219">
        <v>2.255000114440918</v>
      </c>
      <c r="X84" s="214">
        <v>274.7952880859375</v>
      </c>
    </row>
    <row r="85" spans="1:24" x14ac:dyDescent="0.35">
      <c r="A85" s="101">
        <v>43392</v>
      </c>
      <c r="B85" s="24">
        <v>2767.780029296875</v>
      </c>
      <c r="C85" s="212">
        <v>140.0775146484375</v>
      </c>
      <c r="D85" s="212">
        <v>111.35935211181641</v>
      </c>
      <c r="E85" s="212">
        <v>60.129329681396477</v>
      </c>
      <c r="F85" s="212">
        <v>71.846359252929688</v>
      </c>
      <c r="G85" s="212">
        <v>58.346729278564453</v>
      </c>
      <c r="H85" s="212">
        <v>45.83734130859375</v>
      </c>
      <c r="I85" s="212">
        <v>40.782917022705078</v>
      </c>
      <c r="J85" s="212">
        <v>725.79998779296875</v>
      </c>
      <c r="K85" s="212">
        <v>41.729999542236328</v>
      </c>
      <c r="L85" s="212">
        <v>36.789085388183587</v>
      </c>
      <c r="M85" s="212">
        <v>44.159233093261719</v>
      </c>
      <c r="N85" s="212">
        <v>339.8699951171875</v>
      </c>
      <c r="O85" s="212">
        <v>73.792243957519531</v>
      </c>
      <c r="P85" s="212">
        <v>14.84859561920166</v>
      </c>
      <c r="Q85" s="212">
        <v>120.120002746582</v>
      </c>
      <c r="R85" s="212">
        <v>133.3861389160156</v>
      </c>
      <c r="S85" s="212">
        <v>67.589996337890625</v>
      </c>
      <c r="T85" s="212">
        <v>87.430000305175781</v>
      </c>
      <c r="U85" s="212">
        <v>164.266845703125</v>
      </c>
      <c r="V85" s="212">
        <v>23.659999847412109</v>
      </c>
      <c r="W85" s="219">
        <v>2.2599999904632568</v>
      </c>
      <c r="X85" s="214">
        <v>274.64617919921881</v>
      </c>
    </row>
    <row r="86" spans="1:24" x14ac:dyDescent="0.35">
      <c r="A86" s="101">
        <v>43395</v>
      </c>
      <c r="B86" s="24">
        <v>2755.8798828125</v>
      </c>
      <c r="C86" s="212">
        <v>140.83442687988281</v>
      </c>
      <c r="D86" s="212">
        <v>111.4688034057617</v>
      </c>
      <c r="E86" s="212">
        <v>59.690792083740227</v>
      </c>
      <c r="F86" s="212">
        <v>72.064826965332031</v>
      </c>
      <c r="G86" s="212">
        <v>58.58544921875</v>
      </c>
      <c r="H86" s="212">
        <v>45.038955688476563</v>
      </c>
      <c r="I86" s="212">
        <v>36.304676055908203</v>
      </c>
      <c r="J86" s="212">
        <v>736.280029296875</v>
      </c>
      <c r="K86" s="212">
        <v>41.669998168945313</v>
      </c>
      <c r="L86" s="212">
        <v>36.958942413330078</v>
      </c>
      <c r="M86" s="212">
        <v>44.030227661132813</v>
      </c>
      <c r="N86" s="212">
        <v>344.82000732421881</v>
      </c>
      <c r="O86" s="212">
        <v>74.598884582519531</v>
      </c>
      <c r="P86" s="212">
        <v>14.87833309173584</v>
      </c>
      <c r="Q86" s="212">
        <v>121.90000152587891</v>
      </c>
      <c r="R86" s="212">
        <v>132.0393981933594</v>
      </c>
      <c r="S86" s="212">
        <v>68.519996643066406</v>
      </c>
      <c r="T86" s="212">
        <v>88.610000610351563</v>
      </c>
      <c r="U86" s="212">
        <v>164.70668029785159</v>
      </c>
      <c r="V86" s="212">
        <v>25.030000686645511</v>
      </c>
      <c r="W86" s="219">
        <v>2.2579998970031738</v>
      </c>
      <c r="X86" s="214">
        <v>273.41336059570313</v>
      </c>
    </row>
    <row r="87" spans="1:24" x14ac:dyDescent="0.35">
      <c r="A87" s="101">
        <v>43396</v>
      </c>
      <c r="B87" s="24">
        <v>2740.68994140625</v>
      </c>
      <c r="C87" s="212">
        <v>140.4559631347656</v>
      </c>
      <c r="D87" s="212">
        <v>109.83701324462891</v>
      </c>
      <c r="E87" s="212">
        <v>59.262222290039063</v>
      </c>
      <c r="F87" s="212">
        <v>71.598098754882813</v>
      </c>
      <c r="G87" s="212">
        <v>58.495929718017578</v>
      </c>
      <c r="H87" s="212">
        <v>45.018997192382813</v>
      </c>
      <c r="I87" s="212">
        <v>37.361900329589837</v>
      </c>
      <c r="J87" s="212">
        <v>734.34002685546875</v>
      </c>
      <c r="K87" s="212">
        <v>42.439998626708977</v>
      </c>
      <c r="L87" s="212">
        <v>36.149620056152337</v>
      </c>
      <c r="M87" s="212">
        <v>43.762294769287109</v>
      </c>
      <c r="N87" s="212">
        <v>340.32998657226563</v>
      </c>
      <c r="O87" s="212">
        <v>74.489341735839844</v>
      </c>
      <c r="P87" s="212">
        <v>14.590877532958981</v>
      </c>
      <c r="Q87" s="212">
        <v>122.3300018310547</v>
      </c>
      <c r="R87" s="212">
        <v>130.3135986328125</v>
      </c>
      <c r="S87" s="212">
        <v>68.569999694824219</v>
      </c>
      <c r="T87" s="212">
        <v>86.330001831054688</v>
      </c>
      <c r="U87" s="212">
        <v>163.906982421875</v>
      </c>
      <c r="V87" s="212">
        <v>25.090000152587891</v>
      </c>
      <c r="W87" s="219">
        <v>2.2899999618530269</v>
      </c>
      <c r="X87" s="214">
        <v>272.021484375</v>
      </c>
    </row>
    <row r="88" spans="1:24" x14ac:dyDescent="0.35">
      <c r="A88" s="101">
        <v>43397</v>
      </c>
      <c r="B88" s="24">
        <v>2656.10009765625</v>
      </c>
      <c r="C88" s="212">
        <v>140.71490478515619</v>
      </c>
      <c r="D88" s="212">
        <v>105.7874069213867</v>
      </c>
      <c r="E88" s="212">
        <v>59.720691680908203</v>
      </c>
      <c r="F88" s="212">
        <v>70.048957824707031</v>
      </c>
      <c r="G88" s="212">
        <v>57.749935150146477</v>
      </c>
      <c r="H88" s="212">
        <v>43.561943054199219</v>
      </c>
      <c r="I88" s="212">
        <v>37.192344665527337</v>
      </c>
      <c r="J88" s="212">
        <v>728.219970703125</v>
      </c>
      <c r="K88" s="212">
        <v>41.909999847412109</v>
      </c>
      <c r="L88" s="212">
        <v>35.799915313720703</v>
      </c>
      <c r="M88" s="212">
        <v>42.154701232910163</v>
      </c>
      <c r="N88" s="212">
        <v>322.82998657226563</v>
      </c>
      <c r="O88" s="212">
        <v>68.753265380859375</v>
      </c>
      <c r="P88" s="212">
        <v>14.54131507873535</v>
      </c>
      <c r="Q88" s="212">
        <v>116.870002746582</v>
      </c>
      <c r="R88" s="212">
        <v>126.1935958862305</v>
      </c>
      <c r="S88" s="212">
        <v>66.94000244140625</v>
      </c>
      <c r="T88" s="212">
        <v>82.19000244140625</v>
      </c>
      <c r="U88" s="212">
        <v>159.11882019042969</v>
      </c>
      <c r="V88" s="212">
        <v>22.79000091552734</v>
      </c>
      <c r="W88" s="219">
        <v>2.285000085830688</v>
      </c>
      <c r="X88" s="214">
        <v>263.77963256835938</v>
      </c>
    </row>
    <row r="89" spans="1:24" x14ac:dyDescent="0.35">
      <c r="A89" s="101">
        <v>43398</v>
      </c>
      <c r="B89" s="24">
        <v>2705.570068359375</v>
      </c>
      <c r="C89" s="212">
        <v>139.10150146484381</v>
      </c>
      <c r="D89" s="212">
        <v>107.3495407104492</v>
      </c>
      <c r="E89" s="212">
        <v>59.082820892333977</v>
      </c>
      <c r="F89" s="212">
        <v>69.472999572753906</v>
      </c>
      <c r="G89" s="212">
        <v>58.645126342773438</v>
      </c>
      <c r="H89" s="212">
        <v>43.23260498046875</v>
      </c>
      <c r="I89" s="212">
        <v>37.272132873535163</v>
      </c>
      <c r="J89" s="212">
        <v>740</v>
      </c>
      <c r="K89" s="212">
        <v>41.709999084472663</v>
      </c>
      <c r="L89" s="212">
        <v>35.849872589111328</v>
      </c>
      <c r="M89" s="212">
        <v>43.077579498291023</v>
      </c>
      <c r="N89" s="212">
        <v>324.54998779296881</v>
      </c>
      <c r="O89" s="212">
        <v>79.070236206054688</v>
      </c>
      <c r="P89" s="212">
        <v>14.58096504211426</v>
      </c>
      <c r="Q89" s="212">
        <v>120.51999664306641</v>
      </c>
      <c r="R89" s="212">
        <v>126.7522354125977</v>
      </c>
      <c r="S89" s="212">
        <v>67.669998168945313</v>
      </c>
      <c r="T89" s="212">
        <v>85.599998474121094</v>
      </c>
      <c r="U89" s="212">
        <v>163.10728454589841</v>
      </c>
      <c r="V89" s="212">
        <v>19.270000457763668</v>
      </c>
      <c r="W89" s="219">
        <v>2.279999971389771</v>
      </c>
      <c r="X89" s="214">
        <v>268.511962890625</v>
      </c>
    </row>
    <row r="90" spans="1:24" x14ac:dyDescent="0.35">
      <c r="A90" s="101">
        <v>43399</v>
      </c>
      <c r="B90" s="24">
        <v>2658.68994140625</v>
      </c>
      <c r="C90" s="212">
        <v>137.82670593261719</v>
      </c>
      <c r="D90" s="212">
        <v>105.8570556640625</v>
      </c>
      <c r="E90" s="212">
        <v>57.836978912353523</v>
      </c>
      <c r="F90" s="212">
        <v>69.909934997558594</v>
      </c>
      <c r="G90" s="212">
        <v>57.759880065917969</v>
      </c>
      <c r="H90" s="212">
        <v>43.302463531494141</v>
      </c>
      <c r="I90" s="212">
        <v>36.474231719970703</v>
      </c>
      <c r="J90" s="212">
        <v>743.57000732421875</v>
      </c>
      <c r="K90" s="212">
        <v>41.169998168945313</v>
      </c>
      <c r="L90" s="212">
        <v>35.530143737792969</v>
      </c>
      <c r="M90" s="212">
        <v>42.273780822753913</v>
      </c>
      <c r="N90" s="212">
        <v>326.07998657226563</v>
      </c>
      <c r="O90" s="212">
        <v>78.452812194824219</v>
      </c>
      <c r="P90" s="212">
        <v>14.42236804962158</v>
      </c>
      <c r="Q90" s="212">
        <v>116.6800003051758</v>
      </c>
      <c r="R90" s="212">
        <v>127.5503005981445</v>
      </c>
      <c r="S90" s="212">
        <v>66.989997863769531</v>
      </c>
      <c r="T90" s="212">
        <v>84.629997253417969</v>
      </c>
      <c r="U90" s="212">
        <v>164.48675537109381</v>
      </c>
      <c r="V90" s="212">
        <v>17.629999160766602</v>
      </c>
      <c r="W90" s="219">
        <v>2.2730000019073491</v>
      </c>
      <c r="X90" s="214">
        <v>263.78955078125</v>
      </c>
    </row>
    <row r="91" spans="1:24" x14ac:dyDescent="0.35">
      <c r="A91" s="101">
        <v>43402</v>
      </c>
      <c r="B91" s="24">
        <v>2641.25</v>
      </c>
      <c r="C91" s="212">
        <v>139.8583984375</v>
      </c>
      <c r="D91" s="212">
        <v>106.86199951171881</v>
      </c>
      <c r="E91" s="212">
        <v>58.684150695800781</v>
      </c>
      <c r="F91" s="212">
        <v>70.952621459960938</v>
      </c>
      <c r="G91" s="212">
        <v>58.058277130126953</v>
      </c>
      <c r="H91" s="212">
        <v>43.781497955322273</v>
      </c>
      <c r="I91" s="212">
        <v>37.032764434814453</v>
      </c>
      <c r="J91" s="212">
        <v>747.04998779296875</v>
      </c>
      <c r="K91" s="212">
        <v>42.680000305175781</v>
      </c>
      <c r="L91" s="212">
        <v>35.380268096923828</v>
      </c>
      <c r="M91" s="212">
        <v>42.898960113525391</v>
      </c>
      <c r="N91" s="212">
        <v>329.17999267578119</v>
      </c>
      <c r="O91" s="212">
        <v>78.02459716796875</v>
      </c>
      <c r="P91" s="212">
        <v>14.392631530761721</v>
      </c>
      <c r="Q91" s="212">
        <v>169.6300048828125</v>
      </c>
      <c r="R91" s="212">
        <v>128.68754577636719</v>
      </c>
      <c r="S91" s="212">
        <v>67.30999755859375</v>
      </c>
      <c r="T91" s="212">
        <v>84.989997863769531</v>
      </c>
      <c r="U91" s="212">
        <v>164.80662536621091</v>
      </c>
      <c r="V91" s="212">
        <v>16.85000038146973</v>
      </c>
      <c r="W91" s="219">
        <v>2.2599999904632568</v>
      </c>
      <c r="X91" s="214">
        <v>262.32809448242188</v>
      </c>
    </row>
    <row r="92" spans="1:24" x14ac:dyDescent="0.35">
      <c r="A92" s="101">
        <v>43403</v>
      </c>
      <c r="B92" s="24">
        <v>2682.6298828125</v>
      </c>
      <c r="C92" s="212">
        <v>144.16082763671881</v>
      </c>
      <c r="D92" s="212">
        <v>107.7972793579102</v>
      </c>
      <c r="E92" s="212">
        <v>60.029659271240227</v>
      </c>
      <c r="F92" s="212">
        <v>72.362739562988281</v>
      </c>
      <c r="G92" s="212">
        <v>58.277103424072273</v>
      </c>
      <c r="H92" s="212">
        <v>44.879280090332031</v>
      </c>
      <c r="I92" s="212">
        <v>40.782917022705078</v>
      </c>
      <c r="J92" s="212">
        <v>747.4000244140625</v>
      </c>
      <c r="K92" s="212">
        <v>43.360000610351563</v>
      </c>
      <c r="L92" s="212">
        <v>35.699996948242188</v>
      </c>
      <c r="M92" s="212">
        <v>42.561561584472663</v>
      </c>
      <c r="N92" s="212">
        <v>330.47000122070313</v>
      </c>
      <c r="O92" s="212">
        <v>81.709236145019531</v>
      </c>
      <c r="P92" s="212">
        <v>14.689999580383301</v>
      </c>
      <c r="Q92" s="212">
        <v>170</v>
      </c>
      <c r="R92" s="212">
        <v>134.88250732421881</v>
      </c>
      <c r="S92" s="212">
        <v>68</v>
      </c>
      <c r="T92" s="212">
        <v>85.849998474121094</v>
      </c>
      <c r="U92" s="212">
        <v>164.90660095214841</v>
      </c>
      <c r="V92" s="212">
        <v>17.20000076293945</v>
      </c>
      <c r="W92" s="219">
        <v>2.282999992370605</v>
      </c>
      <c r="X92" s="214">
        <v>266.21539306640619</v>
      </c>
    </row>
    <row r="93" spans="1:24" x14ac:dyDescent="0.35">
      <c r="A93" s="101">
        <v>43404</v>
      </c>
      <c r="B93" s="24">
        <v>2711.739990234375</v>
      </c>
      <c r="C93" s="212">
        <v>143.41387939453119</v>
      </c>
      <c r="D93" s="212">
        <v>107.89678955078119</v>
      </c>
      <c r="E93" s="212">
        <v>59.172519683837891</v>
      </c>
      <c r="F93" s="212">
        <v>73.097587585449219</v>
      </c>
      <c r="G93" s="212">
        <v>57.958812713623047</v>
      </c>
      <c r="H93" s="212">
        <v>44.709621429443359</v>
      </c>
      <c r="I93" s="212">
        <v>39.945117950439453</v>
      </c>
      <c r="J93" s="212">
        <v>733.469970703125</v>
      </c>
      <c r="K93" s="212">
        <v>43.639999389648438</v>
      </c>
      <c r="L93" s="212">
        <v>36.189998626708977</v>
      </c>
      <c r="M93" s="212">
        <v>42.730262756347663</v>
      </c>
      <c r="N93" s="212">
        <v>320.75</v>
      </c>
      <c r="O93" s="212">
        <v>85.01544189453125</v>
      </c>
      <c r="P93" s="212">
        <v>14.579999923706049</v>
      </c>
      <c r="Q93" s="212">
        <v>171.63999938964841</v>
      </c>
      <c r="R93" s="212">
        <v>133.2065734863281</v>
      </c>
      <c r="S93" s="212">
        <v>68.94000244140625</v>
      </c>
      <c r="T93" s="212">
        <v>85.510002136230469</v>
      </c>
      <c r="U93" s="212">
        <v>159.69859313964841</v>
      </c>
      <c r="V93" s="212">
        <v>18.20999908447266</v>
      </c>
      <c r="W93" s="219">
        <v>2.278000116348267</v>
      </c>
      <c r="X93" s="214">
        <v>269.05880737304688</v>
      </c>
    </row>
    <row r="94" spans="1:24" x14ac:dyDescent="0.35">
      <c r="A94" s="101">
        <v>43405</v>
      </c>
      <c r="B94" s="24">
        <v>2740.3701171875</v>
      </c>
      <c r="C94" s="212">
        <v>144.60899353027341</v>
      </c>
      <c r="D94" s="212">
        <v>107.319694519043</v>
      </c>
      <c r="E94" s="212">
        <v>64.654228210449219</v>
      </c>
      <c r="F94" s="212">
        <v>72.611000061035156</v>
      </c>
      <c r="G94" s="212">
        <v>58.316890716552727</v>
      </c>
      <c r="H94" s="212">
        <v>47.523929595947273</v>
      </c>
      <c r="I94" s="212">
        <v>39.945117950439453</v>
      </c>
      <c r="J94" s="212">
        <v>745.8699951171875</v>
      </c>
      <c r="K94" s="212">
        <v>43.470001220703118</v>
      </c>
      <c r="L94" s="212">
        <v>37.069999694824219</v>
      </c>
      <c r="M94" s="212">
        <v>43.335590362548828</v>
      </c>
      <c r="N94" s="212">
        <v>320.6099853515625</v>
      </c>
      <c r="O94" s="212">
        <v>86.628707885742188</v>
      </c>
      <c r="P94" s="212">
        <v>14.739999771118161</v>
      </c>
      <c r="Q94" s="212">
        <v>172.3999938964844</v>
      </c>
      <c r="R94" s="212">
        <v>135.36134338378909</v>
      </c>
      <c r="S94" s="212">
        <v>70.150001525878906</v>
      </c>
      <c r="T94" s="212">
        <v>88.040000915527344</v>
      </c>
      <c r="U94" s="212">
        <v>163.44715881347659</v>
      </c>
      <c r="V94" s="212">
        <v>20.219999313354489</v>
      </c>
      <c r="W94" s="219">
        <v>2.2699999809265141</v>
      </c>
      <c r="X94" s="214">
        <v>271.92208862304688</v>
      </c>
    </row>
    <row r="95" spans="1:24" x14ac:dyDescent="0.35">
      <c r="A95" s="101">
        <v>43406</v>
      </c>
      <c r="B95" s="24">
        <v>2723.06005859375</v>
      </c>
      <c r="C95" s="212">
        <v>142.87608337402341</v>
      </c>
      <c r="D95" s="212">
        <v>106.2152481079102</v>
      </c>
      <c r="E95" s="212">
        <v>65.840263366699219</v>
      </c>
      <c r="F95" s="212">
        <v>71.766914367675781</v>
      </c>
      <c r="G95" s="212">
        <v>63.97650146484375</v>
      </c>
      <c r="H95" s="212">
        <v>47.264457702636719</v>
      </c>
      <c r="I95" s="212">
        <v>39.905220031738281</v>
      </c>
      <c r="J95" s="212">
        <v>760.489990234375</v>
      </c>
      <c r="K95" s="212">
        <v>43.200000762939453</v>
      </c>
      <c r="L95" s="212">
        <v>37.419998168945313</v>
      </c>
      <c r="M95" s="212">
        <v>42.60125732421875</v>
      </c>
      <c r="N95" s="212">
        <v>325.23001098632813</v>
      </c>
      <c r="O95" s="212">
        <v>84.716690063476563</v>
      </c>
      <c r="P95" s="212">
        <v>14.60000038146973</v>
      </c>
      <c r="Q95" s="212">
        <v>172.24000549316409</v>
      </c>
      <c r="R95" s="212">
        <v>134.11436462402341</v>
      </c>
      <c r="S95" s="212">
        <v>70.19000244140625</v>
      </c>
      <c r="T95" s="212">
        <v>88.680000305175781</v>
      </c>
      <c r="U95" s="212">
        <v>164.93658447265619</v>
      </c>
      <c r="V95" s="212">
        <v>20.229999542236332</v>
      </c>
      <c r="W95" s="219">
        <v>2.2730000019073491</v>
      </c>
      <c r="X95" s="214">
        <v>270.31149291992188</v>
      </c>
    </row>
    <row r="96" spans="1:24" x14ac:dyDescent="0.35">
      <c r="A96" s="101">
        <v>43409</v>
      </c>
      <c r="B96" s="24">
        <v>2738.31005859375</v>
      </c>
      <c r="C96" s="212">
        <v>146.2522888183594</v>
      </c>
      <c r="D96" s="212">
        <v>109.58827209472661</v>
      </c>
      <c r="E96" s="212">
        <v>66.368499755859375</v>
      </c>
      <c r="F96" s="212">
        <v>72.611000061035156</v>
      </c>
      <c r="G96" s="212">
        <v>64.135650634765625</v>
      </c>
      <c r="H96" s="212">
        <v>47.314357757568359</v>
      </c>
      <c r="I96" s="212">
        <v>39.715721130371087</v>
      </c>
      <c r="J96" s="212">
        <v>766.3499755859375</v>
      </c>
      <c r="K96" s="212">
        <v>44.220001220703118</v>
      </c>
      <c r="L96" s="212">
        <v>38.299999237060547</v>
      </c>
      <c r="M96" s="212">
        <v>43.186740875244141</v>
      </c>
      <c r="N96" s="212">
        <v>327.26998901367188</v>
      </c>
      <c r="O96" s="212">
        <v>84.009635925292969</v>
      </c>
      <c r="P96" s="212">
        <v>15.069999694824221</v>
      </c>
      <c r="Q96" s="212">
        <v>173.30999755859381</v>
      </c>
      <c r="R96" s="212">
        <v>135.0321350097656</v>
      </c>
      <c r="S96" s="212">
        <v>70.389999389648438</v>
      </c>
      <c r="T96" s="212">
        <v>89.470001220703125</v>
      </c>
      <c r="U96" s="212">
        <v>165.0465393066406</v>
      </c>
      <c r="V96" s="212">
        <v>19.89999961853027</v>
      </c>
      <c r="W96" s="219">
        <v>2.2679998874664311</v>
      </c>
      <c r="X96" s="214">
        <v>271.80279541015619</v>
      </c>
    </row>
    <row r="97" spans="1:24" x14ac:dyDescent="0.35">
      <c r="A97" s="101">
        <v>43410</v>
      </c>
      <c r="B97" s="24">
        <v>2755.449951171875</v>
      </c>
      <c r="C97" s="212">
        <v>147.89556884765619</v>
      </c>
      <c r="D97" s="212">
        <v>105.369514465332</v>
      </c>
      <c r="E97" s="212">
        <v>67.654212951660156</v>
      </c>
      <c r="F97" s="212">
        <v>72.799674987792969</v>
      </c>
      <c r="G97" s="212">
        <v>65.657478332519531</v>
      </c>
      <c r="H97" s="212">
        <v>47.763450622558587</v>
      </c>
      <c r="I97" s="212">
        <v>39.945117950439453</v>
      </c>
      <c r="J97" s="212">
        <v>781.02001953125</v>
      </c>
      <c r="K97" s="212">
        <v>44.080001831054688</v>
      </c>
      <c r="L97" s="212">
        <v>37.950000762939453</v>
      </c>
      <c r="M97" s="212">
        <v>42.680641174316413</v>
      </c>
      <c r="N97" s="212">
        <v>333.54000854492188</v>
      </c>
      <c r="O97" s="212">
        <v>85.563156127929688</v>
      </c>
      <c r="P97" s="212">
        <v>16.010000228881839</v>
      </c>
      <c r="Q97" s="212">
        <v>173.5</v>
      </c>
      <c r="R97" s="212">
        <v>134.91242980957031</v>
      </c>
      <c r="S97" s="212">
        <v>70.959999084472656</v>
      </c>
      <c r="T97" s="212">
        <v>89.639999389648438</v>
      </c>
      <c r="U97" s="212">
        <v>168.025390625</v>
      </c>
      <c r="V97" s="212">
        <v>20.680000305175781</v>
      </c>
      <c r="W97" s="219">
        <v>2.309999942779541</v>
      </c>
      <c r="X97" s="214">
        <v>273.52273559570313</v>
      </c>
    </row>
    <row r="98" spans="1:24" x14ac:dyDescent="0.35">
      <c r="A98" s="101">
        <v>43411</v>
      </c>
      <c r="B98" s="24">
        <v>2813.889892578125</v>
      </c>
      <c r="C98" s="212">
        <v>149.3994140625</v>
      </c>
      <c r="D98" s="212">
        <v>109.1703720092773</v>
      </c>
      <c r="E98" s="212">
        <v>65.890106201171875</v>
      </c>
      <c r="F98" s="212">
        <v>74.557357788085938</v>
      </c>
      <c r="G98" s="212">
        <v>67.795997619628906</v>
      </c>
      <c r="H98" s="212">
        <v>48.741470336914063</v>
      </c>
      <c r="I98" s="212">
        <v>40.543548583984382</v>
      </c>
      <c r="J98" s="212">
        <v>790.5</v>
      </c>
      <c r="K98" s="212">
        <v>44.139999389648438</v>
      </c>
      <c r="L98" s="212">
        <v>38.400001525878913</v>
      </c>
      <c r="M98" s="212">
        <v>44.060001373291023</v>
      </c>
      <c r="N98" s="212">
        <v>342.1300048828125</v>
      </c>
      <c r="O98" s="212">
        <v>84.746559143066406</v>
      </c>
      <c r="P98" s="212">
        <v>15.60000038146973</v>
      </c>
      <c r="Q98" s="212">
        <v>173.6300048828125</v>
      </c>
      <c r="R98" s="212">
        <v>141.30690002441409</v>
      </c>
      <c r="S98" s="212">
        <v>72.5</v>
      </c>
      <c r="T98" s="212">
        <v>92.160003662109375</v>
      </c>
      <c r="U98" s="212">
        <v>170.4444580078125</v>
      </c>
      <c r="V98" s="212">
        <v>21.840000152587891</v>
      </c>
      <c r="W98" s="219">
        <v>2.309999942779541</v>
      </c>
      <c r="X98" s="214">
        <v>279.3785400390625</v>
      </c>
    </row>
    <row r="99" spans="1:24" x14ac:dyDescent="0.35">
      <c r="A99" s="101">
        <v>43412</v>
      </c>
      <c r="B99" s="24">
        <v>2806.830078125</v>
      </c>
      <c r="C99" s="212">
        <v>150.7239990234375</v>
      </c>
      <c r="D99" s="212">
        <v>109.548469543457</v>
      </c>
      <c r="E99" s="212">
        <v>64.215690612792969</v>
      </c>
      <c r="F99" s="212">
        <v>74.954574584960938</v>
      </c>
      <c r="G99" s="212">
        <v>68.353004455566406</v>
      </c>
      <c r="H99" s="212">
        <v>48.621715545654297</v>
      </c>
      <c r="I99" s="212">
        <v>39.895248413085938</v>
      </c>
      <c r="J99" s="212">
        <v>798.94000244140625</v>
      </c>
      <c r="K99" s="212">
        <v>44.540000915527337</v>
      </c>
      <c r="L99" s="212">
        <v>36.990001678466797</v>
      </c>
      <c r="M99" s="212">
        <v>43.849998474121087</v>
      </c>
      <c r="N99" s="212">
        <v>353.44000244140619</v>
      </c>
      <c r="O99" s="212">
        <v>86.319999694824219</v>
      </c>
      <c r="P99" s="212">
        <v>15.670000076293951</v>
      </c>
      <c r="Q99" s="212">
        <v>173.63999938964841</v>
      </c>
      <c r="R99" s="212">
        <v>141.2869567871094</v>
      </c>
      <c r="S99" s="212">
        <v>72.959999084472656</v>
      </c>
      <c r="T99" s="212">
        <v>92.55999755859375</v>
      </c>
      <c r="U99" s="212">
        <v>172.38371276855469</v>
      </c>
      <c r="V99" s="212">
        <v>21.20000076293945</v>
      </c>
      <c r="W99" s="219">
        <v>2.3029999732971191</v>
      </c>
      <c r="X99" s="214">
        <v>278.87149047851563</v>
      </c>
    </row>
    <row r="100" spans="1:24" x14ac:dyDescent="0.35">
      <c r="A100" s="101">
        <v>43413</v>
      </c>
      <c r="B100" s="24">
        <v>2781.010009765625</v>
      </c>
      <c r="C100" s="212">
        <v>149.78782653808591</v>
      </c>
      <c r="D100" s="212">
        <v>111.6478958129883</v>
      </c>
      <c r="E100" s="212">
        <v>65.33197021484375</v>
      </c>
      <c r="F100" s="212">
        <v>74.338890075683594</v>
      </c>
      <c r="G100" s="212">
        <v>68.233642578125</v>
      </c>
      <c r="H100" s="212">
        <v>48.581794738769531</v>
      </c>
      <c r="I100" s="212">
        <v>40.074775695800781</v>
      </c>
      <c r="J100" s="212">
        <v>793.8699951171875</v>
      </c>
      <c r="K100" s="212">
        <v>45.020000457763672</v>
      </c>
      <c r="L100" s="212">
        <v>38.279998779296882</v>
      </c>
      <c r="M100" s="212">
        <v>44.279998779296882</v>
      </c>
      <c r="N100" s="212">
        <v>354.739990234375</v>
      </c>
      <c r="O100" s="212">
        <v>85.639999389648438</v>
      </c>
      <c r="P100" s="212">
        <v>15.52000045776367</v>
      </c>
      <c r="Q100" s="212">
        <v>173.75</v>
      </c>
      <c r="R100" s="212">
        <v>143.60133361816409</v>
      </c>
      <c r="S100" s="212">
        <v>72.790000915527344</v>
      </c>
      <c r="T100" s="212">
        <v>92.349998474121094</v>
      </c>
      <c r="U100" s="212">
        <v>171.11419677734381</v>
      </c>
      <c r="V100" s="212">
        <v>21.030000686645511</v>
      </c>
      <c r="W100" s="219">
        <v>2.2999999523162842</v>
      </c>
      <c r="X100" s="214">
        <v>276.14739990234381</v>
      </c>
    </row>
    <row r="101" spans="1:24" x14ac:dyDescent="0.35">
      <c r="A101" s="101">
        <v>43416</v>
      </c>
      <c r="B101" s="24">
        <v>2726.219970703125</v>
      </c>
      <c r="C101" s="212">
        <v>148.6225891113281</v>
      </c>
      <c r="D101" s="212">
        <v>112.6329345703125</v>
      </c>
      <c r="E101" s="212">
        <v>65.790435791015625</v>
      </c>
      <c r="F101" s="212">
        <v>74.170074462890625</v>
      </c>
      <c r="G101" s="212">
        <v>67.547332763671875</v>
      </c>
      <c r="H101" s="212">
        <v>48.192581176757813</v>
      </c>
      <c r="I101" s="212">
        <v>40.523601531982422</v>
      </c>
      <c r="J101" s="212">
        <v>792.5999755859375</v>
      </c>
      <c r="K101" s="212">
        <v>45.310001373291023</v>
      </c>
      <c r="L101" s="212">
        <v>39.799999237060547</v>
      </c>
      <c r="M101" s="212">
        <v>44.110000610351563</v>
      </c>
      <c r="N101" s="212">
        <v>349.41000366210938</v>
      </c>
      <c r="O101" s="212">
        <v>82.330001831054688</v>
      </c>
      <c r="P101" s="212">
        <v>15.52000045776367</v>
      </c>
      <c r="Q101" s="212">
        <v>172.8800048828125</v>
      </c>
      <c r="R101" s="212">
        <v>141.56626892089841</v>
      </c>
      <c r="S101" s="212">
        <v>70.55999755859375</v>
      </c>
      <c r="T101" s="212">
        <v>91.199996948242188</v>
      </c>
      <c r="U101" s="212">
        <v>166.99578857421881</v>
      </c>
      <c r="V101" s="212">
        <v>19.030000686645511</v>
      </c>
      <c r="W101" s="219">
        <v>2.2999999523162842</v>
      </c>
      <c r="X101" s="214">
        <v>270.987548828125</v>
      </c>
    </row>
    <row r="102" spans="1:24" x14ac:dyDescent="0.35">
      <c r="A102" s="101">
        <v>43417</v>
      </c>
      <c r="B102" s="24">
        <v>2722.179931640625</v>
      </c>
      <c r="C102" s="212">
        <v>147.60675048828119</v>
      </c>
      <c r="D102" s="212">
        <v>111.8269958496094</v>
      </c>
      <c r="E102" s="212">
        <v>65.321998596191406</v>
      </c>
      <c r="F102" s="212">
        <v>74.090629577636719</v>
      </c>
      <c r="G102" s="212">
        <v>67.050003051757813</v>
      </c>
      <c r="H102" s="212">
        <v>49.000946044921882</v>
      </c>
      <c r="I102" s="212">
        <v>41.092105865478523</v>
      </c>
      <c r="J102" s="212">
        <v>813.47998046875</v>
      </c>
      <c r="K102" s="212">
        <v>45.290000915527337</v>
      </c>
      <c r="L102" s="212">
        <v>39.400001525878913</v>
      </c>
      <c r="M102" s="212">
        <v>43.520000457763672</v>
      </c>
      <c r="N102" s="212">
        <v>357.51998901367188</v>
      </c>
      <c r="O102" s="212">
        <v>83.55999755859375</v>
      </c>
      <c r="P102" s="212">
        <v>15.409999847412109</v>
      </c>
      <c r="Q102" s="212">
        <v>172.94999694824219</v>
      </c>
      <c r="R102" s="212">
        <v>141.19715881347659</v>
      </c>
      <c r="S102" s="212">
        <v>69.489997863769531</v>
      </c>
      <c r="T102" s="212">
        <v>92.599998474121094</v>
      </c>
      <c r="U102" s="212">
        <v>184.64900207519531</v>
      </c>
      <c r="V102" s="212">
        <v>19.610000610351559</v>
      </c>
      <c r="W102" s="219">
        <v>2.2950000762939449</v>
      </c>
      <c r="X102" s="214">
        <v>270.48049926757813</v>
      </c>
    </row>
    <row r="103" spans="1:24" x14ac:dyDescent="0.35">
      <c r="A103" s="101">
        <v>43418</v>
      </c>
      <c r="B103" s="24">
        <v>2701.580078125</v>
      </c>
      <c r="C103" s="212">
        <v>147.0888671875</v>
      </c>
      <c r="D103" s="212">
        <v>109.80999755859381</v>
      </c>
      <c r="E103" s="212">
        <v>65.480003356933594</v>
      </c>
      <c r="F103" s="212">
        <v>73.574241638183594</v>
      </c>
      <c r="G103" s="212">
        <v>67.040000915527344</v>
      </c>
      <c r="H103" s="212">
        <v>48.961029052734382</v>
      </c>
      <c r="I103" s="212">
        <v>41.191844940185547</v>
      </c>
      <c r="J103" s="212">
        <v>823.29998779296875</v>
      </c>
      <c r="K103" s="212">
        <v>44.840000152587891</v>
      </c>
      <c r="L103" s="212">
        <v>39.040000915527337</v>
      </c>
      <c r="M103" s="212">
        <v>42.909999847412109</v>
      </c>
      <c r="N103" s="212">
        <v>354.77999877929688</v>
      </c>
      <c r="O103" s="212">
        <v>83.790000915527344</v>
      </c>
      <c r="P103" s="212">
        <v>15.239999771118161</v>
      </c>
      <c r="Q103" s="212">
        <v>173.30999755859381</v>
      </c>
      <c r="R103" s="212">
        <v>139.5112609863281</v>
      </c>
      <c r="S103" s="212">
        <v>69.410003662109375</v>
      </c>
      <c r="T103" s="212">
        <v>91.790000915527344</v>
      </c>
      <c r="U103" s="212">
        <v>177.61170959472659</v>
      </c>
      <c r="V103" s="212">
        <v>20.809999465942379</v>
      </c>
      <c r="W103" s="219">
        <v>2.3250000476837158</v>
      </c>
      <c r="X103" s="214">
        <v>268.63131713867188</v>
      </c>
    </row>
    <row r="104" spans="1:24" x14ac:dyDescent="0.35">
      <c r="A104" s="101">
        <v>43419</v>
      </c>
      <c r="B104" s="24">
        <v>2730.199951171875</v>
      </c>
      <c r="C104" s="212">
        <v>148.03498840332031</v>
      </c>
      <c r="D104" s="212">
        <v>112.1999969482422</v>
      </c>
      <c r="E104" s="212">
        <v>65.80999755859375</v>
      </c>
      <c r="F104" s="212">
        <v>74.319023132324219</v>
      </c>
      <c r="G104" s="212">
        <v>67.620002746582031</v>
      </c>
      <c r="H104" s="212">
        <v>50.278366088867188</v>
      </c>
      <c r="I104" s="212">
        <v>42.169277191162109</v>
      </c>
      <c r="J104" s="212">
        <v>810.03997802734375</v>
      </c>
      <c r="K104" s="212">
        <v>45.459999084472663</v>
      </c>
      <c r="L104" s="212">
        <v>39.200000762939453</v>
      </c>
      <c r="M104" s="212">
        <v>43.209999084472663</v>
      </c>
      <c r="N104" s="212">
        <v>346</v>
      </c>
      <c r="O104" s="212">
        <v>88.510002136230469</v>
      </c>
      <c r="P104" s="212">
        <v>15.420000076293951</v>
      </c>
      <c r="Q104" s="212">
        <v>173.82000732421881</v>
      </c>
      <c r="R104" s="212">
        <v>137.4063720703125</v>
      </c>
      <c r="S104" s="212">
        <v>70.730003356933594</v>
      </c>
      <c r="T104" s="212">
        <v>91.980003356933594</v>
      </c>
      <c r="U104" s="212">
        <v>178.98118591308591</v>
      </c>
      <c r="V104" s="212">
        <v>21.489999771118161</v>
      </c>
      <c r="W104" s="219">
        <v>2.309999942779541</v>
      </c>
      <c r="X104" s="214">
        <v>271.43490600585938</v>
      </c>
    </row>
    <row r="105" spans="1:24" x14ac:dyDescent="0.35">
      <c r="A105" s="101">
        <v>43420</v>
      </c>
      <c r="B105" s="24">
        <v>2736.27001953125</v>
      </c>
      <c r="C105" s="212">
        <v>149.38946533203119</v>
      </c>
      <c r="D105" s="212">
        <v>113.8300018310547</v>
      </c>
      <c r="E105" s="212">
        <v>65.400001525878906</v>
      </c>
      <c r="F105" s="212">
        <v>75.530532836914063</v>
      </c>
      <c r="G105" s="212">
        <v>68.160003662109375</v>
      </c>
      <c r="H105" s="212">
        <v>50.398120880126953</v>
      </c>
      <c r="I105" s="212">
        <v>42.847496032714837</v>
      </c>
      <c r="J105" s="212">
        <v>827.989990234375</v>
      </c>
      <c r="K105" s="212">
        <v>45.889999389648438</v>
      </c>
      <c r="L105" s="212">
        <v>39.270000457763672</v>
      </c>
      <c r="M105" s="212">
        <v>43.509998321533203</v>
      </c>
      <c r="N105" s="212">
        <v>352.60000610351563</v>
      </c>
      <c r="O105" s="212">
        <v>90.540000915527344</v>
      </c>
      <c r="P105" s="212">
        <v>15.510000228881839</v>
      </c>
      <c r="Q105" s="212">
        <v>173.5</v>
      </c>
      <c r="R105" s="212">
        <v>139.9501953125</v>
      </c>
      <c r="S105" s="212">
        <v>72.040000915527344</v>
      </c>
      <c r="T105" s="212">
        <v>92.260002136230469</v>
      </c>
      <c r="U105" s="212">
        <v>179.14112854003909</v>
      </c>
      <c r="V105" s="212">
        <v>20.659999847412109</v>
      </c>
      <c r="W105" s="219">
        <v>2.2999999523162842</v>
      </c>
      <c r="X105" s="214">
        <v>272.14080810546881</v>
      </c>
    </row>
    <row r="106" spans="1:24" x14ac:dyDescent="0.35">
      <c r="A106" s="101">
        <v>43423</v>
      </c>
      <c r="B106" s="24">
        <v>2690.72998046875</v>
      </c>
      <c r="C106" s="212">
        <v>148.54290771484381</v>
      </c>
      <c r="D106" s="212">
        <v>115.80999755859381</v>
      </c>
      <c r="E106" s="212">
        <v>64.819999694824219</v>
      </c>
      <c r="F106" s="212">
        <v>75.818511962890625</v>
      </c>
      <c r="G106" s="212">
        <v>67.910003662109375</v>
      </c>
      <c r="H106" s="212">
        <v>49.410118103027337</v>
      </c>
      <c r="I106" s="212">
        <v>43.595531463623047</v>
      </c>
      <c r="J106" s="212">
        <v>829.3499755859375</v>
      </c>
      <c r="K106" s="212">
        <v>45.360000610351563</v>
      </c>
      <c r="L106" s="212">
        <v>39.080001831054688</v>
      </c>
      <c r="M106" s="212">
        <v>44.180000305175781</v>
      </c>
      <c r="N106" s="212">
        <v>354.239990234375</v>
      </c>
      <c r="O106" s="212">
        <v>87.919998168945313</v>
      </c>
      <c r="P106" s="212">
        <v>15.38000011444092</v>
      </c>
      <c r="Q106" s="212">
        <v>173.36000061035159</v>
      </c>
      <c r="R106" s="212">
        <v>134.83262634277341</v>
      </c>
      <c r="S106" s="212">
        <v>70.540000915527344</v>
      </c>
      <c r="T106" s="212">
        <v>92.089996337890625</v>
      </c>
      <c r="U106" s="212">
        <v>177.68168640136719</v>
      </c>
      <c r="V106" s="212">
        <v>19.110000610351559</v>
      </c>
      <c r="W106" s="219">
        <v>2.2999999523162842</v>
      </c>
      <c r="X106" s="214">
        <v>267.53768920898438</v>
      </c>
    </row>
    <row r="107" spans="1:24" x14ac:dyDescent="0.35">
      <c r="A107" s="101">
        <v>43424</v>
      </c>
      <c r="B107" s="24">
        <v>2641.889892578125</v>
      </c>
      <c r="C107" s="212">
        <v>146.07301330566409</v>
      </c>
      <c r="D107" s="212">
        <v>114.7200012207031</v>
      </c>
      <c r="E107" s="212">
        <v>64.419998168945313</v>
      </c>
      <c r="F107" s="212">
        <v>74.259445190429688</v>
      </c>
      <c r="G107" s="212">
        <v>67.180000305175781</v>
      </c>
      <c r="H107" s="212">
        <v>48.951045989990227</v>
      </c>
      <c r="I107" s="212">
        <v>44.383464813232422</v>
      </c>
      <c r="J107" s="212">
        <v>793.1099853515625</v>
      </c>
      <c r="K107" s="212">
        <v>44.950000762939453</v>
      </c>
      <c r="L107" s="212">
        <v>37.889999389648438</v>
      </c>
      <c r="M107" s="212">
        <v>43.529998779296882</v>
      </c>
      <c r="N107" s="212">
        <v>336.07000732421881</v>
      </c>
      <c r="O107" s="212">
        <v>84.680000305175781</v>
      </c>
      <c r="P107" s="212">
        <v>14.89999961853027</v>
      </c>
      <c r="Q107" s="212">
        <v>173.46000671386719</v>
      </c>
      <c r="R107" s="212">
        <v>134.7627868652344</v>
      </c>
      <c r="S107" s="212">
        <v>69.05999755859375</v>
      </c>
      <c r="T107" s="212">
        <v>91.769996643066406</v>
      </c>
      <c r="U107" s="212">
        <v>171.4640808105469</v>
      </c>
      <c r="V107" s="212">
        <v>19.20999908447266</v>
      </c>
      <c r="W107" s="219">
        <v>2.3350000381469731</v>
      </c>
      <c r="X107" s="214">
        <v>262.58657836914063</v>
      </c>
    </row>
    <row r="108" spans="1:24" x14ac:dyDescent="0.35">
      <c r="A108" s="101">
        <v>43425</v>
      </c>
      <c r="B108" s="24">
        <v>2649.929931640625</v>
      </c>
      <c r="C108" s="212">
        <v>143.85209655761719</v>
      </c>
      <c r="D108" s="212">
        <v>112.23000335693359</v>
      </c>
      <c r="E108" s="212">
        <v>65.529998779296875</v>
      </c>
      <c r="F108" s="212">
        <v>74.269378662109375</v>
      </c>
      <c r="G108" s="212">
        <v>66.769996643066406</v>
      </c>
      <c r="H108" s="212">
        <v>49.210525512695313</v>
      </c>
      <c r="I108" s="212">
        <v>43.515743255615227</v>
      </c>
      <c r="J108" s="212">
        <v>819.21002197265625</v>
      </c>
      <c r="K108" s="212">
        <v>45.430000305175781</v>
      </c>
      <c r="L108" s="212">
        <v>38.159999847412109</v>
      </c>
      <c r="M108" s="212">
        <v>43.099998474121087</v>
      </c>
      <c r="N108" s="212">
        <v>345.57998657226563</v>
      </c>
      <c r="O108" s="212">
        <v>86.5</v>
      </c>
      <c r="P108" s="212">
        <v>15.069999694824221</v>
      </c>
      <c r="Q108" s="212">
        <v>173.1000061035156</v>
      </c>
      <c r="R108" s="212">
        <v>134.48345947265619</v>
      </c>
      <c r="S108" s="212">
        <v>68.529998779296875</v>
      </c>
      <c r="T108" s="212">
        <v>92.860000610351563</v>
      </c>
      <c r="U108" s="212">
        <v>174.60285949707031</v>
      </c>
      <c r="V108" s="212">
        <v>18.729999542236332</v>
      </c>
      <c r="W108" s="219">
        <v>2.3499999046325679</v>
      </c>
      <c r="X108" s="214">
        <v>263.48135375976563</v>
      </c>
    </row>
    <row r="109" spans="1:24" x14ac:dyDescent="0.35">
      <c r="A109" s="101">
        <v>43427</v>
      </c>
      <c r="B109" s="24">
        <v>2632.56005859375</v>
      </c>
      <c r="C109" s="212">
        <v>144.58906555175781</v>
      </c>
      <c r="D109" s="212">
        <v>112.870002746582</v>
      </c>
      <c r="E109" s="212">
        <v>65.94000244140625</v>
      </c>
      <c r="F109" s="212">
        <v>74.15020751953125</v>
      </c>
      <c r="G109" s="212">
        <v>65.699996948242188</v>
      </c>
      <c r="H109" s="212">
        <v>48.771408081054688</v>
      </c>
      <c r="I109" s="212">
        <v>43.944618225097663</v>
      </c>
      <c r="J109" s="212">
        <v>827.530029296875</v>
      </c>
      <c r="K109" s="212">
        <v>45.669998168945313</v>
      </c>
      <c r="L109" s="212">
        <v>38.439998626708977</v>
      </c>
      <c r="M109" s="212">
        <v>43.139999389648438</v>
      </c>
      <c r="N109" s="212">
        <v>350.6300048828125</v>
      </c>
      <c r="O109" s="212">
        <v>87.260002136230469</v>
      </c>
      <c r="P109" s="212">
        <v>15</v>
      </c>
      <c r="Q109" s="212">
        <v>175.1499938964844</v>
      </c>
      <c r="R109" s="212">
        <v>134.60316467285159</v>
      </c>
      <c r="S109" s="212">
        <v>68.110000610351563</v>
      </c>
      <c r="T109" s="212">
        <v>94.839996337890625</v>
      </c>
      <c r="U109" s="212">
        <v>177.17189025878909</v>
      </c>
      <c r="V109" s="212">
        <v>19.379999160766602</v>
      </c>
      <c r="W109" s="219">
        <v>2.348000049591064</v>
      </c>
      <c r="X109" s="214">
        <v>261.72164916992188</v>
      </c>
    </row>
    <row r="110" spans="1:24" x14ac:dyDescent="0.35">
      <c r="A110" s="101">
        <v>43430</v>
      </c>
      <c r="B110" s="24">
        <v>2673.449951171875</v>
      </c>
      <c r="C110" s="212">
        <v>144.15087890625</v>
      </c>
      <c r="D110" s="212">
        <v>112.379997253418</v>
      </c>
      <c r="E110" s="212">
        <v>65.639999389648438</v>
      </c>
      <c r="F110" s="212">
        <v>74.914848327636719</v>
      </c>
      <c r="G110" s="212">
        <v>65.69000244140625</v>
      </c>
      <c r="H110" s="212">
        <v>49.000946044921882</v>
      </c>
      <c r="I110" s="212">
        <v>46.507888793945313</v>
      </c>
      <c r="J110" s="212">
        <v>820</v>
      </c>
      <c r="K110" s="212">
        <v>45.709999084472663</v>
      </c>
      <c r="L110" s="212">
        <v>39.060001373291023</v>
      </c>
      <c r="M110" s="212">
        <v>43.340000152587891</v>
      </c>
      <c r="N110" s="212">
        <v>350.989990234375</v>
      </c>
      <c r="O110" s="212">
        <v>89.010002136230469</v>
      </c>
      <c r="P110" s="212">
        <v>15.39999961853027</v>
      </c>
      <c r="Q110" s="212">
        <v>176.9700012207031</v>
      </c>
      <c r="R110" s="212">
        <v>135.1817626953125</v>
      </c>
      <c r="S110" s="212">
        <v>68.80999755859375</v>
      </c>
      <c r="T110" s="212">
        <v>91.75</v>
      </c>
      <c r="U110" s="212">
        <v>177.6517028808594</v>
      </c>
      <c r="V110" s="212">
        <v>20.079999923706051</v>
      </c>
      <c r="W110" s="219">
        <v>2.342999935150146</v>
      </c>
      <c r="X110" s="214">
        <v>265.94696044921881</v>
      </c>
    </row>
    <row r="111" spans="1:24" x14ac:dyDescent="0.35">
      <c r="A111" s="101">
        <v>43431</v>
      </c>
      <c r="B111" s="24">
        <v>2682.169921875</v>
      </c>
      <c r="C111" s="212">
        <v>146.52117919921881</v>
      </c>
      <c r="D111" s="212">
        <v>114.2200012207031</v>
      </c>
      <c r="E111" s="212">
        <v>66.209999084472656</v>
      </c>
      <c r="F111" s="212">
        <v>75.808578491210938</v>
      </c>
      <c r="G111" s="212">
        <v>66.080001831054688</v>
      </c>
      <c r="H111" s="212">
        <v>48.561832427978523</v>
      </c>
      <c r="I111" s="212">
        <v>46.866943359375</v>
      </c>
      <c r="J111" s="212">
        <v>835.22998046875</v>
      </c>
      <c r="K111" s="212">
        <v>44.990001678466797</v>
      </c>
      <c r="L111" s="212">
        <v>38.459999084472663</v>
      </c>
      <c r="M111" s="212">
        <v>44.069999694824219</v>
      </c>
      <c r="N111" s="212">
        <v>353.07998657226563</v>
      </c>
      <c r="O111" s="212">
        <v>88.889999389648438</v>
      </c>
      <c r="P111" s="212">
        <v>15.22000026702881</v>
      </c>
      <c r="Q111" s="212">
        <v>176.72999572753909</v>
      </c>
      <c r="R111" s="212">
        <v>137.73558044433591</v>
      </c>
      <c r="S111" s="212">
        <v>69.709999084472656</v>
      </c>
      <c r="T111" s="212">
        <v>93.379997253417969</v>
      </c>
      <c r="U111" s="212">
        <v>179.20111083984381</v>
      </c>
      <c r="V111" s="212">
        <v>21.04999923706055</v>
      </c>
      <c r="W111" s="219">
        <v>2.3529999256134029</v>
      </c>
      <c r="X111" s="214">
        <v>266.84173583984381</v>
      </c>
    </row>
    <row r="112" spans="1:24" x14ac:dyDescent="0.35">
      <c r="A112" s="101">
        <v>43432</v>
      </c>
      <c r="B112" s="24">
        <v>2743.7900390625</v>
      </c>
      <c r="C112" s="212">
        <v>147.35777282714841</v>
      </c>
      <c r="D112" s="212">
        <v>115.5299987792969</v>
      </c>
      <c r="E112" s="212">
        <v>66.349998474121094</v>
      </c>
      <c r="F112" s="212">
        <v>76.692390441894531</v>
      </c>
      <c r="G112" s="212">
        <v>66.819999694824219</v>
      </c>
      <c r="H112" s="212">
        <v>49.489959716796882</v>
      </c>
      <c r="I112" s="212">
        <v>45.4107666015625</v>
      </c>
      <c r="J112" s="212">
        <v>833.70001220703125</v>
      </c>
      <c r="K112" s="212">
        <v>44.889999389648438</v>
      </c>
      <c r="L112" s="212">
        <v>39.369998931884773</v>
      </c>
      <c r="M112" s="212">
        <v>44.900001525878913</v>
      </c>
      <c r="N112" s="212">
        <v>358.8699951171875</v>
      </c>
      <c r="O112" s="212">
        <v>91.19000244140625</v>
      </c>
      <c r="P112" s="212">
        <v>15.510000228881839</v>
      </c>
      <c r="Q112" s="212">
        <v>178.05000305175781</v>
      </c>
      <c r="R112" s="212">
        <v>144.03028869628909</v>
      </c>
      <c r="S112" s="212">
        <v>72.830001831054688</v>
      </c>
      <c r="T112" s="212">
        <v>94.480003356933594</v>
      </c>
      <c r="U112" s="212">
        <v>178.8812255859375</v>
      </c>
      <c r="V112" s="212">
        <v>21.340000152587891</v>
      </c>
      <c r="W112" s="219">
        <v>2.3350000381469731</v>
      </c>
      <c r="X112" s="214">
        <v>272.98583984375</v>
      </c>
    </row>
    <row r="113" spans="1:24" x14ac:dyDescent="0.35">
      <c r="A113" s="101">
        <v>43433</v>
      </c>
      <c r="B113" s="24">
        <v>2737.800048828125</v>
      </c>
      <c r="C113" s="212">
        <v>148.4433288574219</v>
      </c>
      <c r="D113" s="212">
        <v>117</v>
      </c>
      <c r="E113" s="212">
        <v>65.959999084472656</v>
      </c>
      <c r="F113" s="212">
        <v>77.367660522460938</v>
      </c>
      <c r="G113" s="212">
        <v>66.879997253417969</v>
      </c>
      <c r="H113" s="212">
        <v>49.469997406005859</v>
      </c>
      <c r="I113" s="212">
        <v>45.989246368408203</v>
      </c>
      <c r="J113" s="212">
        <v>825.83001708984375</v>
      </c>
      <c r="K113" s="212">
        <v>45.229999542236328</v>
      </c>
      <c r="L113" s="212">
        <v>38.790000915527337</v>
      </c>
      <c r="M113" s="212">
        <v>45.509998321533203</v>
      </c>
      <c r="N113" s="212">
        <v>354.85000610351563</v>
      </c>
      <c r="O113" s="212">
        <v>91.199996948242188</v>
      </c>
      <c r="P113" s="212">
        <v>15.439999580383301</v>
      </c>
      <c r="Q113" s="212">
        <v>177.88999938964841</v>
      </c>
      <c r="R113" s="212">
        <v>144.1499938964844</v>
      </c>
      <c r="S113" s="212">
        <v>73.260002136230469</v>
      </c>
      <c r="T113" s="212">
        <v>95.069999694824219</v>
      </c>
      <c r="U113" s="212">
        <v>177.6017150878906</v>
      </c>
      <c r="V113" s="212">
        <v>21.430000305175781</v>
      </c>
      <c r="W113" s="219">
        <v>2.309999942779541</v>
      </c>
      <c r="X113" s="214">
        <v>272.38934326171881</v>
      </c>
    </row>
    <row r="114" spans="1:24" x14ac:dyDescent="0.35">
      <c r="A114" s="101">
        <v>43434</v>
      </c>
      <c r="B114" s="24">
        <v>2760.169921875</v>
      </c>
      <c r="C114" s="212">
        <v>149.38946533203119</v>
      </c>
      <c r="D114" s="212">
        <v>118.63999938964839</v>
      </c>
      <c r="E114" s="212">
        <v>66.19000244140625</v>
      </c>
      <c r="F114" s="212">
        <v>78.787696838378906</v>
      </c>
      <c r="G114" s="212">
        <v>66.720001220703125</v>
      </c>
      <c r="H114" s="212">
        <v>49.110000610351563</v>
      </c>
      <c r="I114" s="212">
        <v>46.537807464599609</v>
      </c>
      <c r="J114" s="212">
        <v>809.07000732421875</v>
      </c>
      <c r="K114" s="212">
        <v>45.090000152587891</v>
      </c>
      <c r="L114" s="212">
        <v>38.430000305175781</v>
      </c>
      <c r="M114" s="212">
        <v>46.229999542236328</v>
      </c>
      <c r="N114" s="212">
        <v>346.77999877929688</v>
      </c>
      <c r="O114" s="212">
        <v>92.480003356933594</v>
      </c>
      <c r="P114" s="212">
        <v>15.489999771118161</v>
      </c>
      <c r="Q114" s="212">
        <v>178.55999755859381</v>
      </c>
      <c r="R114" s="212">
        <v>143.99000549316409</v>
      </c>
      <c r="S114" s="212">
        <v>74.050003051757813</v>
      </c>
      <c r="T114" s="212">
        <v>96.699996948242188</v>
      </c>
      <c r="U114" s="212">
        <v>177.64170837402341</v>
      </c>
      <c r="V114" s="212">
        <v>21.29999923706055</v>
      </c>
      <c r="W114" s="219">
        <v>2.3080000877380371</v>
      </c>
      <c r="X114" s="214">
        <v>274.04965209960938</v>
      </c>
    </row>
    <row r="115" spans="1:24" x14ac:dyDescent="0.35">
      <c r="A115" s="101">
        <v>43437</v>
      </c>
      <c r="B115" s="24">
        <v>2790.3701171875</v>
      </c>
      <c r="C115" s="212">
        <v>150.88334655761719</v>
      </c>
      <c r="D115" s="212">
        <v>118.51999664306641</v>
      </c>
      <c r="E115" s="212">
        <v>66.410003662109375</v>
      </c>
      <c r="F115" s="212">
        <v>78.668540954589844</v>
      </c>
      <c r="G115" s="212">
        <v>67.5</v>
      </c>
      <c r="H115" s="212">
        <v>49.790000915527337</v>
      </c>
      <c r="I115" s="212">
        <v>47.106315612792969</v>
      </c>
      <c r="J115" s="212">
        <v>824.46002197265625</v>
      </c>
      <c r="K115" s="212">
        <v>45.540000915527337</v>
      </c>
      <c r="L115" s="212">
        <v>39.819999694824219</v>
      </c>
      <c r="M115" s="212">
        <v>45.990001678466797</v>
      </c>
      <c r="N115" s="212">
        <v>346.33999633789063</v>
      </c>
      <c r="O115" s="212">
        <v>94.629997253417969</v>
      </c>
      <c r="P115" s="212">
        <v>15.60000038146973</v>
      </c>
      <c r="Q115" s="212">
        <v>178.36000061035159</v>
      </c>
      <c r="R115" s="212">
        <v>146.28999328613281</v>
      </c>
      <c r="S115" s="212">
        <v>74.269996643066406</v>
      </c>
      <c r="T115" s="212">
        <v>96.459999084472656</v>
      </c>
      <c r="U115" s="212">
        <v>177.8216247558594</v>
      </c>
      <c r="V115" s="212">
        <v>23.70999908447266</v>
      </c>
      <c r="W115" s="219">
        <v>2.288000106811523</v>
      </c>
      <c r="X115" s="214">
        <v>277.67843627929688</v>
      </c>
    </row>
    <row r="116" spans="1:24" x14ac:dyDescent="0.35">
      <c r="A116" s="101">
        <v>43438</v>
      </c>
      <c r="B116" s="24">
        <v>2700.06005859375</v>
      </c>
      <c r="C116" s="212">
        <v>150.94309997558591</v>
      </c>
      <c r="D116" s="212">
        <v>116.51999664306641</v>
      </c>
      <c r="E116" s="212">
        <v>66.599998474121094</v>
      </c>
      <c r="F116" s="212">
        <v>77.665565490722656</v>
      </c>
      <c r="G116" s="212">
        <v>66.650001525878906</v>
      </c>
      <c r="H116" s="212">
        <v>49.029998779296882</v>
      </c>
      <c r="I116" s="212">
        <v>47.176132202148438</v>
      </c>
      <c r="J116" s="212">
        <v>880.07000732421875</v>
      </c>
      <c r="K116" s="212">
        <v>44.909999847412109</v>
      </c>
      <c r="L116" s="212">
        <v>39.830001831054688</v>
      </c>
      <c r="M116" s="212">
        <v>45.139999389648438</v>
      </c>
      <c r="N116" s="212">
        <v>346.42999267578119</v>
      </c>
      <c r="O116" s="212">
        <v>91.290000915527344</v>
      </c>
      <c r="P116" s="212">
        <v>15.460000038146971</v>
      </c>
      <c r="Q116" s="212">
        <v>177.8500061035156</v>
      </c>
      <c r="R116" s="212">
        <v>142.1300048828125</v>
      </c>
      <c r="S116" s="212">
        <v>71.5</v>
      </c>
      <c r="T116" s="212">
        <v>91.94000244140625</v>
      </c>
      <c r="U116" s="212">
        <v>178.12152099609381</v>
      </c>
      <c r="V116" s="212">
        <v>21.120000839233398</v>
      </c>
      <c r="W116" s="219">
        <v>2.3650000095367432</v>
      </c>
      <c r="X116" s="214">
        <v>268.68099975585938</v>
      </c>
    </row>
    <row r="117" spans="1:24" x14ac:dyDescent="0.35">
      <c r="A117" s="101">
        <v>43440</v>
      </c>
      <c r="B117" s="24">
        <v>2695.949951171875</v>
      </c>
      <c r="C117" s="212">
        <v>151.01283264160159</v>
      </c>
      <c r="D117" s="212">
        <v>115.8399963378906</v>
      </c>
      <c r="E117" s="212">
        <v>66.720001220703125</v>
      </c>
      <c r="F117" s="212">
        <v>77.824455261230469</v>
      </c>
      <c r="G117" s="212">
        <v>66.550003051757813</v>
      </c>
      <c r="H117" s="212">
        <v>48.720001220703118</v>
      </c>
      <c r="I117" s="212">
        <v>47.225997924804688</v>
      </c>
      <c r="J117" s="212">
        <v>868.67999267578125</v>
      </c>
      <c r="K117" s="212">
        <v>44.939998626708977</v>
      </c>
      <c r="L117" s="212">
        <v>40.560001373291023</v>
      </c>
      <c r="M117" s="212">
        <v>44.979999542236328</v>
      </c>
      <c r="N117" s="212">
        <v>340.41000366210938</v>
      </c>
      <c r="O117" s="212">
        <v>89.010002136230469</v>
      </c>
      <c r="P117" s="212">
        <v>15.44999980926514</v>
      </c>
      <c r="Q117" s="212">
        <v>178.25</v>
      </c>
      <c r="R117" s="212">
        <v>140.8500061035156</v>
      </c>
      <c r="S117" s="212">
        <v>71.540000915527344</v>
      </c>
      <c r="T117" s="212">
        <v>93.029998779296875</v>
      </c>
      <c r="U117" s="212">
        <v>175.69244384765619</v>
      </c>
      <c r="V117" s="212">
        <v>21.29999923706055</v>
      </c>
      <c r="W117" s="219">
        <v>2.3529999256134029</v>
      </c>
      <c r="X117" s="214">
        <v>268.27337646484381</v>
      </c>
    </row>
    <row r="118" spans="1:24" x14ac:dyDescent="0.35">
      <c r="A118" s="101">
        <v>43441</v>
      </c>
      <c r="B118" s="24">
        <v>2633.080078125</v>
      </c>
      <c r="C118" s="212">
        <v>149.7778625488281</v>
      </c>
      <c r="D118" s="212">
        <v>113.5800018310547</v>
      </c>
      <c r="E118" s="212">
        <v>66.80999755859375</v>
      </c>
      <c r="F118" s="212">
        <v>76.185943603515625</v>
      </c>
      <c r="G118" s="212">
        <v>65.470001220703125</v>
      </c>
      <c r="H118" s="212">
        <v>48.389999389648438</v>
      </c>
      <c r="I118" s="212">
        <v>46.860000610351563</v>
      </c>
      <c r="J118" s="212">
        <v>870.15997314453125</v>
      </c>
      <c r="K118" s="212">
        <v>44.340000152587891</v>
      </c>
      <c r="L118" s="212">
        <v>40.529998779296882</v>
      </c>
      <c r="M118" s="212">
        <v>43.919998168945313</v>
      </c>
      <c r="N118" s="212">
        <v>331.45001220703119</v>
      </c>
      <c r="O118" s="212">
        <v>87.230003356933594</v>
      </c>
      <c r="P118" s="212">
        <v>15.52999973297119</v>
      </c>
      <c r="Q118" s="212">
        <v>177.1000061035156</v>
      </c>
      <c r="R118" s="212">
        <v>135.86000061035159</v>
      </c>
      <c r="S118" s="212">
        <v>69.949996948242188</v>
      </c>
      <c r="T118" s="212">
        <v>88.230003356933594</v>
      </c>
      <c r="U118" s="212">
        <v>167.52558898925781</v>
      </c>
      <c r="V118" s="212">
        <v>19.45999908447266</v>
      </c>
      <c r="W118" s="219">
        <v>2.339999914169312</v>
      </c>
      <c r="X118" s="214">
        <v>262.039794921875</v>
      </c>
    </row>
    <row r="119" spans="1:24" x14ac:dyDescent="0.35">
      <c r="A119" s="101">
        <v>43444</v>
      </c>
      <c r="B119" s="24">
        <v>2637.719970703125</v>
      </c>
      <c r="C119" s="212">
        <v>150.6343688964844</v>
      </c>
      <c r="D119" s="212">
        <v>114.0899963378906</v>
      </c>
      <c r="E119" s="212">
        <v>66.580001831054688</v>
      </c>
      <c r="F119" s="212">
        <v>76.881065368652344</v>
      </c>
      <c r="G119" s="212">
        <v>65.489997863769531</v>
      </c>
      <c r="H119" s="212">
        <v>48.299999237060547</v>
      </c>
      <c r="I119" s="212">
        <v>47.189998626708977</v>
      </c>
      <c r="J119" s="212">
        <v>885.8699951171875</v>
      </c>
      <c r="K119" s="212">
        <v>44.259998321533203</v>
      </c>
      <c r="L119" s="212">
        <v>40.590000152587891</v>
      </c>
      <c r="M119" s="212">
        <v>44.400001525878913</v>
      </c>
      <c r="N119" s="212">
        <v>338.05999755859381</v>
      </c>
      <c r="O119" s="212">
        <v>87.629997253417969</v>
      </c>
      <c r="P119" s="212">
        <v>15.77000045776367</v>
      </c>
      <c r="Q119" s="212">
        <v>177</v>
      </c>
      <c r="R119" s="212">
        <v>134.1199951171875</v>
      </c>
      <c r="S119" s="212">
        <v>70.919998168945313</v>
      </c>
      <c r="T119" s="212">
        <v>88.550003051757813</v>
      </c>
      <c r="U119" s="212">
        <v>166.10614013671881</v>
      </c>
      <c r="V119" s="212">
        <v>19.989999771118161</v>
      </c>
      <c r="W119" s="219">
        <v>2.3299999237060551</v>
      </c>
      <c r="X119" s="214">
        <v>262.53689575195313</v>
      </c>
    </row>
    <row r="120" spans="1:24" x14ac:dyDescent="0.35">
      <c r="A120" s="101">
        <v>43445</v>
      </c>
      <c r="B120" s="24">
        <v>2636.780029296875</v>
      </c>
      <c r="C120" s="212">
        <v>152.28761291503909</v>
      </c>
      <c r="D120" s="212">
        <v>114.5</v>
      </c>
      <c r="E120" s="212">
        <v>68.400001525878906</v>
      </c>
      <c r="F120" s="212">
        <v>76.573226928710938</v>
      </c>
      <c r="G120" s="212">
        <v>65.919998168945313</v>
      </c>
      <c r="H120" s="212">
        <v>47.830001831054688</v>
      </c>
      <c r="I120" s="212">
        <v>46.939998626708977</v>
      </c>
      <c r="J120" s="212">
        <v>878.34002685546875</v>
      </c>
      <c r="K120" s="212">
        <v>44.860000610351563</v>
      </c>
      <c r="L120" s="212">
        <v>41.669998168945313</v>
      </c>
      <c r="M120" s="212">
        <v>44.009998321533203</v>
      </c>
      <c r="N120" s="212">
        <v>342.57000732421881</v>
      </c>
      <c r="O120" s="212">
        <v>88.129997253417969</v>
      </c>
      <c r="P120" s="212">
        <v>15.739999771118161</v>
      </c>
      <c r="Q120" s="212">
        <v>176.5299987792969</v>
      </c>
      <c r="R120" s="212">
        <v>133.88999938964841</v>
      </c>
      <c r="S120" s="212">
        <v>71.839996337890625</v>
      </c>
      <c r="T120" s="212">
        <v>88.139999389648438</v>
      </c>
      <c r="U120" s="212">
        <v>165.73628234863281</v>
      </c>
      <c r="V120" s="212">
        <v>19.979999542236332</v>
      </c>
      <c r="W120" s="219">
        <v>2.369999885559082</v>
      </c>
      <c r="X120" s="214">
        <v>262.59652709960938</v>
      </c>
    </row>
    <row r="121" spans="1:24" x14ac:dyDescent="0.35">
      <c r="A121" s="101">
        <v>43446</v>
      </c>
      <c r="B121" s="24">
        <v>2651.070068359375</v>
      </c>
      <c r="C121" s="212">
        <v>154.2595520019531</v>
      </c>
      <c r="D121" s="212">
        <v>114.3399963378906</v>
      </c>
      <c r="E121" s="212">
        <v>67.839996337890625</v>
      </c>
      <c r="F121" s="212">
        <v>77.466964721679688</v>
      </c>
      <c r="G121" s="212">
        <v>66.129997253417969</v>
      </c>
      <c r="H121" s="212">
        <v>48.189998626708977</v>
      </c>
      <c r="I121" s="212">
        <v>48</v>
      </c>
      <c r="J121" s="212">
        <v>889.34002685546875</v>
      </c>
      <c r="K121" s="212">
        <v>45.169998168945313</v>
      </c>
      <c r="L121" s="212">
        <v>42.209999084472663</v>
      </c>
      <c r="M121" s="212">
        <v>44.159999847412109</v>
      </c>
      <c r="N121" s="212">
        <v>353.6300048828125</v>
      </c>
      <c r="O121" s="212">
        <v>90.540000915527344</v>
      </c>
      <c r="P121" s="212">
        <v>15.89000034332275</v>
      </c>
      <c r="Q121" s="212">
        <v>176.74000549316409</v>
      </c>
      <c r="R121" s="212">
        <v>134.96000671386719</v>
      </c>
      <c r="S121" s="212">
        <v>72.529998779296875</v>
      </c>
      <c r="T121" s="212">
        <v>89.629997253417969</v>
      </c>
      <c r="U121" s="212">
        <v>166.91581726074219</v>
      </c>
      <c r="V121" s="212">
        <v>20.479999542236332</v>
      </c>
      <c r="W121" s="219">
        <v>2.375</v>
      </c>
      <c r="X121" s="214">
        <v>263.91879272460938</v>
      </c>
    </row>
    <row r="122" spans="1:24" x14ac:dyDescent="0.35">
      <c r="A122" s="101">
        <v>43447</v>
      </c>
      <c r="B122" s="24">
        <v>2650.5400390625</v>
      </c>
      <c r="C122" s="212">
        <v>155.19572448730469</v>
      </c>
      <c r="D122" s="212">
        <v>114.86000061035161</v>
      </c>
      <c r="E122" s="212">
        <v>69.180000305175781</v>
      </c>
      <c r="F122" s="212">
        <v>78.459999084472656</v>
      </c>
      <c r="G122" s="212">
        <v>66.910003662109375</v>
      </c>
      <c r="H122" s="212">
        <v>48.529998779296882</v>
      </c>
      <c r="I122" s="212">
        <v>47.959999084472663</v>
      </c>
      <c r="J122" s="212">
        <v>883.47998046875</v>
      </c>
      <c r="K122" s="212">
        <v>45.310001373291023</v>
      </c>
      <c r="L122" s="212">
        <v>42.680000305175781</v>
      </c>
      <c r="M122" s="212">
        <v>44.569999694824219</v>
      </c>
      <c r="N122" s="212">
        <v>354.55999755859381</v>
      </c>
      <c r="O122" s="212">
        <v>89.129997253417969</v>
      </c>
      <c r="P122" s="212">
        <v>15.77999973297119</v>
      </c>
      <c r="Q122" s="212">
        <v>176.82000732421881</v>
      </c>
      <c r="R122" s="212">
        <v>136.32000732421881</v>
      </c>
      <c r="S122" s="212">
        <v>72.180000305175781</v>
      </c>
      <c r="T122" s="212">
        <v>87.480003356933594</v>
      </c>
      <c r="U122" s="212">
        <v>166.22608947753909</v>
      </c>
      <c r="V122" s="212">
        <v>19.860000610351559</v>
      </c>
      <c r="W122" s="219">
        <v>2.3629999160766602</v>
      </c>
      <c r="X122" s="214">
        <v>263.82931518554688</v>
      </c>
    </row>
    <row r="123" spans="1:24" x14ac:dyDescent="0.35">
      <c r="A123" s="101">
        <v>43448</v>
      </c>
      <c r="B123" s="24">
        <v>2599.949951171875</v>
      </c>
      <c r="C123" s="212">
        <v>150.95307922363281</v>
      </c>
      <c r="D123" s="212">
        <v>111.9300003051758</v>
      </c>
      <c r="E123" s="212">
        <v>68.730003356933594</v>
      </c>
      <c r="F123" s="212">
        <v>76.480003356933594</v>
      </c>
      <c r="G123" s="212">
        <v>65.339996337890625</v>
      </c>
      <c r="H123" s="212">
        <v>48.009998321533203</v>
      </c>
      <c r="I123" s="212">
        <v>50.979999542236328</v>
      </c>
      <c r="J123" s="212">
        <v>871.239990234375</v>
      </c>
      <c r="K123" s="212">
        <v>44.569999694824219</v>
      </c>
      <c r="L123" s="212">
        <v>42.319999694824219</v>
      </c>
      <c r="M123" s="212">
        <v>43.799999237060547</v>
      </c>
      <c r="N123" s="212">
        <v>348.17001342773438</v>
      </c>
      <c r="O123" s="212">
        <v>88.819999694824219</v>
      </c>
      <c r="P123" s="212">
        <v>15.94999980926514</v>
      </c>
      <c r="Q123" s="212">
        <v>176.5</v>
      </c>
      <c r="R123" s="212">
        <v>126.73000335693359</v>
      </c>
      <c r="S123" s="212">
        <v>70.760002136230469</v>
      </c>
      <c r="T123" s="212">
        <v>87.739997863769531</v>
      </c>
      <c r="U123" s="212">
        <v>163.71705627441409</v>
      </c>
      <c r="V123" s="212">
        <v>19.89999961853027</v>
      </c>
      <c r="W123" s="219">
        <v>2.3680000305175781</v>
      </c>
      <c r="X123" s="214">
        <v>258.95779418945313</v>
      </c>
    </row>
    <row r="124" spans="1:24" x14ac:dyDescent="0.35">
      <c r="A124" s="101">
        <v>43451</v>
      </c>
      <c r="B124" s="24">
        <v>2545.93994140625</v>
      </c>
      <c r="C124" s="212">
        <v>145.53521728515619</v>
      </c>
      <c r="D124" s="212">
        <v>108.36000061035161</v>
      </c>
      <c r="E124" s="212">
        <v>65.470001220703125</v>
      </c>
      <c r="F124" s="212">
        <v>75.230003356933594</v>
      </c>
      <c r="G124" s="212">
        <v>64.470001220703125</v>
      </c>
      <c r="H124" s="212">
        <v>46.650001525878913</v>
      </c>
      <c r="I124" s="212">
        <v>48.930000305175781</v>
      </c>
      <c r="J124" s="212">
        <v>854.17999267578125</v>
      </c>
      <c r="K124" s="212">
        <v>43.169998168945313</v>
      </c>
      <c r="L124" s="212">
        <v>41.020000457763672</v>
      </c>
      <c r="M124" s="212">
        <v>43.110000610351563</v>
      </c>
      <c r="N124" s="212">
        <v>340.94000244140619</v>
      </c>
      <c r="O124" s="212">
        <v>87.180000305175781</v>
      </c>
      <c r="P124" s="212">
        <v>14.88000011444092</v>
      </c>
      <c r="Q124" s="212">
        <v>176</v>
      </c>
      <c r="R124" s="212">
        <v>123.120002746582</v>
      </c>
      <c r="S124" s="212">
        <v>69.75</v>
      </c>
      <c r="T124" s="212">
        <v>86.209999084472656</v>
      </c>
      <c r="U124" s="212">
        <v>158.77894592285159</v>
      </c>
      <c r="V124" s="212">
        <v>18.829999923706051</v>
      </c>
      <c r="W124" s="219">
        <v>2.339999914169312</v>
      </c>
      <c r="X124" s="214">
        <v>253.87745666503909</v>
      </c>
    </row>
    <row r="125" spans="1:24" x14ac:dyDescent="0.35">
      <c r="A125" s="101">
        <v>43452</v>
      </c>
      <c r="B125" s="24">
        <v>2546.159912109375</v>
      </c>
      <c r="C125" s="212">
        <v>145.0870361328125</v>
      </c>
      <c r="D125" s="212">
        <v>106.5</v>
      </c>
      <c r="E125" s="212">
        <v>65.519996643066406</v>
      </c>
      <c r="F125" s="212">
        <v>74.330001831054688</v>
      </c>
      <c r="G125" s="212">
        <v>64.919998168945313</v>
      </c>
      <c r="H125" s="212">
        <v>46.779998779296882</v>
      </c>
      <c r="I125" s="212">
        <v>48.75</v>
      </c>
      <c r="J125" s="212">
        <v>857.239990234375</v>
      </c>
      <c r="K125" s="212">
        <v>43.259998321533203</v>
      </c>
      <c r="L125" s="212">
        <v>40.889999389648438</v>
      </c>
      <c r="M125" s="212">
        <v>42.400001525878913</v>
      </c>
      <c r="N125" s="212">
        <v>344.10000610351563</v>
      </c>
      <c r="O125" s="212">
        <v>89.230003356933594</v>
      </c>
      <c r="P125" s="212">
        <v>14.97999954223633</v>
      </c>
      <c r="Q125" s="212">
        <v>176</v>
      </c>
      <c r="R125" s="212">
        <v>125.30999755859381</v>
      </c>
      <c r="S125" s="212">
        <v>70.080001831054688</v>
      </c>
      <c r="T125" s="212">
        <v>87.800003051757813</v>
      </c>
      <c r="U125" s="212">
        <v>158.17918395996091</v>
      </c>
      <c r="V125" s="212">
        <v>19.5</v>
      </c>
      <c r="W125" s="219">
        <v>2.3280000686645508</v>
      </c>
      <c r="X125" s="214">
        <v>253.59907531738281</v>
      </c>
    </row>
    <row r="126" spans="1:24" x14ac:dyDescent="0.35">
      <c r="A126" s="101">
        <v>43453</v>
      </c>
      <c r="B126" s="24">
        <v>2506.9599609375</v>
      </c>
      <c r="C126" s="212">
        <v>141.3722229003906</v>
      </c>
      <c r="D126" s="212">
        <v>109.11000061035161</v>
      </c>
      <c r="E126" s="212">
        <v>64.760002136230469</v>
      </c>
      <c r="F126" s="212">
        <v>73.769996643066406</v>
      </c>
      <c r="G126" s="212">
        <v>64.05999755859375</v>
      </c>
      <c r="H126" s="212">
        <v>45.869998931884773</v>
      </c>
      <c r="I126" s="212">
        <v>49.110000610351563</v>
      </c>
      <c r="J126" s="212">
        <v>835.8699951171875</v>
      </c>
      <c r="K126" s="212">
        <v>43.009998321533203</v>
      </c>
      <c r="L126" s="212">
        <v>40.080001831054688</v>
      </c>
      <c r="M126" s="212">
        <v>41.970001220703118</v>
      </c>
      <c r="N126" s="212">
        <v>340.3900146484375</v>
      </c>
      <c r="O126" s="212">
        <v>85.220001220703125</v>
      </c>
      <c r="P126" s="212">
        <v>14.739999771118161</v>
      </c>
      <c r="Q126" s="212">
        <v>175.42999267578119</v>
      </c>
      <c r="R126" s="212">
        <v>122.25</v>
      </c>
      <c r="S126" s="212">
        <v>69</v>
      </c>
      <c r="T126" s="212">
        <v>86.370002746582031</v>
      </c>
      <c r="U126" s="212">
        <v>156.05999755859381</v>
      </c>
      <c r="V126" s="212">
        <v>18.159999847412109</v>
      </c>
      <c r="W126" s="219">
        <v>2.3380000591278081</v>
      </c>
      <c r="X126" s="214">
        <v>249.8012390136719</v>
      </c>
    </row>
    <row r="127" spans="1:24" x14ac:dyDescent="0.35">
      <c r="A127" s="101">
        <v>43454</v>
      </c>
      <c r="B127" s="24">
        <v>2467.419921875</v>
      </c>
      <c r="C127" s="212">
        <v>138.48402404785159</v>
      </c>
      <c r="D127" s="212">
        <v>109.2900009155273</v>
      </c>
      <c r="E127" s="212">
        <v>64.660003662109375</v>
      </c>
      <c r="F127" s="212">
        <v>73.489997863769531</v>
      </c>
      <c r="G127" s="212">
        <v>62.150001525878913</v>
      </c>
      <c r="H127" s="212">
        <v>44.139999389648438</v>
      </c>
      <c r="I127" s="212">
        <v>49.599998474121087</v>
      </c>
      <c r="J127" s="212">
        <v>826.219970703125</v>
      </c>
      <c r="K127" s="212">
        <v>42.790000915527337</v>
      </c>
      <c r="L127" s="212">
        <v>38.220001220703118</v>
      </c>
      <c r="M127" s="212">
        <v>41.950000762939453</v>
      </c>
      <c r="N127" s="212">
        <v>332.69000244140619</v>
      </c>
      <c r="O127" s="212">
        <v>83.480003356933594</v>
      </c>
      <c r="P127" s="212">
        <v>14.689999580383301</v>
      </c>
      <c r="Q127" s="212">
        <v>174.86000061035159</v>
      </c>
      <c r="R127" s="212">
        <v>119.84999847412109</v>
      </c>
      <c r="S127" s="212">
        <v>68.379997253417969</v>
      </c>
      <c r="T127" s="212">
        <v>84.410003662109375</v>
      </c>
      <c r="U127" s="212">
        <v>152.5</v>
      </c>
      <c r="V127" s="212">
        <v>17.940000534057621</v>
      </c>
      <c r="W127" s="219">
        <v>2.3350000381469731</v>
      </c>
      <c r="X127" s="214">
        <v>245.73500061035159</v>
      </c>
    </row>
    <row r="128" spans="1:24" x14ac:dyDescent="0.35">
      <c r="A128" s="101">
        <v>43455</v>
      </c>
      <c r="B128" s="24">
        <v>2416.6201171875</v>
      </c>
      <c r="C128" s="212">
        <v>137.5777282714844</v>
      </c>
      <c r="D128" s="212">
        <v>109.4199981689453</v>
      </c>
      <c r="E128" s="212">
        <v>64.900001525878906</v>
      </c>
      <c r="F128" s="212">
        <v>72.900001525878906</v>
      </c>
      <c r="G128" s="212">
        <v>61.389999389648438</v>
      </c>
      <c r="H128" s="212">
        <v>43.619998931884773</v>
      </c>
      <c r="I128" s="212">
        <v>49.810001373291023</v>
      </c>
      <c r="J128" s="212">
        <v>826.03997802734375</v>
      </c>
      <c r="K128" s="212">
        <v>42.540000915527337</v>
      </c>
      <c r="L128" s="212">
        <v>37.209999084472663</v>
      </c>
      <c r="M128" s="212">
        <v>41.930000305175781</v>
      </c>
      <c r="N128" s="212">
        <v>330.57000732421881</v>
      </c>
      <c r="O128" s="212">
        <v>81.510002136230469</v>
      </c>
      <c r="P128" s="212">
        <v>14.44999980926514</v>
      </c>
      <c r="Q128" s="212">
        <v>173.4700012207031</v>
      </c>
      <c r="R128" s="212">
        <v>120.0800018310547</v>
      </c>
      <c r="S128" s="212">
        <v>67.269996643066406</v>
      </c>
      <c r="T128" s="212">
        <v>81.470001220703125</v>
      </c>
      <c r="U128" s="212">
        <v>151.4100036621094</v>
      </c>
      <c r="V128" s="212">
        <v>16.930000305175781</v>
      </c>
      <c r="W128" s="219">
        <v>2.3299999237060551</v>
      </c>
      <c r="X128" s="214">
        <v>240.69999694824219</v>
      </c>
    </row>
    <row r="129" spans="1:24" x14ac:dyDescent="0.35">
      <c r="A129" s="101">
        <v>43458</v>
      </c>
      <c r="B129" s="24">
        <v>2351.10009765625</v>
      </c>
      <c r="C129" s="212">
        <v>133.50437927246091</v>
      </c>
      <c r="D129" s="212">
        <v>106.75</v>
      </c>
      <c r="E129" s="212">
        <v>62.659999847412109</v>
      </c>
      <c r="F129" s="212">
        <v>71.150001525878906</v>
      </c>
      <c r="G129" s="212">
        <v>60.560001373291023</v>
      </c>
      <c r="H129" s="212">
        <v>42.349998474121087</v>
      </c>
      <c r="I129" s="212">
        <v>47.150001525878913</v>
      </c>
      <c r="J129" s="212">
        <v>822.82000732421875</v>
      </c>
      <c r="K129" s="212">
        <v>40.909999847412109</v>
      </c>
      <c r="L129" s="212">
        <v>36.240001678466797</v>
      </c>
      <c r="M129" s="212">
        <v>40.549999237060547</v>
      </c>
      <c r="N129" s="212">
        <v>327.41000366210938</v>
      </c>
      <c r="O129" s="212">
        <v>79.269996643066406</v>
      </c>
      <c r="P129" s="212">
        <v>13.819999694824221</v>
      </c>
      <c r="Q129" s="212">
        <v>172.94999694824219</v>
      </c>
      <c r="R129" s="212">
        <v>116.129997253418</v>
      </c>
      <c r="S129" s="212">
        <v>65.55999755859375</v>
      </c>
      <c r="T129" s="212">
        <v>79.120002746582031</v>
      </c>
      <c r="U129" s="212">
        <v>148.91999816894531</v>
      </c>
      <c r="V129" s="212">
        <v>16.64999961853027</v>
      </c>
      <c r="W129" s="219">
        <v>2.3329999446868901</v>
      </c>
      <c r="X129" s="214">
        <v>234.3399963378906</v>
      </c>
    </row>
    <row r="130" spans="1:24" x14ac:dyDescent="0.35">
      <c r="A130" s="101">
        <v>43460</v>
      </c>
      <c r="B130" s="24">
        <v>2467.699951171875</v>
      </c>
      <c r="C130" s="212">
        <v>137.77691650390619</v>
      </c>
      <c r="D130" s="212">
        <v>111.0899963378906</v>
      </c>
      <c r="E130" s="212">
        <v>64.860000610351563</v>
      </c>
      <c r="F130" s="212">
        <v>74</v>
      </c>
      <c r="G130" s="212">
        <v>63.080001831054688</v>
      </c>
      <c r="H130" s="212">
        <v>43.490001678466797</v>
      </c>
      <c r="I130" s="212">
        <v>47.909999847412109</v>
      </c>
      <c r="J130" s="212">
        <v>839.05999755859375</v>
      </c>
      <c r="K130" s="212">
        <v>42.340000152587891</v>
      </c>
      <c r="L130" s="212">
        <v>38.099998474121087</v>
      </c>
      <c r="M130" s="212">
        <v>42.189998626708977</v>
      </c>
      <c r="N130" s="212">
        <v>344.45001220703119</v>
      </c>
      <c r="O130" s="212">
        <v>85.220001220703125</v>
      </c>
      <c r="P130" s="212">
        <v>14.27999973297119</v>
      </c>
      <c r="Q130" s="212">
        <v>173.69999694824219</v>
      </c>
      <c r="R130" s="212">
        <v>121.2900009155273</v>
      </c>
      <c r="S130" s="212">
        <v>69.620002746582031</v>
      </c>
      <c r="T130" s="212">
        <v>83.800003051757813</v>
      </c>
      <c r="U130" s="212">
        <v>155.0299987792969</v>
      </c>
      <c r="V130" s="212">
        <v>17.89999961853027</v>
      </c>
      <c r="W130" s="219">
        <v>2.380000114440918</v>
      </c>
      <c r="X130" s="214">
        <v>246.17999267578119</v>
      </c>
    </row>
    <row r="131" spans="1:24" x14ac:dyDescent="0.35">
      <c r="A131" s="106" t="s">
        <v>1177</v>
      </c>
      <c r="B131" s="180">
        <v>2488.830078125</v>
      </c>
      <c r="C131" s="215">
        <v>139.46998596191409</v>
      </c>
      <c r="D131" s="215">
        <v>112.88999938964839</v>
      </c>
      <c r="E131" s="215">
        <v>65.709999084472656</v>
      </c>
      <c r="F131" s="215">
        <v>75.379997253417969</v>
      </c>
      <c r="G131" s="215">
        <v>63.200000762939453</v>
      </c>
      <c r="H131" s="215">
        <v>44.450000762939453</v>
      </c>
      <c r="I131" s="215">
        <v>48.779998779296882</v>
      </c>
      <c r="J131" s="215">
        <v>843.03997802734375</v>
      </c>
      <c r="K131" s="215">
        <v>42.560001373291023</v>
      </c>
      <c r="L131" s="215">
        <v>38.619998931884773</v>
      </c>
      <c r="M131" s="215">
        <v>42.849998474121087</v>
      </c>
      <c r="N131" s="215">
        <v>343.1199951171875</v>
      </c>
      <c r="O131" s="215">
        <v>84.300003051757813</v>
      </c>
      <c r="P131" s="215">
        <v>14.289999961853029</v>
      </c>
      <c r="Q131" s="215">
        <v>175.38999938964841</v>
      </c>
      <c r="R131" s="215">
        <v>122.379997253418</v>
      </c>
      <c r="S131" s="215">
        <v>70.629997253417969</v>
      </c>
      <c r="T131" s="215">
        <v>83.040000915527344</v>
      </c>
      <c r="U131" s="215">
        <v>154.69000244140619</v>
      </c>
      <c r="V131" s="215">
        <v>17.489999771118161</v>
      </c>
      <c r="W131" s="220">
        <v>2.348000049591064</v>
      </c>
      <c r="X131" s="216">
        <v>248.07000732421881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1"/>
  <sheetViews>
    <sheetView workbookViewId="0">
      <selection activeCell="B11" sqref="B11"/>
    </sheetView>
  </sheetViews>
  <sheetFormatPr defaultRowHeight="14.5" x14ac:dyDescent="0.35"/>
  <cols>
    <col min="1" max="1" width="26.453125" customWidth="1"/>
    <col min="2" max="2" width="19" customWidth="1"/>
    <col min="3" max="3" width="20.26953125" customWidth="1"/>
    <col min="4" max="4" width="15.453125" bestFit="1" customWidth="1"/>
    <col min="5" max="5" width="16.453125" bestFit="1" customWidth="1"/>
    <col min="6" max="7" width="15.453125" bestFit="1" customWidth="1"/>
    <col min="8" max="8" width="14.453125" bestFit="1" customWidth="1"/>
    <col min="9" max="11" width="15.453125" bestFit="1" customWidth="1"/>
    <col min="12" max="12" width="16.453125" bestFit="1" customWidth="1"/>
    <col min="13" max="14" width="15.453125" bestFit="1" customWidth="1"/>
    <col min="15" max="15" width="14.453125" bestFit="1" customWidth="1"/>
    <col min="16" max="17" width="15.453125" bestFit="1" customWidth="1"/>
    <col min="18" max="18" width="16.453125" bestFit="1" customWidth="1"/>
    <col min="19" max="21" width="15.453125" bestFit="1" customWidth="1"/>
    <col min="22" max="22" width="12.26953125" bestFit="1" customWidth="1"/>
    <col min="23" max="23" width="20.54296875" bestFit="1" customWidth="1"/>
    <col min="24" max="25" width="12.453125" bestFit="1" customWidth="1"/>
  </cols>
  <sheetData>
    <row r="1" spans="1:6" s="263" customFormat="1" x14ac:dyDescent="0.35">
      <c r="A1" s="262" t="s">
        <v>1179</v>
      </c>
      <c r="C1" s="264" t="s">
        <v>17</v>
      </c>
      <c r="D1" s="265"/>
      <c r="F1" s="266"/>
    </row>
    <row r="3" spans="1:6" s="104" customFormat="1" x14ac:dyDescent="0.35">
      <c r="A3" s="105"/>
      <c r="B3" s="143" t="s">
        <v>1158</v>
      </c>
      <c r="C3" s="144"/>
      <c r="D3" s="144"/>
      <c r="E3" s="144"/>
    </row>
    <row r="4" spans="1:6" s="104" customFormat="1" x14ac:dyDescent="0.35">
      <c r="A4" s="105"/>
      <c r="B4" s="144"/>
      <c r="C4" s="144"/>
      <c r="D4" s="144"/>
      <c r="E4" s="144"/>
    </row>
    <row r="5" spans="1:6" s="104" customFormat="1" x14ac:dyDescent="0.35">
      <c r="A5" s="105"/>
      <c r="B5" s="145"/>
      <c r="C5" s="145"/>
      <c r="D5" s="145"/>
      <c r="E5" s="145"/>
    </row>
    <row r="6" spans="1:6" s="104" customFormat="1" x14ac:dyDescent="0.35">
      <c r="B6" s="146" t="s">
        <v>1151</v>
      </c>
      <c r="C6" s="147">
        <f>ASSUMPTIONS!E3</f>
        <v>1000000</v>
      </c>
      <c r="D6" s="148" t="s">
        <v>1152</v>
      </c>
      <c r="E6" s="149"/>
    </row>
    <row r="7" spans="1:6" s="104" customFormat="1" x14ac:dyDescent="0.35">
      <c r="B7" s="150" t="s">
        <v>1153</v>
      </c>
      <c r="C7" s="151">
        <v>0.25</v>
      </c>
      <c r="D7" s="151" t="s">
        <v>1152</v>
      </c>
      <c r="E7" s="152"/>
    </row>
    <row r="8" spans="1:6" s="104" customFormat="1" x14ac:dyDescent="0.35">
      <c r="B8" s="150" t="s">
        <v>1154</v>
      </c>
      <c r="C8" s="151"/>
      <c r="D8" s="151">
        <f>C6*(1-C7)</f>
        <v>750000</v>
      </c>
      <c r="E8" s="152"/>
    </row>
    <row r="9" spans="1:6" s="104" customFormat="1" x14ac:dyDescent="0.35">
      <c r="B9" s="150"/>
      <c r="C9" s="151"/>
      <c r="D9" s="151"/>
      <c r="E9" s="152"/>
    </row>
    <row r="10" spans="1:6" s="104" customFormat="1" x14ac:dyDescent="0.35">
      <c r="B10" s="153" t="s">
        <v>1180</v>
      </c>
      <c r="C10" s="154"/>
      <c r="D10" s="155">
        <f>D8/ASSUMPTIONS!E8</f>
        <v>1500000</v>
      </c>
      <c r="E10" s="156" t="s">
        <v>1155</v>
      </c>
    </row>
    <row r="11" spans="1:6" s="104" customFormat="1" x14ac:dyDescent="0.35">
      <c r="B11" s="153"/>
      <c r="C11" s="154"/>
      <c r="D11" s="154"/>
      <c r="E11" s="157"/>
    </row>
    <row r="12" spans="1:6" s="104" customFormat="1" x14ac:dyDescent="0.35">
      <c r="B12" s="153"/>
      <c r="C12" s="154"/>
      <c r="D12" s="154"/>
      <c r="E12" s="158"/>
    </row>
    <row r="13" spans="1:6" s="104" customFormat="1" x14ac:dyDescent="0.35">
      <c r="B13" s="153"/>
      <c r="C13" s="154"/>
      <c r="D13" s="154"/>
      <c r="E13" s="157"/>
    </row>
    <row r="14" spans="1:6" s="104" customFormat="1" x14ac:dyDescent="0.35">
      <c r="B14" s="153"/>
      <c r="C14" s="154"/>
      <c r="D14" s="154"/>
      <c r="E14" s="157"/>
    </row>
    <row r="15" spans="1:6" s="104" customFormat="1" x14ac:dyDescent="0.35">
      <c r="B15" s="159"/>
      <c r="C15" s="160"/>
      <c r="D15" s="160"/>
      <c r="E15" s="161"/>
    </row>
    <row r="16" spans="1:6" s="104" customFormat="1" x14ac:dyDescent="0.35">
      <c r="B16" s="151"/>
      <c r="C16" s="151"/>
      <c r="D16" s="151"/>
      <c r="E16" s="151"/>
    </row>
    <row r="17" spans="1:25" s="104" customFormat="1" x14ac:dyDescent="0.35">
      <c r="B17" s="151"/>
      <c r="C17" s="151"/>
      <c r="D17" s="151"/>
      <c r="E17" s="151"/>
      <c r="S17" s="24"/>
    </row>
    <row r="18" spans="1:25" s="104" customFormat="1" x14ac:dyDescent="0.35">
      <c r="B18" s="151"/>
      <c r="C18" s="151"/>
      <c r="D18" s="151"/>
      <c r="E18" s="151"/>
      <c r="Q18" s="24"/>
    </row>
    <row r="19" spans="1:25" s="104" customFormat="1" x14ac:dyDescent="0.35">
      <c r="B19" s="24"/>
      <c r="C19" s="24"/>
      <c r="D19" s="24"/>
      <c r="E19" s="24"/>
    </row>
    <row r="20" spans="1:25" s="104" customFormat="1" x14ac:dyDescent="0.35">
      <c r="B20" s="24"/>
      <c r="C20" s="24"/>
      <c r="D20" s="24"/>
      <c r="E20" s="24"/>
    </row>
    <row r="21" spans="1:25" s="104" customFormat="1" x14ac:dyDescent="0.35">
      <c r="B21" s="24"/>
      <c r="C21" s="24"/>
      <c r="D21" s="24"/>
      <c r="E21" s="24"/>
    </row>
    <row r="22" spans="1:25" s="104" customFormat="1" x14ac:dyDescent="0.35">
      <c r="B22" s="108" t="s">
        <v>1163</v>
      </c>
      <c r="C22" s="24"/>
      <c r="D22" s="24"/>
      <c r="E22" s="24"/>
    </row>
    <row r="23" spans="1:25" s="104" customFormat="1" x14ac:dyDescent="0.35">
      <c r="A23" s="105"/>
    </row>
    <row r="24" spans="1:25" ht="15" thickBot="1" x14ac:dyDescent="0.4"/>
    <row r="25" spans="1:25" ht="15.5" thickTop="1" thickBot="1" x14ac:dyDescent="0.4">
      <c r="A25" s="112"/>
      <c r="B25" s="247" t="s">
        <v>1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8"/>
      <c r="W25" s="238" t="s">
        <v>1162</v>
      </c>
      <c r="X25" s="238"/>
      <c r="Y25" s="239"/>
    </row>
    <row r="26" spans="1:25" ht="15" thickTop="1" x14ac:dyDescent="0.35">
      <c r="A26" s="113"/>
      <c r="B26" s="224" t="s">
        <v>1075</v>
      </c>
      <c r="C26" s="224" t="s">
        <v>1076</v>
      </c>
      <c r="D26" s="224" t="s">
        <v>1077</v>
      </c>
      <c r="E26" s="224" t="s">
        <v>1078</v>
      </c>
      <c r="F26" s="224" t="s">
        <v>1079</v>
      </c>
      <c r="G26" s="224" t="s">
        <v>1080</v>
      </c>
      <c r="H26" s="224" t="s">
        <v>1081</v>
      </c>
      <c r="I26" s="224" t="s">
        <v>1082</v>
      </c>
      <c r="J26" s="224" t="s">
        <v>1083</v>
      </c>
      <c r="K26" s="224" t="s">
        <v>1084</v>
      </c>
      <c r="L26" s="224" t="s">
        <v>1085</v>
      </c>
      <c r="M26" s="224" t="s">
        <v>1086</v>
      </c>
      <c r="N26" s="224" t="s">
        <v>1087</v>
      </c>
      <c r="O26" s="224" t="s">
        <v>1088</v>
      </c>
      <c r="P26" s="224" t="s">
        <v>1089</v>
      </c>
      <c r="Q26" s="224" t="s">
        <v>1090</v>
      </c>
      <c r="R26" s="224" t="s">
        <v>1091</v>
      </c>
      <c r="S26" s="224" t="s">
        <v>1092</v>
      </c>
      <c r="T26" s="224" t="s">
        <v>1093</v>
      </c>
      <c r="U26" s="224" t="s">
        <v>1094</v>
      </c>
      <c r="V26" s="198" t="s">
        <v>7</v>
      </c>
      <c r="W26" s="221" t="str">
        <f>'Step 2'!W3</f>
        <v>^IRX</v>
      </c>
      <c r="X26" s="222" t="s">
        <v>1144</v>
      </c>
      <c r="Y26" s="223" t="s">
        <v>7</v>
      </c>
    </row>
    <row r="27" spans="1:25" x14ac:dyDescent="0.35">
      <c r="A27" s="113" t="s">
        <v>2</v>
      </c>
      <c r="B27" s="6">
        <f>1/20</f>
        <v>0.05</v>
      </c>
      <c r="C27" s="6">
        <f>B27</f>
        <v>0.05</v>
      </c>
      <c r="D27" s="6">
        <f t="shared" ref="D27:U27" si="0">C27</f>
        <v>0.05</v>
      </c>
      <c r="E27" s="6">
        <f t="shared" si="0"/>
        <v>0.05</v>
      </c>
      <c r="F27" s="6">
        <f t="shared" si="0"/>
        <v>0.05</v>
      </c>
      <c r="G27" s="6">
        <f t="shared" si="0"/>
        <v>0.05</v>
      </c>
      <c r="H27" s="6">
        <f t="shared" si="0"/>
        <v>0.05</v>
      </c>
      <c r="I27" s="6">
        <f t="shared" si="0"/>
        <v>0.05</v>
      </c>
      <c r="J27" s="6">
        <f t="shared" si="0"/>
        <v>0.05</v>
      </c>
      <c r="K27" s="6">
        <f t="shared" si="0"/>
        <v>0.05</v>
      </c>
      <c r="L27" s="6">
        <f t="shared" si="0"/>
        <v>0.05</v>
      </c>
      <c r="M27" s="6">
        <f t="shared" si="0"/>
        <v>0.05</v>
      </c>
      <c r="N27" s="6">
        <f t="shared" si="0"/>
        <v>0.05</v>
      </c>
      <c r="O27" s="6">
        <f t="shared" si="0"/>
        <v>0.05</v>
      </c>
      <c r="P27" s="6">
        <f t="shared" si="0"/>
        <v>0.05</v>
      </c>
      <c r="Q27" s="6">
        <f t="shared" si="0"/>
        <v>0.05</v>
      </c>
      <c r="R27" s="6">
        <f t="shared" si="0"/>
        <v>0.05</v>
      </c>
      <c r="S27" s="6">
        <f t="shared" si="0"/>
        <v>0.05</v>
      </c>
      <c r="T27" s="6">
        <f t="shared" si="0"/>
        <v>0.05</v>
      </c>
      <c r="U27" s="6">
        <f t="shared" si="0"/>
        <v>0.05</v>
      </c>
      <c r="V27" s="6"/>
      <c r="W27" s="7">
        <f>W41</f>
        <v>0.14908404648303963</v>
      </c>
      <c r="X27" s="6">
        <f>X41</f>
        <v>0.85091595351696037</v>
      </c>
      <c r="Y27" s="8"/>
    </row>
    <row r="28" spans="1:25" x14ac:dyDescent="0.35">
      <c r="A28" s="123" t="str">
        <f>"Price on "&amp;'Step 2'!A4</f>
        <v>Price on 2018-06-26</v>
      </c>
      <c r="B28" s="203">
        <f>'Step 2'!C4</f>
        <v>105.23447418212891</v>
      </c>
      <c r="C28" s="203">
        <f>'Step 2'!D4</f>
        <v>84.218238830566406</v>
      </c>
      <c r="D28" s="203">
        <f>'Step 2'!E4</f>
        <v>51.317119598388672</v>
      </c>
      <c r="E28" s="203">
        <f>'Step 2'!F4</f>
        <v>59.888694763183587</v>
      </c>
      <c r="F28" s="203">
        <f>'Step 2'!G4</f>
        <v>49.764495849609382</v>
      </c>
      <c r="G28" s="203">
        <f>'Step 2'!H4</f>
        <v>35.582649230957031</v>
      </c>
      <c r="H28" s="203">
        <f>'Step 2'!I4</f>
        <v>38.122844696044922</v>
      </c>
      <c r="I28" s="203">
        <f>'Step 2'!J4</f>
        <v>675.3499755859375</v>
      </c>
      <c r="J28" s="203">
        <f>'Step 2'!K4</f>
        <v>36.705917358398438</v>
      </c>
      <c r="K28" s="203">
        <f>'Step 2'!L4</f>
        <v>31.273468017578121</v>
      </c>
      <c r="L28" s="203">
        <f>'Step 2'!M4</f>
        <v>35.796611785888672</v>
      </c>
      <c r="M28" s="203">
        <f>'Step 2'!N4</f>
        <v>281.04000854492188</v>
      </c>
      <c r="N28" s="203">
        <f>'Step 2'!O4</f>
        <v>65.382484436035156</v>
      </c>
      <c r="O28" s="203">
        <f>'Step 2'!P4</f>
        <v>12.96775054931641</v>
      </c>
      <c r="P28" s="203">
        <f>'Step 2'!Q4</f>
        <v>138.46000671386719</v>
      </c>
      <c r="Q28" s="203">
        <f>'Step 2'!R4</f>
        <v>104.80577087402339</v>
      </c>
      <c r="R28" s="203">
        <f>'Step 2'!S4</f>
        <v>60.289985656738281</v>
      </c>
      <c r="S28" s="203">
        <f>'Step 2'!T4</f>
        <v>71.019996643066406</v>
      </c>
      <c r="T28" s="203">
        <f>'Step 2'!U4</f>
        <v>136.96885681152341</v>
      </c>
      <c r="U28" s="203">
        <f>'Step 2'!V4</f>
        <v>15.5</v>
      </c>
      <c r="V28" s="9"/>
      <c r="W28" s="204">
        <f>'Step 2'!W4</f>
        <v>1.89300000667572</v>
      </c>
      <c r="X28" s="203">
        <f>'Step 2'!X4</f>
        <v>268.80633544921881</v>
      </c>
      <c r="Y28" s="10"/>
    </row>
    <row r="29" spans="1:25" s="104" customFormat="1" ht="15" thickBot="1" x14ac:dyDescent="0.4">
      <c r="A29" s="114" t="s">
        <v>1146</v>
      </c>
      <c r="B29" s="203">
        <f>ASSUMPTIONS!$E$5</f>
        <v>5.0000000000000001E-3</v>
      </c>
      <c r="C29" s="203">
        <f>ASSUMPTIONS!$E$5</f>
        <v>5.0000000000000001E-3</v>
      </c>
      <c r="D29" s="203">
        <f>ASSUMPTIONS!$E$5</f>
        <v>5.0000000000000001E-3</v>
      </c>
      <c r="E29" s="203">
        <f>ASSUMPTIONS!$E$5</f>
        <v>5.0000000000000001E-3</v>
      </c>
      <c r="F29" s="203">
        <f>ASSUMPTIONS!$E$5</f>
        <v>5.0000000000000001E-3</v>
      </c>
      <c r="G29" s="203">
        <f>ASSUMPTIONS!$E$5</f>
        <v>5.0000000000000001E-3</v>
      </c>
      <c r="H29" s="203">
        <f>ASSUMPTIONS!$E$5</f>
        <v>5.0000000000000001E-3</v>
      </c>
      <c r="I29" s="203">
        <f>ASSUMPTIONS!$E$5</f>
        <v>5.0000000000000001E-3</v>
      </c>
      <c r="J29" s="203">
        <f>ASSUMPTIONS!$E$5</f>
        <v>5.0000000000000001E-3</v>
      </c>
      <c r="K29" s="203">
        <f>ASSUMPTIONS!$E$5</f>
        <v>5.0000000000000001E-3</v>
      </c>
      <c r="L29" s="203">
        <f>ASSUMPTIONS!$E$5</f>
        <v>5.0000000000000001E-3</v>
      </c>
      <c r="M29" s="203">
        <f>ASSUMPTIONS!$E$5</f>
        <v>5.0000000000000001E-3</v>
      </c>
      <c r="N29" s="203">
        <f>ASSUMPTIONS!$E$5</f>
        <v>5.0000000000000001E-3</v>
      </c>
      <c r="O29" s="203">
        <f>ASSUMPTIONS!$E$5</f>
        <v>5.0000000000000001E-3</v>
      </c>
      <c r="P29" s="203">
        <f>ASSUMPTIONS!$E$5</f>
        <v>5.0000000000000001E-3</v>
      </c>
      <c r="Q29" s="203">
        <f>ASSUMPTIONS!$E$5</f>
        <v>5.0000000000000001E-3</v>
      </c>
      <c r="R29" s="203">
        <f>ASSUMPTIONS!$E$5</f>
        <v>5.0000000000000001E-3</v>
      </c>
      <c r="S29" s="203">
        <f>ASSUMPTIONS!$E$5</f>
        <v>5.0000000000000001E-3</v>
      </c>
      <c r="T29" s="203">
        <f>ASSUMPTIONS!$E$5</f>
        <v>5.0000000000000001E-3</v>
      </c>
      <c r="U29" s="203">
        <f>ASSUMPTIONS!$E$5</f>
        <v>5.0000000000000001E-3</v>
      </c>
      <c r="V29" s="227">
        <f>SUMPRODUCT(B29:U29,B35:U35)</f>
        <v>81.64500000000001</v>
      </c>
      <c r="W29" s="204">
        <f>ASSUMPTIONS!$E$5</f>
        <v>5.0000000000000001E-3</v>
      </c>
      <c r="X29" s="203">
        <f>ASSUMPTIONS!$E$5</f>
        <v>5.0000000000000001E-3</v>
      </c>
      <c r="Y29" s="228">
        <f>SUMPRODUCT(W29:X29,W35:X35)</f>
        <v>306.42</v>
      </c>
    </row>
    <row r="30" spans="1:25" ht="15" thickTop="1" x14ac:dyDescent="0.35">
      <c r="A30" s="115" t="s">
        <v>1145</v>
      </c>
      <c r="B30" s="225">
        <f>B28+B29</f>
        <v>105.2394741821289</v>
      </c>
      <c r="C30" s="225">
        <f t="shared" ref="C30:U30" si="1">C28+C29</f>
        <v>84.223238830566402</v>
      </c>
      <c r="D30" s="225">
        <f t="shared" si="1"/>
        <v>51.322119598388674</v>
      </c>
      <c r="E30" s="225">
        <f t="shared" si="1"/>
        <v>59.893694763183589</v>
      </c>
      <c r="F30" s="225">
        <f t="shared" si="1"/>
        <v>49.769495849609385</v>
      </c>
      <c r="G30" s="225">
        <f t="shared" si="1"/>
        <v>35.587649230957034</v>
      </c>
      <c r="H30" s="225">
        <f t="shared" si="1"/>
        <v>38.127844696044924</v>
      </c>
      <c r="I30" s="225">
        <f t="shared" si="1"/>
        <v>675.3549755859375</v>
      </c>
      <c r="J30" s="225">
        <f t="shared" si="1"/>
        <v>36.71091735839844</v>
      </c>
      <c r="K30" s="225">
        <f t="shared" si="1"/>
        <v>31.27846801757812</v>
      </c>
      <c r="L30" s="225">
        <f t="shared" si="1"/>
        <v>35.801611785888674</v>
      </c>
      <c r="M30" s="225">
        <f t="shared" si="1"/>
        <v>281.04500854492187</v>
      </c>
      <c r="N30" s="225">
        <f t="shared" si="1"/>
        <v>65.387484436035152</v>
      </c>
      <c r="O30" s="225">
        <f t="shared" si="1"/>
        <v>12.972750549316411</v>
      </c>
      <c r="P30" s="225">
        <f t="shared" si="1"/>
        <v>138.46500671386718</v>
      </c>
      <c r="Q30" s="225">
        <f t="shared" si="1"/>
        <v>104.81077087402339</v>
      </c>
      <c r="R30" s="225">
        <f t="shared" si="1"/>
        <v>60.294985656738284</v>
      </c>
      <c r="S30" s="225">
        <f t="shared" si="1"/>
        <v>71.024996643066402</v>
      </c>
      <c r="T30" s="225">
        <f t="shared" si="1"/>
        <v>136.9738568115234</v>
      </c>
      <c r="U30" s="225">
        <f t="shared" si="1"/>
        <v>15.505000000000001</v>
      </c>
      <c r="V30" s="9"/>
      <c r="W30" s="226">
        <f>W28+W29</f>
        <v>1.8980000066757199</v>
      </c>
      <c r="X30" s="225">
        <f>X28+X29</f>
        <v>268.8113354492188</v>
      </c>
      <c r="Y30" s="8"/>
    </row>
    <row r="31" spans="1:25" s="104" customFormat="1" x14ac:dyDescent="0.35">
      <c r="A31" s="113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9"/>
      <c r="W31" s="4"/>
      <c r="X31" s="9"/>
      <c r="Y31" s="8"/>
    </row>
    <row r="32" spans="1:25" s="104" customFormat="1" x14ac:dyDescent="0.35">
      <c r="A32" s="113" t="s">
        <v>1147</v>
      </c>
      <c r="B32" s="225">
        <f>B33*$D$10/2</f>
        <v>37500</v>
      </c>
      <c r="C32" s="225">
        <f t="shared" ref="C32:U32" si="2">C33*$D$10/2</f>
        <v>37500</v>
      </c>
      <c r="D32" s="225">
        <f t="shared" si="2"/>
        <v>37500</v>
      </c>
      <c r="E32" s="225">
        <f t="shared" si="2"/>
        <v>37500</v>
      </c>
      <c r="F32" s="225">
        <f t="shared" si="2"/>
        <v>37500</v>
      </c>
      <c r="G32" s="225">
        <f t="shared" si="2"/>
        <v>37500</v>
      </c>
      <c r="H32" s="225">
        <f t="shared" si="2"/>
        <v>37500</v>
      </c>
      <c r="I32" s="225">
        <f t="shared" si="2"/>
        <v>37500</v>
      </c>
      <c r="J32" s="225">
        <f t="shared" si="2"/>
        <v>37500</v>
      </c>
      <c r="K32" s="225">
        <f t="shared" si="2"/>
        <v>37500</v>
      </c>
      <c r="L32" s="225">
        <f t="shared" si="2"/>
        <v>37500</v>
      </c>
      <c r="M32" s="225">
        <f t="shared" si="2"/>
        <v>37500</v>
      </c>
      <c r="N32" s="225">
        <f t="shared" si="2"/>
        <v>37500</v>
      </c>
      <c r="O32" s="225">
        <f t="shared" si="2"/>
        <v>37500</v>
      </c>
      <c r="P32" s="225">
        <f t="shared" si="2"/>
        <v>37500</v>
      </c>
      <c r="Q32" s="225">
        <f t="shared" si="2"/>
        <v>37500</v>
      </c>
      <c r="R32" s="225">
        <f t="shared" si="2"/>
        <v>37500</v>
      </c>
      <c r="S32" s="225">
        <f t="shared" si="2"/>
        <v>37500</v>
      </c>
      <c r="T32" s="225">
        <f t="shared" si="2"/>
        <v>37500</v>
      </c>
      <c r="U32" s="225">
        <f t="shared" si="2"/>
        <v>37500</v>
      </c>
      <c r="V32" s="9"/>
      <c r="W32" s="162">
        <f>D10/2-X32</f>
        <v>111813.03486227978</v>
      </c>
      <c r="X32" s="162">
        <f>X27*$D$10/2</f>
        <v>638186.96513772022</v>
      </c>
      <c r="Y32" s="164">
        <f>W32+X32</f>
        <v>750000</v>
      </c>
    </row>
    <row r="33" spans="1:26" s="104" customFormat="1" x14ac:dyDescent="0.35">
      <c r="A33" s="113" t="s">
        <v>1148</v>
      </c>
      <c r="B33" s="225">
        <f>B27</f>
        <v>0.05</v>
      </c>
      <c r="C33" s="225">
        <f>B33</f>
        <v>0.05</v>
      </c>
      <c r="D33" s="225">
        <f t="shared" ref="D33:U33" si="3">C33</f>
        <v>0.05</v>
      </c>
      <c r="E33" s="225">
        <f t="shared" si="3"/>
        <v>0.05</v>
      </c>
      <c r="F33" s="225">
        <f t="shared" si="3"/>
        <v>0.05</v>
      </c>
      <c r="G33" s="225">
        <f t="shared" si="3"/>
        <v>0.05</v>
      </c>
      <c r="H33" s="225">
        <f t="shared" si="3"/>
        <v>0.05</v>
      </c>
      <c r="I33" s="225">
        <f t="shared" si="3"/>
        <v>0.05</v>
      </c>
      <c r="J33" s="225">
        <f t="shared" si="3"/>
        <v>0.05</v>
      </c>
      <c r="K33" s="225">
        <f t="shared" si="3"/>
        <v>0.05</v>
      </c>
      <c r="L33" s="225">
        <f t="shared" si="3"/>
        <v>0.05</v>
      </c>
      <c r="M33" s="225">
        <f t="shared" si="3"/>
        <v>0.05</v>
      </c>
      <c r="N33" s="225">
        <f t="shared" si="3"/>
        <v>0.05</v>
      </c>
      <c r="O33" s="225">
        <f t="shared" si="3"/>
        <v>0.05</v>
      </c>
      <c r="P33" s="225">
        <f t="shared" si="3"/>
        <v>0.05</v>
      </c>
      <c r="Q33" s="225">
        <f t="shared" si="3"/>
        <v>0.05</v>
      </c>
      <c r="R33" s="225">
        <f t="shared" si="3"/>
        <v>0.05</v>
      </c>
      <c r="S33" s="225">
        <f t="shared" si="3"/>
        <v>0.05</v>
      </c>
      <c r="T33" s="225">
        <f t="shared" si="3"/>
        <v>0.05</v>
      </c>
      <c r="U33" s="225">
        <f t="shared" si="3"/>
        <v>0.05</v>
      </c>
      <c r="V33" s="107"/>
      <c r="W33" s="116">
        <f>W27</f>
        <v>0.14908404648303963</v>
      </c>
      <c r="X33" s="121">
        <f>X27</f>
        <v>0.85091595351696037</v>
      </c>
      <c r="Y33" s="8"/>
    </row>
    <row r="34" spans="1:26" s="104" customFormat="1" x14ac:dyDescent="0.35">
      <c r="A34" s="113" t="s">
        <v>1149</v>
      </c>
      <c r="B34" s="107">
        <f>B32/B30</f>
        <v>356.330172603314</v>
      </c>
      <c r="C34" s="107">
        <f t="shared" ref="C34:X34" si="4">C32/C30</f>
        <v>445.24528527618736</v>
      </c>
      <c r="D34" s="107">
        <f t="shared" si="4"/>
        <v>730.67909691667069</v>
      </c>
      <c r="E34" s="107">
        <f t="shared" si="4"/>
        <v>626.10931164412148</v>
      </c>
      <c r="F34" s="107">
        <f t="shared" si="4"/>
        <v>753.4735757283006</v>
      </c>
      <c r="G34" s="107">
        <f t="shared" si="4"/>
        <v>1053.7363610794346</v>
      </c>
      <c r="H34" s="107">
        <f t="shared" si="4"/>
        <v>983.53317107090368</v>
      </c>
      <c r="I34" s="107">
        <f t="shared" si="4"/>
        <v>55.526354814318246</v>
      </c>
      <c r="J34" s="107">
        <f t="shared" si="4"/>
        <v>1021.4944953267707</v>
      </c>
      <c r="K34" s="107">
        <f t="shared" si="4"/>
        <v>1198.9078230725831</v>
      </c>
      <c r="L34" s="107">
        <f t="shared" si="4"/>
        <v>1047.438875776558</v>
      </c>
      <c r="M34" s="107">
        <f t="shared" si="4"/>
        <v>133.43058535055266</v>
      </c>
      <c r="N34" s="107">
        <f t="shared" si="4"/>
        <v>573.50424662205978</v>
      </c>
      <c r="O34" s="107">
        <f t="shared" si="4"/>
        <v>2890.6745610687808</v>
      </c>
      <c r="P34" s="107">
        <f t="shared" si="4"/>
        <v>270.82654953747527</v>
      </c>
      <c r="Q34" s="107">
        <f t="shared" si="4"/>
        <v>357.78765567016842</v>
      </c>
      <c r="R34" s="107">
        <f t="shared" si="4"/>
        <v>621.94226587081334</v>
      </c>
      <c r="S34" s="107">
        <f t="shared" si="4"/>
        <v>527.98312949530884</v>
      </c>
      <c r="T34" s="107">
        <f t="shared" si="4"/>
        <v>273.77487115369871</v>
      </c>
      <c r="U34" s="107">
        <f>U32/U30</f>
        <v>2418.5746533376328</v>
      </c>
      <c r="V34" s="9"/>
      <c r="W34" s="111">
        <f>W32/W30</f>
        <v>58910.977064808532</v>
      </c>
      <c r="X34" s="107">
        <f t="shared" si="4"/>
        <v>2374.1073421298493</v>
      </c>
      <c r="Y34" s="8"/>
    </row>
    <row r="35" spans="1:26" s="23" customFormat="1" x14ac:dyDescent="0.35">
      <c r="A35" s="122" t="s">
        <v>1150</v>
      </c>
      <c r="B35" s="117">
        <f>MAX(0,ROUND(B34-0.5,0))</f>
        <v>356</v>
      </c>
      <c r="C35" s="117">
        <f t="shared" ref="C35:X35" si="5">MAX(0,ROUND(C34-0.5,0))</f>
        <v>445</v>
      </c>
      <c r="D35" s="117">
        <f t="shared" si="5"/>
        <v>730</v>
      </c>
      <c r="E35" s="117">
        <f t="shared" si="5"/>
        <v>626</v>
      </c>
      <c r="F35" s="117">
        <f t="shared" si="5"/>
        <v>753</v>
      </c>
      <c r="G35" s="117">
        <f t="shared" si="5"/>
        <v>1053</v>
      </c>
      <c r="H35" s="117">
        <f t="shared" si="5"/>
        <v>983</v>
      </c>
      <c r="I35" s="117">
        <f t="shared" si="5"/>
        <v>55</v>
      </c>
      <c r="J35" s="117">
        <f t="shared" si="5"/>
        <v>1021</v>
      </c>
      <c r="K35" s="117">
        <f t="shared" si="5"/>
        <v>1198</v>
      </c>
      <c r="L35" s="117">
        <f t="shared" si="5"/>
        <v>1047</v>
      </c>
      <c r="M35" s="117">
        <f t="shared" si="5"/>
        <v>133</v>
      </c>
      <c r="N35" s="117">
        <f t="shared" si="5"/>
        <v>573</v>
      </c>
      <c r="O35" s="117">
        <f t="shared" si="5"/>
        <v>2890</v>
      </c>
      <c r="P35" s="117">
        <f t="shared" si="5"/>
        <v>270</v>
      </c>
      <c r="Q35" s="117">
        <f t="shared" si="5"/>
        <v>357</v>
      </c>
      <c r="R35" s="117">
        <f t="shared" si="5"/>
        <v>621</v>
      </c>
      <c r="S35" s="117">
        <f t="shared" si="5"/>
        <v>527</v>
      </c>
      <c r="T35" s="117">
        <f t="shared" si="5"/>
        <v>273</v>
      </c>
      <c r="U35" s="117">
        <f t="shared" si="5"/>
        <v>2418</v>
      </c>
      <c r="V35" s="118"/>
      <c r="W35" s="119">
        <f t="shared" si="5"/>
        <v>58910</v>
      </c>
      <c r="X35" s="117">
        <f t="shared" si="5"/>
        <v>2374</v>
      </c>
      <c r="Y35" s="120"/>
    </row>
    <row r="36" spans="1:26" s="104" customFormat="1" x14ac:dyDescent="0.35">
      <c r="A36" s="113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9"/>
      <c r="W36" s="4"/>
      <c r="X36" s="9"/>
      <c r="Y36" s="8"/>
    </row>
    <row r="37" spans="1:26" x14ac:dyDescent="0.35">
      <c r="A37" s="113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4"/>
      <c r="X37" s="9"/>
      <c r="Y37" s="8"/>
    </row>
    <row r="38" spans="1:26" ht="15" thickBot="1" x14ac:dyDescent="0.4">
      <c r="A38" s="229" t="s">
        <v>1164</v>
      </c>
      <c r="B38" s="205">
        <f>B30*B35</f>
        <v>37465.252808837889</v>
      </c>
      <c r="C38" s="205">
        <f t="shared" ref="C38:U38" si="6">C30*C35</f>
        <v>37479.341279602049</v>
      </c>
      <c r="D38" s="205">
        <f t="shared" si="6"/>
        <v>37465.147306823732</v>
      </c>
      <c r="E38" s="205">
        <f t="shared" si="6"/>
        <v>37493.452921752927</v>
      </c>
      <c r="F38" s="205">
        <f t="shared" si="6"/>
        <v>37476.430374755866</v>
      </c>
      <c r="G38" s="205">
        <f t="shared" si="6"/>
        <v>37473.794640197753</v>
      </c>
      <c r="H38" s="205">
        <f t="shared" si="6"/>
        <v>37479.671336212159</v>
      </c>
      <c r="I38" s="205">
        <f t="shared" si="6"/>
        <v>37144.523657226564</v>
      </c>
      <c r="J38" s="205">
        <f t="shared" si="6"/>
        <v>37481.846622924808</v>
      </c>
      <c r="K38" s="205">
        <f t="shared" si="6"/>
        <v>37471.604685058592</v>
      </c>
      <c r="L38" s="205">
        <f t="shared" si="6"/>
        <v>37484.28753982544</v>
      </c>
      <c r="M38" s="205">
        <f t="shared" si="6"/>
        <v>37378.98613647461</v>
      </c>
      <c r="N38" s="205">
        <f t="shared" si="6"/>
        <v>37467.028581848142</v>
      </c>
      <c r="O38" s="205">
        <f t="shared" si="6"/>
        <v>37491.249087524426</v>
      </c>
      <c r="P38" s="205">
        <f t="shared" si="6"/>
        <v>37385.551812744139</v>
      </c>
      <c r="Q38" s="205">
        <f t="shared" si="6"/>
        <v>37417.445202026349</v>
      </c>
      <c r="R38" s="205">
        <f t="shared" si="6"/>
        <v>37443.186092834476</v>
      </c>
      <c r="S38" s="205">
        <f t="shared" si="6"/>
        <v>37430.173230895991</v>
      </c>
      <c r="T38" s="205">
        <f t="shared" si="6"/>
        <v>37393.862909545889</v>
      </c>
      <c r="U38" s="205">
        <f t="shared" si="6"/>
        <v>37491.090000000004</v>
      </c>
      <c r="V38" s="227">
        <f>SUM(B38:U38)</f>
        <v>748813.92622711172</v>
      </c>
      <c r="W38" s="207">
        <f>W35*W30</f>
        <v>111811.18039326665</v>
      </c>
      <c r="X38" s="207">
        <f t="shared" ref="X38" si="7">X35*X30</f>
        <v>638158.11035644542</v>
      </c>
      <c r="Y38" s="228">
        <f>SUM(W38:X38)</f>
        <v>749969.29074971203</v>
      </c>
      <c r="Z38" s="165"/>
    </row>
    <row r="39" spans="1:26" ht="15" thickTop="1" x14ac:dyDescent="0.35">
      <c r="B39" s="90">
        <v>17676144640</v>
      </c>
      <c r="C39" s="90">
        <v>113082654720</v>
      </c>
      <c r="D39" s="90">
        <v>15428941824</v>
      </c>
      <c r="E39" s="90">
        <v>185016795136</v>
      </c>
      <c r="F39" s="90">
        <v>75130732544</v>
      </c>
      <c r="G39" s="90">
        <v>14364806144</v>
      </c>
      <c r="H39" s="90">
        <v>6724497408</v>
      </c>
      <c r="I39" s="90">
        <v>20739280896</v>
      </c>
      <c r="J39" s="90">
        <v>21870309376</v>
      </c>
      <c r="K39" s="90">
        <v>10507064320</v>
      </c>
      <c r="L39" s="90">
        <v>234398236672</v>
      </c>
      <c r="M39" s="90">
        <v>26226964480</v>
      </c>
      <c r="N39" s="90">
        <v>20058753024</v>
      </c>
      <c r="O39" s="90">
        <v>9152951296</v>
      </c>
      <c r="P39" s="90">
        <v>30570598400</v>
      </c>
      <c r="Q39" s="90">
        <v>39967358976</v>
      </c>
      <c r="R39" s="90">
        <v>115145195520</v>
      </c>
      <c r="S39" s="90">
        <v>21557385216</v>
      </c>
      <c r="T39" s="90">
        <v>10855332864</v>
      </c>
      <c r="U39" s="90">
        <v>16640130048</v>
      </c>
    </row>
    <row r="41" spans="1:26" s="99" customFormat="1" x14ac:dyDescent="0.35">
      <c r="A41" s="99" t="s">
        <v>1159</v>
      </c>
      <c r="B41" s="109">
        <v>0.70785599946975708</v>
      </c>
      <c r="C41" s="109">
        <v>0.75410598516464211</v>
      </c>
      <c r="D41" s="109">
        <v>0.64802497625351008</v>
      </c>
      <c r="E41" s="109">
        <v>0.79553902149200406</v>
      </c>
      <c r="F41" s="109">
        <v>0.76333498954772905</v>
      </c>
      <c r="G41" s="109">
        <v>0.91348701715469405</v>
      </c>
      <c r="H41" s="109">
        <v>0.55851501226425204</v>
      </c>
      <c r="I41" s="109">
        <v>0.41181999444961503</v>
      </c>
      <c r="J41" s="109">
        <v>0.614377021789551</v>
      </c>
      <c r="K41" s="109">
        <v>0.84132397174835205</v>
      </c>
      <c r="L41" s="109">
        <v>0.84248900413513206</v>
      </c>
      <c r="M41" s="109">
        <v>0.78294897079467807</v>
      </c>
      <c r="N41" s="109">
        <v>1.4143780469894409</v>
      </c>
      <c r="O41" s="109">
        <v>0.77938097715377797</v>
      </c>
      <c r="P41" s="109">
        <v>0.62720501422882102</v>
      </c>
      <c r="Q41" s="109">
        <v>1.0497540235519409</v>
      </c>
      <c r="R41" s="109">
        <v>1.0145419836044309</v>
      </c>
      <c r="S41" s="109">
        <v>0.98437601327896096</v>
      </c>
      <c r="T41" s="109">
        <v>0.82193201780319203</v>
      </c>
      <c r="U41" s="109">
        <v>1.6929290294647221</v>
      </c>
      <c r="W41" s="99">
        <f>B43</f>
        <v>0.14908404648303963</v>
      </c>
      <c r="X41" s="99">
        <f>B42</f>
        <v>0.85091595351696037</v>
      </c>
    </row>
    <row r="42" spans="1:26" x14ac:dyDescent="0.35">
      <c r="A42" s="110" t="s">
        <v>1160</v>
      </c>
      <c r="B42" s="97">
        <f>SUMPRODUCT(B41:U41,B27:U27)</f>
        <v>0.85091595351696037</v>
      </c>
    </row>
    <row r="43" spans="1:26" x14ac:dyDescent="0.35">
      <c r="A43" s="110" t="s">
        <v>1161</v>
      </c>
      <c r="B43" s="97">
        <f>1-B42</f>
        <v>0.14908404648303963</v>
      </c>
      <c r="Y43" s="163">
        <f>SUM(V38+Y38)</f>
        <v>1498783.2169768238</v>
      </c>
    </row>
    <row r="44" spans="1:26" x14ac:dyDescent="0.35">
      <c r="B44">
        <f>B43/2</f>
        <v>7.4542023241519817E-2</v>
      </c>
    </row>
    <row r="45" spans="1:26" x14ac:dyDescent="0.35">
      <c r="B45" s="96">
        <f>B27*$B$42/2</f>
        <v>2.127289883792401E-2</v>
      </c>
      <c r="C45" s="96">
        <f t="shared" ref="C45:U45" si="8">C27*$B$42/2</f>
        <v>2.127289883792401E-2</v>
      </c>
      <c r="D45" s="96">
        <f t="shared" si="8"/>
        <v>2.127289883792401E-2</v>
      </c>
      <c r="E45" s="96">
        <f t="shared" si="8"/>
        <v>2.127289883792401E-2</v>
      </c>
      <c r="F45" s="96">
        <f t="shared" si="8"/>
        <v>2.127289883792401E-2</v>
      </c>
      <c r="G45" s="96">
        <f t="shared" si="8"/>
        <v>2.127289883792401E-2</v>
      </c>
      <c r="H45" s="96">
        <f t="shared" si="8"/>
        <v>2.127289883792401E-2</v>
      </c>
      <c r="I45" s="96">
        <f t="shared" si="8"/>
        <v>2.127289883792401E-2</v>
      </c>
      <c r="J45" s="96">
        <f t="shared" si="8"/>
        <v>2.127289883792401E-2</v>
      </c>
      <c r="K45" s="96">
        <f t="shared" si="8"/>
        <v>2.127289883792401E-2</v>
      </c>
      <c r="L45" s="96">
        <f t="shared" si="8"/>
        <v>2.127289883792401E-2</v>
      </c>
      <c r="M45" s="96">
        <f t="shared" si="8"/>
        <v>2.127289883792401E-2</v>
      </c>
      <c r="N45" s="96">
        <f t="shared" si="8"/>
        <v>2.127289883792401E-2</v>
      </c>
      <c r="O45" s="96">
        <f t="shared" si="8"/>
        <v>2.127289883792401E-2</v>
      </c>
      <c r="P45" s="96">
        <f t="shared" si="8"/>
        <v>2.127289883792401E-2</v>
      </c>
      <c r="Q45" s="96">
        <f t="shared" si="8"/>
        <v>2.127289883792401E-2</v>
      </c>
      <c r="R45" s="96">
        <f t="shared" si="8"/>
        <v>2.127289883792401E-2</v>
      </c>
      <c r="S45" s="96">
        <f t="shared" si="8"/>
        <v>2.127289883792401E-2</v>
      </c>
      <c r="T45" s="96">
        <f t="shared" si="8"/>
        <v>2.127289883792401E-2</v>
      </c>
      <c r="U45" s="96">
        <f t="shared" si="8"/>
        <v>2.127289883792401E-2</v>
      </c>
      <c r="W45" s="96">
        <f>50%-SUM(B45:U45)</f>
        <v>7.4542023241519872E-2</v>
      </c>
      <c r="Y45" s="98">
        <v>0.5</v>
      </c>
    </row>
    <row r="47" spans="1:26" x14ac:dyDescent="0.35"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W47" s="142"/>
    </row>
    <row r="51" ht="15.75" customHeight="1" x14ac:dyDescent="0.35"/>
  </sheetData>
  <mergeCells count="2">
    <mergeCell ref="B25:V25"/>
    <mergeCell ref="W25:Y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228"/>
  <sheetViews>
    <sheetView workbookViewId="0">
      <selection activeCell="C13" sqref="C13"/>
    </sheetView>
  </sheetViews>
  <sheetFormatPr defaultColWidth="9.1796875" defaultRowHeight="14.5" x14ac:dyDescent="0.35"/>
  <cols>
    <col min="1" max="1" width="15.7265625" style="134" customWidth="1"/>
    <col min="2" max="3" width="9" style="128" bestFit="1" customWidth="1"/>
    <col min="4" max="8" width="8" style="128" bestFit="1" customWidth="1"/>
    <col min="9" max="9" width="9" style="128" bestFit="1" customWidth="1"/>
    <col min="10" max="12" width="8" style="128" bestFit="1" customWidth="1"/>
    <col min="13" max="13" width="9" style="128" bestFit="1" customWidth="1"/>
    <col min="14" max="15" width="8" style="128" bestFit="1" customWidth="1"/>
    <col min="16" max="17" width="9" style="128" bestFit="1" customWidth="1"/>
    <col min="18" max="19" width="8" style="128" bestFit="1" customWidth="1"/>
    <col min="20" max="20" width="9" style="128" bestFit="1" customWidth="1"/>
    <col min="21" max="21" width="8" style="128" bestFit="1" customWidth="1"/>
    <col min="22" max="23" width="9" style="128" bestFit="1" customWidth="1"/>
    <col min="24" max="43" width="11.54296875" style="128" bestFit="1" customWidth="1"/>
    <col min="44" max="45" width="12.54296875" style="128" bestFit="1" customWidth="1"/>
    <col min="46" max="46" width="14.26953125" style="128" bestFit="1" customWidth="1"/>
    <col min="47" max="47" width="14.1796875" style="128" bestFit="1" customWidth="1"/>
    <col min="48" max="48" width="14.26953125" style="128" bestFit="1" customWidth="1"/>
    <col min="49" max="50" width="12.54296875" style="128" bestFit="1" customWidth="1"/>
    <col min="51" max="51" width="11.81640625" style="136" bestFit="1" customWidth="1"/>
    <col min="52" max="52" width="14.26953125" style="128" bestFit="1" customWidth="1"/>
    <col min="53" max="53" width="12.81640625" style="195" bestFit="1" customWidth="1"/>
    <col min="54" max="16384" width="9.1796875" style="126"/>
  </cols>
  <sheetData>
    <row r="1" spans="1:53" s="270" customFormat="1" x14ac:dyDescent="0.35">
      <c r="A1" s="267" t="s">
        <v>1172</v>
      </c>
      <c r="B1" s="268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269"/>
      <c r="AD1" s="26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269"/>
      <c r="AX1" s="269"/>
      <c r="AY1" s="269"/>
      <c r="AZ1" s="129"/>
    </row>
    <row r="2" spans="1:53" x14ac:dyDescent="0.35">
      <c r="AS2" s="128">
        <f>AR5+AS5</f>
        <v>-750000</v>
      </c>
    </row>
    <row r="3" spans="1:53" x14ac:dyDescent="0.35">
      <c r="B3" s="249" t="s">
        <v>25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1"/>
      <c r="V3" s="130"/>
      <c r="W3" s="130"/>
      <c r="X3" s="252" t="s">
        <v>1165</v>
      </c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/>
      <c r="AO3" s="253"/>
      <c r="AP3" s="253"/>
      <c r="AQ3" s="253"/>
      <c r="AR3" s="253"/>
      <c r="AS3" s="253"/>
    </row>
    <row r="4" spans="1:53" x14ac:dyDescent="0.35">
      <c r="A4" s="135" t="str">
        <f>'Step 2'!A3</f>
        <v>Date</v>
      </c>
      <c r="B4" s="131" t="str">
        <f>'Step 2'!C3</f>
        <v>MKC</v>
      </c>
      <c r="C4" s="131" t="str">
        <f>'Step 2'!D3</f>
        <v>LLY</v>
      </c>
      <c r="D4" s="131" t="str">
        <f>'Step 2'!E3</f>
        <v>CHD</v>
      </c>
      <c r="E4" s="131" t="str">
        <f>'Step 2'!F3</f>
        <v>MRK</v>
      </c>
      <c r="F4" s="131" t="str">
        <f>'Step 2'!G3</f>
        <v>SBUX</v>
      </c>
      <c r="G4" s="131" t="str">
        <f>'Step 2'!H3</f>
        <v>BLL</v>
      </c>
      <c r="H4" s="131" t="str">
        <f>'Step 2'!I3</f>
        <v>SCG</v>
      </c>
      <c r="I4" s="131" t="str">
        <f>'Step 2'!J3</f>
        <v>AZO</v>
      </c>
      <c r="J4" s="131" t="str">
        <f>'Step 2'!K3</f>
        <v>HRL</v>
      </c>
      <c r="K4" s="131" t="str">
        <f>'Step 2'!L3</f>
        <v>NRG</v>
      </c>
      <c r="L4" s="131" t="str">
        <f>'Step 2'!M3</f>
        <v>PFE</v>
      </c>
      <c r="M4" s="131" t="str">
        <f>'Step 2'!N3</f>
        <v>ORLY</v>
      </c>
      <c r="N4" s="131" t="str">
        <f>'Step 2'!O3</f>
        <v>XLNX</v>
      </c>
      <c r="O4" s="131" t="str">
        <f>'Step 2'!P3</f>
        <v>AES</v>
      </c>
      <c r="P4" s="131" t="str">
        <f>'Step 2'!Q3</f>
        <v>RHT</v>
      </c>
      <c r="Q4" s="131" t="str">
        <f>'Step 2'!R3</f>
        <v>HCA</v>
      </c>
      <c r="R4" s="131" t="str">
        <f>'Step 2'!S3</f>
        <v>ABT</v>
      </c>
      <c r="S4" s="131" t="str">
        <f>'Step 2'!T3</f>
        <v>UAL</v>
      </c>
      <c r="T4" s="131" t="str">
        <f>'Step 2'!U3</f>
        <v>AAP</v>
      </c>
      <c r="U4" s="131" t="str">
        <f>'Step 2'!V3</f>
        <v>AMD</v>
      </c>
      <c r="V4" s="131" t="str">
        <f>'Step 2'!W3</f>
        <v>^IRX</v>
      </c>
      <c r="W4" s="131" t="str">
        <f>'Step 2'!X3</f>
        <v>SPY</v>
      </c>
      <c r="X4" s="131" t="s">
        <v>1075</v>
      </c>
      <c r="Y4" s="131" t="s">
        <v>1076</v>
      </c>
      <c r="Z4" s="131" t="s">
        <v>1077</v>
      </c>
      <c r="AA4" s="131" t="s">
        <v>1078</v>
      </c>
      <c r="AB4" s="131" t="s">
        <v>1079</v>
      </c>
      <c r="AC4" s="131" t="s">
        <v>1080</v>
      </c>
      <c r="AD4" s="131" t="s">
        <v>1081</v>
      </c>
      <c r="AE4" s="131" t="s">
        <v>1082</v>
      </c>
      <c r="AF4" s="131" t="s">
        <v>1083</v>
      </c>
      <c r="AG4" s="131" t="s">
        <v>1084</v>
      </c>
      <c r="AH4" s="131" t="s">
        <v>1085</v>
      </c>
      <c r="AI4" s="131" t="s">
        <v>1086</v>
      </c>
      <c r="AJ4" s="131" t="s">
        <v>1087</v>
      </c>
      <c r="AK4" s="131" t="s">
        <v>1088</v>
      </c>
      <c r="AL4" s="131" t="s">
        <v>1089</v>
      </c>
      <c r="AM4" s="131" t="s">
        <v>1090</v>
      </c>
      <c r="AN4" s="131" t="s">
        <v>1091</v>
      </c>
      <c r="AO4" s="131" t="s">
        <v>1092</v>
      </c>
      <c r="AP4" s="131" t="s">
        <v>1093</v>
      </c>
      <c r="AQ4" s="131" t="s">
        <v>1094</v>
      </c>
      <c r="AR4" s="131" t="s">
        <v>1157</v>
      </c>
      <c r="AS4" s="128" t="s">
        <v>1144</v>
      </c>
      <c r="AT4" s="132" t="s">
        <v>1166</v>
      </c>
      <c r="AU4" s="132" t="s">
        <v>1167</v>
      </c>
      <c r="AV4" s="132" t="s">
        <v>1168</v>
      </c>
      <c r="AW4" s="132" t="s">
        <v>1169</v>
      </c>
      <c r="AX4" s="132" t="s">
        <v>1170</v>
      </c>
      <c r="AY4" s="137" t="s">
        <v>1171</v>
      </c>
      <c r="AZ4" s="132" t="s">
        <v>18</v>
      </c>
      <c r="BA4" s="137" t="s">
        <v>1173</v>
      </c>
    </row>
    <row r="5" spans="1:53" x14ac:dyDescent="0.35">
      <c r="A5" s="135" t="str">
        <f>'Step 2'!A4</f>
        <v>2018-06-26</v>
      </c>
      <c r="B5" s="131">
        <f>'Step 2'!C4</f>
        <v>105.23447418212891</v>
      </c>
      <c r="C5" s="131">
        <f>'Step 2'!D4</f>
        <v>84.218238830566406</v>
      </c>
      <c r="D5" s="131">
        <f>'Step 2'!E4</f>
        <v>51.317119598388672</v>
      </c>
      <c r="E5" s="131">
        <f>'Step 2'!F4</f>
        <v>59.888694763183587</v>
      </c>
      <c r="F5" s="131">
        <f>'Step 2'!G4</f>
        <v>49.764495849609382</v>
      </c>
      <c r="G5" s="131">
        <f>'Step 2'!H4</f>
        <v>35.582649230957031</v>
      </c>
      <c r="H5" s="131">
        <f>'Step 2'!I4</f>
        <v>38.122844696044922</v>
      </c>
      <c r="I5" s="131">
        <f>'Step 2'!J4</f>
        <v>675.3499755859375</v>
      </c>
      <c r="J5" s="131">
        <f>'Step 2'!K4</f>
        <v>36.705917358398438</v>
      </c>
      <c r="K5" s="131">
        <f>'Step 2'!L4</f>
        <v>31.273468017578121</v>
      </c>
      <c r="L5" s="131">
        <f>'Step 2'!M4</f>
        <v>35.796611785888672</v>
      </c>
      <c r="M5" s="131">
        <f>'Step 2'!N4</f>
        <v>281.04000854492188</v>
      </c>
      <c r="N5" s="131">
        <f>'Step 2'!O4</f>
        <v>65.382484436035156</v>
      </c>
      <c r="O5" s="131">
        <f>'Step 2'!P4</f>
        <v>12.96775054931641</v>
      </c>
      <c r="P5" s="131">
        <f>'Step 2'!Q4</f>
        <v>138.46000671386719</v>
      </c>
      <c r="Q5" s="131">
        <f>'Step 2'!R4</f>
        <v>104.80577087402339</v>
      </c>
      <c r="R5" s="131">
        <f>'Step 2'!S4</f>
        <v>60.289985656738281</v>
      </c>
      <c r="S5" s="131">
        <f>'Step 2'!T4</f>
        <v>71.019996643066406</v>
      </c>
      <c r="T5" s="131">
        <f>'Step 2'!U4</f>
        <v>136.96885681152341</v>
      </c>
      <c r="U5" s="131">
        <f>'Step 2'!V4</f>
        <v>15.5</v>
      </c>
      <c r="V5" s="131">
        <f>'Step 2'!W4</f>
        <v>1.89300000667572</v>
      </c>
      <c r="W5" s="131">
        <f>'Step 2'!X4</f>
        <v>268.80633544921881</v>
      </c>
      <c r="X5" s="133">
        <f>'Step 3'!B32</f>
        <v>37500</v>
      </c>
      <c r="Y5" s="133">
        <f>'Step 3'!C32</f>
        <v>37500</v>
      </c>
      <c r="Z5" s="133">
        <f>'Step 3'!D32</f>
        <v>37500</v>
      </c>
      <c r="AA5" s="133">
        <f>'Step 3'!E32</f>
        <v>37500</v>
      </c>
      <c r="AB5" s="133">
        <f>'Step 3'!F32</f>
        <v>37500</v>
      </c>
      <c r="AC5" s="133">
        <f>'Step 3'!G32</f>
        <v>37500</v>
      </c>
      <c r="AD5" s="133">
        <f>'Step 3'!H32</f>
        <v>37500</v>
      </c>
      <c r="AE5" s="133">
        <f>'Step 3'!I32</f>
        <v>37500</v>
      </c>
      <c r="AF5" s="133">
        <f>'Step 3'!J32</f>
        <v>37500</v>
      </c>
      <c r="AG5" s="133">
        <f>'Step 3'!K32</f>
        <v>37500</v>
      </c>
      <c r="AH5" s="133">
        <f>'Step 3'!L32</f>
        <v>37500</v>
      </c>
      <c r="AI5" s="133">
        <f>'Step 3'!M32</f>
        <v>37500</v>
      </c>
      <c r="AJ5" s="133">
        <f>'Step 3'!N32</f>
        <v>37500</v>
      </c>
      <c r="AK5" s="133">
        <f>'Step 3'!O32</f>
        <v>37500</v>
      </c>
      <c r="AL5" s="133">
        <f>'Step 3'!P32</f>
        <v>37500</v>
      </c>
      <c r="AM5" s="133">
        <f>'Step 3'!Q32</f>
        <v>37500</v>
      </c>
      <c r="AN5" s="133">
        <f>'Step 3'!R32</f>
        <v>37500</v>
      </c>
      <c r="AO5" s="133">
        <f>'Step 3'!S32</f>
        <v>37500</v>
      </c>
      <c r="AP5" s="133">
        <f>'Step 3'!T32</f>
        <v>37500</v>
      </c>
      <c r="AQ5" s="133">
        <f>'Step 3'!U32</f>
        <v>37500</v>
      </c>
      <c r="AR5" s="133">
        <f>-'Step 3'!W32</f>
        <v>-111813.03486227978</v>
      </c>
      <c r="AS5" s="133">
        <f>-('Step 3'!X32)</f>
        <v>-638186.96513772022</v>
      </c>
      <c r="AT5" s="128">
        <f>ASSUMPTIONS!Q6+ASSUMPTIONS!Q7</f>
        <v>1500000</v>
      </c>
      <c r="AV5" s="128">
        <f>-ASSUMPTIONS!Q10</f>
        <v>-500000</v>
      </c>
      <c r="AZ5" s="141">
        <f>SUM(X5:AY5)</f>
        <v>1000000</v>
      </c>
      <c r="BA5" s="196">
        <f>AZ5/(SUM(X5:AQ5)-AR5-AS5)</f>
        <v>0.66666666666666663</v>
      </c>
    </row>
    <row r="6" spans="1:53" x14ac:dyDescent="0.35">
      <c r="A6" s="135">
        <f>'Step 2'!A5</f>
        <v>43278</v>
      </c>
      <c r="B6" s="131">
        <f>'Step 2'!C5</f>
        <v>104.63194274902339</v>
      </c>
      <c r="C6" s="131">
        <f>'Step 2'!D5</f>
        <v>83.782844543457031</v>
      </c>
      <c r="D6" s="131">
        <f>'Step 2'!E5</f>
        <v>51.902862548828118</v>
      </c>
      <c r="E6" s="131">
        <f>'Step 2'!F5</f>
        <v>59.060195922851563</v>
      </c>
      <c r="F6" s="131">
        <f>'Step 2'!G5</f>
        <v>49.231090545654297</v>
      </c>
      <c r="G6" s="131">
        <f>'Step 2'!H5</f>
        <v>35.104763031005859</v>
      </c>
      <c r="H6" s="131">
        <f>'Step 2'!I5</f>
        <v>36.458003997802727</v>
      </c>
      <c r="I6" s="131">
        <f>'Step 2'!J5</f>
        <v>669.219970703125</v>
      </c>
      <c r="J6" s="131">
        <f>'Step 2'!K5</f>
        <v>36.448398590087891</v>
      </c>
      <c r="K6" s="131">
        <f>'Step 2'!L5</f>
        <v>30.874191284179691</v>
      </c>
      <c r="L6" s="131">
        <f>'Step 2'!M5</f>
        <v>35.629337310791023</v>
      </c>
      <c r="M6" s="131">
        <f>'Step 2'!N5</f>
        <v>272.83999633789063</v>
      </c>
      <c r="N6" s="131">
        <f>'Step 2'!O5</f>
        <v>63.905967712402337</v>
      </c>
      <c r="O6" s="131">
        <f>'Step 2'!P5</f>
        <v>12.997200012207029</v>
      </c>
      <c r="P6" s="131">
        <f>'Step 2'!Q5</f>
        <v>132.74000549316409</v>
      </c>
      <c r="Q6" s="131">
        <f>'Step 2'!R5</f>
        <v>103.6516494750977</v>
      </c>
      <c r="R6" s="131">
        <f>'Step 2'!S5</f>
        <v>59.972724914550781</v>
      </c>
      <c r="S6" s="131">
        <f>'Step 2'!T5</f>
        <v>69.569999694824219</v>
      </c>
      <c r="T6" s="131">
        <f>'Step 2'!U5</f>
        <v>134.2808532714844</v>
      </c>
      <c r="U6" s="131">
        <f>'Step 2'!V5</f>
        <v>14.97000026702881</v>
      </c>
      <c r="V6" s="131">
        <f>'Step 2'!W5</f>
        <v>1.879999995231628</v>
      </c>
      <c r="W6" s="131">
        <f>'Step 2'!X5</f>
        <v>266.5794677734375</v>
      </c>
      <c r="X6" s="127">
        <f>B6*'Step 3'!B$35</f>
        <v>37248.971618652329</v>
      </c>
      <c r="Y6" s="127">
        <f>C6*'Step 3'!C$35</f>
        <v>37283.365821838379</v>
      </c>
      <c r="Z6" s="127">
        <f>D6*'Step 3'!D$35</f>
        <v>37889.089660644524</v>
      </c>
      <c r="AA6" s="127">
        <f>E6*'Step 3'!E$35</f>
        <v>36971.682647705078</v>
      </c>
      <c r="AB6" s="127">
        <f>F6*'Step 3'!F$35</f>
        <v>37071.011180877686</v>
      </c>
      <c r="AC6" s="127">
        <f>G6*'Step 3'!G$35</f>
        <v>36965.31547164917</v>
      </c>
      <c r="AD6" s="127">
        <f>H6*'Step 3'!H$35</f>
        <v>35838.217929840081</v>
      </c>
      <c r="AE6" s="127">
        <f>I6*'Step 3'!I$35</f>
        <v>36807.098388671875</v>
      </c>
      <c r="AF6" s="127">
        <f>J6*'Step 3'!J$35</f>
        <v>37213.814960479736</v>
      </c>
      <c r="AG6" s="127">
        <f>K6*'Step 3'!K$35</f>
        <v>36987.281158447273</v>
      </c>
      <c r="AH6" s="127">
        <f>L6*'Step 3'!L$35</f>
        <v>37303.916164398201</v>
      </c>
      <c r="AI6" s="127">
        <f>M6*'Step 3'!M$35</f>
        <v>36287.719512939453</v>
      </c>
      <c r="AJ6" s="127">
        <f>N6*'Step 3'!N$35</f>
        <v>36618.119499206536</v>
      </c>
      <c r="AK6" s="127">
        <f>O6*'Step 3'!O$35</f>
        <v>37561.908035278313</v>
      </c>
      <c r="AL6" s="127">
        <f>P6*'Step 3'!P$35</f>
        <v>35839.801483154304</v>
      </c>
      <c r="AM6" s="127">
        <f>Q6*'Step 3'!Q$35</f>
        <v>37003.638862609878</v>
      </c>
      <c r="AN6" s="127">
        <f>R6*'Step 3'!R$35</f>
        <v>37243.062171936035</v>
      </c>
      <c r="AO6" s="127">
        <f>S6*'Step 3'!S$35</f>
        <v>36663.389839172363</v>
      </c>
      <c r="AP6" s="127">
        <f>T6*'Step 3'!T$35</f>
        <v>36658.672943115242</v>
      </c>
      <c r="AQ6" s="127">
        <f>U6*'Step 3'!U$35</f>
        <v>36197.460645675666</v>
      </c>
      <c r="AR6" s="128">
        <f>-(V6*'Step 3'!$W$35)</f>
        <v>-110750.7997190952</v>
      </c>
      <c r="AS6" s="128">
        <f>-(W6*'Step 3'!$X$35)</f>
        <v>-632859.65649414063</v>
      </c>
      <c r="AT6" s="128">
        <f>AT5+AU5</f>
        <v>1500000</v>
      </c>
      <c r="AU6" s="128">
        <f>AT6*((1+ASSUMPTIONS!$E$16)^('Step 4'!A6-'Step 4'!A5)-1)</f>
        <v>50.279597735958248</v>
      </c>
      <c r="AV6" s="128">
        <f>AV5+AW5</f>
        <v>-500000</v>
      </c>
      <c r="AW6" s="128">
        <f>AV6*((1+ASSUMPTIONS!$E$17)^('Step 4'!A6-'Step 4'!A5)-1)</f>
        <v>-47.110855686982589</v>
      </c>
      <c r="AX6" s="128">
        <f>SUM(AR6:AS6)*(ASSUMPTIONS!$E$18)</f>
        <v>20.759529190292362</v>
      </c>
      <c r="AY6" s="136">
        <f>-('Step 3'!$V$29+'Step 3'!$Y$29)</f>
        <v>-388.06500000000005</v>
      </c>
      <c r="AZ6" s="128">
        <f t="shared" ref="AZ6:AZ69" si="0">SUM(X6:AY6)</f>
        <v>993678.94505429559</v>
      </c>
      <c r="BA6" s="196">
        <f t="shared" ref="BA6:BA69" si="1">AZ6/(SUM(X6:AQ6)-AR6-AS6)</f>
        <v>0.67083176863727745</v>
      </c>
    </row>
    <row r="7" spans="1:53" x14ac:dyDescent="0.35">
      <c r="A7" s="135">
        <f>'Step 2'!A6</f>
        <v>43279</v>
      </c>
      <c r="B7" s="131">
        <f>'Step 2'!C6</f>
        <v>113.4228820800781</v>
      </c>
      <c r="C7" s="131">
        <f>'Step 2'!D6</f>
        <v>84.594253540039063</v>
      </c>
      <c r="D7" s="131">
        <f>'Step 2'!E6</f>
        <v>52.786441802978523</v>
      </c>
      <c r="E7" s="131">
        <f>'Step 2'!F6</f>
        <v>59.474445343017578</v>
      </c>
      <c r="F7" s="131">
        <f>'Step 2'!G6</f>
        <v>47.946975708007813</v>
      </c>
      <c r="G7" s="131">
        <f>'Step 2'!H6</f>
        <v>35.094806671142578</v>
      </c>
      <c r="H7" s="131">
        <f>'Step 2'!I6</f>
        <v>38.152568817138672</v>
      </c>
      <c r="I7" s="131">
        <f>'Step 2'!J6</f>
        <v>678.44000244140625</v>
      </c>
      <c r="J7" s="131">
        <f>'Step 2'!K6</f>
        <v>36.884193420410163</v>
      </c>
      <c r="K7" s="131">
        <f>'Step 2'!L6</f>
        <v>30.654586791992191</v>
      </c>
      <c r="L7" s="131">
        <f>'Step 2'!M6</f>
        <v>35.776931762695313</v>
      </c>
      <c r="M7" s="131">
        <f>'Step 2'!N6</f>
        <v>276.260009765625</v>
      </c>
      <c r="N7" s="131">
        <f>'Step 2'!O6</f>
        <v>64.540168762207031</v>
      </c>
      <c r="O7" s="131">
        <f>'Step 2'!P6</f>
        <v>13.26224899291992</v>
      </c>
      <c r="P7" s="131">
        <f>'Step 2'!Q6</f>
        <v>134.69000244140619</v>
      </c>
      <c r="Q7" s="131">
        <f>'Step 2'!R6</f>
        <v>102.5671768188477</v>
      </c>
      <c r="R7" s="131">
        <f>'Step 2'!S6</f>
        <v>60.746055603027337</v>
      </c>
      <c r="S7" s="131">
        <f>'Step 2'!T6</f>
        <v>69.44000244140625</v>
      </c>
      <c r="T7" s="131">
        <f>'Step 2'!U6</f>
        <v>135.01029968261719</v>
      </c>
      <c r="U7" s="131">
        <f>'Step 2'!V6</f>
        <v>15.310000419616699</v>
      </c>
      <c r="V7" s="131">
        <f>'Step 2'!W6</f>
        <v>1.879999995231628</v>
      </c>
      <c r="W7" s="131">
        <f>'Step 2'!X6</f>
        <v>268.1036376953125</v>
      </c>
      <c r="X7" s="127">
        <f>B7*'Step 3'!B$35</f>
        <v>40378.546020507805</v>
      </c>
      <c r="Y7" s="127">
        <f>C7*'Step 3'!C$35</f>
        <v>37644.442825317383</v>
      </c>
      <c r="Z7" s="127">
        <f>D7*'Step 3'!D$35</f>
        <v>38534.102516174324</v>
      </c>
      <c r="AA7" s="127">
        <f>E7*'Step 3'!E$35</f>
        <v>37231.002784729004</v>
      </c>
      <c r="AB7" s="127">
        <f>F7*'Step 3'!F$35</f>
        <v>36104.072708129883</v>
      </c>
      <c r="AC7" s="127">
        <f>G7*'Step 3'!G$35</f>
        <v>36954.831424713135</v>
      </c>
      <c r="AD7" s="127">
        <f>H7*'Step 3'!H$35</f>
        <v>37503.975147247314</v>
      </c>
      <c r="AE7" s="127">
        <f>I7*'Step 3'!I$35</f>
        <v>37314.200134277344</v>
      </c>
      <c r="AF7" s="127">
        <f>J7*'Step 3'!J$35</f>
        <v>37658.761482238777</v>
      </c>
      <c r="AG7" s="127">
        <f>K7*'Step 3'!K$35</f>
        <v>36724.194976806648</v>
      </c>
      <c r="AH7" s="127">
        <f>L7*'Step 3'!L$35</f>
        <v>37458.447555541992</v>
      </c>
      <c r="AI7" s="127">
        <f>M7*'Step 3'!M$35</f>
        <v>36742.581298828125</v>
      </c>
      <c r="AJ7" s="127">
        <f>N7*'Step 3'!N$35</f>
        <v>36981.516700744629</v>
      </c>
      <c r="AK7" s="127">
        <f>O7*'Step 3'!O$35</f>
        <v>38327.899589538567</v>
      </c>
      <c r="AL7" s="127">
        <f>P7*'Step 3'!P$35</f>
        <v>36366.300659179673</v>
      </c>
      <c r="AM7" s="127">
        <f>Q7*'Step 3'!Q$35</f>
        <v>36616.482124328628</v>
      </c>
      <c r="AN7" s="127">
        <f>R7*'Step 3'!R$35</f>
        <v>37723.300529479973</v>
      </c>
      <c r="AO7" s="127">
        <f>S7*'Step 3'!S$35</f>
        <v>36594.881286621094</v>
      </c>
      <c r="AP7" s="127">
        <f>T7*'Step 3'!T$35</f>
        <v>36857.811813354492</v>
      </c>
      <c r="AQ7" s="127">
        <f>U7*'Step 3'!U$35</f>
        <v>37019.581014633179</v>
      </c>
      <c r="AR7" s="128">
        <f>-(V7*'Step 3'!$W$35)</f>
        <v>-110750.7997190952</v>
      </c>
      <c r="AS7" s="128">
        <f>-(W7*'Step 3'!$X$35)</f>
        <v>-636478.03588867188</v>
      </c>
      <c r="AT7" s="128">
        <f t="shared" ref="AT7:AT70" si="2">AT6+AU6</f>
        <v>1500050.279597736</v>
      </c>
      <c r="AU7" s="128">
        <f>AT7*((1+ASSUMPTIONS!$E$16)^('Step 4'!A7-'Step 4'!A6)-1)</f>
        <v>50.281283094590577</v>
      </c>
      <c r="AV7" s="128">
        <f t="shared" ref="AV7:AV70" si="3">AV6+AW6</f>
        <v>-500047.110855687</v>
      </c>
      <c r="AW7" s="128">
        <f>AV7*((1+ASSUMPTIONS!$E$17)^('Step 4'!A7-'Step 4'!A6)-1)</f>
        <v>-47.11529455242971</v>
      </c>
      <c r="AX7" s="128">
        <f>SUM(AR7:AS7)*(ASSUMPTIONS!$E$18)</f>
        <v>20.860544247349043</v>
      </c>
      <c r="AY7" s="136">
        <f>-('Step 3'!$V$29+'Step 3'!$Y$29)</f>
        <v>-388.06500000000005</v>
      </c>
      <c r="AZ7" s="128">
        <f t="shared" si="0"/>
        <v>999147.2272594634</v>
      </c>
      <c r="BA7" s="196">
        <f t="shared" si="1"/>
        <v>0.66878856833726275</v>
      </c>
    </row>
    <row r="8" spans="1:53" x14ac:dyDescent="0.35">
      <c r="A8" s="135">
        <f>'Step 2'!A7</f>
        <v>43280</v>
      </c>
      <c r="B8" s="131">
        <f>'Step 2'!C7</f>
        <v>114.6674423217773</v>
      </c>
      <c r="C8" s="131">
        <f>'Step 2'!D7</f>
        <v>84.435935974121094</v>
      </c>
      <c r="D8" s="131">
        <f>'Step 2'!E7</f>
        <v>52.776515960693359</v>
      </c>
      <c r="E8" s="131">
        <f>'Step 2'!F7</f>
        <v>59.868968963623047</v>
      </c>
      <c r="F8" s="131">
        <f>'Step 2'!G7</f>
        <v>48.253185272216797</v>
      </c>
      <c r="G8" s="131">
        <f>'Step 2'!H7</f>
        <v>35.393486022949219</v>
      </c>
      <c r="H8" s="131">
        <f>'Step 2'!I7</f>
        <v>38.172386169433587</v>
      </c>
      <c r="I8" s="131">
        <f>'Step 2'!J7</f>
        <v>670.92999267578125</v>
      </c>
      <c r="J8" s="131">
        <f>'Step 2'!K7</f>
        <v>36.854480743408203</v>
      </c>
      <c r="K8" s="131">
        <f>'Step 2'!L7</f>
        <v>30.64460563659668</v>
      </c>
      <c r="L8" s="131">
        <f>'Step 2'!M7</f>
        <v>35.698211669921882</v>
      </c>
      <c r="M8" s="131">
        <f>'Step 2'!N7</f>
        <v>273.57000732421881</v>
      </c>
      <c r="N8" s="131">
        <f>'Step 2'!O7</f>
        <v>64.668998718261719</v>
      </c>
      <c r="O8" s="131">
        <f>'Step 2'!P7</f>
        <v>13.164082527160639</v>
      </c>
      <c r="P8" s="131">
        <f>'Step 2'!Q7</f>
        <v>134.3699951171875</v>
      </c>
      <c r="Q8" s="131">
        <f>'Step 2'!R7</f>
        <v>102.0796661376953</v>
      </c>
      <c r="R8" s="131">
        <f>'Step 2'!S7</f>
        <v>60.468448638916023</v>
      </c>
      <c r="S8" s="131">
        <f>'Step 2'!T7</f>
        <v>69.730003356933594</v>
      </c>
      <c r="T8" s="131">
        <f>'Step 2'!U7</f>
        <v>135.599853515625</v>
      </c>
      <c r="U8" s="131">
        <f>'Step 2'!V7</f>
        <v>14.989999771118161</v>
      </c>
      <c r="V8" s="131">
        <f>'Step 2'!W7</f>
        <v>1.879999995231628</v>
      </c>
      <c r="W8" s="131">
        <f>'Step 2'!X7</f>
        <v>268.4896240234375</v>
      </c>
      <c r="X8" s="127">
        <f>B8*'Step 3'!B$35</f>
        <v>40821.60946655272</v>
      </c>
      <c r="Y8" s="127">
        <f>C8*'Step 3'!C$35</f>
        <v>37573.991508483887</v>
      </c>
      <c r="Z8" s="127">
        <f>D8*'Step 3'!D$35</f>
        <v>38526.856651306152</v>
      </c>
      <c r="AA8" s="127">
        <f>E8*'Step 3'!E$35</f>
        <v>37477.974571228027</v>
      </c>
      <c r="AB8" s="127">
        <f>F8*'Step 3'!F$35</f>
        <v>36334.648509979248</v>
      </c>
      <c r="AC8" s="127">
        <f>G8*'Step 3'!G$35</f>
        <v>37269.340782165527</v>
      </c>
      <c r="AD8" s="127">
        <f>H8*'Step 3'!H$35</f>
        <v>37523.455604553215</v>
      </c>
      <c r="AE8" s="127">
        <f>I8*'Step 3'!I$35</f>
        <v>36901.149597167969</v>
      </c>
      <c r="AF8" s="127">
        <f>J8*'Step 3'!J$35</f>
        <v>37628.424839019775</v>
      </c>
      <c r="AG8" s="127">
        <f>K8*'Step 3'!K$35</f>
        <v>36712.237552642822</v>
      </c>
      <c r="AH8" s="127">
        <f>L8*'Step 3'!L$35</f>
        <v>37376.02761840821</v>
      </c>
      <c r="AI8" s="127">
        <f>M8*'Step 3'!M$35</f>
        <v>36384.810974121101</v>
      </c>
      <c r="AJ8" s="127">
        <f>N8*'Step 3'!N$35</f>
        <v>37055.336265563965</v>
      </c>
      <c r="AK8" s="127">
        <f>O8*'Step 3'!O$35</f>
        <v>38044.198503494248</v>
      </c>
      <c r="AL8" s="127">
        <f>P8*'Step 3'!P$35</f>
        <v>36279.898681640625</v>
      </c>
      <c r="AM8" s="127">
        <f>Q8*'Step 3'!Q$35</f>
        <v>36442.440811157219</v>
      </c>
      <c r="AN8" s="127">
        <f>R8*'Step 3'!R$35</f>
        <v>37550.906604766853</v>
      </c>
      <c r="AO8" s="127">
        <f>S8*'Step 3'!S$35</f>
        <v>36747.711769104004</v>
      </c>
      <c r="AP8" s="127">
        <f>T8*'Step 3'!T$35</f>
        <v>37018.760009765625</v>
      </c>
      <c r="AQ8" s="127">
        <f>U8*'Step 3'!U$35</f>
        <v>36245.819446563713</v>
      </c>
      <c r="AR8" s="128">
        <f>-(V8*'Step 3'!$W$35)</f>
        <v>-110750.7997190952</v>
      </c>
      <c r="AS8" s="128">
        <f>-(W8*'Step 3'!$X$35)</f>
        <v>-637394.36743164063</v>
      </c>
      <c r="AT8" s="128">
        <f t="shared" si="2"/>
        <v>1500100.5608808305</v>
      </c>
      <c r="AU8" s="128">
        <f>AT8*((1+ASSUMPTIONS!$E$16)^('Step 4'!A8-'Step 4'!A7)-1)</f>
        <v>50.282968509715673</v>
      </c>
      <c r="AV8" s="128">
        <f t="shared" si="3"/>
        <v>-500094.22615023941</v>
      </c>
      <c r="AW8" s="128">
        <f>AV8*((1+ASSUMPTIONS!$E$17)^('Step 4'!A8-'Step 4'!A7)-1)</f>
        <v>-47.119733836114328</v>
      </c>
      <c r="AX8" s="128">
        <f>SUM(AR8:AS8)*(ASSUMPTIONS!$E$18)</f>
        <v>20.886125667372525</v>
      </c>
      <c r="AY8" s="136">
        <f>-('Step 3'!$V$29+'Step 3'!$Y$29)</f>
        <v>-388.06500000000005</v>
      </c>
      <c r="AZ8" s="128">
        <f t="shared" si="0"/>
        <v>997412.75170788122</v>
      </c>
      <c r="BA8" s="196">
        <f t="shared" si="1"/>
        <v>0.66758513026554978</v>
      </c>
    </row>
    <row r="9" spans="1:53" x14ac:dyDescent="0.35">
      <c r="A9" s="135">
        <f>'Step 2'!A8</f>
        <v>43283</v>
      </c>
      <c r="B9" s="131">
        <f>'Step 2'!C8</f>
        <v>114.26246643066411</v>
      </c>
      <c r="C9" s="131">
        <f>'Step 2'!D8</f>
        <v>84.960380554199219</v>
      </c>
      <c r="D9" s="131">
        <f>'Step 2'!E8</f>
        <v>52.558101654052727</v>
      </c>
      <c r="E9" s="131">
        <f>'Step 2'!F8</f>
        <v>59.632255554199219</v>
      </c>
      <c r="F9" s="131">
        <f>'Step 2'!G8</f>
        <v>48.460620880126953</v>
      </c>
      <c r="G9" s="131">
        <f>'Step 2'!H8</f>
        <v>35.602561950683587</v>
      </c>
      <c r="H9" s="131">
        <f>'Step 2'!I8</f>
        <v>38.439952850341797</v>
      </c>
      <c r="I9" s="131">
        <f>'Step 2'!J8</f>
        <v>667.80999755859375</v>
      </c>
      <c r="J9" s="131">
        <f>'Step 2'!K8</f>
        <v>36.240402221679688</v>
      </c>
      <c r="K9" s="131">
        <f>'Step 2'!L8</f>
        <v>30.914117813110352</v>
      </c>
      <c r="L9" s="131">
        <f>'Step 2'!M8</f>
        <v>35.747413635253913</v>
      </c>
      <c r="M9" s="131">
        <f>'Step 2'!N8</f>
        <v>274.51998901367188</v>
      </c>
      <c r="N9" s="131">
        <f>'Step 2'!O8</f>
        <v>65.045555114746094</v>
      </c>
      <c r="O9" s="131">
        <f>'Step 2'!P8</f>
        <v>12.89903354644775</v>
      </c>
      <c r="P9" s="131">
        <f>'Step 2'!Q8</f>
        <v>136.32000732421881</v>
      </c>
      <c r="Q9" s="131">
        <f>'Step 2'!R8</f>
        <v>102.6666793823242</v>
      </c>
      <c r="R9" s="131">
        <f>'Step 2'!S8</f>
        <v>60.478359222412109</v>
      </c>
      <c r="S9" s="131">
        <f>'Step 2'!T8</f>
        <v>70.919998168945313</v>
      </c>
      <c r="T9" s="131">
        <f>'Step 2'!U8</f>
        <v>134.6005859375</v>
      </c>
      <c r="U9" s="131">
        <f>'Step 2'!V8</f>
        <v>15.159999847412109</v>
      </c>
      <c r="V9" s="131">
        <f>'Step 2'!W8</f>
        <v>1.8949999809265139</v>
      </c>
      <c r="W9" s="131">
        <f>'Step 2'!X8</f>
        <v>269.06365966796881</v>
      </c>
      <c r="X9" s="127">
        <f>B9*'Step 3'!B$35</f>
        <v>40677.438049316421</v>
      </c>
      <c r="Y9" s="127">
        <f>C9*'Step 3'!C$35</f>
        <v>37807.369346618652</v>
      </c>
      <c r="Z9" s="127">
        <f>D9*'Step 3'!D$35</f>
        <v>38367.414207458489</v>
      </c>
      <c r="AA9" s="127">
        <f>E9*'Step 3'!E$35</f>
        <v>37329.791976928711</v>
      </c>
      <c r="AB9" s="127">
        <f>F9*'Step 3'!F$35</f>
        <v>36490.847522735596</v>
      </c>
      <c r="AC9" s="127">
        <f>G9*'Step 3'!G$35</f>
        <v>37489.497734069817</v>
      </c>
      <c r="AD9" s="127">
        <f>H9*'Step 3'!H$35</f>
        <v>37786.473651885986</v>
      </c>
      <c r="AE9" s="127">
        <f>I9*'Step 3'!I$35</f>
        <v>36729.549865722656</v>
      </c>
      <c r="AF9" s="127">
        <f>J9*'Step 3'!J$35</f>
        <v>37001.450668334961</v>
      </c>
      <c r="AG9" s="127">
        <f>K9*'Step 3'!K$35</f>
        <v>37035.113140106201</v>
      </c>
      <c r="AH9" s="127">
        <f>L9*'Step 3'!L$35</f>
        <v>37427.542076110847</v>
      </c>
      <c r="AI9" s="127">
        <f>M9*'Step 3'!M$35</f>
        <v>36511.158538818359</v>
      </c>
      <c r="AJ9" s="127">
        <f>N9*'Step 3'!N$35</f>
        <v>37271.103080749512</v>
      </c>
      <c r="AK9" s="127">
        <f>O9*'Step 3'!O$35</f>
        <v>37278.206949234002</v>
      </c>
      <c r="AL9" s="127">
        <f>P9*'Step 3'!P$35</f>
        <v>36806.401977539077</v>
      </c>
      <c r="AM9" s="127">
        <f>Q9*'Step 3'!Q$35</f>
        <v>36652.004539489739</v>
      </c>
      <c r="AN9" s="127">
        <f>R9*'Step 3'!R$35</f>
        <v>37557.06107711792</v>
      </c>
      <c r="AO9" s="127">
        <f>S9*'Step 3'!S$35</f>
        <v>37374.83903503418</v>
      </c>
      <c r="AP9" s="127">
        <f>T9*'Step 3'!T$35</f>
        <v>36745.9599609375</v>
      </c>
      <c r="AQ9" s="127">
        <f>U9*'Step 3'!U$35</f>
        <v>36656.87963104248</v>
      </c>
      <c r="AR9" s="128">
        <f>-(V9*'Step 3'!$W$35)</f>
        <v>-111634.44887638093</v>
      </c>
      <c r="AS9" s="128">
        <f>-(W9*'Step 3'!$X$35)</f>
        <v>-638757.12805175793</v>
      </c>
      <c r="AT9" s="128">
        <f t="shared" si="2"/>
        <v>1500150.8438493402</v>
      </c>
      <c r="AU9" s="128">
        <f>AT9*((1+ASSUMPTIONS!$E$16)^('Step 4'!A9-'Step 4'!A8)-1)</f>
        <v>150.85901858464351</v>
      </c>
      <c r="AV9" s="128">
        <f t="shared" si="3"/>
        <v>-500141.3458840755</v>
      </c>
      <c r="AW9" s="128">
        <f>AV9*((1+ASSUMPTIONS!$E$17)^('Step 4'!A9-'Step 4'!A8)-1)</f>
        <v>-141.38584139344013</v>
      </c>
      <c r="AX9" s="128">
        <f>SUM(AR9:AS9)*(ASSUMPTIONS!$E$18)</f>
        <v>20.948839160650763</v>
      </c>
      <c r="AY9" s="136">
        <f>-('Step 3'!$V$29+'Step 3'!$Y$29)</f>
        <v>-388.06500000000005</v>
      </c>
      <c r="AZ9" s="128">
        <f t="shared" si="0"/>
        <v>996256.38108272874</v>
      </c>
      <c r="BA9" s="196">
        <f t="shared" si="1"/>
        <v>0.66532962332846135</v>
      </c>
    </row>
    <row r="10" spans="1:53" x14ac:dyDescent="0.35">
      <c r="A10" s="135">
        <f>'Step 2'!A9</f>
        <v>43284</v>
      </c>
      <c r="B10" s="131">
        <f>'Step 2'!C9</f>
        <v>113.89699554443359</v>
      </c>
      <c r="C10" s="131">
        <f>'Step 2'!D9</f>
        <v>85.60357666015625</v>
      </c>
      <c r="D10" s="131">
        <f>'Step 2'!E9</f>
        <v>52.895648956298828</v>
      </c>
      <c r="E10" s="131">
        <f>'Step 2'!F9</f>
        <v>59.878829956054688</v>
      </c>
      <c r="F10" s="131">
        <f>'Step 2'!G9</f>
        <v>48.174163818359382</v>
      </c>
      <c r="G10" s="131">
        <f>'Step 2'!H9</f>
        <v>35.951019287109382</v>
      </c>
      <c r="H10" s="131">
        <f>'Step 2'!I9</f>
        <v>39.99578857421875</v>
      </c>
      <c r="I10" s="131">
        <f>'Step 2'!J9</f>
        <v>673.510009765625</v>
      </c>
      <c r="J10" s="131">
        <f>'Step 2'!K9</f>
        <v>36.468208312988281</v>
      </c>
      <c r="K10" s="131">
        <f>'Step 2'!L9</f>
        <v>30.524822235107418</v>
      </c>
      <c r="L10" s="131">
        <f>'Step 2'!M9</f>
        <v>35.76708984375</v>
      </c>
      <c r="M10" s="131">
        <f>'Step 2'!N9</f>
        <v>276.77999877929688</v>
      </c>
      <c r="N10" s="131">
        <f>'Step 2'!O9</f>
        <v>64.084335327148438</v>
      </c>
      <c r="O10" s="131">
        <f>'Step 2'!P9</f>
        <v>12.77141761779785</v>
      </c>
      <c r="P10" s="131">
        <f>'Step 2'!Q9</f>
        <v>135.25999450683591</v>
      </c>
      <c r="Q10" s="131">
        <f>'Step 2'!R9</f>
        <v>103.3432312011719</v>
      </c>
      <c r="R10" s="131">
        <f>'Step 2'!S9</f>
        <v>60.289985656738281</v>
      </c>
      <c r="S10" s="131">
        <f>'Step 2'!T9</f>
        <v>70.160003662109375</v>
      </c>
      <c r="T10" s="131">
        <f>'Step 2'!U9</f>
        <v>134.9103698730469</v>
      </c>
      <c r="U10" s="131">
        <f>'Step 2'!V9</f>
        <v>15</v>
      </c>
      <c r="V10" s="131">
        <f>'Step 2'!W9</f>
        <v>1.932999968528748</v>
      </c>
      <c r="W10" s="131">
        <f>'Step 2'!X9</f>
        <v>268.113525390625</v>
      </c>
      <c r="X10" s="127">
        <f>B10*'Step 3'!B$35</f>
        <v>40547.330413818359</v>
      </c>
      <c r="Y10" s="127">
        <f>C10*'Step 3'!C$35</f>
        <v>38093.591613769531</v>
      </c>
      <c r="Z10" s="127">
        <f>D10*'Step 3'!D$35</f>
        <v>38613.823738098145</v>
      </c>
      <c r="AA10" s="127">
        <f>E10*'Step 3'!E$35</f>
        <v>37484.147552490234</v>
      </c>
      <c r="AB10" s="127">
        <f>F10*'Step 3'!F$35</f>
        <v>36275.145355224617</v>
      </c>
      <c r="AC10" s="127">
        <f>G10*'Step 3'!G$35</f>
        <v>37856.423309326179</v>
      </c>
      <c r="AD10" s="127">
        <f>H10*'Step 3'!H$35</f>
        <v>39315.860168457031</v>
      </c>
      <c r="AE10" s="127">
        <f>I10*'Step 3'!I$35</f>
        <v>37043.050537109375</v>
      </c>
      <c r="AF10" s="127">
        <f>J10*'Step 3'!J$35</f>
        <v>37234.040687561035</v>
      </c>
      <c r="AG10" s="127">
        <f>K10*'Step 3'!K$35</f>
        <v>36568.737037658684</v>
      </c>
      <c r="AH10" s="127">
        <f>L10*'Step 3'!L$35</f>
        <v>37448.14306640625</v>
      </c>
      <c r="AI10" s="127">
        <f>M10*'Step 3'!M$35</f>
        <v>36811.739837646484</v>
      </c>
      <c r="AJ10" s="127">
        <f>N10*'Step 3'!N$35</f>
        <v>36720.324142456055</v>
      </c>
      <c r="AK10" s="127">
        <f>O10*'Step 3'!O$35</f>
        <v>36909.396915435784</v>
      </c>
      <c r="AL10" s="127">
        <f>P10*'Step 3'!P$35</f>
        <v>36520.198516845696</v>
      </c>
      <c r="AM10" s="127">
        <f>Q10*'Step 3'!Q$35</f>
        <v>36893.533538818367</v>
      </c>
      <c r="AN10" s="127">
        <f>R10*'Step 3'!R$35</f>
        <v>37440.081092834473</v>
      </c>
      <c r="AO10" s="127">
        <f>S10*'Step 3'!S$35</f>
        <v>36974.321929931641</v>
      </c>
      <c r="AP10" s="127">
        <f>T10*'Step 3'!T$35</f>
        <v>36830.530975341804</v>
      </c>
      <c r="AQ10" s="127">
        <f>U10*'Step 3'!U$35</f>
        <v>36270</v>
      </c>
      <c r="AR10" s="128">
        <f>-(V10*'Step 3'!$W$35)</f>
        <v>-113873.02814602855</v>
      </c>
      <c r="AS10" s="128">
        <f>-(W10*'Step 3'!$X$35)</f>
        <v>-636501.50927734375</v>
      </c>
      <c r="AT10" s="128">
        <f t="shared" si="2"/>
        <v>1500301.7028679249</v>
      </c>
      <c r="AU10" s="128">
        <f>AT10*((1+ASSUMPTIONS!$E$16)^('Step 4'!A10-'Step 4'!A9)-1)</f>
        <v>50.289710735181615</v>
      </c>
      <c r="AV10" s="128">
        <f t="shared" si="3"/>
        <v>-500282.73172546894</v>
      </c>
      <c r="AW10" s="128">
        <f>AV10*((1+ASSUMPTIONS!$E$17)^('Step 4'!A10-'Step 4'!A9)-1)</f>
        <v>-47.137495154015987</v>
      </c>
      <c r="AX10" s="128">
        <f>SUM(AR10:AS10)*(ASSUMPTIONS!$E$18)</f>
        <v>20.948363465219593</v>
      </c>
      <c r="AY10" s="136">
        <f>-('Step 3'!$V$29+'Step 3'!$Y$29)</f>
        <v>-388.06500000000005</v>
      </c>
      <c r="AZ10" s="128">
        <f t="shared" si="0"/>
        <v>997130.88972735987</v>
      </c>
      <c r="BA10" s="196">
        <f t="shared" si="1"/>
        <v>0.66554150263024747</v>
      </c>
    </row>
    <row r="11" spans="1:53" x14ac:dyDescent="0.35">
      <c r="A11" s="135">
        <f>'Step 2'!A10</f>
        <v>43286</v>
      </c>
      <c r="B11" s="131">
        <f>'Step 2'!C10</f>
        <v>116.6725616455078</v>
      </c>
      <c r="C11" s="131">
        <f>'Step 2'!D10</f>
        <v>85.653045654296875</v>
      </c>
      <c r="D11" s="131">
        <f>'Step 2'!E10</f>
        <v>53.918220520019531</v>
      </c>
      <c r="E11" s="131">
        <f>'Step 2'!F10</f>
        <v>60.796100616455078</v>
      </c>
      <c r="F11" s="131">
        <f>'Step 2'!G10</f>
        <v>48.016117095947273</v>
      </c>
      <c r="G11" s="131">
        <f>'Step 2'!H10</f>
        <v>36.289524078369141</v>
      </c>
      <c r="H11" s="131">
        <f>'Step 2'!I10</f>
        <v>40.193981170654297</v>
      </c>
      <c r="I11" s="131">
        <f>'Step 2'!J10</f>
        <v>675.94000244140625</v>
      </c>
      <c r="J11" s="131">
        <f>'Step 2'!K10</f>
        <v>36.715816497802727</v>
      </c>
      <c r="K11" s="131">
        <f>'Step 2'!L10</f>
        <v>30.674551010131839</v>
      </c>
      <c r="L11" s="131">
        <f>'Step 2'!M10</f>
        <v>36.278751373291023</v>
      </c>
      <c r="M11" s="131">
        <f>'Step 2'!N10</f>
        <v>279.73001098632813</v>
      </c>
      <c r="N11" s="131">
        <f>'Step 2'!O10</f>
        <v>66.224777221679688</v>
      </c>
      <c r="O11" s="131">
        <f>'Step 2'!P10</f>
        <v>12.732151985168461</v>
      </c>
      <c r="P11" s="131">
        <f>'Step 2'!Q10</f>
        <v>135.55999755859381</v>
      </c>
      <c r="Q11" s="131">
        <f>'Step 2'!R10</f>
        <v>102.95521545410161</v>
      </c>
      <c r="R11" s="131">
        <f>'Step 2'!S10</f>
        <v>60.8055419921875</v>
      </c>
      <c r="S11" s="131">
        <f>'Step 2'!T10</f>
        <v>70.919998168945313</v>
      </c>
      <c r="T11" s="131">
        <f>'Step 2'!U10</f>
        <v>135.7597351074219</v>
      </c>
      <c r="U11" s="131">
        <f>'Step 2'!V10</f>
        <v>15.5</v>
      </c>
      <c r="V11" s="131">
        <f>'Step 2'!W10</f>
        <v>1.9099999666213989</v>
      </c>
      <c r="W11" s="131">
        <f>'Step 2'!X10</f>
        <v>270.30078125</v>
      </c>
      <c r="X11" s="127">
        <f>B11*'Step 3'!B$35</f>
        <v>41535.431945800774</v>
      </c>
      <c r="Y11" s="127">
        <f>C11*'Step 3'!C$35</f>
        <v>38115.605316162109</v>
      </c>
      <c r="Z11" s="127">
        <f>D11*'Step 3'!D$35</f>
        <v>39360.300979614258</v>
      </c>
      <c r="AA11" s="127">
        <f>E11*'Step 3'!E$35</f>
        <v>38058.358985900879</v>
      </c>
      <c r="AB11" s="127">
        <f>F11*'Step 3'!F$35</f>
        <v>36156.136173248298</v>
      </c>
      <c r="AC11" s="127">
        <f>G11*'Step 3'!G$35</f>
        <v>38212.868854522705</v>
      </c>
      <c r="AD11" s="127">
        <f>H11*'Step 3'!H$35</f>
        <v>39510.683490753174</v>
      </c>
      <c r="AE11" s="127">
        <f>I11*'Step 3'!I$35</f>
        <v>37176.700134277344</v>
      </c>
      <c r="AF11" s="127">
        <f>J11*'Step 3'!J$35</f>
        <v>37486.848644256585</v>
      </c>
      <c r="AG11" s="127">
        <f>K11*'Step 3'!K$35</f>
        <v>36748.112110137947</v>
      </c>
      <c r="AH11" s="127">
        <f>L11*'Step 3'!L$35</f>
        <v>37983.852687835701</v>
      </c>
      <c r="AI11" s="127">
        <f>M11*'Step 3'!M$35</f>
        <v>37204.091461181641</v>
      </c>
      <c r="AJ11" s="127">
        <f>N11*'Step 3'!N$35</f>
        <v>37946.797348022461</v>
      </c>
      <c r="AK11" s="127">
        <f>O11*'Step 3'!O$35</f>
        <v>36795.919237136848</v>
      </c>
      <c r="AL11" s="127">
        <f>P11*'Step 3'!P$35</f>
        <v>36601.199340820327</v>
      </c>
      <c r="AM11" s="127">
        <f>Q11*'Step 3'!Q$35</f>
        <v>36755.011917114272</v>
      </c>
      <c r="AN11" s="127">
        <f>R11*'Step 3'!R$35</f>
        <v>37760.241577148438</v>
      </c>
      <c r="AO11" s="127">
        <f>S11*'Step 3'!S$35</f>
        <v>37374.83903503418</v>
      </c>
      <c r="AP11" s="127">
        <f>T11*'Step 3'!T$35</f>
        <v>37062.407684326179</v>
      </c>
      <c r="AQ11" s="127">
        <f>U11*'Step 3'!U$35</f>
        <v>37479</v>
      </c>
      <c r="AR11" s="128">
        <f>-(V11*'Step 3'!$W$35)</f>
        <v>-112518.09803366661</v>
      </c>
      <c r="AS11" s="128">
        <f>-(W11*'Step 3'!$X$35)</f>
        <v>-641694.0546875</v>
      </c>
      <c r="AT11" s="128">
        <f t="shared" si="2"/>
        <v>1500351.9925786601</v>
      </c>
      <c r="AU11" s="128">
        <f>AT11*((1+ASSUMPTIONS!$E$16)^('Step 4'!A11-'Step 4'!A10)-1)</f>
        <v>100.58447861960647</v>
      </c>
      <c r="AV11" s="128">
        <f t="shared" si="3"/>
        <v>-500329.86922062293</v>
      </c>
      <c r="AW11" s="128">
        <f>AV11*((1+ASSUMPTIONS!$E$17)^('Step 4'!A11-'Step 4'!A10)-1)</f>
        <v>-94.288314852946158</v>
      </c>
      <c r="AX11" s="128">
        <f>SUM(AR11:AS11)*(ASSUMPTIONS!$E$18)</f>
        <v>21.055498977005392</v>
      </c>
      <c r="AY11" s="136">
        <f>-('Step 3'!$V$29+'Step 3'!$Y$29)</f>
        <v>-388.06500000000005</v>
      </c>
      <c r="AZ11" s="128">
        <f t="shared" si="0"/>
        <v>1000773.6642229082</v>
      </c>
      <c r="BA11" s="196">
        <f t="shared" si="1"/>
        <v>0.66296749014056289</v>
      </c>
    </row>
    <row r="12" spans="1:53" x14ac:dyDescent="0.35">
      <c r="A12" s="135">
        <f>'Step 2'!A11</f>
        <v>43287</v>
      </c>
      <c r="B12" s="131">
        <f>'Step 2'!C11</f>
        <v>118.4385223388672</v>
      </c>
      <c r="C12" s="131">
        <f>'Step 2'!D11</f>
        <v>86.474349975585938</v>
      </c>
      <c r="D12" s="131">
        <f>'Step 2'!E11</f>
        <v>54.265693664550781</v>
      </c>
      <c r="E12" s="131">
        <f>'Step 2'!F11</f>
        <v>61.348434448242188</v>
      </c>
      <c r="F12" s="131">
        <f>'Step 2'!G11</f>
        <v>48.381595611572273</v>
      </c>
      <c r="G12" s="131">
        <f>'Step 2'!H11</f>
        <v>36.707675933837891</v>
      </c>
      <c r="H12" s="131">
        <f>'Step 2'!I11</f>
        <v>40.263351440429688</v>
      </c>
      <c r="I12" s="131">
        <f>'Step 2'!J11</f>
        <v>681.8599853515625</v>
      </c>
      <c r="J12" s="131">
        <f>'Step 2'!K11</f>
        <v>36.795055389404297</v>
      </c>
      <c r="K12" s="131">
        <f>'Step 2'!L11</f>
        <v>31.07382774353027</v>
      </c>
      <c r="L12" s="131">
        <f>'Step 2'!M11</f>
        <v>36.514904022216797</v>
      </c>
      <c r="M12" s="131">
        <f>'Step 2'!N11</f>
        <v>282.95001220703119</v>
      </c>
      <c r="N12" s="131">
        <f>'Step 2'!O11</f>
        <v>66.977890014648438</v>
      </c>
      <c r="O12" s="131">
        <f>'Step 2'!P11</f>
        <v>12.76160144805908</v>
      </c>
      <c r="P12" s="131">
        <f>'Step 2'!Q11</f>
        <v>136.91999816894531</v>
      </c>
      <c r="Q12" s="131">
        <f>'Step 2'!R11</f>
        <v>104.68637847900391</v>
      </c>
      <c r="R12" s="131">
        <f>'Step 2'!S11</f>
        <v>61.628440856933587</v>
      </c>
      <c r="S12" s="131">
        <f>'Step 2'!T11</f>
        <v>70.959999084472656</v>
      </c>
      <c r="T12" s="131">
        <f>'Step 2'!U11</f>
        <v>137.06877136230469</v>
      </c>
      <c r="U12" s="131">
        <f>'Step 2'!V11</f>
        <v>16.360000610351559</v>
      </c>
      <c r="V12" s="131">
        <f>'Step 2'!W11</f>
        <v>1.904999971389771</v>
      </c>
      <c r="W12" s="131">
        <f>'Step 2'!X11</f>
        <v>272.5870361328125</v>
      </c>
      <c r="X12" s="127">
        <f>B12*'Step 3'!B$35</f>
        <v>42164.113952636726</v>
      </c>
      <c r="Y12" s="127">
        <f>C12*'Step 3'!C$35</f>
        <v>38481.085739135742</v>
      </c>
      <c r="Z12" s="127">
        <f>D12*'Step 3'!D$35</f>
        <v>39613.95637512207</v>
      </c>
      <c r="AA12" s="127">
        <f>E12*'Step 3'!E$35</f>
        <v>38404.119964599609</v>
      </c>
      <c r="AB12" s="127">
        <f>F12*'Step 3'!F$35</f>
        <v>36431.341495513923</v>
      </c>
      <c r="AC12" s="127">
        <f>G12*'Step 3'!G$35</f>
        <v>38653.182758331299</v>
      </c>
      <c r="AD12" s="127">
        <f>H12*'Step 3'!H$35</f>
        <v>39578.874465942383</v>
      </c>
      <c r="AE12" s="127">
        <f>I12*'Step 3'!I$35</f>
        <v>37502.299194335938</v>
      </c>
      <c r="AF12" s="127">
        <f>J12*'Step 3'!J$35</f>
        <v>37567.751552581787</v>
      </c>
      <c r="AG12" s="127">
        <f>K12*'Step 3'!K$35</f>
        <v>37226.44563674926</v>
      </c>
      <c r="AH12" s="127">
        <f>L12*'Step 3'!L$35</f>
        <v>38231.104511260986</v>
      </c>
      <c r="AI12" s="127">
        <f>M12*'Step 3'!M$35</f>
        <v>37632.351623535149</v>
      </c>
      <c r="AJ12" s="127">
        <f>N12*'Step 3'!N$35</f>
        <v>38378.330978393555</v>
      </c>
      <c r="AK12" s="127">
        <f>O12*'Step 3'!O$35</f>
        <v>36881.02818489074</v>
      </c>
      <c r="AL12" s="127">
        <f>P12*'Step 3'!P$35</f>
        <v>36968.399505615234</v>
      </c>
      <c r="AM12" s="127">
        <f>Q12*'Step 3'!Q$35</f>
        <v>37373.037117004395</v>
      </c>
      <c r="AN12" s="127">
        <f>R12*'Step 3'!R$35</f>
        <v>38271.261772155754</v>
      </c>
      <c r="AO12" s="127">
        <f>S12*'Step 3'!S$35</f>
        <v>37395.91951751709</v>
      </c>
      <c r="AP12" s="127">
        <f>T12*'Step 3'!T$35</f>
        <v>37419.77458190918</v>
      </c>
      <c r="AQ12" s="127">
        <f>U12*'Step 3'!U$35</f>
        <v>39558.481475830071</v>
      </c>
      <c r="AR12" s="128">
        <f>-(V12*'Step 3'!$W$35)</f>
        <v>-112223.54831457141</v>
      </c>
      <c r="AS12" s="128">
        <f>-(W12*'Step 3'!$X$35)</f>
        <v>-647121.62377929688</v>
      </c>
      <c r="AT12" s="128">
        <f t="shared" si="2"/>
        <v>1500452.5770572796</v>
      </c>
      <c r="AU12" s="128">
        <f>AT12*((1+ASSUMPTIONS!$E$16)^('Step 4'!A12-'Step 4'!A11)-1)</f>
        <v>50.294767997547943</v>
      </c>
      <c r="AV12" s="128">
        <f t="shared" si="3"/>
        <v>-500424.15753547585</v>
      </c>
      <c r="AW12" s="128">
        <f>AV12*((1+ASSUMPTIONS!$E$17)^('Step 4'!A12-'Step 4'!A11)-1)</f>
        <v>-47.15082053586729</v>
      </c>
      <c r="AX12" s="128">
        <f>SUM(AR12:AS12)*(ASSUMPTIONS!$E$18)</f>
        <v>21.198798556256303</v>
      </c>
      <c r="AY12" s="136">
        <f>-('Step 3'!$V$29+'Step 3'!$Y$29)</f>
        <v>-388.06500000000005</v>
      </c>
      <c r="AZ12" s="128">
        <f t="shared" si="0"/>
        <v>1004052.3855770143</v>
      </c>
      <c r="BA12" s="196">
        <f t="shared" si="1"/>
        <v>0.65922583357792519</v>
      </c>
    </row>
    <row r="13" spans="1:53" x14ac:dyDescent="0.35">
      <c r="A13" s="135">
        <f>'Step 2'!A12</f>
        <v>43290</v>
      </c>
      <c r="B13" s="131">
        <f>'Step 2'!C12</f>
        <v>118.7361602783203</v>
      </c>
      <c r="C13" s="131">
        <f>'Step 2'!D12</f>
        <v>86.949325561523438</v>
      </c>
      <c r="D13" s="131">
        <f>'Step 2'!E12</f>
        <v>53.064422607421882</v>
      </c>
      <c r="E13" s="131">
        <f>'Step 2'!F12</f>
        <v>61.170894622802727</v>
      </c>
      <c r="F13" s="131">
        <f>'Step 2'!G12</f>
        <v>49.290359497070313</v>
      </c>
      <c r="G13" s="131">
        <f>'Step 2'!H12</f>
        <v>36.896839141845703</v>
      </c>
      <c r="H13" s="131">
        <f>'Step 2'!I12</f>
        <v>39.253437042236328</v>
      </c>
      <c r="I13" s="131">
        <f>'Step 2'!J12</f>
        <v>690.6199951171875</v>
      </c>
      <c r="J13" s="131">
        <f>'Step 2'!K12</f>
        <v>36.795055389404297</v>
      </c>
      <c r="K13" s="131">
        <f>'Step 2'!L12</f>
        <v>30.514841079711911</v>
      </c>
      <c r="L13" s="131">
        <f>'Step 2'!M12</f>
        <v>36.564102172851563</v>
      </c>
      <c r="M13" s="131">
        <f>'Step 2'!N12</f>
        <v>289.3800048828125</v>
      </c>
      <c r="N13" s="131">
        <f>'Step 2'!O12</f>
        <v>67.354454040527344</v>
      </c>
      <c r="O13" s="131">
        <f>'Step 2'!P12</f>
        <v>12.398386001586911</v>
      </c>
      <c r="P13" s="131">
        <f>'Step 2'!Q12</f>
        <v>139.94999694824219</v>
      </c>
      <c r="Q13" s="131">
        <f>'Step 2'!R12</f>
        <v>105.1838455200195</v>
      </c>
      <c r="R13" s="131">
        <f>'Step 2'!S12</f>
        <v>61.906044006347663</v>
      </c>
      <c r="S13" s="131">
        <f>'Step 2'!T12</f>
        <v>71.790000915527344</v>
      </c>
      <c r="T13" s="131">
        <f>'Step 2'!U12</f>
        <v>140.8459777832031</v>
      </c>
      <c r="U13" s="131">
        <f>'Step 2'!V12</f>
        <v>16.610000610351559</v>
      </c>
      <c r="V13" s="131">
        <f>'Step 2'!W12</f>
        <v>1.9149999618530269</v>
      </c>
      <c r="W13" s="131">
        <f>'Step 2'!X12</f>
        <v>275.04153442382813</v>
      </c>
      <c r="X13" s="127">
        <f>B13*'Step 3'!B$35</f>
        <v>42270.073059082024</v>
      </c>
      <c r="Y13" s="127">
        <f>C13*'Step 3'!C$35</f>
        <v>38692.44987487793</v>
      </c>
      <c r="Z13" s="127">
        <f>D13*'Step 3'!D$35</f>
        <v>38737.028503417976</v>
      </c>
      <c r="AA13" s="127">
        <f>E13*'Step 3'!E$35</f>
        <v>38292.980033874504</v>
      </c>
      <c r="AB13" s="127">
        <f>F13*'Step 3'!F$35</f>
        <v>37115.640701293945</v>
      </c>
      <c r="AC13" s="127">
        <f>G13*'Step 3'!G$35</f>
        <v>38852.371616363525</v>
      </c>
      <c r="AD13" s="127">
        <f>H13*'Step 3'!H$35</f>
        <v>38586.128612518311</v>
      </c>
      <c r="AE13" s="127">
        <f>I13*'Step 3'!I$35</f>
        <v>37984.099731445313</v>
      </c>
      <c r="AF13" s="127">
        <f>J13*'Step 3'!J$35</f>
        <v>37567.751552581787</v>
      </c>
      <c r="AG13" s="127">
        <f>K13*'Step 3'!K$35</f>
        <v>36556.779613494866</v>
      </c>
      <c r="AH13" s="127">
        <f>L13*'Step 3'!L$35</f>
        <v>38282.614974975586</v>
      </c>
      <c r="AI13" s="127">
        <f>M13*'Step 3'!M$35</f>
        <v>38487.540649414063</v>
      </c>
      <c r="AJ13" s="127">
        <f>N13*'Step 3'!N$35</f>
        <v>38594.102165222168</v>
      </c>
      <c r="AK13" s="127">
        <f>O13*'Step 3'!O$35</f>
        <v>35831.335544586174</v>
      </c>
      <c r="AL13" s="127">
        <f>P13*'Step 3'!P$35</f>
        <v>37786.499176025391</v>
      </c>
      <c r="AM13" s="127">
        <f>Q13*'Step 3'!Q$35</f>
        <v>37550.632850646965</v>
      </c>
      <c r="AN13" s="127">
        <f>R13*'Step 3'!R$35</f>
        <v>38443.653327941902</v>
      </c>
      <c r="AO13" s="127">
        <f>S13*'Step 3'!S$35</f>
        <v>37833.33048248291</v>
      </c>
      <c r="AP13" s="127">
        <f>T13*'Step 3'!T$35</f>
        <v>38450.951934814446</v>
      </c>
      <c r="AQ13" s="127">
        <f>U13*'Step 3'!U$35</f>
        <v>40162.981475830071</v>
      </c>
      <c r="AR13" s="128">
        <f>-(V13*'Step 3'!$W$35)</f>
        <v>-112812.64775276181</v>
      </c>
      <c r="AS13" s="128">
        <f>-(W13*'Step 3'!$X$35)</f>
        <v>-652948.60272216797</v>
      </c>
      <c r="AT13" s="128">
        <f t="shared" si="2"/>
        <v>1500502.8718252771</v>
      </c>
      <c r="AU13" s="128">
        <f>AT13*((1+ASSUMPTIONS!$E$16)^('Step 4'!A13-'Step 4'!A12)-1)</f>
        <v>150.89441942128732</v>
      </c>
      <c r="AV13" s="128">
        <f t="shared" si="3"/>
        <v>-500471.30835601169</v>
      </c>
      <c r="AW13" s="128">
        <f>AV13*((1+ASSUMPTIONS!$E$17)^('Step 4'!A13-'Step 4'!A12)-1)</f>
        <v>-141.47911906805527</v>
      </c>
      <c r="AX13" s="128">
        <f>SUM(AR13:AS13)*(ASSUMPTIONS!$E$18)</f>
        <v>21.377917563158295</v>
      </c>
      <c r="AY13" s="136">
        <f>-('Step 3'!$V$29+'Step 3'!$Y$29)</f>
        <v>-388.06500000000005</v>
      </c>
      <c r="AZ13" s="128">
        <f t="shared" si="0"/>
        <v>999991.98709314188</v>
      </c>
      <c r="BA13" s="196">
        <f t="shared" si="1"/>
        <v>0.65280437833664295</v>
      </c>
    </row>
    <row r="14" spans="1:53" x14ac:dyDescent="0.35">
      <c r="A14" s="135">
        <f>'Step 2'!A13</f>
        <v>43291</v>
      </c>
      <c r="B14" s="131">
        <f>'Step 2'!C13</f>
        <v>116.9900360107422</v>
      </c>
      <c r="C14" s="131">
        <f>'Step 2'!D13</f>
        <v>87.127433776855469</v>
      </c>
      <c r="D14" s="131">
        <f>'Step 2'!E13</f>
        <v>54.077064514160163</v>
      </c>
      <c r="E14" s="131">
        <f>'Step 2'!F13</f>
        <v>61.447063446044922</v>
      </c>
      <c r="F14" s="131">
        <f>'Step 2'!G13</f>
        <v>49.804000854492188</v>
      </c>
      <c r="G14" s="131">
        <f>'Step 2'!H13</f>
        <v>37.484241485595703</v>
      </c>
      <c r="H14" s="131">
        <f>'Step 2'!I13</f>
        <v>39.382656097412109</v>
      </c>
      <c r="I14" s="131">
        <f>'Step 2'!J13</f>
        <v>692.67999267578125</v>
      </c>
      <c r="J14" s="131">
        <f>'Step 2'!K13</f>
        <v>36.973335266113281</v>
      </c>
      <c r="K14" s="131">
        <f>'Step 2'!L13</f>
        <v>30.914117813110352</v>
      </c>
      <c r="L14" s="131">
        <f>'Step 2'!M13</f>
        <v>36.82977294921875</v>
      </c>
      <c r="M14" s="131">
        <f>'Step 2'!N13</f>
        <v>288.1099853515625</v>
      </c>
      <c r="N14" s="131">
        <f>'Step 2'!O13</f>
        <v>68.563407897949219</v>
      </c>
      <c r="O14" s="131">
        <f>'Step 2'!P13</f>
        <v>12.604536056518549</v>
      </c>
      <c r="P14" s="131">
        <f>'Step 2'!Q13</f>
        <v>142.05999755859381</v>
      </c>
      <c r="Q14" s="131">
        <f>'Step 2'!R13</f>
        <v>105.26344299316411</v>
      </c>
      <c r="R14" s="131">
        <f>'Step 2'!S13</f>
        <v>62.272884368896477</v>
      </c>
      <c r="S14" s="131">
        <f>'Step 2'!T13</f>
        <v>71.300003051757813</v>
      </c>
      <c r="T14" s="131">
        <f>'Step 2'!U13</f>
        <v>140.54620361328119</v>
      </c>
      <c r="U14" s="131">
        <f>'Step 2'!V13</f>
        <v>16.54999923706055</v>
      </c>
      <c r="V14" s="131">
        <f>'Step 2'!W13</f>
        <v>1.934999942779541</v>
      </c>
      <c r="W14" s="131">
        <f>'Step 2'!X13</f>
        <v>276.03121948242188</v>
      </c>
      <c r="X14" s="127">
        <f>B14*'Step 3'!B$35</f>
        <v>41648.452819824226</v>
      </c>
      <c r="Y14" s="127">
        <f>C14*'Step 3'!C$35</f>
        <v>38771.708030700684</v>
      </c>
      <c r="Z14" s="127">
        <f>D14*'Step 3'!D$35</f>
        <v>39476.257095336921</v>
      </c>
      <c r="AA14" s="127">
        <f>E14*'Step 3'!E$35</f>
        <v>38465.861717224121</v>
      </c>
      <c r="AB14" s="127">
        <f>F14*'Step 3'!F$35</f>
        <v>37502.412643432617</v>
      </c>
      <c r="AC14" s="127">
        <f>G14*'Step 3'!G$35</f>
        <v>39470.906284332275</v>
      </c>
      <c r="AD14" s="127">
        <f>H14*'Step 3'!H$35</f>
        <v>38713.150943756104</v>
      </c>
      <c r="AE14" s="127">
        <f>I14*'Step 3'!I$35</f>
        <v>38097.399597167969</v>
      </c>
      <c r="AF14" s="127">
        <f>J14*'Step 3'!J$35</f>
        <v>37749.77530670166</v>
      </c>
      <c r="AG14" s="127">
        <f>K14*'Step 3'!K$35</f>
        <v>37035.113140106201</v>
      </c>
      <c r="AH14" s="127">
        <f>L14*'Step 3'!L$35</f>
        <v>38560.772277832031</v>
      </c>
      <c r="AI14" s="127">
        <f>M14*'Step 3'!M$35</f>
        <v>38318.628051757813</v>
      </c>
      <c r="AJ14" s="127">
        <f>N14*'Step 3'!N$35</f>
        <v>39286.832725524902</v>
      </c>
      <c r="AK14" s="127">
        <f>O14*'Step 3'!O$35</f>
        <v>36427.109203338608</v>
      </c>
      <c r="AL14" s="127">
        <f>P14*'Step 3'!P$35</f>
        <v>38356.199340820327</v>
      </c>
      <c r="AM14" s="127">
        <f>Q14*'Step 3'!Q$35</f>
        <v>37579.049148559585</v>
      </c>
      <c r="AN14" s="127">
        <f>R14*'Step 3'!R$35</f>
        <v>38671.46119308471</v>
      </c>
      <c r="AO14" s="127">
        <f>S14*'Step 3'!S$35</f>
        <v>37575.101608276367</v>
      </c>
      <c r="AP14" s="127">
        <f>T14*'Step 3'!T$35</f>
        <v>38369.113586425767</v>
      </c>
      <c r="AQ14" s="127">
        <f>U14*'Step 3'!U$35</f>
        <v>40017.89815521241</v>
      </c>
      <c r="AR14" s="128">
        <f>-(V14*'Step 3'!$W$35)</f>
        <v>-113990.84662914276</v>
      </c>
      <c r="AS14" s="128">
        <f>-(W14*'Step 3'!$X$35)</f>
        <v>-655298.11505126953</v>
      </c>
      <c r="AT14" s="128">
        <f t="shared" si="2"/>
        <v>1500653.7662446983</v>
      </c>
      <c r="AU14" s="128">
        <f>AT14*((1+ASSUMPTIONS!$E$16)^('Step 4'!A14-'Step 4'!A13)-1)</f>
        <v>50.301511805156103</v>
      </c>
      <c r="AV14" s="128">
        <f t="shared" si="3"/>
        <v>-500612.78747507976</v>
      </c>
      <c r="AW14" s="128">
        <f>AV14*((1+ASSUMPTIONS!$E$17)^('Step 4'!A14-'Step 4'!A13)-1)</f>
        <v>-47.168593571593135</v>
      </c>
      <c r="AX14" s="128">
        <f>SUM(AR14:AS14)*(ASSUMPTIONS!$E$18)</f>
        <v>21.476401417350004</v>
      </c>
      <c r="AY14" s="136">
        <f>-('Step 3'!$V$29+'Step 3'!$Y$29)</f>
        <v>-388.06500000000005</v>
      </c>
      <c r="AZ14" s="128">
        <f t="shared" si="0"/>
        <v>1000481.7642782726</v>
      </c>
      <c r="BA14" s="196">
        <f t="shared" si="1"/>
        <v>0.64992422760130564</v>
      </c>
    </row>
    <row r="15" spans="1:53" x14ac:dyDescent="0.35">
      <c r="A15" s="135">
        <f>'Step 2'!A14</f>
        <v>43292</v>
      </c>
      <c r="B15" s="131">
        <f>'Step 2'!C14</f>
        <v>117.3769607543945</v>
      </c>
      <c r="C15" s="131">
        <f>'Step 2'!D14</f>
        <v>86.642562866210938</v>
      </c>
      <c r="D15" s="131">
        <f>'Step 2'!E14</f>
        <v>54.265693664550781</v>
      </c>
      <c r="E15" s="131">
        <f>'Step 2'!F14</f>
        <v>61.052543640136719</v>
      </c>
      <c r="F15" s="131">
        <f>'Step 2'!G14</f>
        <v>49.527423858642578</v>
      </c>
      <c r="G15" s="131">
        <f>'Step 2'!H14</f>
        <v>37.593753814697273</v>
      </c>
      <c r="H15" s="131">
        <f>'Step 2'!I14</f>
        <v>39.163974761962891</v>
      </c>
      <c r="I15" s="131">
        <f>'Step 2'!J14</f>
        <v>681.46002197265625</v>
      </c>
      <c r="J15" s="131">
        <f>'Step 2'!K14</f>
        <v>37.161521911621087</v>
      </c>
      <c r="K15" s="131">
        <f>'Step 2'!L14</f>
        <v>30.61466026306152</v>
      </c>
      <c r="L15" s="131">
        <f>'Step 2'!M14</f>
        <v>36.613300323486328</v>
      </c>
      <c r="M15" s="131">
        <f>'Step 2'!N14</f>
        <v>283.33999633789063</v>
      </c>
      <c r="N15" s="131">
        <f>'Step 2'!O14</f>
        <v>66.720252990722656</v>
      </c>
      <c r="O15" s="131">
        <f>'Step 2'!P14</f>
        <v>12.791050910949711</v>
      </c>
      <c r="P15" s="131">
        <f>'Step 2'!Q14</f>
        <v>145</v>
      </c>
      <c r="Q15" s="131">
        <f>'Step 2'!R14</f>
        <v>104.9848556518555</v>
      </c>
      <c r="R15" s="131">
        <f>'Step 2'!S14</f>
        <v>62.034938812255859</v>
      </c>
      <c r="S15" s="131">
        <f>'Step 2'!T14</f>
        <v>68.879997253417969</v>
      </c>
      <c r="T15" s="131">
        <f>'Step 2'!U14</f>
        <v>138.97737121582031</v>
      </c>
      <c r="U15" s="131">
        <f>'Step 2'!V14</f>
        <v>16.270000457763668</v>
      </c>
      <c r="V15" s="131">
        <f>'Step 2'!W14</f>
        <v>1.919999957084656</v>
      </c>
      <c r="W15" s="131">
        <f>'Step 2'!X14</f>
        <v>274.01223754882813</v>
      </c>
      <c r="X15" s="127">
        <f>B15*'Step 3'!B$35</f>
        <v>41786.198028564446</v>
      </c>
      <c r="Y15" s="127">
        <f>C15*'Step 3'!C$35</f>
        <v>38555.940475463867</v>
      </c>
      <c r="Z15" s="127">
        <f>D15*'Step 3'!D$35</f>
        <v>39613.95637512207</v>
      </c>
      <c r="AA15" s="127">
        <f>E15*'Step 3'!E$35</f>
        <v>38218.892318725586</v>
      </c>
      <c r="AB15" s="127">
        <f>F15*'Step 3'!F$35</f>
        <v>37294.150165557861</v>
      </c>
      <c r="AC15" s="127">
        <f>G15*'Step 3'!G$35</f>
        <v>39586.222766876228</v>
      </c>
      <c r="AD15" s="127">
        <f>H15*'Step 3'!H$35</f>
        <v>38498.187191009521</v>
      </c>
      <c r="AE15" s="127">
        <f>I15*'Step 3'!I$35</f>
        <v>37480.301208496094</v>
      </c>
      <c r="AF15" s="127">
        <f>J15*'Step 3'!J$35</f>
        <v>37941.913871765129</v>
      </c>
      <c r="AG15" s="127">
        <f>K15*'Step 3'!K$35</f>
        <v>36676.362995147698</v>
      </c>
      <c r="AH15" s="127">
        <f>L15*'Step 3'!L$35</f>
        <v>38334.125438690186</v>
      </c>
      <c r="AI15" s="127">
        <f>M15*'Step 3'!M$35</f>
        <v>37684.219512939453</v>
      </c>
      <c r="AJ15" s="127">
        <f>N15*'Step 3'!N$35</f>
        <v>38230.704963684082</v>
      </c>
      <c r="AK15" s="127">
        <f>O15*'Step 3'!O$35</f>
        <v>36966.137132644661</v>
      </c>
      <c r="AL15" s="127">
        <f>P15*'Step 3'!P$35</f>
        <v>39150</v>
      </c>
      <c r="AM15" s="127">
        <f>Q15*'Step 3'!Q$35</f>
        <v>37479.59346771241</v>
      </c>
      <c r="AN15" s="127">
        <f>R15*'Step 3'!R$35</f>
        <v>38523.697002410889</v>
      </c>
      <c r="AO15" s="127">
        <f>S15*'Step 3'!S$35</f>
        <v>36299.75855255127</v>
      </c>
      <c r="AP15" s="127">
        <f>T15*'Step 3'!T$35</f>
        <v>37940.822341918945</v>
      </c>
      <c r="AQ15" s="127">
        <f>U15*'Step 3'!U$35</f>
        <v>39340.861106872551</v>
      </c>
      <c r="AR15" s="128">
        <f>-(V15*'Step 3'!$W$35)</f>
        <v>-113107.19747185709</v>
      </c>
      <c r="AS15" s="128">
        <f>-(W15*'Step 3'!$X$35)</f>
        <v>-650505.05194091797</v>
      </c>
      <c r="AT15" s="128">
        <f t="shared" si="2"/>
        <v>1500704.0677565036</v>
      </c>
      <c r="AU15" s="128">
        <f>AT15*((1+ASSUMPTIONS!$E$16)^('Step 4'!A15-'Step 4'!A14)-1)</f>
        <v>50.303197898342155</v>
      </c>
      <c r="AV15" s="128">
        <f t="shared" si="3"/>
        <v>-500659.95606865134</v>
      </c>
      <c r="AW15" s="128">
        <f>AV15*((1+ASSUMPTIONS!$E$17)^('Step 4'!A15-'Step 4'!A14)-1)</f>
        <v>-47.173037877202553</v>
      </c>
      <c r="AX15" s="128">
        <f>SUM(AR15:AS15)*(ASSUMPTIONS!$E$18)</f>
        <v>21.317923449429777</v>
      </c>
      <c r="AY15" s="136">
        <f>-('Step 3'!$V$29+'Step 3'!$Y$29)</f>
        <v>-388.06500000000005</v>
      </c>
      <c r="AZ15" s="128">
        <f t="shared" si="0"/>
        <v>1001670.290274701</v>
      </c>
      <c r="BA15" s="196">
        <f t="shared" si="1"/>
        <v>0.65502284015352374</v>
      </c>
    </row>
    <row r="16" spans="1:53" x14ac:dyDescent="0.35">
      <c r="A16" s="135">
        <f>'Step 2'!A15</f>
        <v>43293</v>
      </c>
      <c r="B16" s="131">
        <f>'Step 2'!C15</f>
        <v>117.1090927124023</v>
      </c>
      <c r="C16" s="131">
        <f>'Step 2'!D15</f>
        <v>87.978431701660156</v>
      </c>
      <c r="D16" s="131">
        <f>'Step 2'!E15</f>
        <v>54.533744812011719</v>
      </c>
      <c r="E16" s="131">
        <f>'Step 2'!F15</f>
        <v>61.802135467529297</v>
      </c>
      <c r="F16" s="131">
        <f>'Step 2'!G15</f>
        <v>49.636081695556641</v>
      </c>
      <c r="G16" s="131">
        <f>'Step 2'!H15</f>
        <v>37.703273773193359</v>
      </c>
      <c r="H16" s="131">
        <f>'Step 2'!I15</f>
        <v>38.607326507568359</v>
      </c>
      <c r="I16" s="131">
        <f>'Step 2'!J15</f>
        <v>686.97998046875</v>
      </c>
      <c r="J16" s="131">
        <f>'Step 2'!K15</f>
        <v>37.201137542724609</v>
      </c>
      <c r="K16" s="131">
        <f>'Step 2'!L15</f>
        <v>31.423196792602539</v>
      </c>
      <c r="L16" s="131">
        <f>'Step 2'!M15</f>
        <v>36.918331146240227</v>
      </c>
      <c r="M16" s="131">
        <f>'Step 2'!N15</f>
        <v>284.91000366210938</v>
      </c>
      <c r="N16" s="131">
        <f>'Step 2'!O15</f>
        <v>67.602188110351563</v>
      </c>
      <c r="O16" s="131">
        <f>'Step 2'!P15</f>
        <v>12.859767913818359</v>
      </c>
      <c r="P16" s="131">
        <f>'Step 2'!Q15</f>
        <v>150</v>
      </c>
      <c r="Q16" s="131">
        <f>'Step 2'!R15</f>
        <v>104.8356170654297</v>
      </c>
      <c r="R16" s="131">
        <f>'Step 2'!S15</f>
        <v>62.483097076416023</v>
      </c>
      <c r="S16" s="131">
        <f>'Step 2'!T15</f>
        <v>71.040000915527344</v>
      </c>
      <c r="T16" s="131">
        <f>'Step 2'!U15</f>
        <v>138.68756103515619</v>
      </c>
      <c r="U16" s="131">
        <f>'Step 2'!V15</f>
        <v>16.559999465942379</v>
      </c>
      <c r="V16" s="131">
        <f>'Step 2'!W15</f>
        <v>1.9279999732971189</v>
      </c>
      <c r="W16" s="131">
        <f>'Step 2'!X15</f>
        <v>276.49639892578119</v>
      </c>
      <c r="X16" s="127">
        <f>B16*'Step 3'!B$35</f>
        <v>41690.83700561522</v>
      </c>
      <c r="Y16" s="127">
        <f>C16*'Step 3'!C$35</f>
        <v>39150.40210723877</v>
      </c>
      <c r="Z16" s="127">
        <f>D16*'Step 3'!D$35</f>
        <v>39809.633712768555</v>
      </c>
      <c r="AA16" s="127">
        <f>E16*'Step 3'!E$35</f>
        <v>38688.13680267334</v>
      </c>
      <c r="AB16" s="127">
        <f>F16*'Step 3'!F$35</f>
        <v>37375.96951675415</v>
      </c>
      <c r="AC16" s="127">
        <f>G16*'Step 3'!G$35</f>
        <v>39701.547283172607</v>
      </c>
      <c r="AD16" s="127">
        <f>H16*'Step 3'!H$35</f>
        <v>37951.001956939697</v>
      </c>
      <c r="AE16" s="127">
        <f>I16*'Step 3'!I$35</f>
        <v>37783.89892578125</v>
      </c>
      <c r="AF16" s="127">
        <f>J16*'Step 3'!J$35</f>
        <v>37982.361431121826</v>
      </c>
      <c r="AG16" s="127">
        <f>K16*'Step 3'!K$35</f>
        <v>37644.989757537842</v>
      </c>
      <c r="AH16" s="127">
        <f>L16*'Step 3'!L$35</f>
        <v>38653.492710113518</v>
      </c>
      <c r="AI16" s="127">
        <f>M16*'Step 3'!M$35</f>
        <v>37893.030487060547</v>
      </c>
      <c r="AJ16" s="127">
        <f>N16*'Step 3'!N$35</f>
        <v>38736.053787231445</v>
      </c>
      <c r="AK16" s="127">
        <f>O16*'Step 3'!O$35</f>
        <v>37164.729270935059</v>
      </c>
      <c r="AL16" s="127">
        <f>P16*'Step 3'!P$35</f>
        <v>40500</v>
      </c>
      <c r="AM16" s="127">
        <f>Q16*'Step 3'!Q$35</f>
        <v>37426.315292358406</v>
      </c>
      <c r="AN16" s="127">
        <f>R16*'Step 3'!R$35</f>
        <v>38802.003284454353</v>
      </c>
      <c r="AO16" s="127">
        <f>S16*'Step 3'!S$35</f>
        <v>37438.08048248291</v>
      </c>
      <c r="AP16" s="127">
        <f>T16*'Step 3'!T$35</f>
        <v>37861.704162597642</v>
      </c>
      <c r="AQ16" s="127">
        <f>U16*'Step 3'!U$35</f>
        <v>40042.078708648674</v>
      </c>
      <c r="AR16" s="128">
        <f>-(V16*'Step 3'!$W$35)</f>
        <v>-113578.47842693327</v>
      </c>
      <c r="AS16" s="128">
        <f>-(W16*'Step 3'!$X$35)</f>
        <v>-656402.45104980457</v>
      </c>
      <c r="AT16" s="128">
        <f t="shared" si="2"/>
        <v>1500754.370954402</v>
      </c>
      <c r="AU16" s="128">
        <f>AT16*((1+ASSUMPTIONS!$E$16)^('Step 4'!A16-'Step 4'!A15)-1)</f>
        <v>50.304884048045601</v>
      </c>
      <c r="AV16" s="128">
        <f t="shared" si="3"/>
        <v>-500707.12910652853</v>
      </c>
      <c r="AW16" s="128">
        <f>AV16*((1+ASSUMPTIONS!$E$17)^('Step 4'!A16-'Step 4'!A15)-1)</f>
        <v>-47.177482601562048</v>
      </c>
      <c r="AX16" s="128">
        <f>SUM(AR16:AS16)*(ASSUMPTIONS!$E$18)</f>
        <v>21.495719227564393</v>
      </c>
      <c r="AY16" s="136">
        <f>-('Step 3'!$V$29+'Step 3'!$Y$29)</f>
        <v>-388.06500000000005</v>
      </c>
      <c r="AZ16" s="128">
        <f t="shared" si="0"/>
        <v>1001999.1371772955</v>
      </c>
      <c r="BA16" s="196">
        <f t="shared" si="1"/>
        <v>0.64968809736061262</v>
      </c>
    </row>
    <row r="17" spans="1:53" x14ac:dyDescent="0.35">
      <c r="A17" s="135">
        <f>'Step 2'!A16</f>
        <v>43294</v>
      </c>
      <c r="B17" s="131">
        <f>'Step 2'!C16</f>
        <v>118.20041656494141</v>
      </c>
      <c r="C17" s="131">
        <f>'Step 2'!D16</f>
        <v>88.770042419433594</v>
      </c>
      <c r="D17" s="131">
        <f>'Step 2'!E16</f>
        <v>55.486820220947273</v>
      </c>
      <c r="E17" s="131">
        <f>'Step 2'!F16</f>
        <v>62.028984069824219</v>
      </c>
      <c r="F17" s="131">
        <f>'Step 2'!G16</f>
        <v>50.989341735839837</v>
      </c>
      <c r="G17" s="131">
        <f>'Step 2'!H16</f>
        <v>37.454372406005859</v>
      </c>
      <c r="H17" s="131">
        <f>'Step 2'!I16</f>
        <v>38.826011657714837</v>
      </c>
      <c r="I17" s="131">
        <f>'Step 2'!J16</f>
        <v>686.969970703125</v>
      </c>
      <c r="J17" s="131">
        <f>'Step 2'!K16</f>
        <v>37.408187866210938</v>
      </c>
      <c r="K17" s="131">
        <f>'Step 2'!L16</f>
        <v>31.51303672790527</v>
      </c>
      <c r="L17" s="131">
        <f>'Step 2'!M16</f>
        <v>36.928169250488281</v>
      </c>
      <c r="M17" s="131">
        <f>'Step 2'!N16</f>
        <v>286</v>
      </c>
      <c r="N17" s="131">
        <f>'Step 2'!O16</f>
        <v>67.374267578125</v>
      </c>
      <c r="O17" s="131">
        <f>'Step 2'!P16</f>
        <v>12.938301086425779</v>
      </c>
      <c r="P17" s="131">
        <f>'Step 2'!Q16</f>
        <v>147.6300048828125</v>
      </c>
      <c r="Q17" s="131">
        <f>'Step 2'!R16</f>
        <v>106.009635925293</v>
      </c>
      <c r="R17" s="131">
        <f>'Step 2'!S16</f>
        <v>62.801784515380859</v>
      </c>
      <c r="S17" s="131">
        <f>'Step 2'!T16</f>
        <v>72.099998474121094</v>
      </c>
      <c r="T17" s="131">
        <f>'Step 2'!U16</f>
        <v>139.2371826171875</v>
      </c>
      <c r="U17" s="131">
        <f>'Step 2'!V16</f>
        <v>16.270000457763668</v>
      </c>
      <c r="V17" s="131">
        <f>'Step 2'!W16</f>
        <v>1.9279999732971189</v>
      </c>
      <c r="W17" s="131">
        <f>'Step 2'!X16</f>
        <v>276.71414184570313</v>
      </c>
      <c r="X17" s="127">
        <f>B17*'Step 3'!B$35</f>
        <v>42079.348297119141</v>
      </c>
      <c r="Y17" s="127">
        <f>C17*'Step 3'!C$35</f>
        <v>39502.668876647949</v>
      </c>
      <c r="Z17" s="127">
        <f>D17*'Step 3'!D$35</f>
        <v>40505.378761291511</v>
      </c>
      <c r="AA17" s="127">
        <f>E17*'Step 3'!E$35</f>
        <v>38830.144027709961</v>
      </c>
      <c r="AB17" s="127">
        <f>F17*'Step 3'!F$35</f>
        <v>38394.974327087395</v>
      </c>
      <c r="AC17" s="127">
        <f>G17*'Step 3'!G$35</f>
        <v>39439.45414352417</v>
      </c>
      <c r="AD17" s="127">
        <f>H17*'Step 3'!H$35</f>
        <v>38165.969459533684</v>
      </c>
      <c r="AE17" s="127">
        <f>I17*'Step 3'!I$35</f>
        <v>37783.348388671875</v>
      </c>
      <c r="AF17" s="127">
        <f>J17*'Step 3'!J$35</f>
        <v>38193.759811401367</v>
      </c>
      <c r="AG17" s="127">
        <f>K17*'Step 3'!K$35</f>
        <v>37752.61800003051</v>
      </c>
      <c r="AH17" s="127">
        <f>L17*'Step 3'!L$35</f>
        <v>38663.79320526123</v>
      </c>
      <c r="AI17" s="127">
        <f>M17*'Step 3'!M$35</f>
        <v>38038</v>
      </c>
      <c r="AJ17" s="127">
        <f>N17*'Step 3'!N$35</f>
        <v>38605.455322265625</v>
      </c>
      <c r="AK17" s="127">
        <f>O17*'Step 3'!O$35</f>
        <v>37391.690139770501</v>
      </c>
      <c r="AL17" s="127">
        <f>P17*'Step 3'!P$35</f>
        <v>39860.101318359375</v>
      </c>
      <c r="AM17" s="127">
        <f>Q17*'Step 3'!Q$35</f>
        <v>37845.440025329597</v>
      </c>
      <c r="AN17" s="127">
        <f>R17*'Step 3'!R$35</f>
        <v>38999.908184051514</v>
      </c>
      <c r="AO17" s="127">
        <f>S17*'Step 3'!S$35</f>
        <v>37996.699195861816</v>
      </c>
      <c r="AP17" s="127">
        <f>T17*'Step 3'!T$35</f>
        <v>38011.750854492188</v>
      </c>
      <c r="AQ17" s="127">
        <f>U17*'Step 3'!U$35</f>
        <v>39340.861106872551</v>
      </c>
      <c r="AR17" s="128">
        <f>-(V17*'Step 3'!$W$35)</f>
        <v>-113578.47842693327</v>
      </c>
      <c r="AS17" s="128">
        <f>-(W17*'Step 3'!$X$35)</f>
        <v>-656919.37274169922</v>
      </c>
      <c r="AT17" s="128">
        <f t="shared" si="2"/>
        <v>1500804.67583845</v>
      </c>
      <c r="AU17" s="128">
        <f>AT17*((1+ASSUMPTIONS!$E$16)^('Step 4'!A17-'Step 4'!A16)-1)</f>
        <v>50.306570254268323</v>
      </c>
      <c r="AV17" s="128">
        <f t="shared" si="3"/>
        <v>-500754.30658913008</v>
      </c>
      <c r="AW17" s="128">
        <f>AV17*((1+ASSUMPTIONS!$E$17)^('Step 4'!A17-'Step 4'!A16)-1)</f>
        <v>-47.181927744711082</v>
      </c>
      <c r="AX17" s="128">
        <f>SUM(AR17:AS17)*(ASSUMPTIONS!$E$18)</f>
        <v>21.510150238939126</v>
      </c>
      <c r="AY17" s="136">
        <f>-('Step 3'!$V$29+'Step 3'!$Y$29)</f>
        <v>-388.06500000000005</v>
      </c>
      <c r="AZ17" s="128">
        <f t="shared" si="0"/>
        <v>1004590.4513187179</v>
      </c>
      <c r="BA17" s="196">
        <f t="shared" si="1"/>
        <v>0.64984213836321314</v>
      </c>
    </row>
    <row r="18" spans="1:53" x14ac:dyDescent="0.35">
      <c r="A18" s="135">
        <f>'Step 2'!A17</f>
        <v>43297</v>
      </c>
      <c r="B18" s="131">
        <f>'Step 2'!C17</f>
        <v>117.5356979370117</v>
      </c>
      <c r="C18" s="131">
        <f>'Step 2'!D17</f>
        <v>88.136749267578125</v>
      </c>
      <c r="D18" s="131">
        <f>'Step 2'!E17</f>
        <v>54.474178314208977</v>
      </c>
      <c r="E18" s="131">
        <f>'Step 2'!F17</f>
        <v>61.73309326171875</v>
      </c>
      <c r="F18" s="131">
        <f>'Step 2'!G17</f>
        <v>50.317649841308587</v>
      </c>
      <c r="G18" s="131">
        <f>'Step 2'!H17</f>
        <v>37.245296478271477</v>
      </c>
      <c r="H18" s="131">
        <f>'Step 2'!I17</f>
        <v>37.871761322021477</v>
      </c>
      <c r="I18" s="131">
        <f>'Step 2'!J17</f>
        <v>692.780029296875</v>
      </c>
      <c r="J18" s="131">
        <f>'Step 2'!K17</f>
        <v>37.000057220458977</v>
      </c>
      <c r="K18" s="131">
        <f>'Step 2'!L17</f>
        <v>32.091991424560547</v>
      </c>
      <c r="L18" s="131">
        <f>'Step 2'!M17</f>
        <v>36.78057861328125</v>
      </c>
      <c r="M18" s="131">
        <f>'Step 2'!N17</f>
        <v>285.32000732421881</v>
      </c>
      <c r="N18" s="131">
        <f>'Step 2'!O17</f>
        <v>67.106712341308594</v>
      </c>
      <c r="O18" s="131">
        <f>'Step 2'!P17</f>
        <v>12.889217376708981</v>
      </c>
      <c r="P18" s="131">
        <f>'Step 2'!Q17</f>
        <v>146.2200012207031</v>
      </c>
      <c r="Q18" s="131">
        <f>'Step 2'!R17</f>
        <v>106.288215637207</v>
      </c>
      <c r="R18" s="131">
        <f>'Step 2'!S17</f>
        <v>61.527023315429688</v>
      </c>
      <c r="S18" s="131">
        <f>'Step 2'!T17</f>
        <v>72.260002136230469</v>
      </c>
      <c r="T18" s="131">
        <f>'Step 2'!U17</f>
        <v>139.5669250488281</v>
      </c>
      <c r="U18" s="131">
        <f>'Step 2'!V17</f>
        <v>16.579999923706051</v>
      </c>
      <c r="V18" s="131">
        <f>'Step 2'!W17</f>
        <v>1.937999963760376</v>
      </c>
      <c r="W18" s="131">
        <f>'Step 2'!X17</f>
        <v>276.46670532226563</v>
      </c>
      <c r="X18" s="127">
        <f>B18*'Step 3'!B$35</f>
        <v>41842.708465576165</v>
      </c>
      <c r="Y18" s="127">
        <f>C18*'Step 3'!C$35</f>
        <v>39220.853424072266</v>
      </c>
      <c r="Z18" s="127">
        <f>D18*'Step 3'!D$35</f>
        <v>39766.150169372551</v>
      </c>
      <c r="AA18" s="127">
        <f>E18*'Step 3'!E$35</f>
        <v>38644.916381835938</v>
      </c>
      <c r="AB18" s="127">
        <f>F18*'Step 3'!F$35</f>
        <v>37889.190330505364</v>
      </c>
      <c r="AC18" s="127">
        <f>G18*'Step 3'!G$35</f>
        <v>39219.297191619866</v>
      </c>
      <c r="AD18" s="127">
        <f>H18*'Step 3'!H$35</f>
        <v>37227.941379547112</v>
      </c>
      <c r="AE18" s="127">
        <f>I18*'Step 3'!I$35</f>
        <v>38102.901611328125</v>
      </c>
      <c r="AF18" s="127">
        <f>J18*'Step 3'!J$35</f>
        <v>37777.058422088616</v>
      </c>
      <c r="AG18" s="127">
        <f>K18*'Step 3'!K$35</f>
        <v>38446.205726623535</v>
      </c>
      <c r="AH18" s="127">
        <f>L18*'Step 3'!L$35</f>
        <v>38509.265808105469</v>
      </c>
      <c r="AI18" s="127">
        <f>M18*'Step 3'!M$35</f>
        <v>37947.560974121101</v>
      </c>
      <c r="AJ18" s="127">
        <f>N18*'Step 3'!N$35</f>
        <v>38452.146171569824</v>
      </c>
      <c r="AK18" s="127">
        <f>O18*'Step 3'!O$35</f>
        <v>37249.838218688958</v>
      </c>
      <c r="AL18" s="127">
        <f>P18*'Step 3'!P$35</f>
        <v>39479.400329589836</v>
      </c>
      <c r="AM18" s="127">
        <f>Q18*'Step 3'!Q$35</f>
        <v>37944.892982482903</v>
      </c>
      <c r="AN18" s="127">
        <f>R18*'Step 3'!R$35</f>
        <v>38208.281478881836</v>
      </c>
      <c r="AO18" s="127">
        <f>S18*'Step 3'!S$35</f>
        <v>38081.021125793457</v>
      </c>
      <c r="AP18" s="127">
        <f>T18*'Step 3'!T$35</f>
        <v>38101.770538330071</v>
      </c>
      <c r="AQ18" s="127">
        <f>U18*'Step 3'!U$35</f>
        <v>40090.439815521233</v>
      </c>
      <c r="AR18" s="128">
        <f>-(V18*'Step 3'!$W$35)</f>
        <v>-114167.57786512375</v>
      </c>
      <c r="AS18" s="128">
        <f>-(W18*'Step 3'!$X$35)</f>
        <v>-656331.95843505859</v>
      </c>
      <c r="AT18" s="128">
        <f t="shared" si="2"/>
        <v>1500854.9824087042</v>
      </c>
      <c r="AU18" s="128">
        <f>AT18*((1+ASSUMPTIONS!$E$16)^('Step 4'!A18-'Step 4'!A17)-1)</f>
        <v>150.92982856515232</v>
      </c>
      <c r="AV18" s="128">
        <f t="shared" si="3"/>
        <v>-500801.48851687479</v>
      </c>
      <c r="AW18" s="128">
        <f>AV18*((1+ASSUMPTIONS!$E$17)^('Step 4'!A18-'Step 4'!A17)-1)</f>
        <v>-141.57245828153808</v>
      </c>
      <c r="AX18" s="128">
        <f>SUM(AR18:AS18)*(ASSUMPTIONS!$E$18)</f>
        <v>21.510197283110312</v>
      </c>
      <c r="AY18" s="136">
        <f>-('Step 3'!$V$29+'Step 3'!$Y$29)</f>
        <v>-388.06500000000005</v>
      </c>
      <c r="AZ18" s="128">
        <f t="shared" si="0"/>
        <v>1001398.6007048681</v>
      </c>
      <c r="BA18" s="196">
        <f t="shared" si="1"/>
        <v>0.64912018342285993</v>
      </c>
    </row>
    <row r="19" spans="1:53" x14ac:dyDescent="0.35">
      <c r="A19" s="135">
        <f>'Step 2'!A18</f>
        <v>43298</v>
      </c>
      <c r="B19" s="131">
        <f>'Step 2'!C18</f>
        <v>118.4782028198242</v>
      </c>
      <c r="C19" s="131">
        <f>'Step 2'!D18</f>
        <v>88.631507873535156</v>
      </c>
      <c r="D19" s="131">
        <f>'Step 2'!E18</f>
        <v>54.374900817871087</v>
      </c>
      <c r="E19" s="131">
        <f>'Step 2'!F18</f>
        <v>61.673912048339837</v>
      </c>
      <c r="F19" s="131">
        <f>'Step 2'!G18</f>
        <v>50.653495788574219</v>
      </c>
      <c r="G19" s="131">
        <f>'Step 2'!H18</f>
        <v>38.081600189208977</v>
      </c>
      <c r="H19" s="131">
        <f>'Step 2'!I18</f>
        <v>38.865768432617188</v>
      </c>
      <c r="I19" s="131">
        <f>'Step 2'!J18</f>
        <v>699.94000244140625</v>
      </c>
      <c r="J19" s="131">
        <f>'Step 2'!K18</f>
        <v>36.552120208740227</v>
      </c>
      <c r="K19" s="131">
        <f>'Step 2'!L18</f>
        <v>32.211772918701172</v>
      </c>
      <c r="L19" s="131">
        <f>'Step 2'!M18</f>
        <v>37.046245574951172</v>
      </c>
      <c r="M19" s="131">
        <f>'Step 2'!N18</f>
        <v>289.5</v>
      </c>
      <c r="N19" s="131">
        <f>'Step 2'!O18</f>
        <v>67.631919860839844</v>
      </c>
      <c r="O19" s="131">
        <f>'Step 2'!P18</f>
        <v>12.614352226257321</v>
      </c>
      <c r="P19" s="131">
        <f>'Step 2'!Q18</f>
        <v>147.58000183105469</v>
      </c>
      <c r="Q19" s="131">
        <f>'Step 2'!R18</f>
        <v>107.86020660400391</v>
      </c>
      <c r="R19" s="131">
        <f>'Step 2'!S18</f>
        <v>62.5428466796875</v>
      </c>
      <c r="S19" s="131">
        <f>'Step 2'!T18</f>
        <v>72.620002746582031</v>
      </c>
      <c r="T19" s="131">
        <f>'Step 2'!U18</f>
        <v>140.1764831542969</v>
      </c>
      <c r="U19" s="131">
        <f>'Step 2'!V18</f>
        <v>16.870000839233398</v>
      </c>
      <c r="V19" s="131">
        <f>'Step 2'!W18</f>
        <v>1.9750000238418579</v>
      </c>
      <c r="W19" s="131">
        <f>'Step 2'!X18</f>
        <v>277.58511352539063</v>
      </c>
      <c r="X19" s="127">
        <f>B19*'Step 3'!B$35</f>
        <v>42178.240203857415</v>
      </c>
      <c r="Y19" s="127">
        <f>C19*'Step 3'!C$35</f>
        <v>39441.021003723145</v>
      </c>
      <c r="Z19" s="127">
        <f>D19*'Step 3'!D$35</f>
        <v>39693.677597045891</v>
      </c>
      <c r="AA19" s="127">
        <f>E19*'Step 3'!E$35</f>
        <v>38607.868942260735</v>
      </c>
      <c r="AB19" s="127">
        <f>F19*'Step 3'!F$35</f>
        <v>38142.082328796387</v>
      </c>
      <c r="AC19" s="127">
        <f>G19*'Step 3'!G$35</f>
        <v>40099.924999237053</v>
      </c>
      <c r="AD19" s="127">
        <f>H19*'Step 3'!H$35</f>
        <v>38205.050369262695</v>
      </c>
      <c r="AE19" s="127">
        <f>I19*'Step 3'!I$35</f>
        <v>38496.700134277344</v>
      </c>
      <c r="AF19" s="127">
        <f>J19*'Step 3'!J$35</f>
        <v>37319.714733123772</v>
      </c>
      <c r="AG19" s="127">
        <f>K19*'Step 3'!K$35</f>
        <v>38589.703956604004</v>
      </c>
      <c r="AH19" s="127">
        <f>L19*'Step 3'!L$35</f>
        <v>38787.419116973877</v>
      </c>
      <c r="AI19" s="127">
        <f>M19*'Step 3'!M$35</f>
        <v>38503.5</v>
      </c>
      <c r="AJ19" s="127">
        <f>N19*'Step 3'!N$35</f>
        <v>38753.09008026123</v>
      </c>
      <c r="AK19" s="127">
        <f>O19*'Step 3'!O$35</f>
        <v>36455.47793388366</v>
      </c>
      <c r="AL19" s="127">
        <f>P19*'Step 3'!P$35</f>
        <v>39846.600494384766</v>
      </c>
      <c r="AM19" s="127">
        <f>Q19*'Step 3'!Q$35</f>
        <v>38506.093757629395</v>
      </c>
      <c r="AN19" s="127">
        <f>R19*'Step 3'!R$35</f>
        <v>38839.107788085938</v>
      </c>
      <c r="AO19" s="127">
        <f>S19*'Step 3'!S$35</f>
        <v>38270.74144744873</v>
      </c>
      <c r="AP19" s="127">
        <f>T19*'Step 3'!T$35</f>
        <v>38268.179901123054</v>
      </c>
      <c r="AQ19" s="127">
        <f>U19*'Step 3'!U$35</f>
        <v>40791.662029266357</v>
      </c>
      <c r="AR19" s="128">
        <f>-(V19*'Step 3'!$W$35)</f>
        <v>-116347.25140452385</v>
      </c>
      <c r="AS19" s="128">
        <f>-(W19*'Step 3'!$X$35)</f>
        <v>-658987.05950927734</v>
      </c>
      <c r="AT19" s="128">
        <f t="shared" si="2"/>
        <v>1501005.9122372693</v>
      </c>
      <c r="AU19" s="128">
        <f>AT19*((1+ASSUMPTIONS!$E$16)^('Step 4'!A19-'Step 4'!A18)-1)</f>
        <v>50.313315644389967</v>
      </c>
      <c r="AV19" s="128">
        <f t="shared" si="3"/>
        <v>-500943.06097515632</v>
      </c>
      <c r="AW19" s="128">
        <f>AV19*((1+ASSUMPTIONS!$E$17)^('Step 4'!A19-'Step 4'!A18)-1)</f>
        <v>-47.199712505991819</v>
      </c>
      <c r="AX19" s="128">
        <f>SUM(AR19:AS19)*(ASSUMPTIONS!$E$18)</f>
        <v>21.645170700820195</v>
      </c>
      <c r="AY19" s="136">
        <f>-('Step 3'!$V$29+'Step 3'!$Y$29)</f>
        <v>-388.06500000000005</v>
      </c>
      <c r="AZ19" s="128">
        <f t="shared" si="0"/>
        <v>1002161.0909393966</v>
      </c>
      <c r="BA19" s="196">
        <f t="shared" si="1"/>
        <v>0.64525247900080673</v>
      </c>
    </row>
    <row r="20" spans="1:53" x14ac:dyDescent="0.35">
      <c r="A20" s="135">
        <f>'Step 2'!A19</f>
        <v>43299</v>
      </c>
      <c r="B20" s="131">
        <f>'Step 2'!C19</f>
        <v>116.5931930541992</v>
      </c>
      <c r="C20" s="131">
        <f>'Step 2'!D19</f>
        <v>89.086685180664063</v>
      </c>
      <c r="D20" s="131">
        <f>'Step 2'!E19</f>
        <v>53.401973724365227</v>
      </c>
      <c r="E20" s="131">
        <f>'Step 2'!F19</f>
        <v>62.078300476074219</v>
      </c>
      <c r="F20" s="131">
        <f>'Step 2'!G19</f>
        <v>50.52508544921875</v>
      </c>
      <c r="G20" s="131">
        <f>'Step 2'!H19</f>
        <v>37.912349700927727</v>
      </c>
      <c r="H20" s="131">
        <f>'Step 2'!I19</f>
        <v>38.597389221191413</v>
      </c>
      <c r="I20" s="131">
        <f>'Step 2'!J19</f>
        <v>694</v>
      </c>
      <c r="J20" s="131">
        <f>'Step 2'!K19</f>
        <v>36.293304443359382</v>
      </c>
      <c r="K20" s="131">
        <f>'Step 2'!L19</f>
        <v>32.411415100097663</v>
      </c>
      <c r="L20" s="131">
        <f>'Step 2'!M19</f>
        <v>37.056083679199219</v>
      </c>
      <c r="M20" s="131">
        <f>'Step 2'!N19</f>
        <v>290.510009765625</v>
      </c>
      <c r="N20" s="131">
        <f>'Step 2'!O19</f>
        <v>68.117477416992188</v>
      </c>
      <c r="O20" s="131">
        <f>'Step 2'!P19</f>
        <v>12.49655246734619</v>
      </c>
      <c r="P20" s="131">
        <f>'Step 2'!Q19</f>
        <v>148.47999572753909</v>
      </c>
      <c r="Q20" s="131">
        <f>'Step 2'!R19</f>
        <v>106.049430847168</v>
      </c>
      <c r="R20" s="131">
        <f>'Step 2'!S19</f>
        <v>64.48486328125</v>
      </c>
      <c r="S20" s="131">
        <f>'Step 2'!T19</f>
        <v>79</v>
      </c>
      <c r="T20" s="131">
        <f>'Step 2'!U19</f>
        <v>139.86671447753909</v>
      </c>
      <c r="U20" s="131">
        <f>'Step 2'!V19</f>
        <v>16.85000038146973</v>
      </c>
      <c r="V20" s="131">
        <f>'Step 2'!W19</f>
        <v>1.9600000381469731</v>
      </c>
      <c r="W20" s="131">
        <f>'Step 2'!X19</f>
        <v>278.16903686523438</v>
      </c>
      <c r="X20" s="127">
        <f>B20*'Step 3'!B$35</f>
        <v>41507.176727294915</v>
      </c>
      <c r="Y20" s="127">
        <f>C20*'Step 3'!C$35</f>
        <v>39643.574905395508</v>
      </c>
      <c r="Z20" s="127">
        <f>D20*'Step 3'!D$35</f>
        <v>38983.440818786614</v>
      </c>
      <c r="AA20" s="127">
        <f>E20*'Step 3'!E$35</f>
        <v>38861.016098022461</v>
      </c>
      <c r="AB20" s="127">
        <f>F20*'Step 3'!F$35</f>
        <v>38045.389343261719</v>
      </c>
      <c r="AC20" s="127">
        <f>G20*'Step 3'!G$35</f>
        <v>39921.704235076897</v>
      </c>
      <c r="AD20" s="127">
        <f>H20*'Step 3'!H$35</f>
        <v>37941.23360443116</v>
      </c>
      <c r="AE20" s="127">
        <f>I20*'Step 3'!I$35</f>
        <v>38170</v>
      </c>
      <c r="AF20" s="127">
        <f>J20*'Step 3'!J$35</f>
        <v>37055.463836669929</v>
      </c>
      <c r="AG20" s="127">
        <f>K20*'Step 3'!K$35</f>
        <v>38828.875289916999</v>
      </c>
      <c r="AH20" s="127">
        <f>L20*'Step 3'!L$35</f>
        <v>38797.719612121582</v>
      </c>
      <c r="AI20" s="127">
        <f>M20*'Step 3'!M$35</f>
        <v>38637.831298828125</v>
      </c>
      <c r="AJ20" s="127">
        <f>N20*'Step 3'!N$35</f>
        <v>39031.314559936523</v>
      </c>
      <c r="AK20" s="127">
        <f>O20*'Step 3'!O$35</f>
        <v>36115.036630630486</v>
      </c>
      <c r="AL20" s="127">
        <f>P20*'Step 3'!P$35</f>
        <v>40089.598846435554</v>
      </c>
      <c r="AM20" s="127">
        <f>Q20*'Step 3'!Q$35</f>
        <v>37859.646812438972</v>
      </c>
      <c r="AN20" s="127">
        <f>R20*'Step 3'!R$35</f>
        <v>40045.10009765625</v>
      </c>
      <c r="AO20" s="127">
        <f>S20*'Step 3'!S$35</f>
        <v>41633</v>
      </c>
      <c r="AP20" s="127">
        <f>T20*'Step 3'!T$35</f>
        <v>38183.613052368171</v>
      </c>
      <c r="AQ20" s="127">
        <f>U20*'Step 3'!U$35</f>
        <v>40743.300922393806</v>
      </c>
      <c r="AR20" s="128">
        <f>-(V20*'Step 3'!$W$35)</f>
        <v>-115463.60224723819</v>
      </c>
      <c r="AS20" s="128">
        <f>-(W20*'Step 3'!$X$35)</f>
        <v>-660373.29351806641</v>
      </c>
      <c r="AT20" s="128">
        <f t="shared" si="2"/>
        <v>1501056.2255529137</v>
      </c>
      <c r="AU20" s="128">
        <f>AT20*((1+ASSUMPTIONS!$E$16)^('Step 4'!A20-'Step 4'!A19)-1)</f>
        <v>50.315002133237542</v>
      </c>
      <c r="AV20" s="128">
        <f t="shared" si="3"/>
        <v>-500990.26068766229</v>
      </c>
      <c r="AW20" s="128">
        <f>AV20*((1+ASSUMPTIONS!$E$17)^('Step 4'!A20-'Step 4'!A19)-1)</f>
        <v>-47.204159743680492</v>
      </c>
      <c r="AX20" s="128">
        <f>SUM(AR20:AS20)*(ASSUMPTIONS!$E$18)</f>
        <v>21.659201467612412</v>
      </c>
      <c r="AY20" s="136">
        <f>-('Step 3'!$V$29+'Step 3'!$Y$29)</f>
        <v>-388.06500000000005</v>
      </c>
      <c r="AZ20" s="128">
        <f t="shared" si="0"/>
        <v>1003959.8108354696</v>
      </c>
      <c r="BA20" s="196">
        <f t="shared" si="1"/>
        <v>0.64524702857479466</v>
      </c>
    </row>
    <row r="21" spans="1:53" x14ac:dyDescent="0.35">
      <c r="A21" s="135">
        <f>'Step 2'!A20</f>
        <v>43300</v>
      </c>
      <c r="B21" s="131">
        <f>'Step 2'!C20</f>
        <v>117.18846130371089</v>
      </c>
      <c r="C21" s="131">
        <f>'Step 2'!D20</f>
        <v>88.492973327636719</v>
      </c>
      <c r="D21" s="131">
        <f>'Step 2'!E20</f>
        <v>53.749446868896477</v>
      </c>
      <c r="E21" s="131">
        <f>'Step 2'!F20</f>
        <v>61.654186248779297</v>
      </c>
      <c r="F21" s="131">
        <f>'Step 2'!G20</f>
        <v>50.712764739990227</v>
      </c>
      <c r="G21" s="131">
        <f>'Step 2'!H20</f>
        <v>38.101509094238281</v>
      </c>
      <c r="H21" s="131">
        <f>'Step 2'!I20</f>
        <v>39.959182739257813</v>
      </c>
      <c r="I21" s="131">
        <f>'Step 2'!J20</f>
        <v>716.16998291015625</v>
      </c>
      <c r="J21" s="131">
        <f>'Step 2'!K20</f>
        <v>36.930377960205078</v>
      </c>
      <c r="K21" s="131">
        <f>'Step 2'!L20</f>
        <v>32.241718292236328</v>
      </c>
      <c r="L21" s="131">
        <f>'Step 2'!M20</f>
        <v>36.760894775390618</v>
      </c>
      <c r="M21" s="131">
        <f>'Step 2'!N20</f>
        <v>299.23001098632813</v>
      </c>
      <c r="N21" s="131">
        <f>'Step 2'!O20</f>
        <v>68.028297424316406</v>
      </c>
      <c r="O21" s="131">
        <f>'Step 2'!P20</f>
        <v>12.791050910949711</v>
      </c>
      <c r="P21" s="131">
        <f>'Step 2'!Q20</f>
        <v>146.19999694824219</v>
      </c>
      <c r="Q21" s="131">
        <f>'Step 2'!R20</f>
        <v>107.1538009643555</v>
      </c>
      <c r="R21" s="131">
        <f>'Step 2'!S20</f>
        <v>63.518833160400391</v>
      </c>
      <c r="S21" s="131">
        <f>'Step 2'!T20</f>
        <v>80.589996337890625</v>
      </c>
      <c r="T21" s="131">
        <f>'Step 2'!U20</f>
        <v>143.2641906738281</v>
      </c>
      <c r="U21" s="131">
        <f>'Step 2'!V20</f>
        <v>16.70999908447266</v>
      </c>
      <c r="V21" s="131">
        <f>'Step 2'!W20</f>
        <v>1.947999954223633</v>
      </c>
      <c r="W21" s="131">
        <f>'Step 2'!X20</f>
        <v>277.11993408203119</v>
      </c>
      <c r="X21" s="127">
        <f>B21*'Step 3'!B$35</f>
        <v>41719.092224121079</v>
      </c>
      <c r="Y21" s="127">
        <f>C21*'Step 3'!C$35</f>
        <v>39379.37313079834</v>
      </c>
      <c r="Z21" s="127">
        <f>D21*'Step 3'!D$35</f>
        <v>39237.096214294426</v>
      </c>
      <c r="AA21" s="127">
        <f>E21*'Step 3'!E$35</f>
        <v>38595.52059173584</v>
      </c>
      <c r="AB21" s="127">
        <f>F21*'Step 3'!F$35</f>
        <v>38186.711849212639</v>
      </c>
      <c r="AC21" s="127">
        <f>G21*'Step 3'!G$35</f>
        <v>40120.88907623291</v>
      </c>
      <c r="AD21" s="127">
        <f>H21*'Step 3'!H$35</f>
        <v>39279.87663269043</v>
      </c>
      <c r="AE21" s="127">
        <f>I21*'Step 3'!I$35</f>
        <v>39389.349060058594</v>
      </c>
      <c r="AF21" s="127">
        <f>J21*'Step 3'!J$35</f>
        <v>37705.915897369385</v>
      </c>
      <c r="AG21" s="127">
        <f>K21*'Step 3'!K$35</f>
        <v>38625.578514099121</v>
      </c>
      <c r="AH21" s="127">
        <f>L21*'Step 3'!L$35</f>
        <v>38488.656829833977</v>
      </c>
      <c r="AI21" s="127">
        <f>M21*'Step 3'!M$35</f>
        <v>39797.591461181641</v>
      </c>
      <c r="AJ21" s="127">
        <f>N21*'Step 3'!N$35</f>
        <v>38980.214424133301</v>
      </c>
      <c r="AK21" s="127">
        <f>O21*'Step 3'!O$35</f>
        <v>36966.137132644661</v>
      </c>
      <c r="AL21" s="127">
        <f>P21*'Step 3'!P$35</f>
        <v>39473.999176025391</v>
      </c>
      <c r="AM21" s="127">
        <f>Q21*'Step 3'!Q$35</f>
        <v>38253.90694427491</v>
      </c>
      <c r="AN21" s="127">
        <f>R21*'Step 3'!R$35</f>
        <v>39445.195392608643</v>
      </c>
      <c r="AO21" s="127">
        <f>S21*'Step 3'!S$35</f>
        <v>42470.928070068359</v>
      </c>
      <c r="AP21" s="127">
        <f>T21*'Step 3'!T$35</f>
        <v>39111.124053955071</v>
      </c>
      <c r="AQ21" s="127">
        <f>U21*'Step 3'!U$35</f>
        <v>40404.77778625489</v>
      </c>
      <c r="AR21" s="128">
        <f>-(V21*'Step 3'!$W$35)</f>
        <v>-114756.67730331422</v>
      </c>
      <c r="AS21" s="128">
        <f>-(W21*'Step 3'!$X$35)</f>
        <v>-657882.72351074207</v>
      </c>
      <c r="AT21" s="128">
        <f t="shared" si="2"/>
        <v>1501106.5405550469</v>
      </c>
      <c r="AU21" s="128">
        <f>AT21*((1+ASSUMPTIONS!$E$16)^('Step 4'!A21-'Step 4'!A20)-1)</f>
        <v>50.316688678615769</v>
      </c>
      <c r="AV21" s="128">
        <f t="shared" si="3"/>
        <v>-501037.46484740596</v>
      </c>
      <c r="AW21" s="128">
        <f>AV21*((1+ASSUMPTIONS!$E$17)^('Step 4'!A21-'Step 4'!A20)-1)</f>
        <v>-47.208607400395508</v>
      </c>
      <c r="AX21" s="128">
        <f>SUM(AR21:AS21)*(ASSUMPTIONS!$E$18)</f>
        <v>21.569936329902706</v>
      </c>
      <c r="AY21" s="136">
        <f>-('Step 3'!$V$29+'Step 3'!$Y$29)</f>
        <v>-388.06500000000005</v>
      </c>
      <c r="AZ21" s="128">
        <f t="shared" si="0"/>
        <v>1012698.2223727864</v>
      </c>
      <c r="BA21" s="196">
        <f t="shared" si="1"/>
        <v>0.6498856774475964</v>
      </c>
    </row>
    <row r="22" spans="1:53" x14ac:dyDescent="0.35">
      <c r="A22" s="135">
        <f>'Step 2'!A21</f>
        <v>43301</v>
      </c>
      <c r="B22" s="131">
        <f>'Step 2'!C21</f>
        <v>116.9007568359375</v>
      </c>
      <c r="C22" s="131">
        <f>'Step 2'!D21</f>
        <v>87.543037414550781</v>
      </c>
      <c r="D22" s="131">
        <f>'Step 2'!E21</f>
        <v>54.583385467529297</v>
      </c>
      <c r="E22" s="131">
        <f>'Step 2'!F21</f>
        <v>61.664051055908203</v>
      </c>
      <c r="F22" s="131">
        <f>'Step 2'!G21</f>
        <v>50.288017272949219</v>
      </c>
      <c r="G22" s="131">
        <f>'Step 2'!H21</f>
        <v>37.424507141113281</v>
      </c>
      <c r="H22" s="131">
        <f>'Step 2'!I21</f>
        <v>39.879661560058587</v>
      </c>
      <c r="I22" s="131">
        <f>'Step 2'!J21</f>
        <v>714.3499755859375</v>
      </c>
      <c r="J22" s="131">
        <f>'Step 2'!K21</f>
        <v>37.079692840576172</v>
      </c>
      <c r="K22" s="131">
        <f>'Step 2'!L21</f>
        <v>32.082008361816413</v>
      </c>
      <c r="L22" s="131">
        <f>'Step 2'!M21</f>
        <v>36.731376647949219</v>
      </c>
      <c r="M22" s="131">
        <f>'Step 2'!N21</f>
        <v>297.32998657226563</v>
      </c>
      <c r="N22" s="131">
        <f>'Step 2'!O21</f>
        <v>67.552635192871094</v>
      </c>
      <c r="O22" s="131">
        <f>'Step 2'!P21</f>
        <v>12.791050910949711</v>
      </c>
      <c r="P22" s="131">
        <f>'Step 2'!Q21</f>
        <v>147.8800048828125</v>
      </c>
      <c r="Q22" s="131">
        <f>'Step 2'!R21</f>
        <v>107.45228576660161</v>
      </c>
      <c r="R22" s="131">
        <f>'Step 2'!S21</f>
        <v>63.060718536376953</v>
      </c>
      <c r="S22" s="131">
        <f>'Step 2'!T21</f>
        <v>80.910003662109375</v>
      </c>
      <c r="T22" s="131">
        <f>'Step 2'!U21</f>
        <v>142.56471252441409</v>
      </c>
      <c r="U22" s="131">
        <f>'Step 2'!V21</f>
        <v>16.5</v>
      </c>
      <c r="V22" s="131">
        <f>'Step 2'!W21</f>
        <v>1.932999968528748</v>
      </c>
      <c r="W22" s="131">
        <f>'Step 2'!X21</f>
        <v>276.80322265625</v>
      </c>
      <c r="X22" s="127">
        <f>B22*'Step 3'!B$35</f>
        <v>41616.66943359375</v>
      </c>
      <c r="Y22" s="127">
        <f>C22*'Step 3'!C$35</f>
        <v>38956.651649475098</v>
      </c>
      <c r="Z22" s="127">
        <f>D22*'Step 3'!D$35</f>
        <v>39845.871391296387</v>
      </c>
      <c r="AA22" s="127">
        <f>E22*'Step 3'!E$35</f>
        <v>38601.695960998535</v>
      </c>
      <c r="AB22" s="127">
        <f>F22*'Step 3'!F$35</f>
        <v>37866.877006530762</v>
      </c>
      <c r="AC22" s="127">
        <f>G22*'Step 3'!G$35</f>
        <v>39408.006019592285</v>
      </c>
      <c r="AD22" s="127">
        <f>H22*'Step 3'!H$35</f>
        <v>39201.70731353759</v>
      </c>
      <c r="AE22" s="127">
        <f>I22*'Step 3'!I$35</f>
        <v>39289.248657226563</v>
      </c>
      <c r="AF22" s="127">
        <f>J22*'Step 3'!J$35</f>
        <v>37858.366390228271</v>
      </c>
      <c r="AG22" s="127">
        <f>K22*'Step 3'!K$35</f>
        <v>38434.246017456062</v>
      </c>
      <c r="AH22" s="127">
        <f>L22*'Step 3'!L$35</f>
        <v>38457.751350402832</v>
      </c>
      <c r="AI22" s="127">
        <f>M22*'Step 3'!M$35</f>
        <v>39544.888214111328</v>
      </c>
      <c r="AJ22" s="127">
        <f>N22*'Step 3'!N$35</f>
        <v>38707.659965515137</v>
      </c>
      <c r="AK22" s="127">
        <f>O22*'Step 3'!O$35</f>
        <v>36966.137132644661</v>
      </c>
      <c r="AL22" s="127">
        <f>P22*'Step 3'!P$35</f>
        <v>39927.601318359375</v>
      </c>
      <c r="AM22" s="127">
        <f>Q22*'Step 3'!Q$35</f>
        <v>38360.466018676772</v>
      </c>
      <c r="AN22" s="127">
        <f>R22*'Step 3'!R$35</f>
        <v>39160.706211090088</v>
      </c>
      <c r="AO22" s="127">
        <f>S22*'Step 3'!S$35</f>
        <v>42639.571929931641</v>
      </c>
      <c r="AP22" s="127">
        <f>T22*'Step 3'!T$35</f>
        <v>38920.166519165046</v>
      </c>
      <c r="AQ22" s="127">
        <f>U22*'Step 3'!U$35</f>
        <v>39897</v>
      </c>
      <c r="AR22" s="128">
        <f>-(V22*'Step 3'!$W$35)</f>
        <v>-113873.02814602855</v>
      </c>
      <c r="AS22" s="128">
        <f>-(W22*'Step 3'!$X$35)</f>
        <v>-657130.8505859375</v>
      </c>
      <c r="AT22" s="128">
        <f t="shared" si="2"/>
        <v>1501156.8572437256</v>
      </c>
      <c r="AU22" s="128">
        <f>AT22*((1+ASSUMPTIONS!$E$16)^('Step 4'!A22-'Step 4'!A21)-1)</f>
        <v>50.318375280526546</v>
      </c>
      <c r="AV22" s="128">
        <f t="shared" si="3"/>
        <v>-501084.67345480638</v>
      </c>
      <c r="AW22" s="128">
        <f>AV22*((1+ASSUMPTIONS!$E$17)^('Step 4'!A22-'Step 4'!A21)-1)</f>
        <v>-47.213055476176358</v>
      </c>
      <c r="AX22" s="128">
        <f>SUM(AR22:AS22)*(ASSUMPTIONS!$E$18)</f>
        <v>21.524277116640132</v>
      </c>
      <c r="AY22" s="136">
        <f>-('Step 3'!$V$29+'Step 3'!$Y$29)</f>
        <v>-388.06500000000005</v>
      </c>
      <c r="AZ22" s="128">
        <f t="shared" si="0"/>
        <v>1012366.1581537063</v>
      </c>
      <c r="BA22" s="196">
        <f t="shared" si="1"/>
        <v>0.65117954624036678</v>
      </c>
    </row>
    <row r="23" spans="1:53" x14ac:dyDescent="0.35">
      <c r="A23" s="135">
        <f>'Step 2'!A22</f>
        <v>43304</v>
      </c>
      <c r="B23" s="131">
        <f>'Step 2'!C22</f>
        <v>116.2757186889648</v>
      </c>
      <c r="C23" s="131">
        <f>'Step 2'!D22</f>
        <v>87.94873046875</v>
      </c>
      <c r="D23" s="131">
        <f>'Step 2'!E22</f>
        <v>54.374900817871087</v>
      </c>
      <c r="E23" s="131">
        <f>'Step 2'!F22</f>
        <v>61.831722259521477</v>
      </c>
      <c r="F23" s="131">
        <f>'Step 2'!G22</f>
        <v>50.564594268798828</v>
      </c>
      <c r="G23" s="131">
        <f>'Step 2'!H22</f>
        <v>37.713226318359382</v>
      </c>
      <c r="H23" s="131">
        <f>'Step 2'!I22</f>
        <v>40.018817901611328</v>
      </c>
      <c r="I23" s="131">
        <f>'Step 2'!J22</f>
        <v>714.780029296875</v>
      </c>
      <c r="J23" s="131">
        <f>'Step 2'!K22</f>
        <v>37.000057220458977</v>
      </c>
      <c r="K23" s="131">
        <f>'Step 2'!L22</f>
        <v>31.54298210144043</v>
      </c>
      <c r="L23" s="131">
        <f>'Step 2'!M22</f>
        <v>36.613300323486328</v>
      </c>
      <c r="M23" s="131">
        <f>'Step 2'!N22</f>
        <v>299.52999877929688</v>
      </c>
      <c r="N23" s="131">
        <f>'Step 2'!O22</f>
        <v>67.750839233398438</v>
      </c>
      <c r="O23" s="131">
        <f>'Step 2'!P22</f>
        <v>12.8303165435791</v>
      </c>
      <c r="P23" s="131">
        <f>'Step 2'!Q22</f>
        <v>147.72999572753909</v>
      </c>
      <c r="Q23" s="131">
        <f>'Step 2'!R22</f>
        <v>107.8104553222656</v>
      </c>
      <c r="R23" s="131">
        <f>'Step 2'!S22</f>
        <v>62.941211700439453</v>
      </c>
      <c r="S23" s="131">
        <f>'Step 2'!T22</f>
        <v>81.589996337890625</v>
      </c>
      <c r="T23" s="131">
        <f>'Step 2'!U22</f>
        <v>144.5532531738281</v>
      </c>
      <c r="U23" s="131">
        <f>'Step 2'!V22</f>
        <v>16.659999847412109</v>
      </c>
      <c r="V23" s="131">
        <f>'Step 2'!W22</f>
        <v>1.919999957084656</v>
      </c>
      <c r="W23" s="131">
        <f>'Step 2'!X22</f>
        <v>277.31787109375</v>
      </c>
      <c r="X23" s="127">
        <f>B23*'Step 3'!B$35</f>
        <v>41394.15585327147</v>
      </c>
      <c r="Y23" s="127">
        <f>C23*'Step 3'!C$35</f>
        <v>39137.18505859375</v>
      </c>
      <c r="Z23" s="127">
        <f>D23*'Step 3'!D$35</f>
        <v>39693.677597045891</v>
      </c>
      <c r="AA23" s="127">
        <f>E23*'Step 3'!E$35</f>
        <v>38706.658134460442</v>
      </c>
      <c r="AB23" s="127">
        <f>F23*'Step 3'!F$35</f>
        <v>38075.139484405518</v>
      </c>
      <c r="AC23" s="127">
        <f>G23*'Step 3'!G$35</f>
        <v>39712.027313232429</v>
      </c>
      <c r="AD23" s="127">
        <f>H23*'Step 3'!H$35</f>
        <v>39338.497997283936</v>
      </c>
      <c r="AE23" s="127">
        <f>I23*'Step 3'!I$35</f>
        <v>39312.901611328125</v>
      </c>
      <c r="AF23" s="127">
        <f>J23*'Step 3'!J$35</f>
        <v>37777.058422088616</v>
      </c>
      <c r="AG23" s="127">
        <f>K23*'Step 3'!K$35</f>
        <v>37788.492557525635</v>
      </c>
      <c r="AH23" s="127">
        <f>L23*'Step 3'!L$35</f>
        <v>38334.125438690186</v>
      </c>
      <c r="AI23" s="127">
        <f>M23*'Step 3'!M$35</f>
        <v>39837.489837646484</v>
      </c>
      <c r="AJ23" s="127">
        <f>N23*'Step 3'!N$35</f>
        <v>38821.230880737305</v>
      </c>
      <c r="AK23" s="127">
        <f>O23*'Step 3'!O$35</f>
        <v>37079.614810943596</v>
      </c>
      <c r="AL23" s="127">
        <f>P23*'Step 3'!P$35</f>
        <v>39887.098846435554</v>
      </c>
      <c r="AM23" s="127">
        <f>Q23*'Step 3'!Q$35</f>
        <v>38488.332550048821</v>
      </c>
      <c r="AN23" s="127">
        <f>R23*'Step 3'!R$35</f>
        <v>39086.4924659729</v>
      </c>
      <c r="AO23" s="127">
        <f>S23*'Step 3'!S$35</f>
        <v>42997.928070068359</v>
      </c>
      <c r="AP23" s="127">
        <f>T23*'Step 3'!T$35</f>
        <v>39463.038116455071</v>
      </c>
      <c r="AQ23" s="127">
        <f>U23*'Step 3'!U$35</f>
        <v>40283.87963104248</v>
      </c>
      <c r="AR23" s="128">
        <f>-(V23*'Step 3'!$W$35)</f>
        <v>-113107.19747185709</v>
      </c>
      <c r="AS23" s="128">
        <f>-(W23*'Step 3'!$X$35)</f>
        <v>-658352.6259765625</v>
      </c>
      <c r="AT23" s="128">
        <f t="shared" si="2"/>
        <v>1501207.1756190062</v>
      </c>
      <c r="AU23" s="128">
        <f>AT23*((1+ASSUMPTIONS!$E$16)^('Step 4'!A23-'Step 4'!A22)-1)</f>
        <v>150.96524601818791</v>
      </c>
      <c r="AV23" s="128">
        <f t="shared" si="3"/>
        <v>-501131.88651028258</v>
      </c>
      <c r="AW23" s="128">
        <f>AV23*((1+ASSUMPTIONS!$E$17)^('Step 4'!A23-'Step 4'!A22)-1)</f>
        <v>-141.66585907448808</v>
      </c>
      <c r="AX23" s="128">
        <f>SUM(AR23:AS23)*(ASSUMPTIONS!$E$18)</f>
        <v>21.537005820992377</v>
      </c>
      <c r="AY23" s="136">
        <f>-('Step 3'!$V$29+'Step 3'!$Y$29)</f>
        <v>-388.06500000000005</v>
      </c>
      <c r="AZ23" s="128">
        <f t="shared" si="0"/>
        <v>1013473.2617303455</v>
      </c>
      <c r="BA23" s="196">
        <f t="shared" si="1"/>
        <v>0.65105006543313215</v>
      </c>
    </row>
    <row r="24" spans="1:53" x14ac:dyDescent="0.35">
      <c r="A24" s="135">
        <f>'Step 2'!A23</f>
        <v>43305</v>
      </c>
      <c r="B24" s="131">
        <f>'Step 2'!C23</f>
        <v>116.24595642089839</v>
      </c>
      <c r="C24" s="131">
        <f>'Step 2'!D23</f>
        <v>92.371902465820313</v>
      </c>
      <c r="D24" s="131">
        <f>'Step 2'!E23</f>
        <v>54.275619506835938</v>
      </c>
      <c r="E24" s="131">
        <f>'Step 2'!F23</f>
        <v>62.551727294921882</v>
      </c>
      <c r="F24" s="131">
        <f>'Step 2'!G23</f>
        <v>50.544837951660163</v>
      </c>
      <c r="G24" s="131">
        <f>'Step 2'!H23</f>
        <v>37.962127685546882</v>
      </c>
      <c r="H24" s="131">
        <f>'Step 2'!I23</f>
        <v>40.237499237060547</v>
      </c>
      <c r="I24" s="131">
        <f>'Step 2'!J23</f>
        <v>705.28997802734375</v>
      </c>
      <c r="J24" s="131">
        <f>'Step 2'!K23</f>
        <v>37.139419555664063</v>
      </c>
      <c r="K24" s="131">
        <f>'Step 2'!L23</f>
        <v>31.143703460693359</v>
      </c>
      <c r="L24" s="131">
        <f>'Step 2'!M23</f>
        <v>37.095443725585938</v>
      </c>
      <c r="M24" s="131">
        <f>'Step 2'!N23</f>
        <v>294.14999389648438</v>
      </c>
      <c r="N24" s="131">
        <f>'Step 2'!O23</f>
        <v>67.126541137695313</v>
      </c>
      <c r="O24" s="131">
        <f>'Step 2'!P23</f>
        <v>12.869583129882811</v>
      </c>
      <c r="P24" s="131">
        <f>'Step 2'!Q23</f>
        <v>146</v>
      </c>
      <c r="Q24" s="131">
        <f>'Step 2'!R23</f>
        <v>107.61147308349609</v>
      </c>
      <c r="R24" s="131">
        <f>'Step 2'!S23</f>
        <v>64.136299133300781</v>
      </c>
      <c r="S24" s="131">
        <f>'Step 2'!T23</f>
        <v>80.040000915527344</v>
      </c>
      <c r="T24" s="131">
        <f>'Step 2'!U23</f>
        <v>139.88670349121091</v>
      </c>
      <c r="U24" s="131">
        <f>'Step 2'!V23</f>
        <v>16.190000534057621</v>
      </c>
      <c r="V24" s="131">
        <f>'Step 2'!W23</f>
        <v>1.9600000381469731</v>
      </c>
      <c r="W24" s="131">
        <f>'Step 2'!X23</f>
        <v>278.71334838867188</v>
      </c>
      <c r="X24" s="127">
        <f>B24*'Step 3'!B$35</f>
        <v>41383.560485839829</v>
      </c>
      <c r="Y24" s="127">
        <f>C24*'Step 3'!C$35</f>
        <v>41105.496597290039</v>
      </c>
      <c r="Z24" s="127">
        <f>D24*'Step 3'!D$35</f>
        <v>39621.202239990234</v>
      </c>
      <c r="AA24" s="127">
        <f>E24*'Step 3'!E$35</f>
        <v>39157.381286621101</v>
      </c>
      <c r="AB24" s="127">
        <f>F24*'Step 3'!F$35</f>
        <v>38060.262977600105</v>
      </c>
      <c r="AC24" s="127">
        <f>G24*'Step 3'!G$35</f>
        <v>39974.120452880867</v>
      </c>
      <c r="AD24" s="127">
        <f>H24*'Step 3'!H$35</f>
        <v>39553.461750030518</v>
      </c>
      <c r="AE24" s="127">
        <f>I24*'Step 3'!I$35</f>
        <v>38790.948791503906</v>
      </c>
      <c r="AF24" s="127">
        <f>J24*'Step 3'!J$35</f>
        <v>37919.347366333008</v>
      </c>
      <c r="AG24" s="127">
        <f>K24*'Step 3'!K$35</f>
        <v>37310.156745910645</v>
      </c>
      <c r="AH24" s="127">
        <f>L24*'Step 3'!L$35</f>
        <v>38838.929580688477</v>
      </c>
      <c r="AI24" s="127">
        <f>M24*'Step 3'!M$35</f>
        <v>39121.949188232422</v>
      </c>
      <c r="AJ24" s="127">
        <f>N24*'Step 3'!N$35</f>
        <v>38463.508071899414</v>
      </c>
      <c r="AK24" s="127">
        <f>O24*'Step 3'!O$35</f>
        <v>37193.095245361321</v>
      </c>
      <c r="AL24" s="127">
        <f>P24*'Step 3'!P$35</f>
        <v>39420</v>
      </c>
      <c r="AM24" s="127">
        <f>Q24*'Step 3'!Q$35</f>
        <v>38417.295890808105</v>
      </c>
      <c r="AN24" s="127">
        <f>R24*'Step 3'!R$35</f>
        <v>39828.641761779785</v>
      </c>
      <c r="AO24" s="127">
        <f>S24*'Step 3'!S$35</f>
        <v>42181.08048248291</v>
      </c>
      <c r="AP24" s="127">
        <f>T24*'Step 3'!T$35</f>
        <v>38189.070053100579</v>
      </c>
      <c r="AQ24" s="127">
        <f>U24*'Step 3'!U$35</f>
        <v>39147.421291351326</v>
      </c>
      <c r="AR24" s="128">
        <f>-(V24*'Step 3'!$W$35)</f>
        <v>-115463.60224723819</v>
      </c>
      <c r="AS24" s="128">
        <f>-(W24*'Step 3'!$X$35)</f>
        <v>-661665.48907470703</v>
      </c>
      <c r="AT24" s="128">
        <f t="shared" si="2"/>
        <v>1501358.1408650244</v>
      </c>
      <c r="AU24" s="128">
        <f>AT24*((1+ASSUMPTIONS!$E$16)^('Step 4'!A24-'Step 4'!A23)-1)</f>
        <v>50.325122253533046</v>
      </c>
      <c r="AV24" s="128">
        <f t="shared" si="3"/>
        <v>-501273.55236935709</v>
      </c>
      <c r="AW24" s="128">
        <f>AV24*((1+ASSUMPTIONS!$E$17)^('Step 4'!A24-'Step 4'!A23)-1)</f>
        <v>-47.230851970747779</v>
      </c>
      <c r="AX24" s="128">
        <f>SUM(AR24:AS24)*(ASSUMPTIONS!$E$18)</f>
        <v>21.695275962199609</v>
      </c>
      <c r="AY24" s="136">
        <f>-('Step 3'!$V$29+'Step 3'!$Y$29)</f>
        <v>-388.06500000000005</v>
      </c>
      <c r="AZ24" s="128">
        <f t="shared" si="0"/>
        <v>1006269.1519796718</v>
      </c>
      <c r="BA24" s="196">
        <f t="shared" si="1"/>
        <v>0.64471121847669732</v>
      </c>
    </row>
    <row r="25" spans="1:53" x14ac:dyDescent="0.35">
      <c r="A25" s="135">
        <f>'Step 2'!A24</f>
        <v>43306</v>
      </c>
      <c r="B25" s="131">
        <f>'Step 2'!C24</f>
        <v>116.75193786621089</v>
      </c>
      <c r="C25" s="131">
        <f>'Step 2'!D24</f>
        <v>95.419631958007813</v>
      </c>
      <c r="D25" s="131">
        <f>'Step 2'!E24</f>
        <v>54.553604125976563</v>
      </c>
      <c r="E25" s="131">
        <f>'Step 2'!F24</f>
        <v>63.607078552246087</v>
      </c>
      <c r="F25" s="131">
        <f>'Step 2'!G24</f>
        <v>50.989341735839837</v>
      </c>
      <c r="G25" s="131">
        <f>'Step 2'!H24</f>
        <v>37.952167510986328</v>
      </c>
      <c r="H25" s="131">
        <f>'Step 2'!I24</f>
        <v>39.959182739257813</v>
      </c>
      <c r="I25" s="131">
        <f>'Step 2'!J24</f>
        <v>705.719970703125</v>
      </c>
      <c r="J25" s="131">
        <f>'Step 2'!K24</f>
        <v>35.984725952148438</v>
      </c>
      <c r="K25" s="131">
        <f>'Step 2'!L24</f>
        <v>31.303415298461911</v>
      </c>
      <c r="L25" s="131">
        <f>'Step 2'!M24</f>
        <v>37.380794525146477</v>
      </c>
      <c r="M25" s="131">
        <f>'Step 2'!N24</f>
        <v>297.20001220703119</v>
      </c>
      <c r="N25" s="131">
        <f>'Step 2'!O24</f>
        <v>67.354454040527344</v>
      </c>
      <c r="O25" s="131">
        <f>'Step 2'!P24</f>
        <v>13.15426540374756</v>
      </c>
      <c r="P25" s="131">
        <f>'Step 2'!Q24</f>
        <v>149.25999450683591</v>
      </c>
      <c r="Q25" s="131">
        <f>'Step 2'!R24</f>
        <v>117.53089904785161</v>
      </c>
      <c r="R25" s="131">
        <f>'Step 2'!S24</f>
        <v>64.962898254394531</v>
      </c>
      <c r="S25" s="131">
        <f>'Step 2'!T24</f>
        <v>80.55999755859375</v>
      </c>
      <c r="T25" s="131">
        <f>'Step 2'!U24</f>
        <v>140.3663330078125</v>
      </c>
      <c r="U25" s="131">
        <f>'Step 2'!V24</f>
        <v>16.04999923706055</v>
      </c>
      <c r="V25" s="131">
        <f>'Step 2'!W24</f>
        <v>1.952999949455261</v>
      </c>
      <c r="W25" s="131">
        <f>'Step 2'!X24</f>
        <v>281.08868408203119</v>
      </c>
      <c r="X25" s="127">
        <f>B25*'Step 3'!B$35</f>
        <v>41563.689880371079</v>
      </c>
      <c r="Y25" s="127">
        <f>C25*'Step 3'!C$35</f>
        <v>42461.736221313477</v>
      </c>
      <c r="Z25" s="127">
        <f>D25*'Step 3'!D$35</f>
        <v>39824.131011962891</v>
      </c>
      <c r="AA25" s="127">
        <f>E25*'Step 3'!E$35</f>
        <v>39818.031173706047</v>
      </c>
      <c r="AB25" s="127">
        <f>F25*'Step 3'!F$35</f>
        <v>38394.974327087395</v>
      </c>
      <c r="AC25" s="127">
        <f>G25*'Step 3'!G$35</f>
        <v>39963.632389068604</v>
      </c>
      <c r="AD25" s="127">
        <f>H25*'Step 3'!H$35</f>
        <v>39279.87663269043</v>
      </c>
      <c r="AE25" s="127">
        <f>I25*'Step 3'!I$35</f>
        <v>38814.598388671875</v>
      </c>
      <c r="AF25" s="127">
        <f>J25*'Step 3'!J$35</f>
        <v>36740.405197143555</v>
      </c>
      <c r="AG25" s="127">
        <f>K25*'Step 3'!K$35</f>
        <v>37501.491527557366</v>
      </c>
      <c r="AH25" s="127">
        <f>L25*'Step 3'!L$35</f>
        <v>39137.691867828362</v>
      </c>
      <c r="AI25" s="127">
        <f>M25*'Step 3'!M$35</f>
        <v>39527.601623535149</v>
      </c>
      <c r="AJ25" s="127">
        <f>N25*'Step 3'!N$35</f>
        <v>38594.102165222168</v>
      </c>
      <c r="AK25" s="127">
        <f>O25*'Step 3'!O$35</f>
        <v>38015.827016830452</v>
      </c>
      <c r="AL25" s="127">
        <f>P25*'Step 3'!P$35</f>
        <v>40300.198516845696</v>
      </c>
      <c r="AM25" s="127">
        <f>Q25*'Step 3'!Q$35</f>
        <v>41958.530960083022</v>
      </c>
      <c r="AN25" s="127">
        <f>R25*'Step 3'!R$35</f>
        <v>40341.959815979004</v>
      </c>
      <c r="AO25" s="127">
        <f>S25*'Step 3'!S$35</f>
        <v>42455.118713378906</v>
      </c>
      <c r="AP25" s="127">
        <f>T25*'Step 3'!T$35</f>
        <v>38320.008911132813</v>
      </c>
      <c r="AQ25" s="127">
        <f>U25*'Step 3'!U$35</f>
        <v>38808.89815521241</v>
      </c>
      <c r="AR25" s="128">
        <f>-(V25*'Step 3'!$W$35)</f>
        <v>-115051.22702240942</v>
      </c>
      <c r="AS25" s="128">
        <f>-(W25*'Step 3'!$X$35)</f>
        <v>-667304.53601074207</v>
      </c>
      <c r="AT25" s="128">
        <f t="shared" si="2"/>
        <v>1501408.4659872779</v>
      </c>
      <c r="AU25" s="128">
        <f>AT25*((1+ASSUMPTIONS!$E$16)^('Step 4'!A25-'Step 4'!A24)-1)</f>
        <v>50.32680913813499</v>
      </c>
      <c r="AV25" s="128">
        <f t="shared" si="3"/>
        <v>-501320.78322132782</v>
      </c>
      <c r="AW25" s="128">
        <f>AV25*((1+ASSUMPTIONS!$E$17)^('Step 4'!A25-'Step 4'!A24)-1)</f>
        <v>-47.235302142450116</v>
      </c>
      <c r="AX25" s="128">
        <f>SUM(AR25:AS25)*(ASSUMPTIONS!$E$18)</f>
        <v>21.841190053442226</v>
      </c>
      <c r="AY25" s="136">
        <f>-('Step 3'!$V$29+'Step 3'!$Y$29)</f>
        <v>-388.06500000000005</v>
      </c>
      <c r="AZ25" s="128">
        <f t="shared" si="0"/>
        <v>1009191.2919254686</v>
      </c>
      <c r="BA25" s="196">
        <f t="shared" si="1"/>
        <v>0.64109085530049281</v>
      </c>
    </row>
    <row r="26" spans="1:53" x14ac:dyDescent="0.35">
      <c r="A26" s="135">
        <f>'Step 2'!A25</f>
        <v>43307</v>
      </c>
      <c r="B26" s="131">
        <f>'Step 2'!C25</f>
        <v>117.8432540893555</v>
      </c>
      <c r="C26" s="131">
        <f>'Step 2'!D25</f>
        <v>94.182731628417969</v>
      </c>
      <c r="D26" s="131">
        <f>'Step 2'!E25</f>
        <v>54.911006927490227</v>
      </c>
      <c r="E26" s="131">
        <f>'Step 2'!F25</f>
        <v>63.133651733398438</v>
      </c>
      <c r="F26" s="131">
        <f>'Step 2'!G25</f>
        <v>50.821422576904297</v>
      </c>
      <c r="G26" s="131">
        <f>'Step 2'!H25</f>
        <v>38.380275726318359</v>
      </c>
      <c r="H26" s="131">
        <f>'Step 2'!I25</f>
        <v>39.939300537109382</v>
      </c>
      <c r="I26" s="131">
        <f>'Step 2'!J25</f>
        <v>711.1400146484375</v>
      </c>
      <c r="J26" s="131">
        <f>'Step 2'!K25</f>
        <v>36.502342224121087</v>
      </c>
      <c r="K26" s="131">
        <f>'Step 2'!L25</f>
        <v>31.622837066650391</v>
      </c>
      <c r="L26" s="131">
        <f>'Step 2'!M25</f>
        <v>37.548065185546882</v>
      </c>
      <c r="M26" s="131">
        <f>'Step 2'!N25</f>
        <v>303.760009765625</v>
      </c>
      <c r="N26" s="131">
        <f>'Step 2'!O25</f>
        <v>73.815406799316406</v>
      </c>
      <c r="O26" s="131">
        <f>'Step 2'!P25</f>
        <v>13.15426540374756</v>
      </c>
      <c r="P26" s="131">
        <f>'Step 2'!Q25</f>
        <v>149.36000061035159</v>
      </c>
      <c r="Q26" s="131">
        <f>'Step 2'!R25</f>
        <v>123.6696243286133</v>
      </c>
      <c r="R26" s="131">
        <f>'Step 2'!S25</f>
        <v>65.391143798828125</v>
      </c>
      <c r="S26" s="131">
        <f>'Step 2'!T25</f>
        <v>81.239997863769531</v>
      </c>
      <c r="T26" s="131">
        <f>'Step 2'!U25</f>
        <v>141.67536926269531</v>
      </c>
      <c r="U26" s="131">
        <f>'Step 2'!V25</f>
        <v>18.35000038146973</v>
      </c>
      <c r="V26" s="131">
        <f>'Step 2'!W25</f>
        <v>1.945000052452087</v>
      </c>
      <c r="W26" s="131">
        <f>'Step 2'!X25</f>
        <v>280.42556762695313</v>
      </c>
      <c r="X26" s="127">
        <f>B26*'Step 3'!B$35</f>
        <v>41952.198455810554</v>
      </c>
      <c r="Y26" s="127">
        <f>C26*'Step 3'!C$35</f>
        <v>41911.315574645996</v>
      </c>
      <c r="Z26" s="127">
        <f>D26*'Step 3'!D$35</f>
        <v>40085.035057067864</v>
      </c>
      <c r="AA26" s="127">
        <f>E26*'Step 3'!E$35</f>
        <v>39521.665985107422</v>
      </c>
      <c r="AB26" s="127">
        <f>F26*'Step 3'!F$35</f>
        <v>38268.531200408936</v>
      </c>
      <c r="AC26" s="127">
        <f>G26*'Step 3'!G$35</f>
        <v>40414.430339813232</v>
      </c>
      <c r="AD26" s="127">
        <f>H26*'Step 3'!H$35</f>
        <v>39260.332427978523</v>
      </c>
      <c r="AE26" s="127">
        <f>I26*'Step 3'!I$35</f>
        <v>39112.700805664063</v>
      </c>
      <c r="AF26" s="127">
        <f>J26*'Step 3'!J$35</f>
        <v>37268.891410827629</v>
      </c>
      <c r="AG26" s="127">
        <f>K26*'Step 3'!K$35</f>
        <v>37884.158805847168</v>
      </c>
      <c r="AH26" s="127">
        <f>L26*'Step 3'!L$35</f>
        <v>39312.824249267585</v>
      </c>
      <c r="AI26" s="127">
        <f>M26*'Step 3'!M$35</f>
        <v>40400.081298828125</v>
      </c>
      <c r="AJ26" s="127">
        <f>N26*'Step 3'!N$35</f>
        <v>42296.228096008301</v>
      </c>
      <c r="AK26" s="127">
        <f>O26*'Step 3'!O$35</f>
        <v>38015.827016830452</v>
      </c>
      <c r="AL26" s="127">
        <f>P26*'Step 3'!P$35</f>
        <v>40327.200164794929</v>
      </c>
      <c r="AM26" s="127">
        <f>Q26*'Step 3'!Q$35</f>
        <v>44150.055885314949</v>
      </c>
      <c r="AN26" s="127">
        <f>R26*'Step 3'!R$35</f>
        <v>40607.900299072266</v>
      </c>
      <c r="AO26" s="127">
        <f>S26*'Step 3'!S$35</f>
        <v>42813.478874206543</v>
      </c>
      <c r="AP26" s="127">
        <f>T26*'Step 3'!T$35</f>
        <v>38677.37580871582</v>
      </c>
      <c r="AQ26" s="127">
        <f>U26*'Step 3'!U$35</f>
        <v>44370.300922393806</v>
      </c>
      <c r="AR26" s="128">
        <f>-(V26*'Step 3'!$W$35)</f>
        <v>-114579.95308995244</v>
      </c>
      <c r="AS26" s="128">
        <f>-(W26*'Step 3'!$X$35)</f>
        <v>-665730.29754638672</v>
      </c>
      <c r="AT26" s="128">
        <f t="shared" si="2"/>
        <v>1501458.792796416</v>
      </c>
      <c r="AU26" s="128">
        <f>AT26*((1+ASSUMPTIONS!$E$16)^('Step 4'!A26-'Step 4'!A25)-1)</f>
        <v>50.328496079280853</v>
      </c>
      <c r="AV26" s="128">
        <f t="shared" si="3"/>
        <v>-501368.01852347027</v>
      </c>
      <c r="AW26" s="128">
        <f>AV26*((1+ASSUMPTIONS!$E$17)^('Step 4'!A26-'Step 4'!A25)-1)</f>
        <v>-47.239752733455241</v>
      </c>
      <c r="AX26" s="128">
        <f>SUM(AR26:AS26)*(ASSUMPTIONS!$E$18)</f>
        <v>21.784085054506395</v>
      </c>
      <c r="AY26" s="136">
        <f>-('Step 3'!$V$29+'Step 3'!$Y$29)</f>
        <v>-388.06500000000005</v>
      </c>
      <c r="AZ26" s="128">
        <f t="shared" si="0"/>
        <v>1026067.8641436109</v>
      </c>
      <c r="BA26" s="196">
        <f t="shared" si="1"/>
        <v>0.64656157539085246</v>
      </c>
    </row>
    <row r="27" spans="1:53" x14ac:dyDescent="0.35">
      <c r="A27" s="135">
        <f>'Step 2'!A26</f>
        <v>43308</v>
      </c>
      <c r="B27" s="131">
        <f>'Step 2'!C26</f>
        <v>116.81146240234381</v>
      </c>
      <c r="C27" s="131">
        <f>'Step 2'!D26</f>
        <v>95.587844848632813</v>
      </c>
      <c r="D27" s="131">
        <f>'Step 2'!E26</f>
        <v>54.960643768310547</v>
      </c>
      <c r="E27" s="131">
        <f>'Step 2'!F26</f>
        <v>62.620773315429688</v>
      </c>
      <c r="F27" s="131">
        <f>'Step 2'!G26</f>
        <v>51.512870788574219</v>
      </c>
      <c r="G27" s="131">
        <f>'Step 2'!H26</f>
        <v>38.599311828613281</v>
      </c>
      <c r="H27" s="131">
        <f>'Step 2'!I26</f>
        <v>40.684810638427727</v>
      </c>
      <c r="I27" s="131">
        <f>'Step 2'!J26</f>
        <v>699.780029296875</v>
      </c>
      <c r="J27" s="131">
        <f>'Step 2'!K26</f>
        <v>36.482437133789063</v>
      </c>
      <c r="K27" s="131">
        <f>'Step 2'!L26</f>
        <v>31.523017883300781</v>
      </c>
      <c r="L27" s="131">
        <f>'Step 2'!M26</f>
        <v>37.794059753417969</v>
      </c>
      <c r="M27" s="131">
        <f>'Step 2'!N26</f>
        <v>300.44000244140619</v>
      </c>
      <c r="N27" s="131">
        <f>'Step 2'!O26</f>
        <v>73.210929870605469</v>
      </c>
      <c r="O27" s="131">
        <f>'Step 2'!P26</f>
        <v>13.12481594085693</v>
      </c>
      <c r="P27" s="131">
        <f>'Step 2'!Q26</f>
        <v>145.44000244140619</v>
      </c>
      <c r="Q27" s="131">
        <f>'Step 2'!R26</f>
        <v>123.520378112793</v>
      </c>
      <c r="R27" s="131">
        <f>'Step 2'!S26</f>
        <v>64.992774963378906</v>
      </c>
      <c r="S27" s="131">
        <f>'Step 2'!T26</f>
        <v>80.010002136230469</v>
      </c>
      <c r="T27" s="131">
        <f>'Step 2'!U26</f>
        <v>139.74681091308591</v>
      </c>
      <c r="U27" s="131">
        <f>'Step 2'!V26</f>
        <v>18.940000534057621</v>
      </c>
      <c r="V27" s="131">
        <f>'Step 2'!W26</f>
        <v>1.945000052452087</v>
      </c>
      <c r="W27" s="131">
        <f>'Step 2'!X26</f>
        <v>278.52532958984381</v>
      </c>
      <c r="X27" s="127">
        <f>B27*'Step 3'!B$35</f>
        <v>41584.880615234397</v>
      </c>
      <c r="Y27" s="127">
        <f>C27*'Step 3'!C$35</f>
        <v>42536.590957641602</v>
      </c>
      <c r="Z27" s="127">
        <f>D27*'Step 3'!D$35</f>
        <v>40121.269950866699</v>
      </c>
      <c r="AA27" s="127">
        <f>E27*'Step 3'!E$35</f>
        <v>39200.604095458984</v>
      </c>
      <c r="AB27" s="127">
        <f>F27*'Step 3'!F$35</f>
        <v>38789.191703796387</v>
      </c>
      <c r="AC27" s="127">
        <f>G27*'Step 3'!G$35</f>
        <v>40645.075355529785</v>
      </c>
      <c r="AD27" s="127">
        <f>H27*'Step 3'!H$35</f>
        <v>39993.168857574456</v>
      </c>
      <c r="AE27" s="127">
        <f>I27*'Step 3'!I$35</f>
        <v>38487.901611328125</v>
      </c>
      <c r="AF27" s="127">
        <f>J27*'Step 3'!J$35</f>
        <v>37248.568313598633</v>
      </c>
      <c r="AG27" s="127">
        <f>K27*'Step 3'!K$35</f>
        <v>37764.575424194336</v>
      </c>
      <c r="AH27" s="127">
        <f>L27*'Step 3'!L$35</f>
        <v>39570.380561828613</v>
      </c>
      <c r="AI27" s="127">
        <f>M27*'Step 3'!M$35</f>
        <v>39958.520324707024</v>
      </c>
      <c r="AJ27" s="127">
        <f>N27*'Step 3'!N$35</f>
        <v>41949.862815856934</v>
      </c>
      <c r="AK27" s="127">
        <f>O27*'Step 3'!O$35</f>
        <v>37930.718069076531</v>
      </c>
      <c r="AL27" s="127">
        <f>P27*'Step 3'!P$35</f>
        <v>39268.800659179673</v>
      </c>
      <c r="AM27" s="127">
        <f>Q27*'Step 3'!Q$35</f>
        <v>44096.774986267097</v>
      </c>
      <c r="AN27" s="127">
        <f>R27*'Step 3'!R$35</f>
        <v>40360.513252258301</v>
      </c>
      <c r="AO27" s="127">
        <f>S27*'Step 3'!S$35</f>
        <v>42165.271125793457</v>
      </c>
      <c r="AP27" s="127">
        <f>T27*'Step 3'!T$35</f>
        <v>38150.879379272454</v>
      </c>
      <c r="AQ27" s="127">
        <f>U27*'Step 3'!U$35</f>
        <v>45796.921291351326</v>
      </c>
      <c r="AR27" s="128">
        <f>-(V27*'Step 3'!$W$35)</f>
        <v>-114579.95308995244</v>
      </c>
      <c r="AS27" s="128">
        <f>-(W27*'Step 3'!$X$35)</f>
        <v>-661219.13244628918</v>
      </c>
      <c r="AT27" s="128">
        <f t="shared" si="2"/>
        <v>1501509.1212924952</v>
      </c>
      <c r="AU27" s="128">
        <f>AT27*((1+ASSUMPTIONS!$E$16)^('Step 4'!A27-'Step 4'!A26)-1)</f>
        <v>50.330183076972531</v>
      </c>
      <c r="AV27" s="128">
        <f t="shared" si="3"/>
        <v>-501415.25827620371</v>
      </c>
      <c r="AW27" s="128">
        <f>AV27*((1+ASSUMPTIONS!$E$17)^('Step 4'!A27-'Step 4'!A26)-1)</f>
        <v>-47.244203743802672</v>
      </c>
      <c r="AX27" s="128">
        <f>SUM(AR27:AS27)*(ASSUMPTIONS!$E$18)</f>
        <v>21.658145911511276</v>
      </c>
      <c r="AY27" s="136">
        <f>-('Step 3'!$V$29+'Step 3'!$Y$29)</f>
        <v>-388.06500000000005</v>
      </c>
      <c r="AZ27" s="128">
        <f t="shared" si="0"/>
        <v>1029551.9259561095</v>
      </c>
      <c r="BA27" s="196">
        <f t="shared" si="1"/>
        <v>0.65103022330442806</v>
      </c>
    </row>
    <row r="28" spans="1:53" x14ac:dyDescent="0.35">
      <c r="A28" s="135">
        <f>'Step 2'!A27</f>
        <v>43311</v>
      </c>
      <c r="B28" s="131">
        <f>'Step 2'!C27</f>
        <v>115.7598190307617</v>
      </c>
      <c r="C28" s="131">
        <f>'Step 2'!D27</f>
        <v>96.992965698242188</v>
      </c>
      <c r="D28" s="131">
        <f>'Step 2'!E27</f>
        <v>54.891151428222663</v>
      </c>
      <c r="E28" s="131">
        <f>'Step 2'!F27</f>
        <v>63.922698974609382</v>
      </c>
      <c r="F28" s="131">
        <f>'Step 2'!G27</f>
        <v>51.265922546386719</v>
      </c>
      <c r="G28" s="131">
        <f>'Step 2'!H27</f>
        <v>38.410148620605469</v>
      </c>
      <c r="H28" s="131">
        <f>'Step 2'!I27</f>
        <v>40.108280181884773</v>
      </c>
      <c r="I28" s="131">
        <f>'Step 2'!J27</f>
        <v>698.46002197265625</v>
      </c>
      <c r="J28" s="131">
        <f>'Step 2'!K27</f>
        <v>35.566642761230469</v>
      </c>
      <c r="K28" s="131">
        <f>'Step 2'!L27</f>
        <v>31.01393890380859</v>
      </c>
      <c r="L28" s="131">
        <f>'Step 2'!M27</f>
        <v>37.971168518066413</v>
      </c>
      <c r="M28" s="131">
        <f>'Step 2'!N27</f>
        <v>304.58999633789063</v>
      </c>
      <c r="N28" s="131">
        <f>'Step 2'!O27</f>
        <v>72.239814758300781</v>
      </c>
      <c r="O28" s="131">
        <f>'Step 2'!P27</f>
        <v>13.056099891662599</v>
      </c>
      <c r="P28" s="131">
        <f>'Step 2'!Q27</f>
        <v>140.8500061035156</v>
      </c>
      <c r="Q28" s="131">
        <f>'Step 2'!R27</f>
        <v>123.4208908081055</v>
      </c>
      <c r="R28" s="131">
        <f>'Step 2'!S27</f>
        <v>64.903144836425781</v>
      </c>
      <c r="S28" s="131">
        <f>'Step 2'!T27</f>
        <v>80.069999694824219</v>
      </c>
      <c r="T28" s="131">
        <f>'Step 2'!U27</f>
        <v>140.57618713378909</v>
      </c>
      <c r="U28" s="131">
        <f>'Step 2'!V27</f>
        <v>19.420000076293949</v>
      </c>
      <c r="V28" s="131">
        <f>'Step 2'!W27</f>
        <v>1.945000052452087</v>
      </c>
      <c r="W28" s="131">
        <f>'Step 2'!X27</f>
        <v>277.07046508789063</v>
      </c>
      <c r="X28" s="127">
        <f>B28*'Step 3'!B$35</f>
        <v>41210.495574951165</v>
      </c>
      <c r="Y28" s="127">
        <f>C28*'Step 3'!C$35</f>
        <v>43161.869735717773</v>
      </c>
      <c r="Z28" s="127">
        <f>D28*'Step 3'!D$35</f>
        <v>40070.540542602546</v>
      </c>
      <c r="AA28" s="127">
        <f>E28*'Step 3'!E$35</f>
        <v>40015.609558105476</v>
      </c>
      <c r="AB28" s="127">
        <f>F28*'Step 3'!F$35</f>
        <v>38603.239677429199</v>
      </c>
      <c r="AC28" s="127">
        <f>G28*'Step 3'!G$35</f>
        <v>40445.886497497559</v>
      </c>
      <c r="AD28" s="127">
        <f>H28*'Step 3'!H$35</f>
        <v>39426.439418792732</v>
      </c>
      <c r="AE28" s="127">
        <f>I28*'Step 3'!I$35</f>
        <v>38415.301208496094</v>
      </c>
      <c r="AF28" s="127">
        <f>J28*'Step 3'!J$35</f>
        <v>36313.542259216309</v>
      </c>
      <c r="AG28" s="127">
        <f>K28*'Step 3'!K$35</f>
        <v>37154.698806762688</v>
      </c>
      <c r="AH28" s="127">
        <f>L28*'Step 3'!L$35</f>
        <v>39755.813438415535</v>
      </c>
      <c r="AI28" s="127">
        <f>M28*'Step 3'!M$35</f>
        <v>40510.469512939453</v>
      </c>
      <c r="AJ28" s="127">
        <f>N28*'Step 3'!N$35</f>
        <v>41393.413856506348</v>
      </c>
      <c r="AK28" s="127">
        <f>O28*'Step 3'!O$35</f>
        <v>37732.128686904915</v>
      </c>
      <c r="AL28" s="127">
        <f>P28*'Step 3'!P$35</f>
        <v>38029.501647949211</v>
      </c>
      <c r="AM28" s="127">
        <f>Q28*'Step 3'!Q$35</f>
        <v>44061.25801849366</v>
      </c>
      <c r="AN28" s="127">
        <f>R28*'Step 3'!R$35</f>
        <v>40304.85294342041</v>
      </c>
      <c r="AO28" s="127">
        <f>S28*'Step 3'!S$35</f>
        <v>42196.889839172363</v>
      </c>
      <c r="AP28" s="127">
        <f>T28*'Step 3'!T$35</f>
        <v>38377.299087524421</v>
      </c>
      <c r="AQ28" s="127">
        <f>U28*'Step 3'!U$35</f>
        <v>46957.560184478767</v>
      </c>
      <c r="AR28" s="128">
        <f>-(V28*'Step 3'!$W$35)</f>
        <v>-114579.95308995244</v>
      </c>
      <c r="AS28" s="128">
        <f>-(W28*'Step 3'!$X$35)</f>
        <v>-657765.28411865234</v>
      </c>
      <c r="AT28" s="128">
        <f t="shared" si="2"/>
        <v>1501559.4514755721</v>
      </c>
      <c r="AU28" s="128">
        <f>AT28*((1+ASSUMPTIONS!$E$16)^('Step 4'!A28-'Step 4'!A27)-1)</f>
        <v>151.00067178234389</v>
      </c>
      <c r="AV28" s="128">
        <f t="shared" si="3"/>
        <v>-501462.50247994752</v>
      </c>
      <c r="AW28" s="128">
        <f>AV28*((1+ASSUMPTIONS!$E$17)^('Step 4'!A28-'Step 4'!A27)-1)</f>
        <v>-141.75932148753168</v>
      </c>
      <c r="AX28" s="128">
        <f>SUM(AR28:AS28)*(ASSUMPTIONS!$E$18)</f>
        <v>21.561724102784236</v>
      </c>
      <c r="AY28" s="136">
        <f>-('Step 3'!$V$29+'Step 3'!$Y$29)</f>
        <v>-388.06500000000005</v>
      </c>
      <c r="AZ28" s="128">
        <f t="shared" si="0"/>
        <v>1031531.260356794</v>
      </c>
      <c r="BA28" s="196">
        <f t="shared" si="1"/>
        <v>0.65432477449339554</v>
      </c>
    </row>
    <row r="29" spans="1:53" x14ac:dyDescent="0.35">
      <c r="A29" s="135">
        <f>'Step 2'!A28</f>
        <v>43312</v>
      </c>
      <c r="B29" s="131">
        <f>'Step 2'!C28</f>
        <v>116.613037109375</v>
      </c>
      <c r="C29" s="131">
        <f>'Step 2'!D28</f>
        <v>97.774688720703125</v>
      </c>
      <c r="D29" s="131">
        <f>'Step 2'!E28</f>
        <v>55.496749877929688</v>
      </c>
      <c r="E29" s="131">
        <f>'Step 2'!F28</f>
        <v>64.968193054199219</v>
      </c>
      <c r="F29" s="131">
        <f>'Step 2'!G28</f>
        <v>51.749935150146477</v>
      </c>
      <c r="G29" s="131">
        <f>'Step 2'!H28</f>
        <v>38.798431396484382</v>
      </c>
      <c r="H29" s="131">
        <f>'Step 2'!I28</f>
        <v>39.750442504882813</v>
      </c>
      <c r="I29" s="131">
        <f>'Step 2'!J28</f>
        <v>705.530029296875</v>
      </c>
      <c r="J29" s="131">
        <f>'Step 2'!K28</f>
        <v>35.805545806884773</v>
      </c>
      <c r="K29" s="131">
        <f>'Step 2'!L28</f>
        <v>31.64340782165527</v>
      </c>
      <c r="L29" s="131">
        <f>'Step 2'!M28</f>
        <v>39.289684295654297</v>
      </c>
      <c r="M29" s="131">
        <f>'Step 2'!N28</f>
        <v>306</v>
      </c>
      <c r="N29" s="131">
        <f>'Step 2'!O28</f>
        <v>71.417320251464844</v>
      </c>
      <c r="O29" s="131">
        <f>'Step 2'!P28</f>
        <v>13.114998817443849</v>
      </c>
      <c r="P29" s="131">
        <f>'Step 2'!Q28</f>
        <v>141.22999572753909</v>
      </c>
      <c r="Q29" s="131">
        <f>'Step 2'!R28</f>
        <v>123.5999755859375</v>
      </c>
      <c r="R29" s="131">
        <f>'Step 2'!S28</f>
        <v>65.271629333496094</v>
      </c>
      <c r="S29" s="131">
        <f>'Step 2'!T28</f>
        <v>80.400001525878906</v>
      </c>
      <c r="T29" s="131">
        <f>'Step 2'!U28</f>
        <v>141.12577819824219</v>
      </c>
      <c r="U29" s="131">
        <f>'Step 2'!V28</f>
        <v>18.329999923706051</v>
      </c>
      <c r="V29" s="131">
        <f>'Step 2'!W28</f>
        <v>1.985000014305115</v>
      </c>
      <c r="W29" s="131">
        <f>'Step 2'!X28</f>
        <v>278.43621826171881</v>
      </c>
      <c r="X29" s="127">
        <f>B29*'Step 3'!B$35</f>
        <v>41514.2412109375</v>
      </c>
      <c r="Y29" s="127">
        <f>C29*'Step 3'!C$35</f>
        <v>43509.736480712891</v>
      </c>
      <c r="Z29" s="127">
        <f>D29*'Step 3'!D$35</f>
        <v>40512.627410888672</v>
      </c>
      <c r="AA29" s="127">
        <f>E29*'Step 3'!E$35</f>
        <v>40670.088851928711</v>
      </c>
      <c r="AB29" s="127">
        <f>F29*'Step 3'!F$35</f>
        <v>38967.701168060295</v>
      </c>
      <c r="AC29" s="127">
        <f>G29*'Step 3'!G$35</f>
        <v>40854.748260498054</v>
      </c>
      <c r="AD29" s="127">
        <f>H29*'Step 3'!H$35</f>
        <v>39074.684982299805</v>
      </c>
      <c r="AE29" s="127">
        <f>I29*'Step 3'!I$35</f>
        <v>38804.151611328125</v>
      </c>
      <c r="AF29" s="127">
        <f>J29*'Step 3'!J$35</f>
        <v>36557.462268829353</v>
      </c>
      <c r="AG29" s="127">
        <f>K29*'Step 3'!K$35</f>
        <v>37908.80257034301</v>
      </c>
      <c r="AH29" s="127">
        <f>L29*'Step 3'!L$35</f>
        <v>41136.299457550049</v>
      </c>
      <c r="AI29" s="127">
        <f>M29*'Step 3'!M$35</f>
        <v>40698</v>
      </c>
      <c r="AJ29" s="127">
        <f>N29*'Step 3'!N$35</f>
        <v>40922.124504089355</v>
      </c>
      <c r="AK29" s="127">
        <f>O29*'Step 3'!O$35</f>
        <v>37902.346582412727</v>
      </c>
      <c r="AL29" s="127">
        <f>P29*'Step 3'!P$35</f>
        <v>38132.098846435554</v>
      </c>
      <c r="AM29" s="127">
        <f>Q29*'Step 3'!Q$35</f>
        <v>44125.191284179688</v>
      </c>
      <c r="AN29" s="127">
        <f>R29*'Step 3'!R$35</f>
        <v>40533.681816101074</v>
      </c>
      <c r="AO29" s="127">
        <f>S29*'Step 3'!S$35</f>
        <v>42370.800804138184</v>
      </c>
      <c r="AP29" s="127">
        <f>T29*'Step 3'!T$35</f>
        <v>38527.337448120117</v>
      </c>
      <c r="AQ29" s="127">
        <f>U29*'Step 3'!U$35</f>
        <v>44321.939815521233</v>
      </c>
      <c r="AR29" s="128">
        <f>-(V29*'Step 3'!$W$35)</f>
        <v>-116936.35084271432</v>
      </c>
      <c r="AS29" s="128">
        <f>-(W29*'Step 3'!$X$35)</f>
        <v>-661007.58215332043</v>
      </c>
      <c r="AT29" s="128">
        <f t="shared" si="2"/>
        <v>1501710.4521473544</v>
      </c>
      <c r="AU29" s="128">
        <f>AT29*((1+ASSUMPTIONS!$E$16)^('Step 4'!A29-'Step 4'!A28)-1)</f>
        <v>50.336931633235302</v>
      </c>
      <c r="AV29" s="128">
        <f t="shared" si="3"/>
        <v>-501604.26180143503</v>
      </c>
      <c r="AW29" s="128">
        <f>AV29*((1+ASSUMPTIONS!$E$17)^('Step 4'!A29-'Step 4'!A28)-1)</f>
        <v>-47.262011979405678</v>
      </c>
      <c r="AX29" s="128">
        <f>SUM(AR29:AS29)*(ASSUMPTIONS!$E$18)</f>
        <v>21.71802406825082</v>
      </c>
      <c r="AY29" s="136">
        <f>-('Step 3'!$V$29+'Step 3'!$Y$29)</f>
        <v>-388.06500000000005</v>
      </c>
      <c r="AZ29" s="128">
        <f t="shared" si="0"/>
        <v>1028843.0506679814</v>
      </c>
      <c r="BA29" s="196">
        <f t="shared" si="1"/>
        <v>0.6491172499260417</v>
      </c>
    </row>
    <row r="30" spans="1:53" x14ac:dyDescent="0.35">
      <c r="A30" s="135">
        <f>'Step 2'!A29</f>
        <v>43313</v>
      </c>
      <c r="B30" s="131">
        <f>'Step 2'!C29</f>
        <v>116.53366851806641</v>
      </c>
      <c r="C30" s="131">
        <f>'Step 2'!D29</f>
        <v>97.665847778320313</v>
      </c>
      <c r="D30" s="131">
        <f>'Step 2'!E29</f>
        <v>54.752159118652337</v>
      </c>
      <c r="E30" s="131">
        <f>'Step 2'!F29</f>
        <v>64.593391418457031</v>
      </c>
      <c r="F30" s="131">
        <f>'Step 2'!G29</f>
        <v>51.295555114746087</v>
      </c>
      <c r="G30" s="131">
        <f>'Step 2'!H29</f>
        <v>39.156848907470703</v>
      </c>
      <c r="H30" s="131">
        <f>'Step 2'!I29</f>
        <v>40.038700103759773</v>
      </c>
      <c r="I30" s="131">
        <f>'Step 2'!J29</f>
        <v>701.29998779296875</v>
      </c>
      <c r="J30" s="131">
        <f>'Step 2'!K29</f>
        <v>35.765727996826172</v>
      </c>
      <c r="K30" s="131">
        <f>'Step 2'!L29</f>
        <v>31.873214721679691</v>
      </c>
      <c r="L30" s="131">
        <f>'Step 2'!M29</f>
        <v>39.624229431152337</v>
      </c>
      <c r="M30" s="131">
        <f>'Step 2'!N29</f>
        <v>302.70001220703119</v>
      </c>
      <c r="N30" s="131">
        <f>'Step 2'!O29</f>
        <v>70.495750427246094</v>
      </c>
      <c r="O30" s="131">
        <f>'Step 2'!P29</f>
        <v>13.222982406616209</v>
      </c>
      <c r="P30" s="131">
        <f>'Step 2'!Q29</f>
        <v>141.36000061035159</v>
      </c>
      <c r="Q30" s="131">
        <f>'Step 2'!R29</f>
        <v>123.9482040405273</v>
      </c>
      <c r="R30" s="131">
        <f>'Step 2'!S29</f>
        <v>64.514739990234375</v>
      </c>
      <c r="S30" s="131">
        <f>'Step 2'!T29</f>
        <v>80.019996643066406</v>
      </c>
      <c r="T30" s="131">
        <f>'Step 2'!U29</f>
        <v>139.64686584472659</v>
      </c>
      <c r="U30" s="131">
        <f>'Step 2'!V29</f>
        <v>18.479999542236332</v>
      </c>
      <c r="V30" s="131">
        <f>'Step 2'!W29</f>
        <v>1.9780000448226931</v>
      </c>
      <c r="W30" s="131">
        <f>'Step 2'!X29</f>
        <v>277.9710693359375</v>
      </c>
      <c r="X30" s="127">
        <f>B30*'Step 3'!B$35</f>
        <v>41485.985992431641</v>
      </c>
      <c r="Y30" s="127">
        <f>C30*'Step 3'!C$35</f>
        <v>43461.302261352539</v>
      </c>
      <c r="Z30" s="127">
        <f>D30*'Step 3'!D$35</f>
        <v>39969.076156616204</v>
      </c>
      <c r="AA30" s="127">
        <f>E30*'Step 3'!E$35</f>
        <v>40435.463027954102</v>
      </c>
      <c r="AB30" s="127">
        <f>F30*'Step 3'!F$35</f>
        <v>38625.553001403801</v>
      </c>
      <c r="AC30" s="127">
        <f>G30*'Step 3'!G$35</f>
        <v>41232.16189956665</v>
      </c>
      <c r="AD30" s="127">
        <f>H30*'Step 3'!H$35</f>
        <v>39358.042201995857</v>
      </c>
      <c r="AE30" s="127">
        <f>I30*'Step 3'!I$35</f>
        <v>38571.499328613281</v>
      </c>
      <c r="AF30" s="127">
        <f>J30*'Step 3'!J$35</f>
        <v>36516.808284759521</v>
      </c>
      <c r="AG30" s="127">
        <f>K30*'Step 3'!K$35</f>
        <v>38184.111236572273</v>
      </c>
      <c r="AH30" s="127">
        <f>L30*'Step 3'!L$35</f>
        <v>41486.568214416497</v>
      </c>
      <c r="AI30" s="127">
        <f>M30*'Step 3'!M$35</f>
        <v>40259.101623535149</v>
      </c>
      <c r="AJ30" s="127">
        <f>N30*'Step 3'!N$35</f>
        <v>40394.064994812012</v>
      </c>
      <c r="AK30" s="127">
        <f>O30*'Step 3'!O$35</f>
        <v>38214.419155120842</v>
      </c>
      <c r="AL30" s="127">
        <f>P30*'Step 3'!P$35</f>
        <v>38167.200164794929</v>
      </c>
      <c r="AM30" s="127">
        <f>Q30*'Step 3'!Q$35</f>
        <v>44249.508842468247</v>
      </c>
      <c r="AN30" s="127">
        <f>R30*'Step 3'!R$35</f>
        <v>40063.653533935547</v>
      </c>
      <c r="AO30" s="127">
        <f>S30*'Step 3'!S$35</f>
        <v>42170.538230895996</v>
      </c>
      <c r="AP30" s="127">
        <f>T30*'Step 3'!T$35</f>
        <v>38123.594375610359</v>
      </c>
      <c r="AQ30" s="127">
        <f>U30*'Step 3'!U$35</f>
        <v>44684.638893127449</v>
      </c>
      <c r="AR30" s="128">
        <f>-(V30*'Step 3'!$W$35)</f>
        <v>-116523.98264050485</v>
      </c>
      <c r="AS30" s="128">
        <f>-(W30*'Step 3'!$X$35)</f>
        <v>-659903.31860351563</v>
      </c>
      <c r="AT30" s="128">
        <f t="shared" si="2"/>
        <v>1501760.7890789877</v>
      </c>
      <c r="AU30" s="128">
        <f>AT30*((1+ASSUMPTIONS!$E$16)^('Step 4'!A30-'Step 4'!A29)-1)</f>
        <v>50.338618913684492</v>
      </c>
      <c r="AV30" s="128">
        <f t="shared" si="3"/>
        <v>-501651.52381341445</v>
      </c>
      <c r="AW30" s="128">
        <f>AV30*((1+ASSUMPTIONS!$E$17)^('Step 4'!A30-'Step 4'!A29)-1)</f>
        <v>-47.266465087057355</v>
      </c>
      <c r="AX30" s="128">
        <f>SUM(AR30:AS30)*(ASSUMPTIONS!$E$18)</f>
        <v>21.675683941288113</v>
      </c>
      <c r="AY30" s="136">
        <f>-('Step 3'!$V$29+'Step 3'!$Y$29)</f>
        <v>-388.06500000000005</v>
      </c>
      <c r="AZ30" s="128">
        <f t="shared" si="0"/>
        <v>1028971.9382793037</v>
      </c>
      <c r="BA30" s="196">
        <f t="shared" si="1"/>
        <v>0.65039160650258554</v>
      </c>
    </row>
    <row r="31" spans="1:53" x14ac:dyDescent="0.35">
      <c r="A31" s="135">
        <f>'Step 2'!A30</f>
        <v>43314</v>
      </c>
      <c r="B31" s="131">
        <f>'Step 2'!C30</f>
        <v>118.68654632568359</v>
      </c>
      <c r="C31" s="131">
        <f>'Step 2'!D30</f>
        <v>98.427780151367188</v>
      </c>
      <c r="D31" s="131">
        <f>'Step 2'!E30</f>
        <v>56.380329132080078</v>
      </c>
      <c r="E31" s="131">
        <f>'Step 2'!F30</f>
        <v>64.32708740234375</v>
      </c>
      <c r="F31" s="131">
        <f>'Step 2'!G30</f>
        <v>51.048610687255859</v>
      </c>
      <c r="G31" s="131">
        <f>'Step 2'!H30</f>
        <v>40.351558685302727</v>
      </c>
      <c r="H31" s="131">
        <f>'Step 2'!I30</f>
        <v>41.092350006103523</v>
      </c>
      <c r="I31" s="131">
        <f>'Step 2'!J30</f>
        <v>719.08001708984375</v>
      </c>
      <c r="J31" s="131">
        <f>'Step 2'!K30</f>
        <v>36.362983703613281</v>
      </c>
      <c r="K31" s="131">
        <f>'Step 2'!L30</f>
        <v>31.543491363525391</v>
      </c>
      <c r="L31" s="131">
        <f>'Step 2'!M30</f>
        <v>39.34637451171875</v>
      </c>
      <c r="M31" s="131">
        <f>'Step 2'!N30</f>
        <v>308.8699951171875</v>
      </c>
      <c r="N31" s="131">
        <f>'Step 2'!O30</f>
        <v>71.07049560546875</v>
      </c>
      <c r="O31" s="131">
        <f>'Step 2'!P30</f>
        <v>13.43113994598389</v>
      </c>
      <c r="P31" s="131">
        <f>'Step 2'!Q30</f>
        <v>141.4700012207031</v>
      </c>
      <c r="Q31" s="131">
        <f>'Step 2'!R30</f>
        <v>124.644645690918</v>
      </c>
      <c r="R31" s="131">
        <f>'Step 2'!S30</f>
        <v>64.315559387207031</v>
      </c>
      <c r="S31" s="131">
        <f>'Step 2'!T30</f>
        <v>80.849998474121094</v>
      </c>
      <c r="T31" s="131">
        <f>'Step 2'!U30</f>
        <v>143.15428161621091</v>
      </c>
      <c r="U31" s="131">
        <f>'Step 2'!V30</f>
        <v>18.79000091552734</v>
      </c>
      <c r="V31" s="131">
        <f>'Step 2'!W30</f>
        <v>1.9650000333786011</v>
      </c>
      <c r="W31" s="131">
        <f>'Step 2'!X30</f>
        <v>279.48538208007813</v>
      </c>
      <c r="X31" s="127">
        <f>B31*'Step 3'!B$35</f>
        <v>42252.410491943359</v>
      </c>
      <c r="Y31" s="127">
        <f>C31*'Step 3'!C$35</f>
        <v>43800.362167358398</v>
      </c>
      <c r="Z31" s="127">
        <f>D31*'Step 3'!D$35</f>
        <v>41157.640266418457</v>
      </c>
      <c r="AA31" s="127">
        <f>E31*'Step 3'!E$35</f>
        <v>40268.756713867188</v>
      </c>
      <c r="AB31" s="127">
        <f>F31*'Step 3'!F$35</f>
        <v>38439.603847503662</v>
      </c>
      <c r="AC31" s="127">
        <f>G31*'Step 3'!G$35</f>
        <v>42490.191295623772</v>
      </c>
      <c r="AD31" s="127">
        <f>H31*'Step 3'!H$35</f>
        <v>40393.780055999763</v>
      </c>
      <c r="AE31" s="127">
        <f>I31*'Step 3'!I$35</f>
        <v>39549.400939941406</v>
      </c>
      <c r="AF31" s="127">
        <f>J31*'Step 3'!J$35</f>
        <v>37126.60636138916</v>
      </c>
      <c r="AG31" s="127">
        <f>K31*'Step 3'!K$35</f>
        <v>37789.102653503418</v>
      </c>
      <c r="AH31" s="127">
        <f>L31*'Step 3'!L$35</f>
        <v>41195.654113769531</v>
      </c>
      <c r="AI31" s="127">
        <f>M31*'Step 3'!M$35</f>
        <v>41079.709350585938</v>
      </c>
      <c r="AJ31" s="127">
        <f>N31*'Step 3'!N$35</f>
        <v>40723.393981933594</v>
      </c>
      <c r="AK31" s="127">
        <f>O31*'Step 3'!O$35</f>
        <v>38815.99444389344</v>
      </c>
      <c r="AL31" s="127">
        <f>P31*'Step 3'!P$35</f>
        <v>38196.900329589836</v>
      </c>
      <c r="AM31" s="127">
        <f>Q31*'Step 3'!Q$35</f>
        <v>44498.138511657722</v>
      </c>
      <c r="AN31" s="127">
        <f>R31*'Step 3'!R$35</f>
        <v>39939.962379455566</v>
      </c>
      <c r="AO31" s="127">
        <f>S31*'Step 3'!S$35</f>
        <v>42607.949195861816</v>
      </c>
      <c r="AP31" s="127">
        <f>T31*'Step 3'!T$35</f>
        <v>39081.118881225579</v>
      </c>
      <c r="AQ31" s="127">
        <f>U31*'Step 3'!U$35</f>
        <v>45434.22221374511</v>
      </c>
      <c r="AR31" s="128">
        <f>-(V31*'Step 3'!$W$35)</f>
        <v>-115758.15196633339</v>
      </c>
      <c r="AS31" s="128">
        <f>-(W31*'Step 3'!$X$35)</f>
        <v>-663498.29705810547</v>
      </c>
      <c r="AT31" s="128">
        <f t="shared" si="2"/>
        <v>1501811.1276979013</v>
      </c>
      <c r="AU31" s="128">
        <f>AT31*((1+ASSUMPTIONS!$E$16)^('Step 4'!A31-'Step 4'!A30)-1)</f>
        <v>50.340306250690865</v>
      </c>
      <c r="AV31" s="128">
        <f t="shared" si="3"/>
        <v>-501698.79027850152</v>
      </c>
      <c r="AW31" s="128">
        <f>AV31*((1+ASSUMPTIONS!$E$17)^('Step 4'!A31-'Step 4'!A30)-1)</f>
        <v>-47.270918614288455</v>
      </c>
      <c r="AX31" s="128">
        <f>SUM(AR31:AS31)*(ASSUMPTIONS!$E$18)</f>
        <v>21.754665853713515</v>
      </c>
      <c r="AY31" s="136">
        <f>-('Step 3'!$V$29+'Step 3'!$Y$29)</f>
        <v>-388.06500000000005</v>
      </c>
      <c r="AZ31" s="128">
        <f t="shared" si="0"/>
        <v>1035333.5456437177</v>
      </c>
      <c r="BA31" s="196">
        <f t="shared" si="1"/>
        <v>0.64947949850707798</v>
      </c>
    </row>
    <row r="32" spans="1:53" x14ac:dyDescent="0.35">
      <c r="A32" s="135">
        <f>'Step 2'!A31</f>
        <v>43315</v>
      </c>
      <c r="B32" s="131">
        <f>'Step 2'!C31</f>
        <v>120.5616455078125</v>
      </c>
      <c r="C32" s="131">
        <f>'Step 2'!D31</f>
        <v>99.526153564453125</v>
      </c>
      <c r="D32" s="131">
        <f>'Step 2'!E31</f>
        <v>56.757587432861328</v>
      </c>
      <c r="E32" s="131">
        <f>'Step 2'!F31</f>
        <v>65.027366638183594</v>
      </c>
      <c r="F32" s="131">
        <f>'Step 2'!G31</f>
        <v>51.591892242431641</v>
      </c>
      <c r="G32" s="131">
        <f>'Step 2'!H31</f>
        <v>41.237640380859382</v>
      </c>
      <c r="H32" s="131">
        <f>'Step 2'!I31</f>
        <v>41.86767578125</v>
      </c>
      <c r="I32" s="131">
        <f>'Step 2'!J31</f>
        <v>721.3800048828125</v>
      </c>
      <c r="J32" s="131">
        <f>'Step 2'!K31</f>
        <v>36.850746154785163</v>
      </c>
      <c r="K32" s="131">
        <f>'Step 2'!L31</f>
        <v>32.582618713378913</v>
      </c>
      <c r="L32" s="131">
        <f>'Step 2'!M31</f>
        <v>40.229560852050781</v>
      </c>
      <c r="M32" s="131">
        <f>'Step 2'!N31</f>
        <v>311.8800048828125</v>
      </c>
      <c r="N32" s="131">
        <f>'Step 2'!O31</f>
        <v>71.219131469726563</v>
      </c>
      <c r="O32" s="131">
        <f>'Step 2'!P31</f>
        <v>13.569911956787109</v>
      </c>
      <c r="P32" s="131">
        <f>'Step 2'!Q31</f>
        <v>141</v>
      </c>
      <c r="Q32" s="131">
        <f>'Step 2'!R31</f>
        <v>129.4999084472656</v>
      </c>
      <c r="R32" s="131">
        <f>'Step 2'!S31</f>
        <v>64.962898254394531</v>
      </c>
      <c r="S32" s="131">
        <f>'Step 2'!T31</f>
        <v>81.339996337890625</v>
      </c>
      <c r="T32" s="131">
        <f>'Step 2'!U31</f>
        <v>144.57322692871091</v>
      </c>
      <c r="U32" s="131">
        <f>'Step 2'!V31</f>
        <v>18.489999771118161</v>
      </c>
      <c r="V32" s="131">
        <f>'Step 2'!W31</f>
        <v>1.9600000381469731</v>
      </c>
      <c r="W32" s="131">
        <f>'Step 2'!X31</f>
        <v>280.68289184570313</v>
      </c>
      <c r="X32" s="127">
        <f>B32*'Step 3'!B$35</f>
        <v>42919.94580078125</v>
      </c>
      <c r="Y32" s="127">
        <f>C32*'Step 3'!C$35</f>
        <v>44289.138336181641</v>
      </c>
      <c r="Z32" s="127">
        <f>D32*'Step 3'!D$35</f>
        <v>41433.03882598877</v>
      </c>
      <c r="AA32" s="127">
        <f>E32*'Step 3'!E$35</f>
        <v>40707.13151550293</v>
      </c>
      <c r="AB32" s="127">
        <f>F32*'Step 3'!F$35</f>
        <v>38848.694858551025</v>
      </c>
      <c r="AC32" s="127">
        <f>G32*'Step 3'!G$35</f>
        <v>43423.235321044929</v>
      </c>
      <c r="AD32" s="127">
        <f>H32*'Step 3'!H$35</f>
        <v>41155.92529296875</v>
      </c>
      <c r="AE32" s="127">
        <f>I32*'Step 3'!I$35</f>
        <v>39675.900268554688</v>
      </c>
      <c r="AF32" s="127">
        <f>J32*'Step 3'!J$35</f>
        <v>37624.611824035652</v>
      </c>
      <c r="AG32" s="127">
        <f>K32*'Step 3'!K$35</f>
        <v>39033.977218627937</v>
      </c>
      <c r="AH32" s="127">
        <f>L32*'Step 3'!L$35</f>
        <v>42120.350212097168</v>
      </c>
      <c r="AI32" s="127">
        <f>M32*'Step 3'!M$35</f>
        <v>41480.040649414063</v>
      </c>
      <c r="AJ32" s="127">
        <f>N32*'Step 3'!N$35</f>
        <v>40808.56233215332</v>
      </c>
      <c r="AK32" s="127">
        <f>O32*'Step 3'!O$35</f>
        <v>39217.045555114746</v>
      </c>
      <c r="AL32" s="127">
        <f>P32*'Step 3'!P$35</f>
        <v>38070</v>
      </c>
      <c r="AM32" s="127">
        <f>Q32*'Step 3'!Q$35</f>
        <v>46231.467315673821</v>
      </c>
      <c r="AN32" s="127">
        <f>R32*'Step 3'!R$35</f>
        <v>40341.959815979004</v>
      </c>
      <c r="AO32" s="127">
        <f>S32*'Step 3'!S$35</f>
        <v>42866.178070068359</v>
      </c>
      <c r="AP32" s="127">
        <f>T32*'Step 3'!T$35</f>
        <v>39468.490951538079</v>
      </c>
      <c r="AQ32" s="127">
        <f>U32*'Step 3'!U$35</f>
        <v>44708.819446563713</v>
      </c>
      <c r="AR32" s="128">
        <f>-(V32*'Step 3'!$W$35)</f>
        <v>-115463.60224723819</v>
      </c>
      <c r="AS32" s="128">
        <f>-(W32*'Step 3'!$X$35)</f>
        <v>-666341.18524169922</v>
      </c>
      <c r="AT32" s="128">
        <f t="shared" si="2"/>
        <v>1501861.4680041519</v>
      </c>
      <c r="AU32" s="128">
        <f>AT32*((1+ASSUMPTIONS!$E$16)^('Step 4'!A32-'Step 4'!A31)-1)</f>
        <v>50.341993644256327</v>
      </c>
      <c r="AV32" s="128">
        <f t="shared" si="3"/>
        <v>-501746.06119711581</v>
      </c>
      <c r="AW32" s="128">
        <f>AV32*((1+ASSUMPTIONS!$E$17)^('Step 4'!A32-'Step 4'!A31)-1)</f>
        <v>-47.275372561138518</v>
      </c>
      <c r="AX32" s="128">
        <f>SUM(AR32:AS32)*(ASSUMPTIONS!$E$18)</f>
        <v>21.825808353524373</v>
      </c>
      <c r="AY32" s="136">
        <f>-('Step 3'!$V$29+'Step 3'!$Y$29)</f>
        <v>-388.06500000000005</v>
      </c>
      <c r="AZ32" s="128">
        <f t="shared" si="0"/>
        <v>1042371.9603583753</v>
      </c>
      <c r="BA32" s="196">
        <f t="shared" si="1"/>
        <v>0.64895588671223248</v>
      </c>
    </row>
    <row r="33" spans="1:53" x14ac:dyDescent="0.35">
      <c r="A33" s="135">
        <f>'Step 2'!A32</f>
        <v>43318</v>
      </c>
      <c r="B33" s="131">
        <f>'Step 2'!C32</f>
        <v>120.8989715576172</v>
      </c>
      <c r="C33" s="131">
        <f>'Step 2'!D32</f>
        <v>100.931266784668</v>
      </c>
      <c r="D33" s="131">
        <f>'Step 2'!E32</f>
        <v>57.045494079589837</v>
      </c>
      <c r="E33" s="131">
        <f>'Step 2'!F32</f>
        <v>65.313392639160156</v>
      </c>
      <c r="F33" s="131">
        <f>'Step 2'!G32</f>
        <v>51.433845520019531</v>
      </c>
      <c r="G33" s="131">
        <f>'Step 2'!H32</f>
        <v>41.267509460449219</v>
      </c>
      <c r="H33" s="131">
        <f>'Step 2'!I32</f>
        <v>41.927318572998047</v>
      </c>
      <c r="I33" s="131">
        <f>'Step 2'!J32</f>
        <v>725.3800048828125</v>
      </c>
      <c r="J33" s="131">
        <f>'Step 2'!K32</f>
        <v>36.89056396484375</v>
      </c>
      <c r="K33" s="131">
        <f>'Step 2'!L32</f>
        <v>33.282032012939453</v>
      </c>
      <c r="L33" s="131">
        <f>'Step 2'!M32</f>
        <v>40.725730895996087</v>
      </c>
      <c r="M33" s="131">
        <f>'Step 2'!N32</f>
        <v>315.47000122070313</v>
      </c>
      <c r="N33" s="131">
        <f>'Step 2'!O32</f>
        <v>72.457817077636719</v>
      </c>
      <c r="O33" s="131">
        <f>'Step 2'!P32</f>
        <v>13.698771476745611</v>
      </c>
      <c r="P33" s="131">
        <f>'Step 2'!Q32</f>
        <v>142.86000061035159</v>
      </c>
      <c r="Q33" s="131">
        <f>'Step 2'!R32</f>
        <v>128.15673828125</v>
      </c>
      <c r="R33" s="131">
        <f>'Step 2'!S32</f>
        <v>64.972854614257813</v>
      </c>
      <c r="S33" s="131">
        <f>'Step 2'!T32</f>
        <v>81.830001831054688</v>
      </c>
      <c r="T33" s="131">
        <f>'Step 2'!U32</f>
        <v>144.99293518066409</v>
      </c>
      <c r="U33" s="131">
        <f>'Step 2'!V32</f>
        <v>19.430000305175781</v>
      </c>
      <c r="V33" s="131">
        <f>'Step 2'!W32</f>
        <v>1.968000054359436</v>
      </c>
      <c r="W33" s="131">
        <f>'Step 2'!X32</f>
        <v>281.71218872070313</v>
      </c>
      <c r="X33" s="127">
        <f>B33*'Step 3'!B$35</f>
        <v>43040.033874511726</v>
      </c>
      <c r="Y33" s="127">
        <f>C33*'Step 3'!C$35</f>
        <v>44914.413719177261</v>
      </c>
      <c r="Z33" s="127">
        <f>D33*'Step 3'!D$35</f>
        <v>41643.210678100579</v>
      </c>
      <c r="AA33" s="127">
        <f>E33*'Step 3'!E$35</f>
        <v>40886.183792114258</v>
      </c>
      <c r="AB33" s="127">
        <f>F33*'Step 3'!F$35</f>
        <v>38729.685676574707</v>
      </c>
      <c r="AC33" s="127">
        <f>G33*'Step 3'!G$35</f>
        <v>43454.687461853027</v>
      </c>
      <c r="AD33" s="127">
        <f>H33*'Step 3'!H$35</f>
        <v>41214.55415725708</v>
      </c>
      <c r="AE33" s="127">
        <f>I33*'Step 3'!I$35</f>
        <v>39895.900268554688</v>
      </c>
      <c r="AF33" s="127">
        <f>J33*'Step 3'!J$35</f>
        <v>37665.265808105469</v>
      </c>
      <c r="AG33" s="127">
        <f>K33*'Step 3'!K$35</f>
        <v>39871.874351501465</v>
      </c>
      <c r="AH33" s="127">
        <f>L33*'Step 3'!L$35</f>
        <v>42639.840248107903</v>
      </c>
      <c r="AI33" s="127">
        <f>M33*'Step 3'!M$35</f>
        <v>41957.510162353516</v>
      </c>
      <c r="AJ33" s="127">
        <f>N33*'Step 3'!N$35</f>
        <v>41518.32918548584</v>
      </c>
      <c r="AK33" s="127">
        <f>O33*'Step 3'!O$35</f>
        <v>39589.449567794814</v>
      </c>
      <c r="AL33" s="127">
        <f>P33*'Step 3'!P$35</f>
        <v>38572.200164794929</v>
      </c>
      <c r="AM33" s="127">
        <f>Q33*'Step 3'!Q$35</f>
        <v>45751.95556640625</v>
      </c>
      <c r="AN33" s="127">
        <f>R33*'Step 3'!R$35</f>
        <v>40348.142715454102</v>
      </c>
      <c r="AO33" s="127">
        <f>S33*'Step 3'!S$35</f>
        <v>43124.41096496582</v>
      </c>
      <c r="AP33" s="127">
        <f>T33*'Step 3'!T$35</f>
        <v>39583.071304321296</v>
      </c>
      <c r="AQ33" s="127">
        <f>U33*'Step 3'!U$35</f>
        <v>46981.740737915039</v>
      </c>
      <c r="AR33" s="128">
        <f>-(V33*'Step 3'!$W$35)</f>
        <v>-115934.88320231438</v>
      </c>
      <c r="AS33" s="128">
        <f>-(W33*'Step 3'!$X$35)</f>
        <v>-668784.73602294922</v>
      </c>
      <c r="AT33" s="128">
        <f t="shared" si="2"/>
        <v>1501911.8099977963</v>
      </c>
      <c r="AU33" s="128">
        <f>AT33*((1+ASSUMPTIONS!$E$16)^('Step 4'!A33-'Step 4'!A32)-1)</f>
        <v>151.03610585957063</v>
      </c>
      <c r="AV33" s="128">
        <f t="shared" si="3"/>
        <v>-501793.33656967693</v>
      </c>
      <c r="AW33" s="128">
        <f>AV33*((1+ASSUMPTIONS!$E$17)^('Step 4'!A33-'Step 4'!A32)-1)</f>
        <v>-141.85284556132194</v>
      </c>
      <c r="AX33" s="128">
        <f>SUM(AR33:AS33)*(ASSUMPTIONS!$E$18)</f>
        <v>21.907182322931956</v>
      </c>
      <c r="AY33" s="136">
        <f>-('Step 3'!$V$29+'Step 3'!$Y$29)</f>
        <v>-388.06500000000005</v>
      </c>
      <c r="AZ33" s="128">
        <f t="shared" si="0"/>
        <v>1046424.3400508268</v>
      </c>
      <c r="BA33" s="196">
        <f t="shared" si="1"/>
        <v>0.64749891311940166</v>
      </c>
    </row>
    <row r="34" spans="1:53" x14ac:dyDescent="0.35">
      <c r="A34" s="135">
        <f>'Step 2'!A33</f>
        <v>43319</v>
      </c>
      <c r="B34" s="131">
        <f>'Step 2'!C33</f>
        <v>120.0159912109375</v>
      </c>
      <c r="C34" s="131">
        <f>'Step 2'!D33</f>
        <v>100.8719024658203</v>
      </c>
      <c r="D34" s="131">
        <f>'Step 2'!E33</f>
        <v>56.062637329101563</v>
      </c>
      <c r="E34" s="131">
        <f>'Step 2'!F33</f>
        <v>65.668464660644531</v>
      </c>
      <c r="F34" s="131">
        <f>'Step 2'!G33</f>
        <v>51.433845520019531</v>
      </c>
      <c r="G34" s="131">
        <f>'Step 2'!H33</f>
        <v>41.556236267089837</v>
      </c>
      <c r="H34" s="131">
        <f>'Step 2'!I33</f>
        <v>39.780258178710938</v>
      </c>
      <c r="I34" s="131">
        <f>'Step 2'!J33</f>
        <v>729.90997314453125</v>
      </c>
      <c r="J34" s="131">
        <f>'Step 2'!K33</f>
        <v>37.059783935546882</v>
      </c>
      <c r="K34" s="131">
        <f>'Step 2'!L33</f>
        <v>34.171283721923828</v>
      </c>
      <c r="L34" s="131">
        <f>'Step 2'!M33</f>
        <v>40.527263641357422</v>
      </c>
      <c r="M34" s="131">
        <f>'Step 2'!N33</f>
        <v>315.67001342773438</v>
      </c>
      <c r="N34" s="131">
        <f>'Step 2'!O33</f>
        <v>73.134994506835938</v>
      </c>
      <c r="O34" s="131">
        <f>'Step 2'!P33</f>
        <v>13.51043796539307</v>
      </c>
      <c r="P34" s="131">
        <f>'Step 2'!Q33</f>
        <v>142.44000244140619</v>
      </c>
      <c r="Q34" s="131">
        <f>'Step 2'!R33</f>
        <v>128.78355407714841</v>
      </c>
      <c r="R34" s="131">
        <f>'Step 2'!S33</f>
        <v>64.474899291992188</v>
      </c>
      <c r="S34" s="131">
        <f>'Step 2'!T33</f>
        <v>82.319999694824219</v>
      </c>
      <c r="T34" s="131">
        <f>'Step 2'!U33</f>
        <v>145.0528869628906</v>
      </c>
      <c r="U34" s="131">
        <f>'Step 2'!V33</f>
        <v>19.559999465942379</v>
      </c>
      <c r="V34" s="131">
        <f>'Step 2'!W33</f>
        <v>2.0079998970031738</v>
      </c>
      <c r="W34" s="131">
        <f>'Step 2'!X33</f>
        <v>282.64251708984381</v>
      </c>
      <c r="X34" s="127">
        <f>B34*'Step 3'!B$35</f>
        <v>42725.69287109375</v>
      </c>
      <c r="Y34" s="127">
        <f>C34*'Step 3'!C$35</f>
        <v>44887.996597290032</v>
      </c>
      <c r="Z34" s="127">
        <f>D34*'Step 3'!D$35</f>
        <v>40925.725250244141</v>
      </c>
      <c r="AA34" s="127">
        <f>E34*'Step 3'!E$35</f>
        <v>41108.458877563477</v>
      </c>
      <c r="AB34" s="127">
        <f>F34*'Step 3'!F$35</f>
        <v>38729.685676574707</v>
      </c>
      <c r="AC34" s="127">
        <f>G34*'Step 3'!G$35</f>
        <v>43758.716789245598</v>
      </c>
      <c r="AD34" s="127">
        <f>H34*'Step 3'!H$35</f>
        <v>39103.993789672852</v>
      </c>
      <c r="AE34" s="127">
        <f>I34*'Step 3'!I$35</f>
        <v>40145.048522949219</v>
      </c>
      <c r="AF34" s="127">
        <f>J34*'Step 3'!J$35</f>
        <v>37838.039398193367</v>
      </c>
      <c r="AG34" s="127">
        <f>K34*'Step 3'!K$35</f>
        <v>40937.197898864746</v>
      </c>
      <c r="AH34" s="127">
        <f>L34*'Step 3'!L$35</f>
        <v>42432.045032501221</v>
      </c>
      <c r="AI34" s="127">
        <f>M34*'Step 3'!M$35</f>
        <v>41984.111785888672</v>
      </c>
      <c r="AJ34" s="127">
        <f>N34*'Step 3'!N$35</f>
        <v>41906.351852416992</v>
      </c>
      <c r="AK34" s="127">
        <f>O34*'Step 3'!O$35</f>
        <v>39045.165719985969</v>
      </c>
      <c r="AL34" s="127">
        <f>P34*'Step 3'!P$35</f>
        <v>38458.800659179673</v>
      </c>
      <c r="AM34" s="127">
        <f>Q34*'Step 3'!Q$35</f>
        <v>45975.728805541985</v>
      </c>
      <c r="AN34" s="127">
        <f>R34*'Step 3'!R$35</f>
        <v>40038.912460327148</v>
      </c>
      <c r="AO34" s="127">
        <f>S34*'Step 3'!S$35</f>
        <v>43382.639839172363</v>
      </c>
      <c r="AP34" s="127">
        <f>T34*'Step 3'!T$35</f>
        <v>39599.438140869133</v>
      </c>
      <c r="AQ34" s="127">
        <f>U34*'Step 3'!U$35</f>
        <v>47296.078708648674</v>
      </c>
      <c r="AR34" s="128">
        <f>-(V34*'Step 3'!$W$35)</f>
        <v>-118291.27393245697</v>
      </c>
      <c r="AS34" s="128">
        <f>-(W34*'Step 3'!$X$35)</f>
        <v>-670993.33557128918</v>
      </c>
      <c r="AT34" s="128">
        <f t="shared" si="2"/>
        <v>1502062.8461036559</v>
      </c>
      <c r="AU34" s="128">
        <f>AT34*((1+ASSUMPTIONS!$E$16)^('Step 4'!A34-'Step 4'!A33)-1)</f>
        <v>50.348743784146919</v>
      </c>
      <c r="AV34" s="128">
        <f t="shared" si="3"/>
        <v>-501935.18941523827</v>
      </c>
      <c r="AW34" s="128">
        <f>AV34*((1+ASSUMPTIONS!$E$17)^('Step 4'!A34-'Step 4'!A33)-1)</f>
        <v>-47.293192545519119</v>
      </c>
      <c r="AX34" s="128">
        <f>SUM(AR34:AS34)*(ASSUMPTIONS!$E$18)</f>
        <v>22.034624114729976</v>
      </c>
      <c r="AY34" s="136">
        <f>-('Step 3'!$V$29+'Step 3'!$Y$29)</f>
        <v>-388.06500000000005</v>
      </c>
      <c r="AZ34" s="128">
        <f t="shared" si="0"/>
        <v>1040759.9010362485</v>
      </c>
      <c r="BA34" s="196">
        <f t="shared" si="1"/>
        <v>0.64261716082493836</v>
      </c>
    </row>
    <row r="35" spans="1:53" x14ac:dyDescent="0.35">
      <c r="A35" s="135">
        <f>'Step 2'!A34</f>
        <v>43320</v>
      </c>
      <c r="B35" s="131">
        <f>'Step 2'!C34</f>
        <v>120.3830642700195</v>
      </c>
      <c r="C35" s="131">
        <f>'Step 2'!D34</f>
        <v>101.1984405517578</v>
      </c>
      <c r="D35" s="131">
        <f>'Step 2'!E34</f>
        <v>55.536457061767578</v>
      </c>
      <c r="E35" s="131">
        <f>'Step 2'!F34</f>
        <v>65.776962280273438</v>
      </c>
      <c r="F35" s="131">
        <f>'Step 2'!G34</f>
        <v>51.274700164794922</v>
      </c>
      <c r="G35" s="131">
        <f>'Step 2'!H34</f>
        <v>41.2774658203125</v>
      </c>
      <c r="H35" s="131">
        <f>'Step 2'!I34</f>
        <v>38.49798583984375</v>
      </c>
      <c r="I35" s="131">
        <f>'Step 2'!J34</f>
        <v>732.78997802734375</v>
      </c>
      <c r="J35" s="131">
        <f>'Step 2'!K34</f>
        <v>36.850746154785163</v>
      </c>
      <c r="K35" s="131">
        <f>'Step 2'!L34</f>
        <v>34.171283721923828</v>
      </c>
      <c r="L35" s="131">
        <f>'Step 2'!M34</f>
        <v>41.0928955078125</v>
      </c>
      <c r="M35" s="131">
        <f>'Step 2'!N34</f>
        <v>318.04000854492188</v>
      </c>
      <c r="N35" s="131">
        <f>'Step 2'!O34</f>
        <v>73.125030517578125</v>
      </c>
      <c r="O35" s="131">
        <f>'Step 2'!P34</f>
        <v>13.8276309967041</v>
      </c>
      <c r="P35" s="131">
        <f>'Step 2'!Q34</f>
        <v>142.88999938964841</v>
      </c>
      <c r="Q35" s="131">
        <f>'Step 2'!R34</f>
        <v>127.65927886962891</v>
      </c>
      <c r="R35" s="131">
        <f>'Step 2'!S34</f>
        <v>64.574493408203125</v>
      </c>
      <c r="S35" s="131">
        <f>'Step 2'!T34</f>
        <v>82.790000915527344</v>
      </c>
      <c r="T35" s="131">
        <f>'Step 2'!U34</f>
        <v>146.3019714355469</v>
      </c>
      <c r="U35" s="131">
        <f>'Step 2'!V34</f>
        <v>19.579999923706051</v>
      </c>
      <c r="V35" s="131">
        <f>'Step 2'!W34</f>
        <v>2.0079998970031738</v>
      </c>
      <c r="W35" s="131">
        <f>'Step 2'!X34</f>
        <v>282.52374267578119</v>
      </c>
      <c r="X35" s="127">
        <f>B35*'Step 3'!B$35</f>
        <v>42856.370880126946</v>
      </c>
      <c r="Y35" s="127">
        <f>C35*'Step 3'!C$35</f>
        <v>45033.306045532219</v>
      </c>
      <c r="Z35" s="127">
        <f>D35*'Step 3'!D$35</f>
        <v>40541.613655090332</v>
      </c>
      <c r="AA35" s="127">
        <f>E35*'Step 3'!E$35</f>
        <v>41176.378387451172</v>
      </c>
      <c r="AB35" s="127">
        <f>F35*'Step 3'!F$35</f>
        <v>38609.849224090576</v>
      </c>
      <c r="AC35" s="127">
        <f>G35*'Step 3'!G$35</f>
        <v>43465.171508789063</v>
      </c>
      <c r="AD35" s="127">
        <f>H35*'Step 3'!H$35</f>
        <v>37843.520080566406</v>
      </c>
      <c r="AE35" s="127">
        <f>I35*'Step 3'!I$35</f>
        <v>40303.448791503906</v>
      </c>
      <c r="AF35" s="127">
        <f>J35*'Step 3'!J$35</f>
        <v>37624.611824035652</v>
      </c>
      <c r="AG35" s="127">
        <f>K35*'Step 3'!K$35</f>
        <v>40937.197898864746</v>
      </c>
      <c r="AH35" s="127">
        <f>L35*'Step 3'!L$35</f>
        <v>43024.261596679688</v>
      </c>
      <c r="AI35" s="127">
        <f>M35*'Step 3'!M$35</f>
        <v>42299.321136474609</v>
      </c>
      <c r="AJ35" s="127">
        <f>N35*'Step 3'!N$35</f>
        <v>41900.642486572266</v>
      </c>
      <c r="AK35" s="127">
        <f>O35*'Step 3'!O$35</f>
        <v>39961.853580474846</v>
      </c>
      <c r="AL35" s="127">
        <f>P35*'Step 3'!P$35</f>
        <v>38580.299835205071</v>
      </c>
      <c r="AM35" s="127">
        <f>Q35*'Step 3'!Q$35</f>
        <v>45574.36255645752</v>
      </c>
      <c r="AN35" s="127">
        <f>R35*'Step 3'!R$35</f>
        <v>40100.760406494141</v>
      </c>
      <c r="AO35" s="127">
        <f>S35*'Step 3'!S$35</f>
        <v>43630.33048248291</v>
      </c>
      <c r="AP35" s="127">
        <f>T35*'Step 3'!T$35</f>
        <v>39940.438201904304</v>
      </c>
      <c r="AQ35" s="127">
        <f>U35*'Step 3'!U$35</f>
        <v>47344.439815521233</v>
      </c>
      <c r="AR35" s="128">
        <f>-(V35*'Step 3'!$W$35)</f>
        <v>-118291.27393245697</v>
      </c>
      <c r="AS35" s="128">
        <f>-(W35*'Step 3'!$X$35)</f>
        <v>-670711.36511230457</v>
      </c>
      <c r="AT35" s="128">
        <f t="shared" si="2"/>
        <v>1502113.1948474401</v>
      </c>
      <c r="AU35" s="128">
        <f>AT35*((1+ASSUMPTIONS!$E$16)^('Step 4'!A35-'Step 4'!A34)-1)</f>
        <v>50.350431460536242</v>
      </c>
      <c r="AV35" s="128">
        <f t="shared" si="3"/>
        <v>-501982.48260778381</v>
      </c>
      <c r="AW35" s="128">
        <f>AV35*((1+ASSUMPTIONS!$E$17)^('Step 4'!A35-'Step 4'!A34)-1)</f>
        <v>-47.297648591057097</v>
      </c>
      <c r="AX35" s="128">
        <f>SUM(AR35:AS35)*(ASSUMPTIONS!$E$18)</f>
        <v>22.026752286240772</v>
      </c>
      <c r="AY35" s="136">
        <f>-('Step 3'!$V$29+'Step 3'!$Y$29)</f>
        <v>-388.06500000000005</v>
      </c>
      <c r="AZ35" s="128">
        <f t="shared" si="0"/>
        <v>1041513.2661243682</v>
      </c>
      <c r="BA35" s="196">
        <f t="shared" si="1"/>
        <v>0.64300832875705016</v>
      </c>
    </row>
    <row r="36" spans="1:53" x14ac:dyDescent="0.35">
      <c r="A36" s="135">
        <f>'Step 2'!A35</f>
        <v>43321</v>
      </c>
      <c r="B36" s="131">
        <f>'Step 2'!C35</f>
        <v>119.86717224121089</v>
      </c>
      <c r="C36" s="131">
        <f>'Step 2'!D35</f>
        <v>101.11927795410161</v>
      </c>
      <c r="D36" s="131">
        <f>'Step 2'!E35</f>
        <v>55.169132232666023</v>
      </c>
      <c r="E36" s="131">
        <f>'Step 2'!F35</f>
        <v>65.096412658691406</v>
      </c>
      <c r="F36" s="131">
        <f>'Step 2'!G35</f>
        <v>51.642723083496087</v>
      </c>
      <c r="G36" s="131">
        <f>'Step 2'!H35</f>
        <v>41.068389892578118</v>
      </c>
      <c r="H36" s="131">
        <f>'Step 2'!I35</f>
        <v>38.050682067871087</v>
      </c>
      <c r="I36" s="131">
        <f>'Step 2'!J35</f>
        <v>736.28997802734375</v>
      </c>
      <c r="J36" s="131">
        <f>'Step 2'!K35</f>
        <v>36.950286865234382</v>
      </c>
      <c r="K36" s="131">
        <f>'Step 2'!L35</f>
        <v>34.101345062255859</v>
      </c>
      <c r="L36" s="131">
        <f>'Step 2'!M35</f>
        <v>40.68603515625</v>
      </c>
      <c r="M36" s="131">
        <f>'Step 2'!N35</f>
        <v>318.77999877929688</v>
      </c>
      <c r="N36" s="131">
        <f>'Step 2'!O35</f>
        <v>73.125030517578125</v>
      </c>
      <c r="O36" s="131">
        <f>'Step 2'!P35</f>
        <v>13.619473457336429</v>
      </c>
      <c r="P36" s="131">
        <f>'Step 2'!Q35</f>
        <v>144.7200012207031</v>
      </c>
      <c r="Q36" s="131">
        <f>'Step 2'!R35</f>
        <v>127.5498352050781</v>
      </c>
      <c r="R36" s="131">
        <f>'Step 2'!S35</f>
        <v>64.375312805175781</v>
      </c>
      <c r="S36" s="131">
        <f>'Step 2'!T35</f>
        <v>82.75</v>
      </c>
      <c r="T36" s="131">
        <f>'Step 2'!U35</f>
        <v>147.6809387207031</v>
      </c>
      <c r="U36" s="131">
        <f>'Step 2'!V35</f>
        <v>19.10000038146973</v>
      </c>
      <c r="V36" s="131">
        <f>'Step 2'!W35</f>
        <v>2.005000114440918</v>
      </c>
      <c r="W36" s="131">
        <f>'Step 2'!X35</f>
        <v>282.13778686523438</v>
      </c>
      <c r="X36" s="127">
        <f>B36*'Step 3'!B$35</f>
        <v>42672.713317871079</v>
      </c>
      <c r="Y36" s="127">
        <f>C36*'Step 3'!C$35</f>
        <v>44998.078689575217</v>
      </c>
      <c r="Z36" s="127">
        <f>D36*'Step 3'!D$35</f>
        <v>40273.466529846199</v>
      </c>
      <c r="AA36" s="127">
        <f>E36*'Step 3'!E$35</f>
        <v>40750.35432434082</v>
      </c>
      <c r="AB36" s="127">
        <f>F36*'Step 3'!F$35</f>
        <v>38886.970481872551</v>
      </c>
      <c r="AC36" s="127">
        <f>G36*'Step 3'!G$35</f>
        <v>43245.014556884758</v>
      </c>
      <c r="AD36" s="127">
        <f>H36*'Step 3'!H$35</f>
        <v>37403.820472717278</v>
      </c>
      <c r="AE36" s="127">
        <f>I36*'Step 3'!I$35</f>
        <v>40495.948791503906</v>
      </c>
      <c r="AF36" s="127">
        <f>J36*'Step 3'!J$35</f>
        <v>37726.242889404304</v>
      </c>
      <c r="AG36" s="127">
        <f>K36*'Step 3'!K$35</f>
        <v>40853.41138458252</v>
      </c>
      <c r="AH36" s="127">
        <f>L36*'Step 3'!L$35</f>
        <v>42598.27880859375</v>
      </c>
      <c r="AI36" s="127">
        <f>M36*'Step 3'!M$35</f>
        <v>42397.739837646484</v>
      </c>
      <c r="AJ36" s="127">
        <f>N36*'Step 3'!N$35</f>
        <v>41900.642486572266</v>
      </c>
      <c r="AK36" s="127">
        <f>O36*'Step 3'!O$35</f>
        <v>39360.278291702278</v>
      </c>
      <c r="AL36" s="127">
        <f>P36*'Step 3'!P$35</f>
        <v>39074.400329589836</v>
      </c>
      <c r="AM36" s="127">
        <f>Q36*'Step 3'!Q$35</f>
        <v>45535.291168212883</v>
      </c>
      <c r="AN36" s="127">
        <f>R36*'Step 3'!R$35</f>
        <v>39977.06925201416</v>
      </c>
      <c r="AO36" s="127">
        <f>S36*'Step 3'!S$35</f>
        <v>43609.25</v>
      </c>
      <c r="AP36" s="127">
        <f>T36*'Step 3'!T$35</f>
        <v>40316.896270751946</v>
      </c>
      <c r="AQ36" s="127">
        <f>U36*'Step 3'!U$35</f>
        <v>46183.800922393806</v>
      </c>
      <c r="AR36" s="128">
        <f>-(V36*'Step 3'!$W$35)</f>
        <v>-118114.55674171448</v>
      </c>
      <c r="AS36" s="128">
        <f>-(W36*'Step 3'!$X$35)</f>
        <v>-669795.10601806641</v>
      </c>
      <c r="AT36" s="128">
        <f t="shared" si="2"/>
        <v>1502163.5452789005</v>
      </c>
      <c r="AU36" s="128">
        <f>AT36*((1+ASSUMPTIONS!$E$16)^('Step 4'!A36-'Step 4'!A35)-1)</f>
        <v>50.352119193496016</v>
      </c>
      <c r="AV36" s="128">
        <f t="shared" si="3"/>
        <v>-502029.78025637486</v>
      </c>
      <c r="AW36" s="128">
        <f>AV36*((1+ASSUMPTIONS!$E$17)^('Step 4'!A36-'Step 4'!A35)-1)</f>
        <v>-47.30210505645131</v>
      </c>
      <c r="AX36" s="128">
        <f>SUM(AR36:AS36)*(ASSUMPTIONS!$E$18)</f>
        <v>21.996239437876724</v>
      </c>
      <c r="AY36" s="136">
        <f>-('Step 3'!$V$29+'Step 3'!$Y$29)</f>
        <v>-388.06500000000005</v>
      </c>
      <c r="AZ36" s="128">
        <f t="shared" si="0"/>
        <v>1040120.7523223957</v>
      </c>
      <c r="BA36" s="196">
        <f t="shared" si="1"/>
        <v>0.64357164314871296</v>
      </c>
    </row>
    <row r="37" spans="1:53" x14ac:dyDescent="0.35">
      <c r="A37" s="135">
        <f>'Step 2'!A36</f>
        <v>43322</v>
      </c>
      <c r="B37" s="131">
        <f>'Step 2'!C36</f>
        <v>120.0457458496094</v>
      </c>
      <c r="C37" s="131">
        <f>'Step 2'!D36</f>
        <v>101.17864990234381</v>
      </c>
      <c r="D37" s="131">
        <f>'Step 2'!E36</f>
        <v>55.337905883789063</v>
      </c>
      <c r="E37" s="131">
        <f>'Step 2'!F36</f>
        <v>65.165443420410156</v>
      </c>
      <c r="F37" s="131">
        <f>'Step 2'!G36</f>
        <v>51.234912872314453</v>
      </c>
      <c r="G37" s="131">
        <f>'Step 2'!H36</f>
        <v>40.142486572265618</v>
      </c>
      <c r="H37" s="131">
        <f>'Step 2'!I36</f>
        <v>37.792243957519531</v>
      </c>
      <c r="I37" s="131">
        <f>'Step 2'!J36</f>
        <v>738.96002197265625</v>
      </c>
      <c r="J37" s="131">
        <f>'Step 2'!K36</f>
        <v>36.920425415039063</v>
      </c>
      <c r="K37" s="131">
        <f>'Step 2'!L36</f>
        <v>33.761631011962891</v>
      </c>
      <c r="L37" s="131">
        <f>'Step 2'!M36</f>
        <v>40.616573333740227</v>
      </c>
      <c r="M37" s="131">
        <f>'Step 2'!N36</f>
        <v>318.94000244140619</v>
      </c>
      <c r="N37" s="131">
        <f>'Step 2'!O36</f>
        <v>70.864463806152344</v>
      </c>
      <c r="O37" s="131">
        <f>'Step 2'!P36</f>
        <v>13.44105243682861</v>
      </c>
      <c r="P37" s="131">
        <f>'Step 2'!Q36</f>
        <v>144.7799987792969</v>
      </c>
      <c r="Q37" s="131">
        <f>'Step 2'!R36</f>
        <v>127.5199890136719</v>
      </c>
      <c r="R37" s="131">
        <f>'Step 2'!S36</f>
        <v>63.767810821533203</v>
      </c>
      <c r="S37" s="131">
        <f>'Step 2'!T36</f>
        <v>81.720001220703125</v>
      </c>
      <c r="T37" s="131">
        <f>'Step 2'!U36</f>
        <v>146.24200439453119</v>
      </c>
      <c r="U37" s="131">
        <f>'Step 2'!V36</f>
        <v>19.059999465942379</v>
      </c>
      <c r="V37" s="131">
        <f>'Step 2'!W36</f>
        <v>2</v>
      </c>
      <c r="W37" s="131">
        <f>'Step 2'!X36</f>
        <v>280.2474365234375</v>
      </c>
      <c r="X37" s="127">
        <f>B37*'Step 3'!B$35</f>
        <v>42736.285522460945</v>
      </c>
      <c r="Y37" s="127">
        <f>C37*'Step 3'!C$35</f>
        <v>45024.499206542991</v>
      </c>
      <c r="Z37" s="127">
        <f>D37*'Step 3'!D$35</f>
        <v>40396.671295166016</v>
      </c>
      <c r="AA37" s="127">
        <f>E37*'Step 3'!E$35</f>
        <v>40793.567581176758</v>
      </c>
      <c r="AB37" s="127">
        <f>F37*'Step 3'!F$35</f>
        <v>38579.889392852783</v>
      </c>
      <c r="AC37" s="127">
        <f>G37*'Step 3'!G$35</f>
        <v>42270.038360595696</v>
      </c>
      <c r="AD37" s="127">
        <f>H37*'Step 3'!H$35</f>
        <v>37149.775810241699</v>
      </c>
      <c r="AE37" s="127">
        <f>I37*'Step 3'!I$35</f>
        <v>40642.801208496094</v>
      </c>
      <c r="AF37" s="127">
        <f>J37*'Step 3'!J$35</f>
        <v>37695.754348754883</v>
      </c>
      <c r="AG37" s="127">
        <f>K37*'Step 3'!K$35</f>
        <v>40446.433952331543</v>
      </c>
      <c r="AH37" s="127">
        <f>L37*'Step 3'!L$35</f>
        <v>42525.552280426018</v>
      </c>
      <c r="AI37" s="127">
        <f>M37*'Step 3'!M$35</f>
        <v>42419.020324707024</v>
      </c>
      <c r="AJ37" s="127">
        <f>N37*'Step 3'!N$35</f>
        <v>40605.337760925293</v>
      </c>
      <c r="AK37" s="127">
        <f>O37*'Step 3'!O$35</f>
        <v>38844.641542434685</v>
      </c>
      <c r="AL37" s="127">
        <f>P37*'Step 3'!P$35</f>
        <v>39090.599670410164</v>
      </c>
      <c r="AM37" s="127">
        <f>Q37*'Step 3'!Q$35</f>
        <v>45524.636077880867</v>
      </c>
      <c r="AN37" s="127">
        <f>R37*'Step 3'!R$35</f>
        <v>39599.810520172119</v>
      </c>
      <c r="AO37" s="127">
        <f>S37*'Step 3'!S$35</f>
        <v>43066.440643310547</v>
      </c>
      <c r="AP37" s="127">
        <f>T37*'Step 3'!T$35</f>
        <v>39924.067199707017</v>
      </c>
      <c r="AQ37" s="127">
        <f>U37*'Step 3'!U$35</f>
        <v>46087.078708648674</v>
      </c>
      <c r="AR37" s="128">
        <f>-(V37*'Step 3'!$W$35)</f>
        <v>-117820</v>
      </c>
      <c r="AS37" s="128">
        <f>-(W37*'Step 3'!$X$35)</f>
        <v>-665307.41430664063</v>
      </c>
      <c r="AT37" s="128">
        <f t="shared" si="2"/>
        <v>1502213.8973980939</v>
      </c>
      <c r="AU37" s="128">
        <f>AT37*((1+ASSUMPTIONS!$E$16)^('Step 4'!A37-'Step 4'!A36)-1)</f>
        <v>50.35380698302815</v>
      </c>
      <c r="AV37" s="128">
        <f t="shared" si="3"/>
        <v>-502077.08236143133</v>
      </c>
      <c r="AW37" s="128">
        <f>AV37*((1+ASSUMPTIONS!$E$17)^('Step 4'!A37-'Step 4'!A36)-1)</f>
        <v>-47.306561941741329</v>
      </c>
      <c r="AX37" s="128">
        <f>SUM(AR37:AS37)*(ASSUMPTIONS!$E$18)</f>
        <v>21.862732404014189</v>
      </c>
      <c r="AY37" s="136">
        <f>-('Step 3'!$V$29+'Step 3'!$Y$29)</f>
        <v>-388.06500000000005</v>
      </c>
      <c r="AZ37" s="128">
        <f t="shared" si="0"/>
        <v>1040069.1471147091</v>
      </c>
      <c r="BA37" s="196">
        <f t="shared" si="1"/>
        <v>0.64739282482574889</v>
      </c>
    </row>
    <row r="38" spans="1:53" x14ac:dyDescent="0.35">
      <c r="A38" s="135">
        <f>'Step 2'!A37</f>
        <v>43325</v>
      </c>
      <c r="B38" s="131">
        <f>'Step 2'!C37</f>
        <v>120.1251220703125</v>
      </c>
      <c r="C38" s="131">
        <f>'Step 2'!D37</f>
        <v>101.3666610717773</v>
      </c>
      <c r="D38" s="131">
        <f>'Step 2'!E37</f>
        <v>55.486820220947273</v>
      </c>
      <c r="E38" s="131">
        <f>'Step 2'!F37</f>
        <v>65.806549072265625</v>
      </c>
      <c r="F38" s="131">
        <f>'Step 2'!G37</f>
        <v>51.533313751220703</v>
      </c>
      <c r="G38" s="131">
        <f>'Step 2'!H37</f>
        <v>39.475437164306641</v>
      </c>
      <c r="H38" s="131">
        <f>'Step 2'!I37</f>
        <v>36.907569885253913</v>
      </c>
      <c r="I38" s="131">
        <f>'Step 2'!J37</f>
        <v>729.40997314453125</v>
      </c>
      <c r="J38" s="131">
        <f>'Step 2'!K37</f>
        <v>36.860698699951172</v>
      </c>
      <c r="K38" s="131">
        <f>'Step 2'!L37</f>
        <v>32.472709655761719</v>
      </c>
      <c r="L38" s="131">
        <f>'Step 2'!M37</f>
        <v>40.497493743896477</v>
      </c>
      <c r="M38" s="131">
        <f>'Step 2'!N37</f>
        <v>314.3599853515625</v>
      </c>
      <c r="N38" s="131">
        <f>'Step 2'!O37</f>
        <v>71.352424621582031</v>
      </c>
      <c r="O38" s="131">
        <f>'Step 2'!P37</f>
        <v>13.262631416320801</v>
      </c>
      <c r="P38" s="131">
        <f>'Step 2'!Q37</f>
        <v>143.3999938964844</v>
      </c>
      <c r="Q38" s="131">
        <f>'Step 2'!R37</f>
        <v>127.99754333496089</v>
      </c>
      <c r="R38" s="131">
        <f>'Step 2'!S37</f>
        <v>63.170269012451172</v>
      </c>
      <c r="S38" s="131">
        <f>'Step 2'!T37</f>
        <v>81.209999084472656</v>
      </c>
      <c r="T38" s="131">
        <f>'Step 2'!U37</f>
        <v>144.73310852050781</v>
      </c>
      <c r="U38" s="131">
        <f>'Step 2'!V37</f>
        <v>19.729999542236332</v>
      </c>
      <c r="V38" s="131">
        <f>'Step 2'!W37</f>
        <v>1.995000004768372</v>
      </c>
      <c r="W38" s="131">
        <f>'Step 2'!X37</f>
        <v>279.19833374023438</v>
      </c>
      <c r="X38" s="127">
        <f>B38*'Step 3'!B$35</f>
        <v>42764.54345703125</v>
      </c>
      <c r="Y38" s="127">
        <f>C38*'Step 3'!C$35</f>
        <v>45108.164176940896</v>
      </c>
      <c r="Z38" s="127">
        <f>D38*'Step 3'!D$35</f>
        <v>40505.378761291511</v>
      </c>
      <c r="AA38" s="127">
        <f>E38*'Step 3'!E$35</f>
        <v>41194.899719238281</v>
      </c>
      <c r="AB38" s="127">
        <f>F38*'Step 3'!F$35</f>
        <v>38804.585254669189</v>
      </c>
      <c r="AC38" s="127">
        <f>G38*'Step 3'!G$35</f>
        <v>41567.635334014893</v>
      </c>
      <c r="AD38" s="127">
        <f>H38*'Step 3'!H$35</f>
        <v>36280.141197204597</v>
      </c>
      <c r="AE38" s="127">
        <f>I38*'Step 3'!I$35</f>
        <v>40117.548522949219</v>
      </c>
      <c r="AF38" s="127">
        <f>J38*'Step 3'!J$35</f>
        <v>37634.773372650146</v>
      </c>
      <c r="AG38" s="127">
        <f>K38*'Step 3'!K$35</f>
        <v>38902.306167602539</v>
      </c>
      <c r="AH38" s="127">
        <f>L38*'Step 3'!L$35</f>
        <v>42400.875949859612</v>
      </c>
      <c r="AI38" s="127">
        <f>M38*'Step 3'!M$35</f>
        <v>41809.878051757813</v>
      </c>
      <c r="AJ38" s="127">
        <f>N38*'Step 3'!N$35</f>
        <v>40884.939308166504</v>
      </c>
      <c r="AK38" s="127">
        <f>O38*'Step 3'!O$35</f>
        <v>38329.004793167114</v>
      </c>
      <c r="AL38" s="127">
        <f>P38*'Step 3'!P$35</f>
        <v>38717.998352050789</v>
      </c>
      <c r="AM38" s="127">
        <f>Q38*'Step 3'!Q$35</f>
        <v>45695.12297058104</v>
      </c>
      <c r="AN38" s="127">
        <f>R38*'Step 3'!R$35</f>
        <v>39228.737056732178</v>
      </c>
      <c r="AO38" s="127">
        <f>S38*'Step 3'!S$35</f>
        <v>42797.66951751709</v>
      </c>
      <c r="AP38" s="127">
        <f>T38*'Step 3'!T$35</f>
        <v>39512.138626098633</v>
      </c>
      <c r="AQ38" s="127">
        <f>U38*'Step 3'!U$35</f>
        <v>47707.138893127449</v>
      </c>
      <c r="AR38" s="128">
        <f>-(V38*'Step 3'!$W$35)</f>
        <v>-117525.4502809048</v>
      </c>
      <c r="AS38" s="128">
        <f>-(W38*'Step 3'!$X$35)</f>
        <v>-662816.84429931641</v>
      </c>
      <c r="AT38" s="128">
        <f t="shared" si="2"/>
        <v>1502264.2512050769</v>
      </c>
      <c r="AU38" s="128">
        <f>AT38*((1+ASSUMPTIONS!$E$16)^('Step 4'!A38-'Step 4'!A37)-1)</f>
        <v>151.0715482518188</v>
      </c>
      <c r="AV38" s="128">
        <f t="shared" si="3"/>
        <v>-502124.38892337307</v>
      </c>
      <c r="AW38" s="128">
        <f>AV38*((1+ASSUMPTIONS!$E$17)^('Step 4'!A38-'Step 4'!A37)-1)</f>
        <v>-141.94643133653886</v>
      </c>
      <c r="AX38" s="128">
        <f>SUM(AR38:AS38)*(ASSUMPTIONS!$E$18)</f>
        <v>21.784979632013787</v>
      </c>
      <c r="AY38" s="136">
        <f>-('Step 3'!$V$29+'Step 3'!$Y$29)</f>
        <v>-388.06500000000005</v>
      </c>
      <c r="AZ38" s="128">
        <f t="shared" si="0"/>
        <v>1039403.8922806808</v>
      </c>
      <c r="BA38" s="196">
        <f t="shared" si="1"/>
        <v>0.64950330688480373</v>
      </c>
    </row>
    <row r="39" spans="1:53" x14ac:dyDescent="0.35">
      <c r="A39" s="135">
        <f>'Step 2'!A38</f>
        <v>43326</v>
      </c>
      <c r="B39" s="131">
        <f>'Step 2'!C38</f>
        <v>121.10731506347661</v>
      </c>
      <c r="C39" s="131">
        <f>'Step 2'!D38</f>
        <v>101.9268417358398</v>
      </c>
      <c r="D39" s="131">
        <f>'Step 2'!E38</f>
        <v>55.265560150146477</v>
      </c>
      <c r="E39" s="131">
        <f>'Step 2'!F38</f>
        <v>65.55010986328125</v>
      </c>
      <c r="F39" s="131">
        <f>'Step 2'!G38</f>
        <v>52.309146881103523</v>
      </c>
      <c r="G39" s="131">
        <f>'Step 2'!H38</f>
        <v>39.525215148925781</v>
      </c>
      <c r="H39" s="131">
        <f>'Step 2'!I38</f>
        <v>36.977153778076172</v>
      </c>
      <c r="I39" s="131">
        <f>'Step 2'!J38</f>
        <v>754.8699951171875</v>
      </c>
      <c r="J39" s="131">
        <f>'Step 2'!K38</f>
        <v>37.069740295410163</v>
      </c>
      <c r="K39" s="131">
        <f>'Step 2'!L38</f>
        <v>32.802436828613281</v>
      </c>
      <c r="L39" s="131">
        <f>'Step 2'!M38</f>
        <v>40.39825439453125</v>
      </c>
      <c r="M39" s="131">
        <f>'Step 2'!N38</f>
        <v>323.26998901367188</v>
      </c>
      <c r="N39" s="131">
        <f>'Step 2'!O38</f>
        <v>70.864463806152344</v>
      </c>
      <c r="O39" s="131">
        <f>'Step 2'!P38</f>
        <v>13.38157844543457</v>
      </c>
      <c r="P39" s="131">
        <f>'Step 2'!Q38</f>
        <v>143.5299987792969</v>
      </c>
      <c r="Q39" s="131">
        <f>'Step 2'!R38</f>
        <v>129.35064697265619</v>
      </c>
      <c r="R39" s="131">
        <f>'Step 2'!S38</f>
        <v>63.369449615478523</v>
      </c>
      <c r="S39" s="131">
        <f>'Step 2'!T38</f>
        <v>81.44000244140625</v>
      </c>
      <c r="T39" s="131">
        <f>'Step 2'!U38</f>
        <v>156.01478576660159</v>
      </c>
      <c r="U39" s="131">
        <f>'Step 2'!V38</f>
        <v>20.020000457763668</v>
      </c>
      <c r="V39" s="131">
        <f>'Step 2'!W38</f>
        <v>2.032999992370605</v>
      </c>
      <c r="W39" s="131">
        <f>'Step 2'!X38</f>
        <v>280.97979736328119</v>
      </c>
      <c r="X39" s="127">
        <f>B39*'Step 3'!B$35</f>
        <v>43114.204162597671</v>
      </c>
      <c r="Y39" s="127">
        <f>C39*'Step 3'!C$35</f>
        <v>45357.444572448709</v>
      </c>
      <c r="Z39" s="127">
        <f>D39*'Step 3'!D$35</f>
        <v>40343.858909606926</v>
      </c>
      <c r="AA39" s="127">
        <f>E39*'Step 3'!E$35</f>
        <v>41034.368774414063</v>
      </c>
      <c r="AB39" s="127">
        <f>F39*'Step 3'!F$35</f>
        <v>39388.787601470955</v>
      </c>
      <c r="AC39" s="127">
        <f>G39*'Step 3'!G$35</f>
        <v>41620.051551818848</v>
      </c>
      <c r="AD39" s="127">
        <f>H39*'Step 3'!H$35</f>
        <v>36348.542163848877</v>
      </c>
      <c r="AE39" s="127">
        <f>I39*'Step 3'!I$35</f>
        <v>41517.849731445313</v>
      </c>
      <c r="AF39" s="127">
        <f>J39*'Step 3'!J$35</f>
        <v>37848.204841613777</v>
      </c>
      <c r="AG39" s="127">
        <f>K39*'Step 3'!K$35</f>
        <v>39297.319320678711</v>
      </c>
      <c r="AH39" s="127">
        <f>L39*'Step 3'!L$35</f>
        <v>42296.972351074219</v>
      </c>
      <c r="AI39" s="127">
        <f>M39*'Step 3'!M$35</f>
        <v>42994.908538818359</v>
      </c>
      <c r="AJ39" s="127">
        <f>N39*'Step 3'!N$35</f>
        <v>40605.337760925293</v>
      </c>
      <c r="AK39" s="127">
        <f>O39*'Step 3'!O$35</f>
        <v>38672.761707305908</v>
      </c>
      <c r="AL39" s="127">
        <f>P39*'Step 3'!P$35</f>
        <v>38753.099670410164</v>
      </c>
      <c r="AM39" s="127">
        <f>Q39*'Step 3'!Q$35</f>
        <v>46178.180969238259</v>
      </c>
      <c r="AN39" s="127">
        <f>R39*'Step 3'!R$35</f>
        <v>39352.428211212165</v>
      </c>
      <c r="AO39" s="127">
        <f>S39*'Step 3'!S$35</f>
        <v>42918.881286621094</v>
      </c>
      <c r="AP39" s="127">
        <f>T39*'Step 3'!T$35</f>
        <v>42592.036514282234</v>
      </c>
      <c r="AQ39" s="127">
        <f>U39*'Step 3'!U$35</f>
        <v>48408.361106872551</v>
      </c>
      <c r="AR39" s="128">
        <f>-(V39*'Step 3'!$W$35)</f>
        <v>-119764.02955055234</v>
      </c>
      <c r="AS39" s="128">
        <f>-(W39*'Step 3'!$X$35)</f>
        <v>-667046.03894042957</v>
      </c>
      <c r="AT39" s="128">
        <f t="shared" si="2"/>
        <v>1502415.3227533288</v>
      </c>
      <c r="AU39" s="128">
        <f>AT39*((1+ASSUMPTIONS!$E$16)^('Step 4'!A39-'Step 4'!A38)-1)</f>
        <v>50.360558706918169</v>
      </c>
      <c r="AV39" s="128">
        <f t="shared" si="3"/>
        <v>-502266.33535470959</v>
      </c>
      <c r="AW39" s="128">
        <f>AV39*((1+ASSUMPTIONS!$E$17)^('Step 4'!A39-'Step 4'!A38)-1)</f>
        <v>-47.324393682650651</v>
      </c>
      <c r="AX39" s="128">
        <f>SUM(AR39:AS39)*(ASSUMPTIONS!$E$18)</f>
        <v>21.965541833869306</v>
      </c>
      <c r="AY39" s="136">
        <f>-('Step 3'!$V$29+'Step 3'!$Y$29)</f>
        <v>-388.06500000000005</v>
      </c>
      <c r="AZ39" s="128">
        <f t="shared" si="0"/>
        <v>1041619.4553611997</v>
      </c>
      <c r="BA39" s="196">
        <f t="shared" si="1"/>
        <v>0.64478448119005005</v>
      </c>
    </row>
    <row r="40" spans="1:53" x14ac:dyDescent="0.35">
      <c r="A40" s="135">
        <f>'Step 2'!A39</f>
        <v>43327</v>
      </c>
      <c r="B40" s="131">
        <f>'Step 2'!C39</f>
        <v>123.15106201171881</v>
      </c>
      <c r="C40" s="131">
        <f>'Step 2'!D39</f>
        <v>102.812385559082</v>
      </c>
      <c r="D40" s="131">
        <f>'Step 2'!E39</f>
        <v>55.873531341552727</v>
      </c>
      <c r="E40" s="131">
        <f>'Step 2'!F39</f>
        <v>66.447654724121094</v>
      </c>
      <c r="F40" s="131">
        <f>'Step 2'!G39</f>
        <v>52.468292236328118</v>
      </c>
      <c r="G40" s="131">
        <f>'Step 2'!H39</f>
        <v>39.93341064453125</v>
      </c>
      <c r="H40" s="131">
        <f>'Step 2'!I39</f>
        <v>36.947330474853523</v>
      </c>
      <c r="I40" s="131">
        <f>'Step 2'!J39</f>
        <v>752.010009765625</v>
      </c>
      <c r="J40" s="131">
        <f>'Step 2'!K39</f>
        <v>37.408187866210938</v>
      </c>
      <c r="K40" s="131">
        <f>'Step 2'!L39</f>
        <v>32.582618713378913</v>
      </c>
      <c r="L40" s="131">
        <f>'Step 2'!M39</f>
        <v>40.844810485839837</v>
      </c>
      <c r="M40" s="131">
        <f>'Step 2'!N39</f>
        <v>324.75</v>
      </c>
      <c r="N40" s="131">
        <f>'Step 2'!O39</f>
        <v>70.316741943359375</v>
      </c>
      <c r="O40" s="131">
        <f>'Step 2'!P39</f>
        <v>13.37166595458984</v>
      </c>
      <c r="P40" s="131">
        <f>'Step 2'!Q39</f>
        <v>139.1300048828125</v>
      </c>
      <c r="Q40" s="131">
        <f>'Step 2'!R39</f>
        <v>128.97259521484381</v>
      </c>
      <c r="R40" s="131">
        <f>'Step 2'!S39</f>
        <v>63.210105895996087</v>
      </c>
      <c r="S40" s="131">
        <f>'Step 2'!T39</f>
        <v>81.870002746582031</v>
      </c>
      <c r="T40" s="131">
        <f>'Step 2'!U39</f>
        <v>157.91337585449219</v>
      </c>
      <c r="U40" s="131">
        <f>'Step 2'!V39</f>
        <v>19.70000076293945</v>
      </c>
      <c r="V40" s="131">
        <f>'Step 2'!W39</f>
        <v>2.0199999809265141</v>
      </c>
      <c r="W40" s="131">
        <f>'Step 2'!X39</f>
        <v>278.88162231445313</v>
      </c>
      <c r="X40" s="127">
        <f>B40*'Step 3'!B$35</f>
        <v>43841.778076171897</v>
      </c>
      <c r="Y40" s="127">
        <f>C40*'Step 3'!C$35</f>
        <v>45751.511573791489</v>
      </c>
      <c r="Z40" s="127">
        <f>D40*'Step 3'!D$35</f>
        <v>40787.677879333489</v>
      </c>
      <c r="AA40" s="127">
        <f>E40*'Step 3'!E$35</f>
        <v>41596.231857299805</v>
      </c>
      <c r="AB40" s="127">
        <f>F40*'Step 3'!F$35</f>
        <v>39508.624053955071</v>
      </c>
      <c r="AC40" s="127">
        <f>G40*'Step 3'!G$35</f>
        <v>42049.881408691406</v>
      </c>
      <c r="AD40" s="127">
        <f>H40*'Step 3'!H$35</f>
        <v>36319.225856781013</v>
      </c>
      <c r="AE40" s="127">
        <f>I40*'Step 3'!I$35</f>
        <v>41360.550537109375</v>
      </c>
      <c r="AF40" s="127">
        <f>J40*'Step 3'!J$35</f>
        <v>38193.759811401367</v>
      </c>
      <c r="AG40" s="127">
        <f>K40*'Step 3'!K$35</f>
        <v>39033.977218627937</v>
      </c>
      <c r="AH40" s="127">
        <f>L40*'Step 3'!L$35</f>
        <v>42764.516578674309</v>
      </c>
      <c r="AI40" s="127">
        <f>M40*'Step 3'!M$35</f>
        <v>43191.75</v>
      </c>
      <c r="AJ40" s="127">
        <f>N40*'Step 3'!N$35</f>
        <v>40291.493133544922</v>
      </c>
      <c r="AK40" s="127">
        <f>O40*'Step 3'!O$35</f>
        <v>38644.114608764641</v>
      </c>
      <c r="AL40" s="127">
        <f>P40*'Step 3'!P$35</f>
        <v>37565.101318359375</v>
      </c>
      <c r="AM40" s="127">
        <f>Q40*'Step 3'!Q$35</f>
        <v>46043.216491699241</v>
      </c>
      <c r="AN40" s="127">
        <f>R40*'Step 3'!R$35</f>
        <v>39253.475761413567</v>
      </c>
      <c r="AO40" s="127">
        <f>S40*'Step 3'!S$35</f>
        <v>43145.49144744873</v>
      </c>
      <c r="AP40" s="127">
        <f>T40*'Step 3'!T$35</f>
        <v>43110.351608276367</v>
      </c>
      <c r="AQ40" s="127">
        <f>U40*'Step 3'!U$35</f>
        <v>47634.60184478759</v>
      </c>
      <c r="AR40" s="128">
        <f>-(V40*'Step 3'!$W$35)</f>
        <v>-118998.19887638095</v>
      </c>
      <c r="AS40" s="128">
        <f>-(W40*'Step 3'!$X$35)</f>
        <v>-662064.97137451172</v>
      </c>
      <c r="AT40" s="128">
        <f t="shared" si="2"/>
        <v>1502465.6833120359</v>
      </c>
      <c r="AU40" s="128">
        <f>AT40*((1+ASSUMPTIONS!$E$16)^('Step 4'!A40-'Step 4'!A39)-1)</f>
        <v>50.362246779340531</v>
      </c>
      <c r="AV40" s="128">
        <f t="shared" si="3"/>
        <v>-502313.65974839224</v>
      </c>
      <c r="AW40" s="128">
        <f>AV40*((1+ASSUMPTIONS!$E$17)^('Step 4'!A40-'Step 4'!A39)-1)</f>
        <v>-47.328852668013162</v>
      </c>
      <c r="AX40" s="128">
        <f>SUM(AR40:AS40)*(ASSUMPTIONS!$E$18)</f>
        <v>21.805104469424066</v>
      </c>
      <c r="AY40" s="136">
        <f>-('Step 3'!$V$29+'Step 3'!$Y$29)</f>
        <v>-388.06500000000005</v>
      </c>
      <c r="AZ40" s="128">
        <f t="shared" si="0"/>
        <v>1048812.9578774634</v>
      </c>
      <c r="BA40" s="196">
        <f t="shared" si="1"/>
        <v>0.65097143750389441</v>
      </c>
    </row>
    <row r="41" spans="1:53" x14ac:dyDescent="0.35">
      <c r="A41" s="135">
        <f>'Step 2'!A40</f>
        <v>43328</v>
      </c>
      <c r="B41" s="131">
        <f>'Step 2'!C40</f>
        <v>124.401123046875</v>
      </c>
      <c r="C41" s="131">
        <f>'Step 2'!D40</f>
        <v>103.8372268676758</v>
      </c>
      <c r="D41" s="131">
        <f>'Step 2'!E40</f>
        <v>56.660900115966797</v>
      </c>
      <c r="E41" s="131">
        <f>'Step 2'!F40</f>
        <v>67.907386779785156</v>
      </c>
      <c r="F41" s="131">
        <f>'Step 2'!G40</f>
        <v>52.756744384765618</v>
      </c>
      <c r="G41" s="131">
        <f>'Step 2'!H40</f>
        <v>40.122573852539063</v>
      </c>
      <c r="H41" s="131">
        <f>'Step 2'!I40</f>
        <v>37.334995269775391</v>
      </c>
      <c r="I41" s="131">
        <f>'Step 2'!J40</f>
        <v>762.739990234375</v>
      </c>
      <c r="J41" s="131">
        <f>'Step 2'!K40</f>
        <v>37.65704345703125</v>
      </c>
      <c r="K41" s="131">
        <f>'Step 2'!L40</f>
        <v>33.761631011962891</v>
      </c>
      <c r="L41" s="131">
        <f>'Step 2'!M40</f>
        <v>41.102817535400391</v>
      </c>
      <c r="M41" s="131">
        <f>'Step 2'!N40</f>
        <v>328.54000854492188</v>
      </c>
      <c r="N41" s="131">
        <f>'Step 2'!O40</f>
        <v>70.316741943359375</v>
      </c>
      <c r="O41" s="131">
        <f>'Step 2'!P40</f>
        <v>13.74833297729492</v>
      </c>
      <c r="P41" s="131">
        <f>'Step 2'!Q40</f>
        <v>140.78999328613281</v>
      </c>
      <c r="Q41" s="131">
        <f>'Step 2'!R40</f>
        <v>128.3656921386719</v>
      </c>
      <c r="R41" s="131">
        <f>'Step 2'!S40</f>
        <v>63.897281646728523</v>
      </c>
      <c r="S41" s="131">
        <f>'Step 2'!T40</f>
        <v>81.900001525878906</v>
      </c>
      <c r="T41" s="131">
        <f>'Step 2'!U40</f>
        <v>159.37229919433591</v>
      </c>
      <c r="U41" s="131">
        <f>'Step 2'!V40</f>
        <v>19.329999923706051</v>
      </c>
      <c r="V41" s="131">
        <f>'Step 2'!W40</f>
        <v>2.0150001049041748</v>
      </c>
      <c r="W41" s="131">
        <f>'Step 2'!X40</f>
        <v>281.13818359375</v>
      </c>
      <c r="X41" s="127">
        <f>B41*'Step 3'!B$35</f>
        <v>44286.7998046875</v>
      </c>
      <c r="Y41" s="127">
        <f>C41*'Step 3'!C$35</f>
        <v>46207.56595611573</v>
      </c>
      <c r="Z41" s="127">
        <f>D41*'Step 3'!D$35</f>
        <v>41362.457084655762</v>
      </c>
      <c r="AA41" s="127">
        <f>E41*'Step 3'!E$35</f>
        <v>42510.024124145508</v>
      </c>
      <c r="AB41" s="127">
        <f>F41*'Step 3'!F$35</f>
        <v>39725.828521728508</v>
      </c>
      <c r="AC41" s="127">
        <f>G41*'Step 3'!G$35</f>
        <v>42249.070266723633</v>
      </c>
      <c r="AD41" s="127">
        <f>H41*'Step 3'!H$35</f>
        <v>36700.300350189209</v>
      </c>
      <c r="AE41" s="127">
        <f>I41*'Step 3'!I$35</f>
        <v>41950.699462890625</v>
      </c>
      <c r="AF41" s="127">
        <f>J41*'Step 3'!J$35</f>
        <v>38447.841369628906</v>
      </c>
      <c r="AG41" s="127">
        <f>K41*'Step 3'!K$35</f>
        <v>40446.433952331543</v>
      </c>
      <c r="AH41" s="127">
        <f>L41*'Step 3'!L$35</f>
        <v>43034.649959564209</v>
      </c>
      <c r="AI41" s="127">
        <f>M41*'Step 3'!M$35</f>
        <v>43695.821136474609</v>
      </c>
      <c r="AJ41" s="127">
        <f>N41*'Step 3'!N$35</f>
        <v>40291.493133544922</v>
      </c>
      <c r="AK41" s="127">
        <f>O41*'Step 3'!O$35</f>
        <v>39732.682304382317</v>
      </c>
      <c r="AL41" s="127">
        <f>P41*'Step 3'!P$35</f>
        <v>38013.298187255859</v>
      </c>
      <c r="AM41" s="127">
        <f>Q41*'Step 3'!Q$35</f>
        <v>45826.552093505867</v>
      </c>
      <c r="AN41" s="127">
        <f>R41*'Step 3'!R$35</f>
        <v>39680.211902618415</v>
      </c>
      <c r="AO41" s="127">
        <f>S41*'Step 3'!S$35</f>
        <v>43161.300804138184</v>
      </c>
      <c r="AP41" s="127">
        <f>T41*'Step 3'!T$35</f>
        <v>43508.637680053704</v>
      </c>
      <c r="AQ41" s="127">
        <f>U41*'Step 3'!U$35</f>
        <v>46739.939815521233</v>
      </c>
      <c r="AR41" s="128">
        <f>-(V41*'Step 3'!$W$35)</f>
        <v>-118703.65617990494</v>
      </c>
      <c r="AS41" s="128">
        <f>-(W41*'Step 3'!$X$35)</f>
        <v>-667422.0478515625</v>
      </c>
      <c r="AT41" s="128">
        <f t="shared" si="2"/>
        <v>1502516.0455588151</v>
      </c>
      <c r="AU41" s="128">
        <f>AT41*((1+ASSUMPTIONS!$E$16)^('Step 4'!A41-'Step 4'!A40)-1)</f>
        <v>50.363934908346629</v>
      </c>
      <c r="AV41" s="128">
        <f t="shared" si="3"/>
        <v>-502360.98860106023</v>
      </c>
      <c r="AW41" s="128">
        <f>AV41*((1+ASSUMPTIONS!$E$17)^('Step 4'!A41-'Step 4'!A40)-1)</f>
        <v>-47.333312073508907</v>
      </c>
      <c r="AX41" s="128">
        <f>SUM(AR41:AS41)*(ASSUMPTIONS!$E$18)</f>
        <v>21.946436287604616</v>
      </c>
      <c r="AY41" s="136">
        <f>-('Step 3'!$V$29+'Step 3'!$Y$29)</f>
        <v>-388.06500000000005</v>
      </c>
      <c r="AZ41" s="128">
        <f t="shared" si="0"/>
        <v>1051237.8728955663</v>
      </c>
      <c r="BA41" s="196">
        <f t="shared" si="1"/>
        <v>0.64743463277554603</v>
      </c>
    </row>
    <row r="42" spans="1:53" x14ac:dyDescent="0.35">
      <c r="A42" s="135">
        <f>'Step 2'!A41</f>
        <v>43329</v>
      </c>
      <c r="B42" s="131">
        <f>'Step 2'!C41</f>
        <v>125.4031677246094</v>
      </c>
      <c r="C42" s="131">
        <f>'Step 2'!D41</f>
        <v>105.02126312255859</v>
      </c>
      <c r="D42" s="131">
        <f>'Step 2'!E41</f>
        <v>56.959907531738281</v>
      </c>
      <c r="E42" s="131">
        <f>'Step 2'!F41</f>
        <v>68.114509582519531</v>
      </c>
      <c r="F42" s="131">
        <f>'Step 2'!G41</f>
        <v>53.273967742919922</v>
      </c>
      <c r="G42" s="131">
        <f>'Step 2'!H41</f>
        <v>40.480987548828118</v>
      </c>
      <c r="H42" s="131">
        <f>'Step 2'!I41</f>
        <v>38.269363403320313</v>
      </c>
      <c r="I42" s="131">
        <f>'Step 2'!J41</f>
        <v>765.34002685546875</v>
      </c>
      <c r="J42" s="131">
        <f>'Step 2'!K41</f>
        <v>38.463336944580078</v>
      </c>
      <c r="K42" s="131">
        <f>'Step 2'!L41</f>
        <v>33.921493530273438</v>
      </c>
      <c r="L42" s="131">
        <f>'Step 2'!M41</f>
        <v>41.767688751220703</v>
      </c>
      <c r="M42" s="131">
        <f>'Step 2'!N41</f>
        <v>329.95999145507813</v>
      </c>
      <c r="N42" s="131">
        <f>'Step 2'!O41</f>
        <v>70.72503662109375</v>
      </c>
      <c r="O42" s="131">
        <f>'Step 2'!P41</f>
        <v>13.81771850585938</v>
      </c>
      <c r="P42" s="131">
        <f>'Step 2'!Q41</f>
        <v>140.1499938964844</v>
      </c>
      <c r="Q42" s="131">
        <f>'Step 2'!R41</f>
        <v>130.90275573730469</v>
      </c>
      <c r="R42" s="131">
        <f>'Step 2'!S41</f>
        <v>64.454986572265625</v>
      </c>
      <c r="S42" s="131">
        <f>'Step 2'!T41</f>
        <v>82.010002136230469</v>
      </c>
      <c r="T42" s="131">
        <f>'Step 2'!U41</f>
        <v>159.60212707519531</v>
      </c>
      <c r="U42" s="131">
        <f>'Step 2'!V41</f>
        <v>19.770000457763668</v>
      </c>
      <c r="V42" s="131">
        <f>'Step 2'!W41</f>
        <v>1.995000004768372</v>
      </c>
      <c r="W42" s="131">
        <f>'Step 2'!X41</f>
        <v>282.12789916992188</v>
      </c>
      <c r="X42" s="127">
        <f>B42*'Step 3'!B$35</f>
        <v>44643.527709960945</v>
      </c>
      <c r="Y42" s="127">
        <f>C42*'Step 3'!C$35</f>
        <v>46734.462089538574</v>
      </c>
      <c r="Z42" s="127">
        <f>D42*'Step 3'!D$35</f>
        <v>41580.732498168945</v>
      </c>
      <c r="AA42" s="127">
        <f>E42*'Step 3'!E$35</f>
        <v>42639.682998657227</v>
      </c>
      <c r="AB42" s="127">
        <f>F42*'Step 3'!F$35</f>
        <v>40115.297710418701</v>
      </c>
      <c r="AC42" s="127">
        <f>G42*'Step 3'!G$35</f>
        <v>42626.479888916008</v>
      </c>
      <c r="AD42" s="127">
        <f>H42*'Step 3'!H$35</f>
        <v>37618.784225463867</v>
      </c>
      <c r="AE42" s="127">
        <f>I42*'Step 3'!I$35</f>
        <v>42093.701477050781</v>
      </c>
      <c r="AF42" s="127">
        <f>J42*'Step 3'!J$35</f>
        <v>39271.06702041626</v>
      </c>
      <c r="AG42" s="127">
        <f>K42*'Step 3'!K$35</f>
        <v>40637.949249267578</v>
      </c>
      <c r="AH42" s="127">
        <f>L42*'Step 3'!L$35</f>
        <v>43730.770122528076</v>
      </c>
      <c r="AI42" s="127">
        <f>M42*'Step 3'!M$35</f>
        <v>43884.678863525391</v>
      </c>
      <c r="AJ42" s="127">
        <f>N42*'Step 3'!N$35</f>
        <v>40525.445983886719</v>
      </c>
      <c r="AK42" s="127">
        <f>O42*'Step 3'!O$35</f>
        <v>39933.206481933608</v>
      </c>
      <c r="AL42" s="127">
        <f>P42*'Step 3'!P$35</f>
        <v>37840.498352050789</v>
      </c>
      <c r="AM42" s="127">
        <f>Q42*'Step 3'!Q$35</f>
        <v>46732.283798217773</v>
      </c>
      <c r="AN42" s="127">
        <f>R42*'Step 3'!R$35</f>
        <v>40026.546661376953</v>
      </c>
      <c r="AO42" s="127">
        <f>S42*'Step 3'!S$35</f>
        <v>43219.271125793457</v>
      </c>
      <c r="AP42" s="127">
        <f>T42*'Step 3'!T$35</f>
        <v>43571.38069152832</v>
      </c>
      <c r="AQ42" s="127">
        <f>U42*'Step 3'!U$35</f>
        <v>47803.861106872551</v>
      </c>
      <c r="AR42" s="128">
        <f>-(V42*'Step 3'!$W$35)</f>
        <v>-117525.4502809048</v>
      </c>
      <c r="AS42" s="128">
        <f>-(W42*'Step 3'!$X$35)</f>
        <v>-669771.63262939453</v>
      </c>
      <c r="AT42" s="128">
        <f t="shared" si="2"/>
        <v>1502566.4094937234</v>
      </c>
      <c r="AU42" s="128">
        <f>AT42*((1+ASSUMPTIONS!$E$16)^('Step 4'!A42-'Step 4'!A41)-1)</f>
        <v>50.365623093938353</v>
      </c>
      <c r="AV42" s="128">
        <f t="shared" si="3"/>
        <v>-502408.32191313372</v>
      </c>
      <c r="AW42" s="128">
        <f>AV42*((1+ASSUMPTIONS!$E$17)^('Step 4'!A42-'Step 4'!A41)-1)</f>
        <v>-47.337771899177469</v>
      </c>
      <c r="AX42" s="128">
        <f>SUM(AR42:AS42)*(ASSUMPTIONS!$E$18)</f>
        <v>21.979137917637946</v>
      </c>
      <c r="AY42" s="136">
        <f>-('Step 3'!$V$29+'Step 3'!$Y$29)</f>
        <v>-388.06500000000005</v>
      </c>
      <c r="AZ42" s="128">
        <f t="shared" si="0"/>
        <v>1057727.5747149757</v>
      </c>
      <c r="BA42" s="196">
        <f t="shared" si="1"/>
        <v>0.64790828083246454</v>
      </c>
    </row>
    <row r="43" spans="1:53" x14ac:dyDescent="0.35">
      <c r="A43" s="135">
        <f>'Step 2'!A42</f>
        <v>43332</v>
      </c>
      <c r="B43" s="131">
        <f>'Step 2'!C42</f>
        <v>125.5321350097656</v>
      </c>
      <c r="C43" s="131">
        <f>'Step 2'!D42</f>
        <v>105.289909362793</v>
      </c>
      <c r="D43" s="131">
        <f>'Step 2'!E42</f>
        <v>57.438308715820313</v>
      </c>
      <c r="E43" s="131">
        <f>'Step 2'!F42</f>
        <v>69.209312438964844</v>
      </c>
      <c r="F43" s="131">
        <f>'Step 2'!G42</f>
        <v>53.632041931152337</v>
      </c>
      <c r="G43" s="131">
        <f>'Step 2'!H42</f>
        <v>40.739841461181641</v>
      </c>
      <c r="H43" s="131">
        <f>'Step 2'!I42</f>
        <v>38.666969299316413</v>
      </c>
      <c r="I43" s="131">
        <f>'Step 2'!J42</f>
        <v>766.8599853515625</v>
      </c>
      <c r="J43" s="131">
        <f>'Step 2'!K42</f>
        <v>38.86151123046875</v>
      </c>
      <c r="K43" s="131">
        <f>'Step 2'!L42</f>
        <v>34.151302337646477</v>
      </c>
      <c r="L43" s="131">
        <f>'Step 2'!M42</f>
        <v>42.005851745605469</v>
      </c>
      <c r="M43" s="131">
        <f>'Step 2'!N42</f>
        <v>330.1099853515625</v>
      </c>
      <c r="N43" s="131">
        <f>'Step 2'!O42</f>
        <v>70.824630737304688</v>
      </c>
      <c r="O43" s="131">
        <f>'Step 2'!P42</f>
        <v>13.83754348754883</v>
      </c>
      <c r="P43" s="131">
        <f>'Step 2'!Q42</f>
        <v>140.03999328613281</v>
      </c>
      <c r="Q43" s="131">
        <f>'Step 2'!R42</f>
        <v>130.7933044433594</v>
      </c>
      <c r="R43" s="131">
        <f>'Step 2'!S42</f>
        <v>64.375312805175781</v>
      </c>
      <c r="S43" s="131">
        <f>'Step 2'!T42</f>
        <v>85.220001220703125</v>
      </c>
      <c r="T43" s="131">
        <f>'Step 2'!U42</f>
        <v>160.72129821777341</v>
      </c>
      <c r="U43" s="131">
        <f>'Step 2'!V42</f>
        <v>19.979999542236332</v>
      </c>
      <c r="V43" s="131">
        <f>'Step 2'!W42</f>
        <v>1.9930000305175779</v>
      </c>
      <c r="W43" s="131">
        <f>'Step 2'!X42</f>
        <v>282.73162841796881</v>
      </c>
      <c r="X43" s="127">
        <f>B43*'Step 3'!B$35</f>
        <v>44689.440063476555</v>
      </c>
      <c r="Y43" s="127">
        <f>C43*'Step 3'!C$35</f>
        <v>46854.009666442886</v>
      </c>
      <c r="Z43" s="127">
        <f>D43*'Step 3'!D$35</f>
        <v>41929.965362548828</v>
      </c>
      <c r="AA43" s="127">
        <f>E43*'Step 3'!E$35</f>
        <v>43325.029586791992</v>
      </c>
      <c r="AB43" s="127">
        <f>F43*'Step 3'!F$35</f>
        <v>40384.927574157708</v>
      </c>
      <c r="AC43" s="127">
        <f>G43*'Step 3'!G$35</f>
        <v>42899.053058624268</v>
      </c>
      <c r="AD43" s="127">
        <f>H43*'Step 3'!H$35</f>
        <v>38009.630821228035</v>
      </c>
      <c r="AE43" s="127">
        <f>I43*'Step 3'!I$35</f>
        <v>42177.299194335938</v>
      </c>
      <c r="AF43" s="127">
        <f>J43*'Step 3'!J$35</f>
        <v>39677.602966308594</v>
      </c>
      <c r="AG43" s="127">
        <f>K43*'Step 3'!K$35</f>
        <v>40913.260200500481</v>
      </c>
      <c r="AH43" s="127">
        <f>L43*'Step 3'!L$35</f>
        <v>43980.126777648926</v>
      </c>
      <c r="AI43" s="127">
        <f>M43*'Step 3'!M$35</f>
        <v>43904.628051757813</v>
      </c>
      <c r="AJ43" s="127">
        <f>N43*'Step 3'!N$35</f>
        <v>40582.513412475586</v>
      </c>
      <c r="AK43" s="127">
        <f>O43*'Step 3'!O$35</f>
        <v>39990.500679016121</v>
      </c>
      <c r="AL43" s="127">
        <f>P43*'Step 3'!P$35</f>
        <v>37810.798187255859</v>
      </c>
      <c r="AM43" s="127">
        <f>Q43*'Step 3'!Q$35</f>
        <v>46693.209686279304</v>
      </c>
      <c r="AN43" s="127">
        <f>R43*'Step 3'!R$35</f>
        <v>39977.06925201416</v>
      </c>
      <c r="AO43" s="127">
        <f>S43*'Step 3'!S$35</f>
        <v>44910.940643310547</v>
      </c>
      <c r="AP43" s="127">
        <f>T43*'Step 3'!T$35</f>
        <v>43876.914413452141</v>
      </c>
      <c r="AQ43" s="127">
        <f>U43*'Step 3'!U$35</f>
        <v>48311.638893127449</v>
      </c>
      <c r="AR43" s="128">
        <f>-(V43*'Step 3'!$W$35)</f>
        <v>-117407.63179779051</v>
      </c>
      <c r="AS43" s="128">
        <f>-(W43*'Step 3'!$X$35)</f>
        <v>-671204.88586425793</v>
      </c>
      <c r="AT43" s="128">
        <f t="shared" si="2"/>
        <v>1502616.7751168173</v>
      </c>
      <c r="AU43" s="128">
        <f>AT43*((1+ASSUMPTIONS!$E$16)^('Step 4'!A43-'Step 4'!A42)-1)</f>
        <v>151.10699896103966</v>
      </c>
      <c r="AV43" s="128">
        <f t="shared" si="3"/>
        <v>-502455.65968503291</v>
      </c>
      <c r="AW43" s="128">
        <f>AV43*((1+ASSUMPTIONS!$E$17)^('Step 4'!A43-'Step 4'!A42)-1)</f>
        <v>-142.04007885388927</v>
      </c>
      <c r="AX43" s="128">
        <f>SUM(AR43:AS43)*(ASSUMPTIONS!$E$18)</f>
        <v>22.015861185712907</v>
      </c>
      <c r="AY43" s="136">
        <f>-('Step 3'!$V$29+'Step 3'!$Y$29)</f>
        <v>-388.06500000000005</v>
      </c>
      <c r="AZ43" s="128">
        <f t="shared" si="0"/>
        <v>1062090.1740417818</v>
      </c>
      <c r="BA43" s="196">
        <f t="shared" si="1"/>
        <v>0.64780908741039556</v>
      </c>
    </row>
    <row r="44" spans="1:53" x14ac:dyDescent="0.35">
      <c r="A44" s="135">
        <f>'Step 2'!A43</f>
        <v>43333</v>
      </c>
      <c r="B44" s="131">
        <f>'Step 2'!C43</f>
        <v>122.88319396972661</v>
      </c>
      <c r="C44" s="131">
        <f>'Step 2'!D43</f>
        <v>104.5436706542969</v>
      </c>
      <c r="D44" s="131">
        <f>'Step 2'!E43</f>
        <v>56.601104736328118</v>
      </c>
      <c r="E44" s="131">
        <f>'Step 2'!F43</f>
        <v>68.223007202148438</v>
      </c>
      <c r="F44" s="131">
        <f>'Step 2'!G43</f>
        <v>53.711616516113281</v>
      </c>
      <c r="G44" s="131">
        <f>'Step 2'!H43</f>
        <v>40.889183044433587</v>
      </c>
      <c r="H44" s="131">
        <f>'Step 2'!I43</f>
        <v>37.782295227050781</v>
      </c>
      <c r="I44" s="131">
        <f>'Step 2'!J43</f>
        <v>767</v>
      </c>
      <c r="J44" s="131">
        <f>'Step 2'!K43</f>
        <v>38.284160614013672</v>
      </c>
      <c r="K44" s="131">
        <f>'Step 2'!L43</f>
        <v>33.711673736572273</v>
      </c>
      <c r="L44" s="131">
        <f>'Step 2'!M43</f>
        <v>41.837154388427727</v>
      </c>
      <c r="M44" s="131">
        <f>'Step 2'!N43</f>
        <v>329.97000122070313</v>
      </c>
      <c r="N44" s="131">
        <f>'Step 2'!O43</f>
        <v>72.119224548339844</v>
      </c>
      <c r="O44" s="131">
        <f>'Step 2'!P43</f>
        <v>13.847455978393549</v>
      </c>
      <c r="P44" s="131">
        <f>'Step 2'!Q43</f>
        <v>140.17999267578119</v>
      </c>
      <c r="Q44" s="131">
        <f>'Step 2'!R43</f>
        <v>129.94761657714841</v>
      </c>
      <c r="R44" s="131">
        <f>'Step 2'!S43</f>
        <v>64.48486328125</v>
      </c>
      <c r="S44" s="131">
        <f>'Step 2'!T43</f>
        <v>85.660003662109375</v>
      </c>
      <c r="T44" s="131">
        <f>'Step 2'!U43</f>
        <v>160.03181457519531</v>
      </c>
      <c r="U44" s="131">
        <f>'Step 2'!V43</f>
        <v>20.39999961853027</v>
      </c>
      <c r="V44" s="131">
        <f>'Step 2'!W43</f>
        <v>2.035000085830688</v>
      </c>
      <c r="W44" s="131">
        <f>'Step 2'!X43</f>
        <v>283.39471435546881</v>
      </c>
      <c r="X44" s="127">
        <f>B44*'Step 3'!B$35</f>
        <v>43746.417053222671</v>
      </c>
      <c r="Y44" s="127">
        <f>C44*'Step 3'!C$35</f>
        <v>46521.933441162124</v>
      </c>
      <c r="Z44" s="127">
        <f>D44*'Step 3'!D$35</f>
        <v>41318.806457519524</v>
      </c>
      <c r="AA44" s="127">
        <f>E44*'Step 3'!E$35</f>
        <v>42707.602508544922</v>
      </c>
      <c r="AB44" s="127">
        <f>F44*'Step 3'!F$35</f>
        <v>40444.847236633301</v>
      </c>
      <c r="AC44" s="127">
        <f>G44*'Step 3'!G$35</f>
        <v>43056.309745788567</v>
      </c>
      <c r="AD44" s="127">
        <f>H44*'Step 3'!H$35</f>
        <v>37139.996208190918</v>
      </c>
      <c r="AE44" s="127">
        <f>I44*'Step 3'!I$35</f>
        <v>42185</v>
      </c>
      <c r="AF44" s="127">
        <f>J44*'Step 3'!J$35</f>
        <v>39088.127986907959</v>
      </c>
      <c r="AG44" s="127">
        <f>K44*'Step 3'!K$35</f>
        <v>40386.585136413581</v>
      </c>
      <c r="AH44" s="127">
        <f>L44*'Step 3'!L$35</f>
        <v>43803.500644683831</v>
      </c>
      <c r="AI44" s="127">
        <f>M44*'Step 3'!M$35</f>
        <v>43886.010162353516</v>
      </c>
      <c r="AJ44" s="127">
        <f>N44*'Step 3'!N$35</f>
        <v>41324.31566619873</v>
      </c>
      <c r="AK44" s="127">
        <f>O44*'Step 3'!O$35</f>
        <v>40019.147777557358</v>
      </c>
      <c r="AL44" s="127">
        <f>P44*'Step 3'!P$35</f>
        <v>37848.598022460923</v>
      </c>
      <c r="AM44" s="127">
        <f>Q44*'Step 3'!Q$35</f>
        <v>46391.299118041985</v>
      </c>
      <c r="AN44" s="127">
        <f>R44*'Step 3'!R$35</f>
        <v>40045.10009765625</v>
      </c>
      <c r="AO44" s="127">
        <f>S44*'Step 3'!S$35</f>
        <v>45142.821929931641</v>
      </c>
      <c r="AP44" s="127">
        <f>T44*'Step 3'!T$35</f>
        <v>43688.68537902832</v>
      </c>
      <c r="AQ44" s="127">
        <f>U44*'Step 3'!U$35</f>
        <v>49327.199077606194</v>
      </c>
      <c r="AR44" s="128">
        <f>-(V44*'Step 3'!$W$35)</f>
        <v>-119881.85505628583</v>
      </c>
      <c r="AS44" s="128">
        <f>-(W44*'Step 3'!$X$35)</f>
        <v>-672779.05187988293</v>
      </c>
      <c r="AT44" s="128">
        <f t="shared" si="2"/>
        <v>1502767.8821157783</v>
      </c>
      <c r="AU44" s="128">
        <f>AT44*((1+ASSUMPTIONS!$E$16)^('Step 4'!A44-'Step 4'!A43)-1)</f>
        <v>50.372376402199507</v>
      </c>
      <c r="AV44" s="128">
        <f t="shared" si="3"/>
        <v>-502597.69976388681</v>
      </c>
      <c r="AW44" s="128">
        <f>AV44*((1+ASSUMPTIONS!$E$17)^('Step 4'!A44-'Step 4'!A43)-1)</f>
        <v>-47.355615404371747</v>
      </c>
      <c r="AX44" s="128">
        <f>SUM(AR44:AS44)*(ASSUMPTIONS!$E$18)</f>
        <v>22.128880918837353</v>
      </c>
      <c r="AY44" s="136">
        <f>-('Step 3'!$V$29+'Step 3'!$Y$29)</f>
        <v>-388.06500000000005</v>
      </c>
      <c r="AZ44" s="128">
        <f t="shared" si="0"/>
        <v>1055218.6597075413</v>
      </c>
      <c r="BA44" s="196">
        <f t="shared" si="1"/>
        <v>0.64313847790684786</v>
      </c>
    </row>
    <row r="45" spans="1:53" x14ac:dyDescent="0.35">
      <c r="A45" s="135">
        <f>'Step 2'!A44</f>
        <v>43334</v>
      </c>
      <c r="B45" s="131">
        <f>'Step 2'!C44</f>
        <v>122.59547424316411</v>
      </c>
      <c r="C45" s="131">
        <f>'Step 2'!D44</f>
        <v>104.5038681030273</v>
      </c>
      <c r="D45" s="131">
        <f>'Step 2'!E44</f>
        <v>56.172534942626953</v>
      </c>
      <c r="E45" s="131">
        <f>'Step 2'!F44</f>
        <v>68.09478759765625</v>
      </c>
      <c r="F45" s="131">
        <f>'Step 2'!G44</f>
        <v>52.537918090820313</v>
      </c>
      <c r="G45" s="131">
        <f>'Step 2'!H44</f>
        <v>40.480987548828118</v>
      </c>
      <c r="H45" s="131">
        <f>'Step 2'!I44</f>
        <v>37.484096527099609</v>
      </c>
      <c r="I45" s="131">
        <f>'Step 2'!J44</f>
        <v>758.760009765625</v>
      </c>
      <c r="J45" s="131">
        <f>'Step 2'!K44</f>
        <v>38.333930969238281</v>
      </c>
      <c r="K45" s="131">
        <f>'Step 2'!L44</f>
        <v>33.681694030761719</v>
      </c>
      <c r="L45" s="131">
        <f>'Step 2'!M44</f>
        <v>41.747840881347663</v>
      </c>
      <c r="M45" s="131">
        <f>'Step 2'!N44</f>
        <v>328.66000366210938</v>
      </c>
      <c r="N45" s="131">
        <f>'Step 2'!O44</f>
        <v>72.666946411132813</v>
      </c>
      <c r="O45" s="131">
        <f>'Step 2'!P44</f>
        <v>13.86728000640869</v>
      </c>
      <c r="P45" s="131">
        <f>'Step 2'!Q44</f>
        <v>140.13999938964841</v>
      </c>
      <c r="Q45" s="131">
        <f>'Step 2'!R44</f>
        <v>130.44508361816409</v>
      </c>
      <c r="R45" s="131">
        <f>'Step 2'!S44</f>
        <v>65.401092529296875</v>
      </c>
      <c r="S45" s="131">
        <f>'Step 2'!T44</f>
        <v>84.529998779296875</v>
      </c>
      <c r="T45" s="131">
        <f>'Step 2'!U44</f>
        <v>160.61138916015619</v>
      </c>
      <c r="U45" s="131">
        <f>'Step 2'!V44</f>
        <v>20.89999961853027</v>
      </c>
      <c r="V45" s="131">
        <f>'Step 2'!W44</f>
        <v>2.035000085830688</v>
      </c>
      <c r="W45" s="131">
        <f>'Step 2'!X44</f>
        <v>283.22647094726563</v>
      </c>
      <c r="X45" s="127">
        <f>B45*'Step 3'!B$35</f>
        <v>43643.988830566421</v>
      </c>
      <c r="Y45" s="127">
        <f>C45*'Step 3'!C$35</f>
        <v>46504.221305847146</v>
      </c>
      <c r="Z45" s="127">
        <f>D45*'Step 3'!D$35</f>
        <v>41005.950508117676</v>
      </c>
      <c r="AA45" s="127">
        <f>E45*'Step 3'!E$35</f>
        <v>42627.337036132813</v>
      </c>
      <c r="AB45" s="127">
        <f>F45*'Step 3'!F$35</f>
        <v>39561.052322387695</v>
      </c>
      <c r="AC45" s="127">
        <f>G45*'Step 3'!G$35</f>
        <v>42626.479888916008</v>
      </c>
      <c r="AD45" s="127">
        <f>H45*'Step 3'!H$35</f>
        <v>36846.866886138916</v>
      </c>
      <c r="AE45" s="127">
        <f>I45*'Step 3'!I$35</f>
        <v>41731.800537109375</v>
      </c>
      <c r="AF45" s="127">
        <f>J45*'Step 3'!J$35</f>
        <v>39138.943519592285</v>
      </c>
      <c r="AG45" s="127">
        <f>K45*'Step 3'!K$35</f>
        <v>40350.669448852539</v>
      </c>
      <c r="AH45" s="127">
        <f>L45*'Step 3'!L$35</f>
        <v>43709.989402771003</v>
      </c>
      <c r="AI45" s="127">
        <f>M45*'Step 3'!M$35</f>
        <v>43711.780487060547</v>
      </c>
      <c r="AJ45" s="127">
        <f>N45*'Step 3'!N$35</f>
        <v>41638.160293579102</v>
      </c>
      <c r="AK45" s="127">
        <f>O45*'Step 3'!O$35</f>
        <v>40076.439218521111</v>
      </c>
      <c r="AL45" s="127">
        <f>P45*'Step 3'!P$35</f>
        <v>37837.799835205071</v>
      </c>
      <c r="AM45" s="127">
        <f>Q45*'Step 3'!Q$35</f>
        <v>46568.894851684578</v>
      </c>
      <c r="AN45" s="127">
        <f>R45*'Step 3'!R$35</f>
        <v>40614.078460693359</v>
      </c>
      <c r="AO45" s="127">
        <f>S45*'Step 3'!S$35</f>
        <v>44547.309356689453</v>
      </c>
      <c r="AP45" s="127">
        <f>T45*'Step 3'!T$35</f>
        <v>43846.909240722642</v>
      </c>
      <c r="AQ45" s="127">
        <f>U45*'Step 3'!U$35</f>
        <v>50536.199077606194</v>
      </c>
      <c r="AR45" s="128">
        <f>-(V45*'Step 3'!$W$35)</f>
        <v>-119881.85505628583</v>
      </c>
      <c r="AS45" s="128">
        <f>-(W45*'Step 3'!$X$35)</f>
        <v>-672379.64202880859</v>
      </c>
      <c r="AT45" s="128">
        <f t="shared" si="2"/>
        <v>1502818.2544921804</v>
      </c>
      <c r="AU45" s="128">
        <f>AT45*((1+ASSUMPTIONS!$E$16)^('Step 4'!A45-'Step 4'!A44)-1)</f>
        <v>50.374064870747837</v>
      </c>
      <c r="AV45" s="128">
        <f t="shared" si="3"/>
        <v>-502645.05537929118</v>
      </c>
      <c r="AW45" s="128">
        <f>AV45*((1+ASSUMPTIONS!$E$17)^('Step 4'!A45-'Step 4'!A44)-1)</f>
        <v>-47.360077331498317</v>
      </c>
      <c r="AX45" s="128">
        <f>SUM(AR45:AS45)*(ASSUMPTIONS!$E$18)</f>
        <v>22.117730510188593</v>
      </c>
      <c r="AY45" s="136">
        <f>-('Step 3'!$V$29+'Step 3'!$Y$29)</f>
        <v>-388.06500000000005</v>
      </c>
      <c r="AZ45" s="128">
        <f t="shared" si="0"/>
        <v>1054673.6392540382</v>
      </c>
      <c r="BA45" s="196">
        <f t="shared" si="1"/>
        <v>0.64333439639513323</v>
      </c>
    </row>
    <row r="46" spans="1:53" x14ac:dyDescent="0.35">
      <c r="A46" s="135">
        <f>'Step 2'!A45</f>
        <v>43335</v>
      </c>
      <c r="B46" s="131">
        <f>'Step 2'!C45</f>
        <v>122.9625625610352</v>
      </c>
      <c r="C46" s="131">
        <f>'Step 2'!D45</f>
        <v>104.294921875</v>
      </c>
      <c r="D46" s="131">
        <f>'Step 2'!E45</f>
        <v>56.332000732421882</v>
      </c>
      <c r="E46" s="131">
        <f>'Step 2'!F45</f>
        <v>68.025741577148438</v>
      </c>
      <c r="F46" s="131">
        <f>'Step 2'!G45</f>
        <v>52.378772735595703</v>
      </c>
      <c r="G46" s="131">
        <f>'Step 2'!H45</f>
        <v>40.500900268554688</v>
      </c>
      <c r="H46" s="131">
        <f>'Step 2'!I45</f>
        <v>37.364818572998047</v>
      </c>
      <c r="I46" s="131">
        <f>'Step 2'!J45</f>
        <v>771.3699951171875</v>
      </c>
      <c r="J46" s="131">
        <f>'Step 2'!K45</f>
        <v>37.159328460693359</v>
      </c>
      <c r="K46" s="131">
        <f>'Step 2'!L45</f>
        <v>33.401931762695313</v>
      </c>
      <c r="L46" s="131">
        <f>'Step 2'!M45</f>
        <v>41.876846313476563</v>
      </c>
      <c r="M46" s="131">
        <f>'Step 2'!N45</f>
        <v>331.64999389648438</v>
      </c>
      <c r="N46" s="131">
        <f>'Step 2'!O45</f>
        <v>72.856155395507813</v>
      </c>
      <c r="O46" s="131">
        <f>'Step 2'!P45</f>
        <v>13.887104988098139</v>
      </c>
      <c r="P46" s="131">
        <f>'Step 2'!Q45</f>
        <v>139.5</v>
      </c>
      <c r="Q46" s="131">
        <f>'Step 2'!R45</f>
        <v>130.41523742675781</v>
      </c>
      <c r="R46" s="131">
        <f>'Step 2'!S45</f>
        <v>65.560440063476563</v>
      </c>
      <c r="S46" s="131">
        <f>'Step 2'!T45</f>
        <v>84.739997863769531</v>
      </c>
      <c r="T46" s="131">
        <f>'Step 2'!U45</f>
        <v>163.13951110839841</v>
      </c>
      <c r="U46" s="131">
        <f>'Step 2'!V45</f>
        <v>22.29000091552734</v>
      </c>
      <c r="V46" s="131">
        <f>'Step 2'!W45</f>
        <v>2.032999992370605</v>
      </c>
      <c r="W46" s="131">
        <f>'Step 2'!X45</f>
        <v>282.85040283203119</v>
      </c>
      <c r="X46" s="127">
        <f>B46*'Step 3'!B$35</f>
        <v>43774.67227172853</v>
      </c>
      <c r="Y46" s="127">
        <f>C46*'Step 3'!C$35</f>
        <v>46411.240234375</v>
      </c>
      <c r="Z46" s="127">
        <f>D46*'Step 3'!D$35</f>
        <v>41122.360534667976</v>
      </c>
      <c r="AA46" s="127">
        <f>E46*'Step 3'!E$35</f>
        <v>42584.114227294922</v>
      </c>
      <c r="AB46" s="127">
        <f>F46*'Step 3'!F$35</f>
        <v>39441.215869903564</v>
      </c>
      <c r="AC46" s="127">
        <f>G46*'Step 3'!G$35</f>
        <v>42647.447982788086</v>
      </c>
      <c r="AD46" s="127">
        <f>H46*'Step 3'!H$35</f>
        <v>36729.61665725708</v>
      </c>
      <c r="AE46" s="127">
        <f>I46*'Step 3'!I$35</f>
        <v>42425.349731445313</v>
      </c>
      <c r="AF46" s="127">
        <f>J46*'Step 3'!J$35</f>
        <v>37939.67435836792</v>
      </c>
      <c r="AG46" s="127">
        <f>K46*'Step 3'!K$35</f>
        <v>40015.514251708984</v>
      </c>
      <c r="AH46" s="127">
        <f>L46*'Step 3'!L$35</f>
        <v>43845.058090209961</v>
      </c>
      <c r="AI46" s="127">
        <f>M46*'Step 3'!M$35</f>
        <v>44109.449188232422</v>
      </c>
      <c r="AJ46" s="127">
        <f>N46*'Step 3'!N$35</f>
        <v>41746.577041625977</v>
      </c>
      <c r="AK46" s="127">
        <f>O46*'Step 3'!O$35</f>
        <v>40133.733415603623</v>
      </c>
      <c r="AL46" s="127">
        <f>P46*'Step 3'!P$35</f>
        <v>37665</v>
      </c>
      <c r="AM46" s="127">
        <f>Q46*'Step 3'!Q$35</f>
        <v>46558.239761352539</v>
      </c>
      <c r="AN46" s="127">
        <f>R46*'Step 3'!R$35</f>
        <v>40713.033279418945</v>
      </c>
      <c r="AO46" s="127">
        <f>S46*'Step 3'!S$35</f>
        <v>44657.978874206543</v>
      </c>
      <c r="AP46" s="127">
        <f>T46*'Step 3'!T$35</f>
        <v>44537.086532592766</v>
      </c>
      <c r="AQ46" s="127">
        <f>U46*'Step 3'!U$35</f>
        <v>53897.22221374511</v>
      </c>
      <c r="AR46" s="128">
        <f>-(V46*'Step 3'!$W$35)</f>
        <v>-119764.02955055234</v>
      </c>
      <c r="AS46" s="128">
        <f>-(W46*'Step 3'!$X$35)</f>
        <v>-671486.85632324207</v>
      </c>
      <c r="AT46" s="128">
        <f t="shared" si="2"/>
        <v>1502868.6285570511</v>
      </c>
      <c r="AU46" s="128">
        <f>AT46*((1+ASSUMPTIONS!$E$16)^('Step 4'!A46-'Step 4'!A45)-1)</f>
        <v>50.375753395893184</v>
      </c>
      <c r="AV46" s="128">
        <f t="shared" si="3"/>
        <v>-502692.41545662266</v>
      </c>
      <c r="AW46" s="128">
        <f>AV46*((1+ASSUMPTIONS!$E$17)^('Step 4'!A46-'Step 4'!A45)-1)</f>
        <v>-47.364539679035289</v>
      </c>
      <c r="AX46" s="128">
        <f>SUM(AR46:AS46)*(ASSUMPTIONS!$E$18)</f>
        <v>22.089517064874958</v>
      </c>
      <c r="AY46" s="136">
        <f>-('Step 3'!$V$29+'Step 3'!$Y$29)</f>
        <v>-388.06500000000005</v>
      </c>
      <c r="AZ46" s="128">
        <f t="shared" si="0"/>
        <v>1059516.9474739409</v>
      </c>
      <c r="BA46" s="196">
        <f t="shared" si="1"/>
        <v>0.64517928272526981</v>
      </c>
    </row>
    <row r="47" spans="1:53" x14ac:dyDescent="0.35">
      <c r="A47" s="135">
        <f>'Step 2'!A46</f>
        <v>43336</v>
      </c>
      <c r="B47" s="131">
        <f>'Step 2'!C46</f>
        <v>123.2800369262695</v>
      </c>
      <c r="C47" s="131">
        <f>'Step 2'!D46</f>
        <v>105.2401580810547</v>
      </c>
      <c r="D47" s="131">
        <f>'Step 2'!E46</f>
        <v>56.142635345458977</v>
      </c>
      <c r="E47" s="131">
        <f>'Step 2'!F46</f>
        <v>68.09478759765625</v>
      </c>
      <c r="F47" s="131">
        <f>'Step 2'!G46</f>
        <v>52.468292236328118</v>
      </c>
      <c r="G47" s="131">
        <f>'Step 2'!H46</f>
        <v>40.909095764160163</v>
      </c>
      <c r="H47" s="131">
        <f>'Step 2'!I46</f>
        <v>38.716667175292969</v>
      </c>
      <c r="I47" s="131">
        <f>'Step 2'!J46</f>
        <v>770.52001953125</v>
      </c>
      <c r="J47" s="131">
        <f>'Step 2'!K46</f>
        <v>37.786445617675781</v>
      </c>
      <c r="K47" s="131">
        <f>'Step 2'!L46</f>
        <v>34.061374664306641</v>
      </c>
      <c r="L47" s="131">
        <f>'Step 2'!M46</f>
        <v>42.0753173828125</v>
      </c>
      <c r="M47" s="131">
        <f>'Step 2'!N46</f>
        <v>330.67001342773438</v>
      </c>
      <c r="N47" s="131">
        <f>'Step 2'!O46</f>
        <v>73.483535766601563</v>
      </c>
      <c r="O47" s="131">
        <f>'Step 2'!P46</f>
        <v>13.887104988098139</v>
      </c>
      <c r="P47" s="131">
        <f>'Step 2'!Q46</f>
        <v>141.6300048828125</v>
      </c>
      <c r="Q47" s="131">
        <f>'Step 2'!R46</f>
        <v>130.6938171386719</v>
      </c>
      <c r="R47" s="131">
        <f>'Step 2'!S46</f>
        <v>65.829330444335938</v>
      </c>
      <c r="S47" s="131">
        <f>'Step 2'!T46</f>
        <v>85.139999389648438</v>
      </c>
      <c r="T47" s="131">
        <f>'Step 2'!U46</f>
        <v>164.23872375488281</v>
      </c>
      <c r="U47" s="131">
        <f>'Step 2'!V46</f>
        <v>23.979999542236332</v>
      </c>
      <c r="V47" s="131">
        <f>'Step 2'!W46</f>
        <v>2.0480000972747798</v>
      </c>
      <c r="W47" s="131">
        <f>'Step 2'!X46</f>
        <v>284.55267333984381</v>
      </c>
      <c r="X47" s="127">
        <f>B47*'Step 3'!B$35</f>
        <v>43887.693145751946</v>
      </c>
      <c r="Y47" s="127">
        <f>C47*'Step 3'!C$35</f>
        <v>46831.870346069343</v>
      </c>
      <c r="Z47" s="127">
        <f>D47*'Step 3'!D$35</f>
        <v>40984.123802185051</v>
      </c>
      <c r="AA47" s="127">
        <f>E47*'Step 3'!E$35</f>
        <v>42627.337036132813</v>
      </c>
      <c r="AB47" s="127">
        <f>F47*'Step 3'!F$35</f>
        <v>39508.624053955071</v>
      </c>
      <c r="AC47" s="127">
        <f>G47*'Step 3'!G$35</f>
        <v>43077.277839660652</v>
      </c>
      <c r="AD47" s="127">
        <f>H47*'Step 3'!H$35</f>
        <v>38058.483833312988</v>
      </c>
      <c r="AE47" s="127">
        <f>I47*'Step 3'!I$35</f>
        <v>42378.60107421875</v>
      </c>
      <c r="AF47" s="127">
        <f>J47*'Step 3'!J$35</f>
        <v>38579.960975646973</v>
      </c>
      <c r="AG47" s="127">
        <f>K47*'Step 3'!K$35</f>
        <v>40805.526847839355</v>
      </c>
      <c r="AH47" s="127">
        <f>L47*'Step 3'!L$35</f>
        <v>44052.857299804688</v>
      </c>
      <c r="AI47" s="127">
        <f>M47*'Step 3'!M$35</f>
        <v>43979.111785888672</v>
      </c>
      <c r="AJ47" s="127">
        <f>N47*'Step 3'!N$35</f>
        <v>42106.065994262695</v>
      </c>
      <c r="AK47" s="127">
        <f>O47*'Step 3'!O$35</f>
        <v>40133.733415603623</v>
      </c>
      <c r="AL47" s="127">
        <f>P47*'Step 3'!P$35</f>
        <v>38240.101318359375</v>
      </c>
      <c r="AM47" s="127">
        <f>Q47*'Step 3'!Q$35</f>
        <v>46657.692718505867</v>
      </c>
      <c r="AN47" s="127">
        <f>R47*'Step 3'!R$35</f>
        <v>40880.014205932617</v>
      </c>
      <c r="AO47" s="127">
        <f>S47*'Step 3'!S$35</f>
        <v>44868.779678344727</v>
      </c>
      <c r="AP47" s="127">
        <f>T47*'Step 3'!T$35</f>
        <v>44837.171585083008</v>
      </c>
      <c r="AQ47" s="127">
        <f>U47*'Step 3'!U$35</f>
        <v>57983.638893127449</v>
      </c>
      <c r="AR47" s="128">
        <f>-(V47*'Step 3'!$W$35)</f>
        <v>-120647.68573045728</v>
      </c>
      <c r="AS47" s="128">
        <f>-(W47*'Step 3'!$X$35)</f>
        <v>-675528.04650878918</v>
      </c>
      <c r="AT47" s="128">
        <f t="shared" si="2"/>
        <v>1502919.004310447</v>
      </c>
      <c r="AU47" s="128">
        <f>AT47*((1+ASSUMPTIONS!$E$16)^('Step 4'!A47-'Step 4'!A46)-1)</f>
        <v>50.377441977637453</v>
      </c>
      <c r="AV47" s="128">
        <f t="shared" si="3"/>
        <v>-502739.77999630169</v>
      </c>
      <c r="AW47" s="128">
        <f>AV47*((1+ASSUMPTIONS!$E$17)^('Step 4'!A47-'Step 4'!A46)-1)</f>
        <v>-47.369002447022289</v>
      </c>
      <c r="AX47" s="128">
        <f>SUM(AR47:AS47)*(ASSUMPTIONS!$E$18)</f>
        <v>22.22700503458687</v>
      </c>
      <c r="AY47" s="136">
        <f>-('Step 3'!$V$29+'Step 3'!$Y$29)</f>
        <v>-388.06500000000005</v>
      </c>
      <c r="AZ47" s="128">
        <f t="shared" si="0"/>
        <v>1064119.3283691497</v>
      </c>
      <c r="BA47" s="196">
        <f t="shared" si="1"/>
        <v>0.64233030715198447</v>
      </c>
    </row>
    <row r="48" spans="1:53" x14ac:dyDescent="0.35">
      <c r="A48" s="135">
        <f>'Step 2'!A47</f>
        <v>43339</v>
      </c>
      <c r="B48" s="131">
        <f>'Step 2'!C47</f>
        <v>122.76413726806641</v>
      </c>
      <c r="C48" s="131">
        <f>'Step 2'!D47</f>
        <v>104.5834655761719</v>
      </c>
      <c r="D48" s="131">
        <f>'Step 2'!E47</f>
        <v>56.013065338134773</v>
      </c>
      <c r="E48" s="131">
        <f>'Step 2'!F47</f>
        <v>68.04547119140625</v>
      </c>
      <c r="F48" s="131">
        <f>'Step 2'!G47</f>
        <v>52.687118530273438</v>
      </c>
      <c r="G48" s="131">
        <f>'Step 2'!H47</f>
        <v>41.665748596191413</v>
      </c>
      <c r="H48" s="131">
        <f>'Step 2'!I47</f>
        <v>39.134151458740227</v>
      </c>
      <c r="I48" s="131">
        <f>'Step 2'!J47</f>
        <v>767.94000244140625</v>
      </c>
      <c r="J48" s="131">
        <f>'Step 2'!K47</f>
        <v>37.766536712646477</v>
      </c>
      <c r="K48" s="131">
        <f>'Step 2'!L47</f>
        <v>34.121326446533203</v>
      </c>
      <c r="L48" s="131">
        <f>'Step 2'!M47</f>
        <v>41.2615966796875</v>
      </c>
      <c r="M48" s="131">
        <f>'Step 2'!N47</f>
        <v>330.07998657226563</v>
      </c>
      <c r="N48" s="131">
        <f>'Step 2'!O47</f>
        <v>74.927513122558594</v>
      </c>
      <c r="O48" s="131">
        <f>'Step 2'!P47</f>
        <v>13.83754348754883</v>
      </c>
      <c r="P48" s="131">
        <f>'Step 2'!Q47</f>
        <v>141.9700012207031</v>
      </c>
      <c r="Q48" s="131">
        <f>'Step 2'!R47</f>
        <v>130.59431457519531</v>
      </c>
      <c r="R48" s="131">
        <f>'Step 2'!S47</f>
        <v>66.566299438476563</v>
      </c>
      <c r="S48" s="131">
        <f>'Step 2'!T47</f>
        <v>85.94000244140625</v>
      </c>
      <c r="T48" s="131">
        <f>'Step 2'!U47</f>
        <v>161.8604736328125</v>
      </c>
      <c r="U48" s="131">
        <f>'Step 2'!V47</f>
        <v>25.260000228881839</v>
      </c>
      <c r="V48" s="131">
        <f>'Step 2'!W47</f>
        <v>2.059999942779541</v>
      </c>
      <c r="W48" s="131">
        <f>'Step 2'!X47</f>
        <v>286.79934692382813</v>
      </c>
      <c r="X48" s="127">
        <f>B48*'Step 3'!B$35</f>
        <v>43704.032867431641</v>
      </c>
      <c r="Y48" s="127">
        <f>C48*'Step 3'!C$35</f>
        <v>46539.642181396499</v>
      </c>
      <c r="Z48" s="127">
        <f>D48*'Step 3'!D$35</f>
        <v>40889.537696838386</v>
      </c>
      <c r="AA48" s="127">
        <f>E48*'Step 3'!E$35</f>
        <v>42596.464965820313</v>
      </c>
      <c r="AB48" s="127">
        <f>F48*'Step 3'!F$35</f>
        <v>39673.400253295898</v>
      </c>
      <c r="AC48" s="127">
        <f>G48*'Step 3'!G$35</f>
        <v>43874.033271789558</v>
      </c>
      <c r="AD48" s="127">
        <f>H48*'Step 3'!H$35</f>
        <v>38468.870883941643</v>
      </c>
      <c r="AE48" s="127">
        <f>I48*'Step 3'!I$35</f>
        <v>42236.700134277344</v>
      </c>
      <c r="AF48" s="127">
        <f>J48*'Step 3'!J$35</f>
        <v>38559.633983612053</v>
      </c>
      <c r="AG48" s="127">
        <f>K48*'Step 3'!K$35</f>
        <v>40877.349082946777</v>
      </c>
      <c r="AH48" s="127">
        <f>L48*'Step 3'!L$35</f>
        <v>43200.891723632813</v>
      </c>
      <c r="AI48" s="127">
        <f>M48*'Step 3'!M$35</f>
        <v>43900.638214111328</v>
      </c>
      <c r="AJ48" s="127">
        <f>N48*'Step 3'!N$35</f>
        <v>42933.465019226074</v>
      </c>
      <c r="AK48" s="127">
        <f>O48*'Step 3'!O$35</f>
        <v>39990.500679016121</v>
      </c>
      <c r="AL48" s="127">
        <f>P48*'Step 3'!P$35</f>
        <v>38331.900329589836</v>
      </c>
      <c r="AM48" s="127">
        <f>Q48*'Step 3'!Q$35</f>
        <v>46622.170303344727</v>
      </c>
      <c r="AN48" s="127">
        <f>R48*'Step 3'!R$35</f>
        <v>41337.671951293945</v>
      </c>
      <c r="AO48" s="127">
        <f>S48*'Step 3'!S$35</f>
        <v>45290.381286621094</v>
      </c>
      <c r="AP48" s="127">
        <f>T48*'Step 3'!T$35</f>
        <v>44187.909301757813</v>
      </c>
      <c r="AQ48" s="127">
        <f>U48*'Step 3'!U$35</f>
        <v>61078.680553436287</v>
      </c>
      <c r="AR48" s="128">
        <f>-(V48*'Step 3'!$W$35)</f>
        <v>-121354.59662914276</v>
      </c>
      <c r="AS48" s="128">
        <f>-(W48*'Step 3'!$X$35)</f>
        <v>-680861.64959716797</v>
      </c>
      <c r="AT48" s="128">
        <f t="shared" si="2"/>
        <v>1502969.3817524246</v>
      </c>
      <c r="AU48" s="128">
        <f>AT48*((1+ASSUMPTIONS!$E$16)^('Step 4'!A48-'Step 4'!A47)-1)</f>
        <v>151.14245798918492</v>
      </c>
      <c r="AV48" s="128">
        <f t="shared" si="3"/>
        <v>-502787.14899874869</v>
      </c>
      <c r="AW48" s="128">
        <f>AV48*((1+ASSUMPTIONS!$E$17)^('Step 4'!A48-'Step 4'!A47)-1)</f>
        <v>-142.13378815410675</v>
      </c>
      <c r="AX48" s="128">
        <f>SUM(AR48:AS48)*(ASSUMPTIONS!$E$18)</f>
        <v>22.395639331470495</v>
      </c>
      <c r="AY48" s="136">
        <f>-('Step 3'!$V$29+'Step 3'!$Y$29)</f>
        <v>-388.06500000000005</v>
      </c>
      <c r="AZ48" s="128">
        <f t="shared" si="0"/>
        <v>1061903.2005199122</v>
      </c>
      <c r="BA48" s="196">
        <f t="shared" si="1"/>
        <v>0.63720177105210474</v>
      </c>
    </row>
    <row r="49" spans="1:53" x14ac:dyDescent="0.35">
      <c r="A49" s="135">
        <f>'Step 2'!A48</f>
        <v>43340</v>
      </c>
      <c r="B49" s="131">
        <f>'Step 2'!C48</f>
        <v>122.15895080566411</v>
      </c>
      <c r="C49" s="131">
        <f>'Step 2'!D48</f>
        <v>104.6531143188477</v>
      </c>
      <c r="D49" s="131">
        <f>'Step 2'!E48</f>
        <v>56.262233734130859</v>
      </c>
      <c r="E49" s="131">
        <f>'Step 2'!F48</f>
        <v>67.690391540527344</v>
      </c>
      <c r="F49" s="131">
        <f>'Step 2'!G48</f>
        <v>52.766689300537109</v>
      </c>
      <c r="G49" s="131">
        <f>'Step 2'!H48</f>
        <v>41.486537933349609</v>
      </c>
      <c r="H49" s="131">
        <f>'Step 2'!I48</f>
        <v>38.587448120117188</v>
      </c>
      <c r="I49" s="131">
        <f>'Step 2'!J48</f>
        <v>766.1199951171875</v>
      </c>
      <c r="J49" s="131">
        <f>'Step 2'!K48</f>
        <v>37.736675262451172</v>
      </c>
      <c r="K49" s="131">
        <f>'Step 2'!L48</f>
        <v>34.141307830810547</v>
      </c>
      <c r="L49" s="131">
        <f>'Step 2'!M48</f>
        <v>41.182209014892578</v>
      </c>
      <c r="M49" s="131">
        <f>'Step 2'!N48</f>
        <v>332.02999877929688</v>
      </c>
      <c r="N49" s="131">
        <f>'Step 2'!O48</f>
        <v>76.670242309570313</v>
      </c>
      <c r="O49" s="131">
        <f>'Step 2'!P48</f>
        <v>13.78798198699951</v>
      </c>
      <c r="P49" s="131">
        <f>'Step 2'!Q48</f>
        <v>144.07000732421881</v>
      </c>
      <c r="Q49" s="131">
        <f>'Step 2'!R48</f>
        <v>129.5794982910156</v>
      </c>
      <c r="R49" s="131">
        <f>'Step 2'!S48</f>
        <v>66.516510009765625</v>
      </c>
      <c r="S49" s="131">
        <f>'Step 2'!T48</f>
        <v>86.819999694824219</v>
      </c>
      <c r="T49" s="131">
        <f>'Step 2'!U48</f>
        <v>161.98039245605469</v>
      </c>
      <c r="U49" s="131">
        <f>'Step 2'!V48</f>
        <v>25.04999923706055</v>
      </c>
      <c r="V49" s="131">
        <f>'Step 2'!W48</f>
        <v>2.0780000686645508</v>
      </c>
      <c r="W49" s="131">
        <f>'Step 2'!X48</f>
        <v>286.93789672851563</v>
      </c>
      <c r="X49" s="127">
        <f>B49*'Step 3'!B$35</f>
        <v>43488.586486816421</v>
      </c>
      <c r="Y49" s="127">
        <f>C49*'Step 3'!C$35</f>
        <v>46570.635871887229</v>
      </c>
      <c r="Z49" s="127">
        <f>D49*'Step 3'!D$35</f>
        <v>41071.430625915527</v>
      </c>
      <c r="AA49" s="127">
        <f>E49*'Step 3'!E$35</f>
        <v>42374.185104370117</v>
      </c>
      <c r="AB49" s="127">
        <f>F49*'Step 3'!F$35</f>
        <v>39733.317043304443</v>
      </c>
      <c r="AC49" s="127">
        <f>G49*'Step 3'!G$35</f>
        <v>43685.324443817139</v>
      </c>
      <c r="AD49" s="127">
        <f>H49*'Step 3'!H$35</f>
        <v>37931.461502075195</v>
      </c>
      <c r="AE49" s="127">
        <f>I49*'Step 3'!I$35</f>
        <v>42136.599731445313</v>
      </c>
      <c r="AF49" s="127">
        <f>J49*'Step 3'!J$35</f>
        <v>38529.145442962646</v>
      </c>
      <c r="AG49" s="127">
        <f>K49*'Step 3'!K$35</f>
        <v>40901.286781311035</v>
      </c>
      <c r="AH49" s="127">
        <f>L49*'Step 3'!L$35</f>
        <v>43117.772838592529</v>
      </c>
      <c r="AI49" s="127">
        <f>M49*'Step 3'!M$35</f>
        <v>44159.989837646484</v>
      </c>
      <c r="AJ49" s="127">
        <f>N49*'Step 3'!N$35</f>
        <v>43932.048843383789</v>
      </c>
      <c r="AK49" s="127">
        <f>O49*'Step 3'!O$35</f>
        <v>39847.267942428582</v>
      </c>
      <c r="AL49" s="127">
        <f>P49*'Step 3'!P$35</f>
        <v>38898.901977539077</v>
      </c>
      <c r="AM49" s="127">
        <f>Q49*'Step 3'!Q$35</f>
        <v>46259.880889892571</v>
      </c>
      <c r="AN49" s="127">
        <f>R49*'Step 3'!R$35</f>
        <v>41306.752716064453</v>
      </c>
      <c r="AO49" s="127">
        <f>S49*'Step 3'!S$35</f>
        <v>45754.139839172363</v>
      </c>
      <c r="AP49" s="127">
        <f>T49*'Step 3'!T$35</f>
        <v>44220.64714050293</v>
      </c>
      <c r="AQ49" s="127">
        <f>U49*'Step 3'!U$35</f>
        <v>60570.89815521241</v>
      </c>
      <c r="AR49" s="128">
        <f>-(V49*'Step 3'!$W$35)</f>
        <v>-122414.98404502869</v>
      </c>
      <c r="AS49" s="128">
        <f>-(W49*'Step 3'!$X$35)</f>
        <v>-681190.56683349609</v>
      </c>
      <c r="AT49" s="128">
        <f t="shared" si="2"/>
        <v>1503120.5242104139</v>
      </c>
      <c r="AU49" s="128">
        <f>AT49*((1+ASSUMPTIONS!$E$16)^('Step 4'!A49-'Step 4'!A48)-1)</f>
        <v>50.384196870641532</v>
      </c>
      <c r="AV49" s="128">
        <f t="shared" si="3"/>
        <v>-502929.2827869028</v>
      </c>
      <c r="AW49" s="128">
        <f>AV49*((1+ASSUMPTIONS!$E$17)^('Step 4'!A49-'Step 4'!A48)-1)</f>
        <v>-47.386857724262867</v>
      </c>
      <c r="AX49" s="128">
        <f>SUM(AR49:AS49)*(ASSUMPTIONS!$E$18)</f>
        <v>22.434424841062061</v>
      </c>
      <c r="AY49" s="136">
        <f>-('Step 3'!$V$29+'Step 3'!$Y$29)</f>
        <v>-388.06500000000005</v>
      </c>
      <c r="AZ49" s="128">
        <f t="shared" si="0"/>
        <v>1060713.3305233142</v>
      </c>
      <c r="BA49" s="196">
        <f t="shared" si="1"/>
        <v>0.63588273239647108</v>
      </c>
    </row>
    <row r="50" spans="1:53" x14ac:dyDescent="0.35">
      <c r="A50" s="135">
        <f>'Step 2'!A49</f>
        <v>43341</v>
      </c>
      <c r="B50" s="131">
        <f>'Step 2'!C49</f>
        <v>123.2502746582031</v>
      </c>
      <c r="C50" s="131">
        <f>'Step 2'!D49</f>
        <v>104.8023681640625</v>
      </c>
      <c r="D50" s="131">
        <f>'Step 2'!E49</f>
        <v>56.312068939208977</v>
      </c>
      <c r="E50" s="131">
        <f>'Step 2'!F49</f>
        <v>67.867935180664063</v>
      </c>
      <c r="F50" s="131">
        <f>'Step 2'!G49</f>
        <v>52.965621948242188</v>
      </c>
      <c r="G50" s="131">
        <f>'Step 2'!H49</f>
        <v>41.655792236328118</v>
      </c>
      <c r="H50" s="131">
        <f>'Step 2'!I49</f>
        <v>38.627208709716797</v>
      </c>
      <c r="I50" s="131">
        <f>'Step 2'!J49</f>
        <v>769.6400146484375</v>
      </c>
      <c r="J50" s="131">
        <f>'Step 2'!K49</f>
        <v>38.244342803955078</v>
      </c>
      <c r="K50" s="131">
        <f>'Step 2'!L49</f>
        <v>34.331150054931641</v>
      </c>
      <c r="L50" s="131">
        <f>'Step 2'!M49</f>
        <v>41.182209014892578</v>
      </c>
      <c r="M50" s="131">
        <f>'Step 2'!N49</f>
        <v>332.76998901367188</v>
      </c>
      <c r="N50" s="131">
        <f>'Step 2'!O49</f>
        <v>77.934974670410156</v>
      </c>
      <c r="O50" s="131">
        <f>'Step 2'!P49</f>
        <v>13.887104988098139</v>
      </c>
      <c r="P50" s="131">
        <f>'Step 2'!Q49</f>
        <v>147.80000305175781</v>
      </c>
      <c r="Q50" s="131">
        <f>'Step 2'!R49</f>
        <v>131.45991516113281</v>
      </c>
      <c r="R50" s="131">
        <f>'Step 2'!S49</f>
        <v>66.855117797851563</v>
      </c>
      <c r="S50" s="131">
        <f>'Step 2'!T49</f>
        <v>87.110000610351563</v>
      </c>
      <c r="T50" s="131">
        <f>'Step 2'!U49</f>
        <v>163.4393005371094</v>
      </c>
      <c r="U50" s="131">
        <f>'Step 2'!V49</f>
        <v>25.20000076293945</v>
      </c>
      <c r="V50" s="131">
        <f>'Step 2'!W49</f>
        <v>2.0799999237060551</v>
      </c>
      <c r="W50" s="131">
        <f>'Step 2'!X49</f>
        <v>288.48184204101563</v>
      </c>
      <c r="X50" s="127">
        <f>B50*'Step 3'!B$35</f>
        <v>43877.097778320305</v>
      </c>
      <c r="Y50" s="127">
        <f>C50*'Step 3'!C$35</f>
        <v>46637.053833007813</v>
      </c>
      <c r="Z50" s="127">
        <f>D50*'Step 3'!D$35</f>
        <v>41107.810325622551</v>
      </c>
      <c r="AA50" s="127">
        <f>E50*'Step 3'!E$35</f>
        <v>42485.327423095703</v>
      </c>
      <c r="AB50" s="127">
        <f>F50*'Step 3'!F$35</f>
        <v>39883.113327026367</v>
      </c>
      <c r="AC50" s="127">
        <f>G50*'Step 3'!G$35</f>
        <v>43863.549224853508</v>
      </c>
      <c r="AD50" s="127">
        <f>H50*'Step 3'!H$35</f>
        <v>37970.546161651611</v>
      </c>
      <c r="AE50" s="127">
        <f>I50*'Step 3'!I$35</f>
        <v>42330.200805664063</v>
      </c>
      <c r="AF50" s="127">
        <f>J50*'Step 3'!J$35</f>
        <v>39047.474002838135</v>
      </c>
      <c r="AG50" s="127">
        <f>K50*'Step 3'!K$35</f>
        <v>41128.717765808105</v>
      </c>
      <c r="AH50" s="127">
        <f>L50*'Step 3'!L$35</f>
        <v>43117.772838592529</v>
      </c>
      <c r="AI50" s="127">
        <f>M50*'Step 3'!M$35</f>
        <v>44258.408538818359</v>
      </c>
      <c r="AJ50" s="127">
        <f>N50*'Step 3'!N$35</f>
        <v>44656.74048614502</v>
      </c>
      <c r="AK50" s="127">
        <f>O50*'Step 3'!O$35</f>
        <v>40133.733415603623</v>
      </c>
      <c r="AL50" s="127">
        <f>P50*'Step 3'!P$35</f>
        <v>39906.000823974609</v>
      </c>
      <c r="AM50" s="127">
        <f>Q50*'Step 3'!Q$35</f>
        <v>46931.189712524414</v>
      </c>
      <c r="AN50" s="127">
        <f>R50*'Step 3'!R$35</f>
        <v>41517.02815246582</v>
      </c>
      <c r="AO50" s="127">
        <f>S50*'Step 3'!S$35</f>
        <v>45906.970321655273</v>
      </c>
      <c r="AP50" s="127">
        <f>T50*'Step 3'!T$35</f>
        <v>44618.929046630867</v>
      </c>
      <c r="AQ50" s="127">
        <f>U50*'Step 3'!U$35</f>
        <v>60933.60184478759</v>
      </c>
      <c r="AR50" s="128">
        <f>-(V50*'Step 3'!$W$35)</f>
        <v>-122532.79550552371</v>
      </c>
      <c r="AS50" s="128">
        <f>-(W50*'Step 3'!$X$35)</f>
        <v>-684855.89300537109</v>
      </c>
      <c r="AT50" s="128">
        <f t="shared" si="2"/>
        <v>1503170.9084072846</v>
      </c>
      <c r="AU50" s="128">
        <f>AT50*((1+ASSUMPTIONS!$E$16)^('Step 4'!A50-'Step 4'!A49)-1)</f>
        <v>50.385885735408806</v>
      </c>
      <c r="AV50" s="128">
        <f t="shared" si="3"/>
        <v>-502976.66964462708</v>
      </c>
      <c r="AW50" s="128">
        <f>AV50*((1+ASSUMPTIONS!$E$17)^('Step 4'!A50-'Step 4'!A49)-1)</f>
        <v>-47.391322595094287</v>
      </c>
      <c r="AX50" s="128">
        <f>SUM(AR50:AS50)*(ASSUMPTIONS!$E$18)</f>
        <v>22.540039488427315</v>
      </c>
      <c r="AY50" s="136">
        <f>-('Step 3'!$V$29+'Step 3'!$Y$29)</f>
        <v>-388.06500000000005</v>
      </c>
      <c r="AZ50" s="128">
        <f t="shared" si="0"/>
        <v>1062754.285683478</v>
      </c>
      <c r="BA50" s="196">
        <f t="shared" si="1"/>
        <v>0.63345908959124519</v>
      </c>
    </row>
    <row r="51" spans="1:53" x14ac:dyDescent="0.35">
      <c r="A51" s="135">
        <f>'Step 2'!A50</f>
        <v>43342</v>
      </c>
      <c r="B51" s="131">
        <f>'Step 2'!C50</f>
        <v>122.6847686767578</v>
      </c>
      <c r="C51" s="131">
        <f>'Step 2'!D50</f>
        <v>104.9516143798828</v>
      </c>
      <c r="D51" s="131">
        <f>'Step 2'!E50</f>
        <v>56.192466735839837</v>
      </c>
      <c r="E51" s="131">
        <f>'Step 2'!F50</f>
        <v>67.601631164550781</v>
      </c>
      <c r="F51" s="131">
        <f>'Step 2'!G50</f>
        <v>52.816421508789063</v>
      </c>
      <c r="G51" s="131">
        <f>'Step 2'!H50</f>
        <v>41.655792236328118</v>
      </c>
      <c r="H51" s="131">
        <f>'Step 2'!I50</f>
        <v>38.408523559570313</v>
      </c>
      <c r="I51" s="131">
        <f>'Step 2'!J50</f>
        <v>760.8900146484375</v>
      </c>
      <c r="J51" s="131">
        <f>'Step 2'!K50</f>
        <v>38.373748779296882</v>
      </c>
      <c r="K51" s="131">
        <f>'Step 2'!L50</f>
        <v>34.620906829833977</v>
      </c>
      <c r="L51" s="131">
        <f>'Step 2'!M50</f>
        <v>41.182209014892578</v>
      </c>
      <c r="M51" s="131">
        <f>'Step 2'!N50</f>
        <v>329.52999877929688</v>
      </c>
      <c r="N51" s="131">
        <f>'Step 2'!O50</f>
        <v>76.8992919921875</v>
      </c>
      <c r="O51" s="131">
        <f>'Step 2'!P50</f>
        <v>13.77806949615479</v>
      </c>
      <c r="P51" s="131">
        <f>'Step 2'!Q50</f>
        <v>146.32000732421881</v>
      </c>
      <c r="Q51" s="131">
        <f>'Step 2'!R50</f>
        <v>131.12162780761719</v>
      </c>
      <c r="R51" s="131">
        <f>'Step 2'!S50</f>
        <v>66.745567321777344</v>
      </c>
      <c r="S51" s="131">
        <f>'Step 2'!T50</f>
        <v>86.919998168945313</v>
      </c>
      <c r="T51" s="131">
        <f>'Step 2'!U50</f>
        <v>161.68060302734381</v>
      </c>
      <c r="U51" s="131">
        <f>'Step 2'!V50</f>
        <v>24.889999389648441</v>
      </c>
      <c r="V51" s="131">
        <f>'Step 2'!W50</f>
        <v>2.0580000877380371</v>
      </c>
      <c r="W51" s="131">
        <f>'Step 2'!X50</f>
        <v>287.31396484375</v>
      </c>
      <c r="X51" s="127">
        <f>B51*'Step 3'!B$35</f>
        <v>43675.777648925774</v>
      </c>
      <c r="Y51" s="127">
        <f>C51*'Step 3'!C$35</f>
        <v>46703.468399047844</v>
      </c>
      <c r="Z51" s="127">
        <f>D51*'Step 3'!D$35</f>
        <v>41020.500717163079</v>
      </c>
      <c r="AA51" s="127">
        <f>E51*'Step 3'!E$35</f>
        <v>42318.621109008789</v>
      </c>
      <c r="AB51" s="127">
        <f>F51*'Step 3'!F$35</f>
        <v>39770.765396118164</v>
      </c>
      <c r="AC51" s="127">
        <f>G51*'Step 3'!G$35</f>
        <v>43863.549224853508</v>
      </c>
      <c r="AD51" s="127">
        <f>H51*'Step 3'!H$35</f>
        <v>37755.578659057617</v>
      </c>
      <c r="AE51" s="127">
        <f>I51*'Step 3'!I$35</f>
        <v>41848.950805664063</v>
      </c>
      <c r="AF51" s="127">
        <f>J51*'Step 3'!J$35</f>
        <v>39179.597503662117</v>
      </c>
      <c r="AG51" s="127">
        <f>K51*'Step 3'!K$35</f>
        <v>41475.846382141106</v>
      </c>
      <c r="AH51" s="127">
        <f>L51*'Step 3'!L$35</f>
        <v>43117.772838592529</v>
      </c>
      <c r="AI51" s="127">
        <f>M51*'Step 3'!M$35</f>
        <v>43827.489837646484</v>
      </c>
      <c r="AJ51" s="127">
        <f>N51*'Step 3'!N$35</f>
        <v>44063.294311523438</v>
      </c>
      <c r="AK51" s="127">
        <f>O51*'Step 3'!O$35</f>
        <v>39818.620843887344</v>
      </c>
      <c r="AL51" s="127">
        <f>P51*'Step 3'!P$35</f>
        <v>39506.401977539077</v>
      </c>
      <c r="AM51" s="127">
        <f>Q51*'Step 3'!Q$35</f>
        <v>46810.421127319336</v>
      </c>
      <c r="AN51" s="127">
        <f>R51*'Step 3'!R$35</f>
        <v>41448.99730682373</v>
      </c>
      <c r="AO51" s="127">
        <f>S51*'Step 3'!S$35</f>
        <v>45806.83903503418</v>
      </c>
      <c r="AP51" s="127">
        <f>T51*'Step 3'!T$35</f>
        <v>44138.804626464858</v>
      </c>
      <c r="AQ51" s="127">
        <f>U51*'Step 3'!U$35</f>
        <v>60184.018524169929</v>
      </c>
      <c r="AR51" s="128">
        <f>-(V51*'Step 3'!$W$35)</f>
        <v>-121236.78516864777</v>
      </c>
      <c r="AS51" s="128">
        <f>-(W51*'Step 3'!$X$35)</f>
        <v>-682083.3525390625</v>
      </c>
      <c r="AT51" s="128">
        <f t="shared" si="2"/>
        <v>1503221.2942930202</v>
      </c>
      <c r="AU51" s="128">
        <f>AT51*((1+ASSUMPTIONS!$E$16)^('Step 4'!A51-'Step 4'!A50)-1)</f>
        <v>50.387574656786377</v>
      </c>
      <c r="AV51" s="128">
        <f t="shared" si="3"/>
        <v>-503024.06096722215</v>
      </c>
      <c r="AW51" s="128">
        <f>AV51*((1+ASSUMPTIONS!$E$17)^('Step 4'!A51-'Step 4'!A50)-1)</f>
        <v>-47.395787886613469</v>
      </c>
      <c r="AX51" s="128">
        <f>SUM(AR51:AS51)*(ASSUMPTIONS!$E$18)</f>
        <v>22.426456901664071</v>
      </c>
      <c r="AY51" s="136">
        <f>-('Step 3'!$V$29+'Step 3'!$Y$29)</f>
        <v>-388.06500000000005</v>
      </c>
      <c r="AZ51" s="128">
        <f t="shared" si="0"/>
        <v>1062849.7651364028</v>
      </c>
      <c r="BA51" s="196">
        <f t="shared" si="1"/>
        <v>0.63656831869195707</v>
      </c>
    </row>
    <row r="52" spans="1:53" x14ac:dyDescent="0.35">
      <c r="A52" s="135">
        <f>'Step 2'!A51</f>
        <v>43343</v>
      </c>
      <c r="B52" s="131">
        <f>'Step 2'!C51</f>
        <v>123.895149230957</v>
      </c>
      <c r="C52" s="131">
        <f>'Step 2'!D51</f>
        <v>105.1207656860352</v>
      </c>
      <c r="D52" s="131">
        <f>'Step 2'!E51</f>
        <v>56.391803741455078</v>
      </c>
      <c r="E52" s="131">
        <f>'Step 2'!F51</f>
        <v>67.650947570800781</v>
      </c>
      <c r="F52" s="131">
        <f>'Step 2'!G51</f>
        <v>53.164554595947273</v>
      </c>
      <c r="G52" s="131">
        <f>'Step 2'!H51</f>
        <v>41.795513153076172</v>
      </c>
      <c r="H52" s="131">
        <f>'Step 2'!I51</f>
        <v>38.110324859619141</v>
      </c>
      <c r="I52" s="131">
        <f>'Step 2'!J51</f>
        <v>766.8800048828125</v>
      </c>
      <c r="J52" s="131">
        <f>'Step 2'!K51</f>
        <v>38.97100830078125</v>
      </c>
      <c r="K52" s="131">
        <f>'Step 2'!L51</f>
        <v>35.360282897949219</v>
      </c>
      <c r="L52" s="131">
        <f>'Step 2'!M51</f>
        <v>41.202053070068359</v>
      </c>
      <c r="M52" s="131">
        <f>'Step 2'!N51</f>
        <v>335.42001342773438</v>
      </c>
      <c r="N52" s="131">
        <f>'Step 2'!O51</f>
        <v>77.506759643554688</v>
      </c>
      <c r="O52" s="131">
        <f>'Step 2'!P51</f>
        <v>13.34192943572998</v>
      </c>
      <c r="P52" s="131">
        <f>'Step 2'!Q51</f>
        <v>147.72999572753909</v>
      </c>
      <c r="Q52" s="131">
        <f>'Step 2'!R51</f>
        <v>133.78517150878909</v>
      </c>
      <c r="R52" s="131">
        <f>'Step 2'!S51</f>
        <v>66.566299438476563</v>
      </c>
      <c r="S52" s="131">
        <f>'Step 2'!T51</f>
        <v>87.419998168945313</v>
      </c>
      <c r="T52" s="131">
        <f>'Step 2'!U51</f>
        <v>163.90895080566409</v>
      </c>
      <c r="U52" s="131">
        <f>'Step 2'!V51</f>
        <v>25.170000076293949</v>
      </c>
      <c r="V52" s="131">
        <f>'Step 2'!W51</f>
        <v>2.0550000667572021</v>
      </c>
      <c r="W52" s="131">
        <f>'Step 2'!X51</f>
        <v>287.32388305664063</v>
      </c>
      <c r="X52" s="127">
        <f>B52*'Step 3'!B$35</f>
        <v>44106.673126220696</v>
      </c>
      <c r="Y52" s="127">
        <f>C52*'Step 3'!C$35</f>
        <v>46778.740730285666</v>
      </c>
      <c r="Z52" s="127">
        <f>D52*'Step 3'!D$35</f>
        <v>41166.016731262207</v>
      </c>
      <c r="AA52" s="127">
        <f>E52*'Step 3'!E$35</f>
        <v>42349.493179321289</v>
      </c>
      <c r="AB52" s="127">
        <f>F52*'Step 3'!F$35</f>
        <v>40032.909610748298</v>
      </c>
      <c r="AC52" s="127">
        <f>G52*'Step 3'!G$35</f>
        <v>44010.675350189209</v>
      </c>
      <c r="AD52" s="127">
        <f>H52*'Step 3'!H$35</f>
        <v>37462.449337005615</v>
      </c>
      <c r="AE52" s="127">
        <f>I52*'Step 3'!I$35</f>
        <v>42178.400268554688</v>
      </c>
      <c r="AF52" s="127">
        <f>J52*'Step 3'!J$35</f>
        <v>39789.399475097656</v>
      </c>
      <c r="AG52" s="127">
        <f>K52*'Step 3'!K$35</f>
        <v>42361.618911743164</v>
      </c>
      <c r="AH52" s="127">
        <f>L52*'Step 3'!L$35</f>
        <v>43138.549564361572</v>
      </c>
      <c r="AI52" s="127">
        <f>M52*'Step 3'!M$35</f>
        <v>44610.861785888672</v>
      </c>
      <c r="AJ52" s="127">
        <f>N52*'Step 3'!N$35</f>
        <v>44411.373275756836</v>
      </c>
      <c r="AK52" s="127">
        <f>O52*'Step 3'!O$35</f>
        <v>38558.176069259644</v>
      </c>
      <c r="AL52" s="127">
        <f>P52*'Step 3'!P$35</f>
        <v>39887.098846435554</v>
      </c>
      <c r="AM52" s="127">
        <f>Q52*'Step 3'!Q$35</f>
        <v>47761.306228637703</v>
      </c>
      <c r="AN52" s="127">
        <f>R52*'Step 3'!R$35</f>
        <v>41337.671951293945</v>
      </c>
      <c r="AO52" s="127">
        <f>S52*'Step 3'!S$35</f>
        <v>46070.33903503418</v>
      </c>
      <c r="AP52" s="127">
        <f>T52*'Step 3'!T$35</f>
        <v>44747.143569946296</v>
      </c>
      <c r="AQ52" s="127">
        <f>U52*'Step 3'!U$35</f>
        <v>60861.060184478767</v>
      </c>
      <c r="AR52" s="128">
        <f>-(V52*'Step 3'!$W$35)</f>
        <v>-121060.05393266678</v>
      </c>
      <c r="AS52" s="128">
        <f>-(W52*'Step 3'!$X$35)</f>
        <v>-682106.89837646484</v>
      </c>
      <c r="AT52" s="128">
        <f t="shared" si="2"/>
        <v>1503271.681867677</v>
      </c>
      <c r="AU52" s="128">
        <f>AT52*((1+ASSUMPTIONS!$E$16)^('Step 4'!A52-'Step 4'!A51)-1)</f>
        <v>50.389263634776135</v>
      </c>
      <c r="AV52" s="128">
        <f t="shared" si="3"/>
        <v>-503071.45675510878</v>
      </c>
      <c r="AW52" s="128">
        <f>AV52*((1+ASSUMPTIONS!$E$17)^('Step 4'!A52-'Step 4'!A51)-1)</f>
        <v>-47.400253598860061</v>
      </c>
      <c r="AX52" s="128">
        <f>SUM(AR52:AS52)*(ASSUMPTIONS!$E$18)</f>
        <v>22.422180392738262</v>
      </c>
      <c r="AY52" s="136">
        <f>-('Step 3'!$V$29+'Step 3'!$Y$29)</f>
        <v>-388.06500000000005</v>
      </c>
      <c r="AZ52" s="128">
        <f t="shared" si="0"/>
        <v>1068290.5762253872</v>
      </c>
      <c r="BA52" s="196">
        <f t="shared" si="1"/>
        <v>0.63786656686873022</v>
      </c>
    </row>
    <row r="53" spans="1:53" x14ac:dyDescent="0.35">
      <c r="A53" s="135">
        <f>'Step 2'!A52</f>
        <v>43347</v>
      </c>
      <c r="B53" s="131">
        <f>'Step 2'!C52</f>
        <v>125.2444229125977</v>
      </c>
      <c r="C53" s="131">
        <f>'Step 2'!D52</f>
        <v>104.09592437744141</v>
      </c>
      <c r="D53" s="131">
        <f>'Step 2'!E52</f>
        <v>56.292133331298828</v>
      </c>
      <c r="E53" s="131">
        <f>'Step 2'!F52</f>
        <v>67.019706726074219</v>
      </c>
      <c r="F53" s="131">
        <f>'Step 2'!G52</f>
        <v>53.244125366210938</v>
      </c>
      <c r="G53" s="131">
        <f>'Step 2'!H52</f>
        <v>41.336437225341797</v>
      </c>
      <c r="H53" s="131">
        <f>'Step 2'!I52</f>
        <v>37.136192321777337</v>
      </c>
      <c r="I53" s="131">
        <f>'Step 2'!J52</f>
        <v>783</v>
      </c>
      <c r="J53" s="131">
        <f>'Step 2'!K52</f>
        <v>39.797210693359382</v>
      </c>
      <c r="K53" s="131">
        <f>'Step 2'!L52</f>
        <v>35.590091705322273</v>
      </c>
      <c r="L53" s="131">
        <f>'Step 2'!M52</f>
        <v>41.053203582763672</v>
      </c>
      <c r="M53" s="131">
        <f>'Step 2'!N52</f>
        <v>343.77999877929688</v>
      </c>
      <c r="N53" s="131">
        <f>'Step 2'!O52</f>
        <v>78.4627685546875</v>
      </c>
      <c r="O53" s="131">
        <f>'Step 2'!P52</f>
        <v>13.034647941589361</v>
      </c>
      <c r="P53" s="131">
        <f>'Step 2'!Q52</f>
        <v>149.49000549316409</v>
      </c>
      <c r="Q53" s="131">
        <f>'Step 2'!R52</f>
        <v>133.7053527832031</v>
      </c>
      <c r="R53" s="131">
        <f>'Step 2'!S52</f>
        <v>66.835197448730469</v>
      </c>
      <c r="S53" s="131">
        <f>'Step 2'!T52</f>
        <v>88.300003051757813</v>
      </c>
      <c r="T53" s="131">
        <f>'Step 2'!U52</f>
        <v>169.35493469238281</v>
      </c>
      <c r="U53" s="131">
        <f>'Step 2'!V52</f>
        <v>28.059999465942379</v>
      </c>
      <c r="V53" s="131">
        <f>'Step 2'!W52</f>
        <v>2.0680000782012939</v>
      </c>
      <c r="W53" s="131">
        <f>'Step 2'!X52</f>
        <v>286.82901000976563</v>
      </c>
      <c r="X53" s="127">
        <f>B53*'Step 3'!B$35</f>
        <v>44587.01455688478</v>
      </c>
      <c r="Y53" s="127">
        <f>C53*'Step 3'!C$35</f>
        <v>46322.686347961426</v>
      </c>
      <c r="Z53" s="127">
        <f>D53*'Step 3'!D$35</f>
        <v>41093.257331848145</v>
      </c>
      <c r="AA53" s="127">
        <f>E53*'Step 3'!E$35</f>
        <v>41954.336410522461</v>
      </c>
      <c r="AB53" s="127">
        <f>F53*'Step 3'!F$35</f>
        <v>40092.826400756836</v>
      </c>
      <c r="AC53" s="127">
        <f>G53*'Step 3'!G$35</f>
        <v>43527.268398284912</v>
      </c>
      <c r="AD53" s="127">
        <f>H53*'Step 3'!H$35</f>
        <v>36504.877052307122</v>
      </c>
      <c r="AE53" s="127">
        <f>I53*'Step 3'!I$35</f>
        <v>43065</v>
      </c>
      <c r="AF53" s="127">
        <f>J53*'Step 3'!J$35</f>
        <v>40632.952117919929</v>
      </c>
      <c r="AG53" s="127">
        <f>K53*'Step 3'!K$35</f>
        <v>42636.929862976081</v>
      </c>
      <c r="AH53" s="127">
        <f>L53*'Step 3'!L$35</f>
        <v>42982.704151153564</v>
      </c>
      <c r="AI53" s="127">
        <f>M53*'Step 3'!M$35</f>
        <v>45722.739837646484</v>
      </c>
      <c r="AJ53" s="127">
        <f>N53*'Step 3'!N$35</f>
        <v>44959.166381835938</v>
      </c>
      <c r="AK53" s="127">
        <f>O53*'Step 3'!O$35</f>
        <v>37670.132551193252</v>
      </c>
      <c r="AL53" s="127">
        <f>P53*'Step 3'!P$35</f>
        <v>40362.301483154304</v>
      </c>
      <c r="AM53" s="127">
        <f>Q53*'Step 3'!Q$35</f>
        <v>47732.810943603508</v>
      </c>
      <c r="AN53" s="127">
        <f>R53*'Step 3'!R$35</f>
        <v>41504.657615661621</v>
      </c>
      <c r="AO53" s="127">
        <f>S53*'Step 3'!S$35</f>
        <v>46534.101608276367</v>
      </c>
      <c r="AP53" s="127">
        <f>T53*'Step 3'!T$35</f>
        <v>46233.897171020508</v>
      </c>
      <c r="AQ53" s="127">
        <f>U53*'Step 3'!U$35</f>
        <v>67849.078708648667</v>
      </c>
      <c r="AR53" s="128">
        <f>-(V53*'Step 3'!$W$35)</f>
        <v>-121825.88460683823</v>
      </c>
      <c r="AS53" s="128">
        <f>-(W53*'Step 3'!$X$35)</f>
        <v>-680932.06976318359</v>
      </c>
      <c r="AT53" s="128">
        <f t="shared" si="2"/>
        <v>1503322.0711313118</v>
      </c>
      <c r="AU53" s="128">
        <f>AT53*((1+ASSUMPTIONS!$E$16)^('Step 4'!A53-'Step 4'!A52)-1)</f>
        <v>201.57394545114701</v>
      </c>
      <c r="AV53" s="128">
        <f t="shared" si="3"/>
        <v>-503118.85700870765</v>
      </c>
      <c r="AW53" s="128">
        <f>AV53*((1+ASSUMPTIONS!$E$17)^('Step 4'!A53-'Step 4'!A52)-1)</f>
        <v>-189.64567993392771</v>
      </c>
      <c r="AX53" s="128">
        <f>SUM(AR53:AS53)*(ASSUMPTIONS!$E$18)</f>
        <v>22.410762311423273</v>
      </c>
      <c r="AY53" s="136">
        <f>-('Step 3'!$V$29+'Step 3'!$Y$29)</f>
        <v>-388.06500000000005</v>
      </c>
      <c r="AZ53" s="128">
        <f t="shared" si="0"/>
        <v>1079060.2727120668</v>
      </c>
      <c r="BA53" s="196">
        <f t="shared" si="1"/>
        <v>0.64049574153618727</v>
      </c>
    </row>
    <row r="54" spans="1:53" x14ac:dyDescent="0.35">
      <c r="A54" s="135">
        <f>'Step 2'!A53</f>
        <v>43348</v>
      </c>
      <c r="B54" s="131">
        <f>'Step 2'!C53</f>
        <v>126.72267913818359</v>
      </c>
      <c r="C54" s="131">
        <f>'Step 2'!D53</f>
        <v>105.19041442871089</v>
      </c>
      <c r="D54" s="131">
        <f>'Step 2'!E53</f>
        <v>57.508075714111328</v>
      </c>
      <c r="E54" s="131">
        <f>'Step 2'!F53</f>
        <v>67.680534362792969</v>
      </c>
      <c r="F54" s="131">
        <f>'Step 2'!G53</f>
        <v>53.502738952636719</v>
      </c>
      <c r="G54" s="131">
        <f>'Step 2'!H53</f>
        <v>41.865371704101563</v>
      </c>
      <c r="H54" s="131">
        <f>'Step 2'!I53</f>
        <v>37.464214324951172</v>
      </c>
      <c r="I54" s="131">
        <f>'Step 2'!J53</f>
        <v>772.42999267578125</v>
      </c>
      <c r="J54" s="131">
        <f>'Step 2'!K53</f>
        <v>40.155567169189453</v>
      </c>
      <c r="K54" s="131">
        <f>'Step 2'!L53</f>
        <v>35.240386962890618</v>
      </c>
      <c r="L54" s="131">
        <f>'Step 2'!M53</f>
        <v>41.529525756835938</v>
      </c>
      <c r="M54" s="131">
        <f>'Step 2'!N53</f>
        <v>340.8599853515625</v>
      </c>
      <c r="N54" s="131">
        <f>'Step 2'!O53</f>
        <v>78.472732543945313</v>
      </c>
      <c r="O54" s="131">
        <f>'Step 2'!P53</f>
        <v>13.292367935180661</v>
      </c>
      <c r="P54" s="131">
        <f>'Step 2'!Q53</f>
        <v>144.2799987792969</v>
      </c>
      <c r="Q54" s="131">
        <f>'Step 2'!R53</f>
        <v>133.46592712402341</v>
      </c>
      <c r="R54" s="131">
        <f>'Step 2'!S53</f>
        <v>65.729743957519531</v>
      </c>
      <c r="S54" s="131">
        <f>'Step 2'!T53</f>
        <v>88.19000244140625</v>
      </c>
      <c r="T54" s="131">
        <f>'Step 2'!U53</f>
        <v>166.87675476074219</v>
      </c>
      <c r="U54" s="131">
        <f>'Step 2'!V53</f>
        <v>28.510000228881839</v>
      </c>
      <c r="V54" s="131">
        <f>'Step 2'!W53</f>
        <v>2.089999914169312</v>
      </c>
      <c r="W54" s="131">
        <f>'Step 2'!X53</f>
        <v>286.05703735351563</v>
      </c>
      <c r="X54" s="127">
        <f>B54*'Step 3'!B$35</f>
        <v>45113.273773193359</v>
      </c>
      <c r="Y54" s="127">
        <f>C54*'Step 3'!C$35</f>
        <v>46809.734420776345</v>
      </c>
      <c r="Z54" s="127">
        <f>D54*'Step 3'!D$35</f>
        <v>41980.89527130127</v>
      </c>
      <c r="AA54" s="127">
        <f>E54*'Step 3'!E$35</f>
        <v>42368.014511108398</v>
      </c>
      <c r="AB54" s="127">
        <f>F54*'Step 3'!F$35</f>
        <v>40287.562431335449</v>
      </c>
      <c r="AC54" s="127">
        <f>G54*'Step 3'!G$35</f>
        <v>44084.236404418945</v>
      </c>
      <c r="AD54" s="127">
        <f>H54*'Step 3'!H$35</f>
        <v>36827.322681427002</v>
      </c>
      <c r="AE54" s="127">
        <f>I54*'Step 3'!I$35</f>
        <v>42483.649597167969</v>
      </c>
      <c r="AF54" s="127">
        <f>J54*'Step 3'!J$35</f>
        <v>40998.834079742432</v>
      </c>
      <c r="AG54" s="127">
        <f>K54*'Step 3'!K$35</f>
        <v>42217.983581542961</v>
      </c>
      <c r="AH54" s="127">
        <f>L54*'Step 3'!L$35</f>
        <v>43481.413467407227</v>
      </c>
      <c r="AI54" s="127">
        <f>M54*'Step 3'!M$35</f>
        <v>45334.378051757813</v>
      </c>
      <c r="AJ54" s="127">
        <f>N54*'Step 3'!N$35</f>
        <v>44964.875747680664</v>
      </c>
      <c r="AK54" s="127">
        <f>O54*'Step 3'!O$35</f>
        <v>38414.943332672112</v>
      </c>
      <c r="AL54" s="127">
        <f>P54*'Step 3'!P$35</f>
        <v>38955.599670410164</v>
      </c>
      <c r="AM54" s="127">
        <f>Q54*'Step 3'!Q$35</f>
        <v>47647.33598327636</v>
      </c>
      <c r="AN54" s="127">
        <f>R54*'Step 3'!R$35</f>
        <v>40818.170997619629</v>
      </c>
      <c r="AO54" s="127">
        <f>S54*'Step 3'!S$35</f>
        <v>46476.131286621094</v>
      </c>
      <c r="AP54" s="127">
        <f>T54*'Step 3'!T$35</f>
        <v>45557.354049682617</v>
      </c>
      <c r="AQ54" s="127">
        <f>U54*'Step 3'!U$35</f>
        <v>68937.180553436294</v>
      </c>
      <c r="AR54" s="128">
        <f>-(V54*'Step 3'!$W$35)</f>
        <v>-123121.89494371417</v>
      </c>
      <c r="AS54" s="128">
        <f>-(W54*'Step 3'!$X$35)</f>
        <v>-679099.40667724609</v>
      </c>
      <c r="AT54" s="128">
        <f t="shared" si="2"/>
        <v>1503523.6450767629</v>
      </c>
      <c r="AU54" s="128">
        <f>AT54*((1+ASSUMPTIONS!$E$16)^('Step 4'!A54-'Step 4'!A53)-1)</f>
        <v>50.397709373974202</v>
      </c>
      <c r="AV54" s="128">
        <f t="shared" si="3"/>
        <v>-503308.5026886416</v>
      </c>
      <c r="AW54" s="128">
        <f>AV54*((1+ASSUMPTIONS!$E$17)^('Step 4'!A54-'Step 4'!A53)-1)</f>
        <v>-47.422588472391766</v>
      </c>
      <c r="AX54" s="128">
        <f>SUM(AR54:AS54)*(ASSUMPTIONS!$E$18)</f>
        <v>22.395780463984053</v>
      </c>
      <c r="AY54" s="136">
        <f>-('Step 3'!$V$29+'Step 3'!$Y$29)</f>
        <v>-388.06500000000005</v>
      </c>
      <c r="AZ54" s="128">
        <f t="shared" si="0"/>
        <v>1081390.0365611047</v>
      </c>
      <c r="BA54" s="196">
        <f t="shared" si="1"/>
        <v>0.64140138893940335</v>
      </c>
    </row>
    <row r="55" spans="1:53" x14ac:dyDescent="0.35">
      <c r="A55" s="135">
        <f>'Step 2'!A54</f>
        <v>43349</v>
      </c>
      <c r="B55" s="131">
        <f>'Step 2'!C54</f>
        <v>128.5382385253906</v>
      </c>
      <c r="C55" s="131">
        <f>'Step 2'!D54</f>
        <v>104.842170715332</v>
      </c>
      <c r="D55" s="131">
        <f>'Step 2'!E54</f>
        <v>57.926677703857422</v>
      </c>
      <c r="E55" s="131">
        <f>'Step 2'!F54</f>
        <v>68.430130004882813</v>
      </c>
      <c r="F55" s="131">
        <f>'Step 2'!G54</f>
        <v>53.920494079589837</v>
      </c>
      <c r="G55" s="131">
        <f>'Step 2'!H54</f>
        <v>42.054988861083977</v>
      </c>
      <c r="H55" s="131">
        <f>'Step 2'!I54</f>
        <v>36.46026611328125</v>
      </c>
      <c r="I55" s="131">
        <f>'Step 2'!J54</f>
        <v>771.65997314453125</v>
      </c>
      <c r="J55" s="131">
        <f>'Step 2'!K54</f>
        <v>41.091266632080078</v>
      </c>
      <c r="K55" s="131">
        <f>'Step 2'!L54</f>
        <v>34.950630187988281</v>
      </c>
      <c r="L55" s="131">
        <f>'Step 2'!M54</f>
        <v>41.460063934326172</v>
      </c>
      <c r="M55" s="131">
        <f>'Step 2'!N54</f>
        <v>344.70001220703119</v>
      </c>
      <c r="N55" s="131">
        <f>'Step 2'!O54</f>
        <v>77.715888977050781</v>
      </c>
      <c r="O55" s="131">
        <f>'Step 2'!P54</f>
        <v>13.16350841522217</v>
      </c>
      <c r="P55" s="131">
        <f>'Step 2'!Q54</f>
        <v>145.92999267578119</v>
      </c>
      <c r="Q55" s="131">
        <f>'Step 2'!R54</f>
        <v>131.97955322265619</v>
      </c>
      <c r="R55" s="131">
        <f>'Step 2'!S54</f>
        <v>65.560440063476563</v>
      </c>
      <c r="S55" s="131">
        <f>'Step 2'!T54</f>
        <v>87.129997253417969</v>
      </c>
      <c r="T55" s="131">
        <f>'Step 2'!U54</f>
        <v>167.09660339355469</v>
      </c>
      <c r="U55" s="131">
        <f>'Step 2'!V54</f>
        <v>27.840000152587891</v>
      </c>
      <c r="V55" s="131">
        <f>'Step 2'!W54</f>
        <v>2.0799999237060551</v>
      </c>
      <c r="W55" s="131">
        <f>'Step 2'!X54</f>
        <v>285.19601440429688</v>
      </c>
      <c r="X55" s="127">
        <f>B55*'Step 3'!B$35</f>
        <v>45759.612915039055</v>
      </c>
      <c r="Y55" s="127">
        <f>C55*'Step 3'!C$35</f>
        <v>46654.765968322739</v>
      </c>
      <c r="Z55" s="127">
        <f>D55*'Step 3'!D$35</f>
        <v>42286.474723815918</v>
      </c>
      <c r="AA55" s="127">
        <f>E55*'Step 3'!E$35</f>
        <v>42837.261383056641</v>
      </c>
      <c r="AB55" s="127">
        <f>F55*'Step 3'!F$35</f>
        <v>40602.132041931145</v>
      </c>
      <c r="AC55" s="127">
        <f>G55*'Step 3'!G$35</f>
        <v>44283.903270721428</v>
      </c>
      <c r="AD55" s="127">
        <f>H55*'Step 3'!H$35</f>
        <v>35840.441589355469</v>
      </c>
      <c r="AE55" s="127">
        <f>I55*'Step 3'!I$35</f>
        <v>42441.298522949219</v>
      </c>
      <c r="AF55" s="127">
        <f>J55*'Step 3'!J$35</f>
        <v>41954.18323135376</v>
      </c>
      <c r="AG55" s="127">
        <f>K55*'Step 3'!K$35</f>
        <v>41870.854965209961</v>
      </c>
      <c r="AH55" s="127">
        <f>L55*'Step 3'!L$35</f>
        <v>43408.686939239502</v>
      </c>
      <c r="AI55" s="127">
        <f>M55*'Step 3'!M$35</f>
        <v>45845.101623535149</v>
      </c>
      <c r="AJ55" s="127">
        <f>N55*'Step 3'!N$35</f>
        <v>44531.204383850098</v>
      </c>
      <c r="AK55" s="127">
        <f>O55*'Step 3'!O$35</f>
        <v>38042.539319992073</v>
      </c>
      <c r="AL55" s="127">
        <f>P55*'Step 3'!P$35</f>
        <v>39401.098022460923</v>
      </c>
      <c r="AM55" s="127">
        <f>Q55*'Step 3'!Q$35</f>
        <v>47116.700500488259</v>
      </c>
      <c r="AN55" s="127">
        <f>R55*'Step 3'!R$35</f>
        <v>40713.033279418945</v>
      </c>
      <c r="AO55" s="127">
        <f>S55*'Step 3'!S$35</f>
        <v>45917.50855255127</v>
      </c>
      <c r="AP55" s="127">
        <f>T55*'Step 3'!T$35</f>
        <v>45617.37272644043</v>
      </c>
      <c r="AQ55" s="127">
        <f>U55*'Step 3'!U$35</f>
        <v>67317.12036895752</v>
      </c>
      <c r="AR55" s="128">
        <f>-(V55*'Step 3'!$W$35)</f>
        <v>-122532.79550552371</v>
      </c>
      <c r="AS55" s="128">
        <f>-(W55*'Step 3'!$X$35)</f>
        <v>-677055.33819580078</v>
      </c>
      <c r="AT55" s="128">
        <f t="shared" si="2"/>
        <v>1503574.042786137</v>
      </c>
      <c r="AU55" s="128">
        <f>AT55*((1+ASSUMPTIONS!$E$16)^('Step 4'!A55-'Step 4'!A54)-1)</f>
        <v>50.399398691676964</v>
      </c>
      <c r="AV55" s="128">
        <f t="shared" si="3"/>
        <v>-503355.92527711397</v>
      </c>
      <c r="AW55" s="128">
        <f>AV55*((1+ASSUMPTIONS!$E$17)^('Step 4'!A55-'Step 4'!A54)-1)</f>
        <v>-47.427056709835419</v>
      </c>
      <c r="AX55" s="128">
        <f>SUM(AR55:AS55)*(ASSUMPTIONS!$E$18)</f>
        <v>22.322269762468387</v>
      </c>
      <c r="AY55" s="136">
        <f>-('Step 3'!$V$29+'Step 3'!$Y$29)</f>
        <v>-388.06500000000005</v>
      </c>
      <c r="AZ55" s="128">
        <f t="shared" si="0"/>
        <v>1082708.5077481326</v>
      </c>
      <c r="BA55" s="196">
        <f t="shared" si="1"/>
        <v>0.64369177477245232</v>
      </c>
    </row>
    <row r="56" spans="1:53" x14ac:dyDescent="0.35">
      <c r="A56" s="135">
        <f>'Step 2'!A55</f>
        <v>43350</v>
      </c>
      <c r="B56" s="131">
        <f>'Step 2'!C55</f>
        <v>129.5700378417969</v>
      </c>
      <c r="C56" s="131">
        <f>'Step 2'!D55</f>
        <v>106.4938507080078</v>
      </c>
      <c r="D56" s="131">
        <f>'Step 2'!E55</f>
        <v>58.494781494140618</v>
      </c>
      <c r="E56" s="131">
        <f>'Step 2'!F55</f>
        <v>68.716163635253906</v>
      </c>
      <c r="F56" s="131">
        <f>'Step 2'!G55</f>
        <v>54.567024230957031</v>
      </c>
      <c r="G56" s="131">
        <f>'Step 2'!H55</f>
        <v>42.334419250488281</v>
      </c>
      <c r="H56" s="131">
        <f>'Step 2'!I55</f>
        <v>36.504150390625</v>
      </c>
      <c r="I56" s="131">
        <f>'Step 2'!J55</f>
        <v>772.530029296875</v>
      </c>
      <c r="J56" s="131">
        <f>'Step 2'!K55</f>
        <v>41.101222991943359</v>
      </c>
      <c r="K56" s="131">
        <f>'Step 2'!L55</f>
        <v>34.770778656005859</v>
      </c>
      <c r="L56" s="131">
        <f>'Step 2'!M55</f>
        <v>41.876846313476563</v>
      </c>
      <c r="M56" s="131">
        <f>'Step 2'!N55</f>
        <v>346.1199951171875</v>
      </c>
      <c r="N56" s="131">
        <f>'Step 2'!O55</f>
        <v>76.879371643066406</v>
      </c>
      <c r="O56" s="131">
        <f>'Step 2'!P55</f>
        <v>12.994998931884769</v>
      </c>
      <c r="P56" s="131">
        <f>'Step 2'!Q55</f>
        <v>148.02000427246091</v>
      </c>
      <c r="Q56" s="131">
        <f>'Step 2'!R55</f>
        <v>132.1491394042969</v>
      </c>
      <c r="R56" s="131">
        <f>'Step 2'!S55</f>
        <v>65.938880920410156</v>
      </c>
      <c r="S56" s="131">
        <f>'Step 2'!T55</f>
        <v>87.680000305175781</v>
      </c>
      <c r="T56" s="131">
        <f>'Step 2'!U55</f>
        <v>167.15655517578119</v>
      </c>
      <c r="U56" s="131">
        <f>'Step 2'!V55</f>
        <v>27.379999160766602</v>
      </c>
      <c r="V56" s="131">
        <f>'Step 2'!W55</f>
        <v>2.0880000591278081</v>
      </c>
      <c r="W56" s="131">
        <f>'Step 2'!X55</f>
        <v>284.64175415039063</v>
      </c>
      <c r="X56" s="127">
        <f>B56*'Step 3'!B$35</f>
        <v>46126.933471679695</v>
      </c>
      <c r="Y56" s="127">
        <f>C56*'Step 3'!C$35</f>
        <v>47389.763565063469</v>
      </c>
      <c r="Z56" s="127">
        <f>D56*'Step 3'!D$35</f>
        <v>42701.190490722649</v>
      </c>
      <c r="AA56" s="127">
        <f>E56*'Step 3'!E$35</f>
        <v>43016.318435668945</v>
      </c>
      <c r="AB56" s="127">
        <f>F56*'Step 3'!F$35</f>
        <v>41088.969245910645</v>
      </c>
      <c r="AC56" s="127">
        <f>G56*'Step 3'!G$35</f>
        <v>44578.14347076416</v>
      </c>
      <c r="AD56" s="127">
        <f>H56*'Step 3'!H$35</f>
        <v>35883.579833984375</v>
      </c>
      <c r="AE56" s="127">
        <f>I56*'Step 3'!I$35</f>
        <v>42489.151611328125</v>
      </c>
      <c r="AF56" s="127">
        <f>J56*'Step 3'!J$35</f>
        <v>41964.34867477417</v>
      </c>
      <c r="AG56" s="127">
        <f>K56*'Step 3'!K$35</f>
        <v>41655.39282989502</v>
      </c>
      <c r="AH56" s="127">
        <f>L56*'Step 3'!L$35</f>
        <v>43845.058090209961</v>
      </c>
      <c r="AI56" s="127">
        <f>M56*'Step 3'!M$35</f>
        <v>46033.959350585938</v>
      </c>
      <c r="AJ56" s="127">
        <f>N56*'Step 3'!N$35</f>
        <v>44051.879951477051</v>
      </c>
      <c r="AK56" s="127">
        <f>O56*'Step 3'!O$35</f>
        <v>37555.54691314698</v>
      </c>
      <c r="AL56" s="127">
        <f>P56*'Step 3'!P$35</f>
        <v>39965.401153564446</v>
      </c>
      <c r="AM56" s="127">
        <f>Q56*'Step 3'!Q$35</f>
        <v>47177.242767333992</v>
      </c>
      <c r="AN56" s="127">
        <f>R56*'Step 3'!R$35</f>
        <v>40948.045051574707</v>
      </c>
      <c r="AO56" s="127">
        <f>S56*'Step 3'!S$35</f>
        <v>46207.360160827637</v>
      </c>
      <c r="AP56" s="127">
        <f>T56*'Step 3'!T$35</f>
        <v>45633.739562988267</v>
      </c>
      <c r="AQ56" s="127">
        <f>U56*'Step 3'!U$35</f>
        <v>66204.837970733643</v>
      </c>
      <c r="AR56" s="128">
        <f>-(V56*'Step 3'!$W$35)</f>
        <v>-123004.08348321918</v>
      </c>
      <c r="AS56" s="128">
        <f>-(W56*'Step 3'!$X$35)</f>
        <v>-675739.52435302734</v>
      </c>
      <c r="AT56" s="128">
        <f t="shared" si="2"/>
        <v>1503624.4421848287</v>
      </c>
      <c r="AU56" s="128">
        <f>AT56*((1+ASSUMPTIONS!$E$16)^('Step 4'!A56-'Step 4'!A55)-1)</f>
        <v>50.401088066005194</v>
      </c>
      <c r="AV56" s="128">
        <f t="shared" si="3"/>
        <v>-503403.3523338238</v>
      </c>
      <c r="AW56" s="128">
        <f>AV56*((1+ASSUMPTIONS!$E$17)^('Step 4'!A56-'Step 4'!A55)-1)</f>
        <v>-47.431525368284049</v>
      </c>
      <c r="AX56" s="128">
        <f>SUM(AR56:AS56)*(ASSUMPTIONS!$E$18)</f>
        <v>22.298692956626628</v>
      </c>
      <c r="AY56" s="136">
        <f>-('Step 3'!$V$29+'Step 3'!$Y$29)</f>
        <v>-388.06500000000005</v>
      </c>
      <c r="AZ56" s="128">
        <f t="shared" si="0"/>
        <v>1085631.5478726467</v>
      </c>
      <c r="BA56" s="196">
        <f t="shared" si="1"/>
        <v>0.64495754931489924</v>
      </c>
    </row>
    <row r="57" spans="1:53" x14ac:dyDescent="0.35">
      <c r="A57" s="135">
        <f>'Step 2'!A56</f>
        <v>43353</v>
      </c>
      <c r="B57" s="131">
        <f>'Step 2'!C56</f>
        <v>130.4728698730469</v>
      </c>
      <c r="C57" s="131">
        <f>'Step 2'!D56</f>
        <v>105.88690185546881</v>
      </c>
      <c r="D57" s="131">
        <f>'Step 2'!E56</f>
        <v>58.285480499267578</v>
      </c>
      <c r="E57" s="131">
        <f>'Step 2'!F56</f>
        <v>68.607666015625</v>
      </c>
      <c r="F57" s="131">
        <f>'Step 2'!G56</f>
        <v>54.676437377929688</v>
      </c>
      <c r="G57" s="131">
        <f>'Step 2'!H56</f>
        <v>43.092891693115227</v>
      </c>
      <c r="H57" s="131">
        <f>'Step 2'!I56</f>
        <v>35.576587677001953</v>
      </c>
      <c r="I57" s="131">
        <f>'Step 2'!J56</f>
        <v>764.97998046875</v>
      </c>
      <c r="J57" s="131">
        <f>'Step 2'!K56</f>
        <v>41.330173492431641</v>
      </c>
      <c r="K57" s="131">
        <f>'Step 2'!L56</f>
        <v>35.230392456054688</v>
      </c>
      <c r="L57" s="131">
        <f>'Step 2'!M56</f>
        <v>41.737918853759773</v>
      </c>
      <c r="M57" s="131">
        <f>'Step 2'!N56</f>
        <v>345.8900146484375</v>
      </c>
      <c r="N57" s="131">
        <f>'Step 2'!O56</f>
        <v>76.620452880859375</v>
      </c>
      <c r="O57" s="131">
        <f>'Step 2'!P56</f>
        <v>13.10403537750244</v>
      </c>
      <c r="P57" s="131">
        <f>'Step 2'!Q56</f>
        <v>149.77000427246091</v>
      </c>
      <c r="Q57" s="131">
        <f>'Step 2'!R56</f>
        <v>131.1814880371094</v>
      </c>
      <c r="R57" s="131">
        <f>'Step 2'!S56</f>
        <v>66.277496337890625</v>
      </c>
      <c r="S57" s="131">
        <f>'Step 2'!T56</f>
        <v>88.089996337890625</v>
      </c>
      <c r="T57" s="131">
        <f>'Step 2'!U56</f>
        <v>166.80680847167969</v>
      </c>
      <c r="U57" s="131">
        <f>'Step 2'!V56</f>
        <v>29.889999389648441</v>
      </c>
      <c r="V57" s="131">
        <f>'Step 2'!W56</f>
        <v>2.0829999446868901</v>
      </c>
      <c r="W57" s="131">
        <f>'Step 2'!X56</f>
        <v>285.1365966796875</v>
      </c>
      <c r="X57" s="127">
        <f>B57*'Step 3'!B$35</f>
        <v>46448.341674804695</v>
      </c>
      <c r="Y57" s="127">
        <f>C57*'Step 3'!C$35</f>
        <v>47119.671325683616</v>
      </c>
      <c r="Z57" s="127">
        <f>D57*'Step 3'!D$35</f>
        <v>42548.400764465332</v>
      </c>
      <c r="AA57" s="127">
        <f>E57*'Step 3'!E$35</f>
        <v>42948.39892578125</v>
      </c>
      <c r="AB57" s="127">
        <f>F57*'Step 3'!F$35</f>
        <v>41171.357345581055</v>
      </c>
      <c r="AC57" s="127">
        <f>G57*'Step 3'!G$35</f>
        <v>45376.814952850335</v>
      </c>
      <c r="AD57" s="127">
        <f>H57*'Step 3'!H$35</f>
        <v>34971.78568649292</v>
      </c>
      <c r="AE57" s="127">
        <f>I57*'Step 3'!I$35</f>
        <v>42073.89892578125</v>
      </c>
      <c r="AF57" s="127">
        <f>J57*'Step 3'!J$35</f>
        <v>42198.107135772705</v>
      </c>
      <c r="AG57" s="127">
        <f>K57*'Step 3'!K$35</f>
        <v>42206.010162353516</v>
      </c>
      <c r="AH57" s="127">
        <f>L57*'Step 3'!L$35</f>
        <v>43699.601039886482</v>
      </c>
      <c r="AI57" s="127">
        <f>M57*'Step 3'!M$35</f>
        <v>46003.371948242188</v>
      </c>
      <c r="AJ57" s="127">
        <f>N57*'Step 3'!N$35</f>
        <v>43903.519500732422</v>
      </c>
      <c r="AK57" s="127">
        <f>O57*'Step 3'!O$35</f>
        <v>37870.662240982048</v>
      </c>
      <c r="AL57" s="127">
        <f>P57*'Step 3'!P$35</f>
        <v>40437.901153564446</v>
      </c>
      <c r="AM57" s="127">
        <f>Q57*'Step 3'!Q$35</f>
        <v>46831.791229248054</v>
      </c>
      <c r="AN57" s="127">
        <f>R57*'Step 3'!R$35</f>
        <v>41158.325225830078</v>
      </c>
      <c r="AO57" s="127">
        <f>S57*'Step 3'!S$35</f>
        <v>46423.428070068359</v>
      </c>
      <c r="AP57" s="127">
        <f>T57*'Step 3'!T$35</f>
        <v>45538.258712768555</v>
      </c>
      <c r="AQ57" s="127">
        <f>U57*'Step 3'!U$35</f>
        <v>72274.018524169936</v>
      </c>
      <c r="AR57" s="128">
        <f>-(V57*'Step 3'!$W$35)</f>
        <v>-122709.5267415047</v>
      </c>
      <c r="AS57" s="128">
        <f>-(W57*'Step 3'!$X$35)</f>
        <v>-676914.28051757813</v>
      </c>
      <c r="AT57" s="128">
        <f t="shared" si="2"/>
        <v>1503674.8432728946</v>
      </c>
      <c r="AU57" s="128">
        <f>AT57*((1+ASSUMPTIONS!$E$16)^('Step 4'!A57-'Step 4'!A56)-1)</f>
        <v>151.21340101005757</v>
      </c>
      <c r="AV57" s="128">
        <f t="shared" si="3"/>
        <v>-503450.7838591921</v>
      </c>
      <c r="AW57" s="128">
        <f>AV57*((1+ASSUMPTIONS!$E$17)^('Step 4'!A57-'Step 4'!A56)-1)</f>
        <v>-142.32139226621223</v>
      </c>
      <c r="AX57" s="128">
        <f>SUM(AR57:AS57)*(ASSUMPTIONS!$E$18)</f>
        <v>22.323265668668224</v>
      </c>
      <c r="AY57" s="136">
        <f>-('Step 3'!$V$29+'Step 3'!$Y$29)</f>
        <v>-388.06500000000005</v>
      </c>
      <c r="AZ57" s="128">
        <f t="shared" si="0"/>
        <v>1091447.0669740913</v>
      </c>
      <c r="BA57" s="196">
        <f t="shared" si="1"/>
        <v>0.64551060659636583</v>
      </c>
    </row>
    <row r="58" spans="1:53" x14ac:dyDescent="0.35">
      <c r="A58" s="135">
        <f>'Step 2'!A57</f>
        <v>43354</v>
      </c>
      <c r="B58" s="131">
        <f>'Step 2'!C57</f>
        <v>129.1731872558594</v>
      </c>
      <c r="C58" s="131">
        <f>'Step 2'!D57</f>
        <v>105.1108093261719</v>
      </c>
      <c r="D58" s="131">
        <f>'Step 2'!E57</f>
        <v>58.803752899169922</v>
      </c>
      <c r="E58" s="131">
        <f>'Step 2'!F57</f>
        <v>68.134246826171875</v>
      </c>
      <c r="F58" s="131">
        <f>'Step 2'!G57</f>
        <v>54.825634002685547</v>
      </c>
      <c r="G58" s="131">
        <f>'Step 2'!H57</f>
        <v>42.703678131103523</v>
      </c>
      <c r="H58" s="131">
        <f>'Step 2'!I57</f>
        <v>35.496795654296882</v>
      </c>
      <c r="I58" s="131">
        <f>'Step 2'!J57</f>
        <v>764.32000732421875</v>
      </c>
      <c r="J58" s="131">
        <f>'Step 2'!K57</f>
        <v>41.409805297851563</v>
      </c>
      <c r="K58" s="131">
        <f>'Step 2'!L57</f>
        <v>35.380268096923828</v>
      </c>
      <c r="L58" s="131">
        <f>'Step 2'!M57</f>
        <v>41.986007690429688</v>
      </c>
      <c r="M58" s="131">
        <f>'Step 2'!N57</f>
        <v>347.72000122070313</v>
      </c>
      <c r="N58" s="131">
        <f>'Step 2'!O57</f>
        <v>76.142448425292969</v>
      </c>
      <c r="O58" s="131">
        <f>'Step 2'!P57</f>
        <v>12.965262413024901</v>
      </c>
      <c r="P58" s="131">
        <f>'Step 2'!Q57</f>
        <v>150.88999938964841</v>
      </c>
      <c r="Q58" s="131">
        <f>'Step 2'!R57</f>
        <v>131.46080017089841</v>
      </c>
      <c r="R58" s="131">
        <f>'Step 2'!S57</f>
        <v>66.327285766601563</v>
      </c>
      <c r="S58" s="131">
        <f>'Step 2'!T57</f>
        <v>89.120002746582031</v>
      </c>
      <c r="T58" s="131">
        <f>'Step 2'!U57</f>
        <v>167.11659240722659</v>
      </c>
      <c r="U58" s="131">
        <f>'Step 2'!V57</f>
        <v>30.10000038146973</v>
      </c>
      <c r="V58" s="131">
        <f>'Step 2'!W57</f>
        <v>2.1080000400543208</v>
      </c>
      <c r="W58" s="131">
        <f>'Step 2'!X57</f>
        <v>286.07681274414063</v>
      </c>
      <c r="X58" s="127">
        <f>B58*'Step 3'!B$35</f>
        <v>45985.654663085945</v>
      </c>
      <c r="Y58" s="127">
        <f>C58*'Step 3'!C$35</f>
        <v>46774.310150146499</v>
      </c>
      <c r="Z58" s="127">
        <f>D58*'Step 3'!D$35</f>
        <v>42926.739616394043</v>
      </c>
      <c r="AA58" s="127">
        <f>E58*'Step 3'!E$35</f>
        <v>42652.038513183594</v>
      </c>
      <c r="AB58" s="127">
        <f>F58*'Step 3'!F$35</f>
        <v>41283.702404022217</v>
      </c>
      <c r="AC58" s="127">
        <f>G58*'Step 3'!G$35</f>
        <v>44966.973072052009</v>
      </c>
      <c r="AD58" s="127">
        <f>H58*'Step 3'!H$35</f>
        <v>34893.350128173835</v>
      </c>
      <c r="AE58" s="127">
        <f>I58*'Step 3'!I$35</f>
        <v>42037.600402832031</v>
      </c>
      <c r="AF58" s="127">
        <f>J58*'Step 3'!J$35</f>
        <v>42279.411209106445</v>
      </c>
      <c r="AG58" s="127">
        <f>K58*'Step 3'!K$35</f>
        <v>42385.561180114746</v>
      </c>
      <c r="AH58" s="127">
        <f>L58*'Step 3'!L$35</f>
        <v>43959.350051879883</v>
      </c>
      <c r="AI58" s="127">
        <f>M58*'Step 3'!M$35</f>
        <v>46246.760162353516</v>
      </c>
      <c r="AJ58" s="127">
        <f>N58*'Step 3'!N$35</f>
        <v>43629.622947692871</v>
      </c>
      <c r="AK58" s="127">
        <f>O58*'Step 3'!O$35</f>
        <v>37469.60837364196</v>
      </c>
      <c r="AL58" s="127">
        <f>P58*'Step 3'!P$35</f>
        <v>40740.299835205071</v>
      </c>
      <c r="AM58" s="127">
        <f>Q58*'Step 3'!Q$35</f>
        <v>46931.505661010735</v>
      </c>
      <c r="AN58" s="127">
        <f>R58*'Step 3'!R$35</f>
        <v>41189.24446105957</v>
      </c>
      <c r="AO58" s="127">
        <f>S58*'Step 3'!S$35</f>
        <v>46966.24144744873</v>
      </c>
      <c r="AP58" s="127">
        <f>T58*'Step 3'!T$35</f>
        <v>45622.829727172859</v>
      </c>
      <c r="AQ58" s="127">
        <f>U58*'Step 3'!U$35</f>
        <v>72781.800922393813</v>
      </c>
      <c r="AR58" s="128">
        <f>-(V58*'Step 3'!$W$35)</f>
        <v>-124182.28235960004</v>
      </c>
      <c r="AS58" s="128">
        <f>-(W58*'Step 3'!$X$35)</f>
        <v>-679146.35345458984</v>
      </c>
      <c r="AT58" s="128">
        <f t="shared" si="2"/>
        <v>1503826.0566739046</v>
      </c>
      <c r="AU58" s="128">
        <f>AT58*((1+ASSUMPTIONS!$E$16)^('Step 4'!A58-'Step 4'!A57)-1)</f>
        <v>50.407846129610853</v>
      </c>
      <c r="AV58" s="128">
        <f t="shared" si="3"/>
        <v>-503593.1052514583</v>
      </c>
      <c r="AW58" s="128">
        <f>AV58*((1+ASSUMPTIONS!$E$17)^('Step 4'!A58-'Step 4'!A57)-1)</f>
        <v>-47.44940421292177</v>
      </c>
      <c r="AX58" s="128">
        <f>SUM(AR58:AS58)*(ASSUMPTIONS!$E$18)</f>
        <v>22.426694145086419</v>
      </c>
      <c r="AY58" s="136">
        <f>-('Step 3'!$V$29+'Step 3'!$Y$29)</f>
        <v>-388.06500000000005</v>
      </c>
      <c r="AZ58" s="128">
        <f t="shared" si="0"/>
        <v>1088264.2406732887</v>
      </c>
      <c r="BA58" s="196">
        <f t="shared" si="1"/>
        <v>0.6420243910716007</v>
      </c>
    </row>
    <row r="59" spans="1:53" x14ac:dyDescent="0.35">
      <c r="A59" s="135">
        <f>'Step 2'!A58</f>
        <v>43355</v>
      </c>
      <c r="B59" s="131">
        <f>'Step 2'!C58</f>
        <v>130.13554382324219</v>
      </c>
      <c r="C59" s="131">
        <f>'Step 2'!D58</f>
        <v>105.4391632080078</v>
      </c>
      <c r="D59" s="131">
        <f>'Step 2'!E58</f>
        <v>59.232322692871087</v>
      </c>
      <c r="E59" s="131">
        <f>'Step 2'!F58</f>
        <v>68.903564453125</v>
      </c>
      <c r="F59" s="131">
        <f>'Step 2'!G58</f>
        <v>54.676437377929688</v>
      </c>
      <c r="G59" s="131">
        <f>'Step 2'!H58</f>
        <v>43.112850189208977</v>
      </c>
      <c r="H59" s="131">
        <f>'Step 2'!I58</f>
        <v>35.616481781005859</v>
      </c>
      <c r="I59" s="131">
        <f>'Step 2'!J58</f>
        <v>764.02001953125</v>
      </c>
      <c r="J59" s="131">
        <f>'Step 2'!K58</f>
        <v>41.837837219238281</v>
      </c>
      <c r="K59" s="131">
        <f>'Step 2'!L58</f>
        <v>35.739967346191413</v>
      </c>
      <c r="L59" s="131">
        <f>'Step 2'!M58</f>
        <v>42.085239410400391</v>
      </c>
      <c r="M59" s="131">
        <f>'Step 2'!N58</f>
        <v>343.95999145507813</v>
      </c>
      <c r="N59" s="131">
        <f>'Step 2'!O58</f>
        <v>75.793899536132813</v>
      </c>
      <c r="O59" s="131">
        <f>'Step 2'!P58</f>
        <v>13.11394691467285</v>
      </c>
      <c r="P59" s="131">
        <f>'Step 2'!Q58</f>
        <v>151.8999938964844</v>
      </c>
      <c r="Q59" s="131">
        <f>'Step 2'!R58</f>
        <v>131.1814880371094</v>
      </c>
      <c r="R59" s="131">
        <f>'Step 2'!S58</f>
        <v>66.695770263671875</v>
      </c>
      <c r="S59" s="131">
        <f>'Step 2'!T58</f>
        <v>87.800003051757813</v>
      </c>
      <c r="T59" s="131">
        <f>'Step 2'!U58</f>
        <v>166.97669982910159</v>
      </c>
      <c r="U59" s="131">
        <f>'Step 2'!V58</f>
        <v>32.209999084472663</v>
      </c>
      <c r="V59" s="131">
        <f>'Step 2'!W58</f>
        <v>2.1050000190734859</v>
      </c>
      <c r="W59" s="131">
        <f>'Step 2'!X58</f>
        <v>286.1461181640625</v>
      </c>
      <c r="X59" s="127">
        <f>B59*'Step 3'!B$35</f>
        <v>46328.253601074219</v>
      </c>
      <c r="Y59" s="127">
        <f>C59*'Step 3'!C$35</f>
        <v>46920.427627563469</v>
      </c>
      <c r="Z59" s="127">
        <f>D59*'Step 3'!D$35</f>
        <v>43239.595565795891</v>
      </c>
      <c r="AA59" s="127">
        <f>E59*'Step 3'!E$35</f>
        <v>43133.63134765625</v>
      </c>
      <c r="AB59" s="127">
        <f>F59*'Step 3'!F$35</f>
        <v>41171.357345581055</v>
      </c>
      <c r="AC59" s="127">
        <f>G59*'Step 3'!G$35</f>
        <v>45397.831249237053</v>
      </c>
      <c r="AD59" s="127">
        <f>H59*'Step 3'!H$35</f>
        <v>35011.00159072876</v>
      </c>
      <c r="AE59" s="127">
        <f>I59*'Step 3'!I$35</f>
        <v>42021.10107421875</v>
      </c>
      <c r="AF59" s="127">
        <f>J59*'Step 3'!J$35</f>
        <v>42716.431800842285</v>
      </c>
      <c r="AG59" s="127">
        <f>K59*'Step 3'!K$35</f>
        <v>42816.480880737312</v>
      </c>
      <c r="AH59" s="127">
        <f>L59*'Step 3'!L$35</f>
        <v>44063.245662689209</v>
      </c>
      <c r="AI59" s="127">
        <f>M59*'Step 3'!M$35</f>
        <v>45746.678863525391</v>
      </c>
      <c r="AJ59" s="127">
        <f>N59*'Step 3'!N$35</f>
        <v>43429.904434204102</v>
      </c>
      <c r="AK59" s="127">
        <f>O59*'Step 3'!O$35</f>
        <v>37899.306583404534</v>
      </c>
      <c r="AL59" s="127">
        <f>P59*'Step 3'!P$35</f>
        <v>41012.998352050789</v>
      </c>
      <c r="AM59" s="127">
        <f>Q59*'Step 3'!Q$35</f>
        <v>46831.791229248054</v>
      </c>
      <c r="AN59" s="127">
        <f>R59*'Step 3'!R$35</f>
        <v>41418.073333740234</v>
      </c>
      <c r="AO59" s="127">
        <f>S59*'Step 3'!S$35</f>
        <v>46270.601608276367</v>
      </c>
      <c r="AP59" s="127">
        <f>T59*'Step 3'!T$35</f>
        <v>45584.639053344734</v>
      </c>
      <c r="AQ59" s="127">
        <f>U59*'Step 3'!U$35</f>
        <v>77883.777786254897</v>
      </c>
      <c r="AR59" s="128">
        <f>-(V59*'Step 3'!$W$35)</f>
        <v>-124005.55112361905</v>
      </c>
      <c r="AS59" s="128">
        <f>-(W59*'Step 3'!$X$35)</f>
        <v>-679310.88452148438</v>
      </c>
      <c r="AT59" s="128">
        <f t="shared" si="2"/>
        <v>1503876.4645200341</v>
      </c>
      <c r="AU59" s="128">
        <f>AT59*((1+ASSUMPTIONS!$E$16)^('Step 4'!A59-'Step 4'!A58)-1)</f>
        <v>50.409535787094939</v>
      </c>
      <c r="AV59" s="128">
        <f t="shared" si="3"/>
        <v>-503640.55465567124</v>
      </c>
      <c r="AW59" s="128">
        <f>AV59*((1+ASSUMPTIONS!$E$17)^('Step 4'!A59-'Step 4'!A58)-1)</f>
        <v>-47.453874976990392</v>
      </c>
      <c r="AX59" s="128">
        <f>SUM(AR59:AS59)*(ASSUMPTIONS!$E$18)</f>
        <v>22.42635355040521</v>
      </c>
      <c r="AY59" s="136">
        <f>-('Step 3'!$V$29+'Step 3'!$Y$29)</f>
        <v>-388.06500000000005</v>
      </c>
      <c r="AZ59" s="128">
        <f t="shared" si="0"/>
        <v>1095453.9202237932</v>
      </c>
      <c r="BA59" s="196">
        <f t="shared" si="1"/>
        <v>0.64354669882947957</v>
      </c>
    </row>
    <row r="60" spans="1:53" x14ac:dyDescent="0.35">
      <c r="A60" s="135">
        <f>'Step 2'!A59</f>
        <v>43356</v>
      </c>
      <c r="B60" s="131">
        <f>'Step 2'!C59</f>
        <v>130.24467468261719</v>
      </c>
      <c r="C60" s="131">
        <f>'Step 2'!D59</f>
        <v>106.0461044311523</v>
      </c>
      <c r="D60" s="131">
        <f>'Step 2'!E59</f>
        <v>59.252254486083977</v>
      </c>
      <c r="E60" s="131">
        <f>'Step 2'!F59</f>
        <v>69.860282897949219</v>
      </c>
      <c r="F60" s="131">
        <f>'Step 2'!G59</f>
        <v>54.59686279296875</v>
      </c>
      <c r="G60" s="131">
        <f>'Step 2'!H59</f>
        <v>43.72161865234375</v>
      </c>
      <c r="H60" s="131">
        <f>'Step 2'!I59</f>
        <v>35.3870849609375</v>
      </c>
      <c r="I60" s="131">
        <f>'Step 2'!J59</f>
        <v>765.29998779296875</v>
      </c>
      <c r="J60" s="131">
        <f>'Step 2'!K59</f>
        <v>41.987155914306641</v>
      </c>
      <c r="K60" s="131">
        <f>'Step 2'!L59</f>
        <v>36.139629364013672</v>
      </c>
      <c r="L60" s="131">
        <f>'Step 2'!M59</f>
        <v>42.521869659423828</v>
      </c>
      <c r="M60" s="131">
        <f>'Step 2'!N59</f>
        <v>341.80999755859381</v>
      </c>
      <c r="N60" s="131">
        <f>'Step 2'!O59</f>
        <v>77.018791198730469</v>
      </c>
      <c r="O60" s="131">
        <f>'Step 2'!P59</f>
        <v>13.33201694488525</v>
      </c>
      <c r="P60" s="131">
        <f>'Step 2'!Q59</f>
        <v>146.86000061035159</v>
      </c>
      <c r="Q60" s="131">
        <f>'Step 2'!R59</f>
        <v>133.51580810546881</v>
      </c>
      <c r="R60" s="131">
        <f>'Step 2'!S59</f>
        <v>68.219505310058594</v>
      </c>
      <c r="S60" s="131">
        <f>'Step 2'!T59</f>
        <v>89.580001831054688</v>
      </c>
      <c r="T60" s="131">
        <f>'Step 2'!U59</f>
        <v>166.6069641113281</v>
      </c>
      <c r="U60" s="131">
        <f>'Step 2'!V59</f>
        <v>30.479999542236332</v>
      </c>
      <c r="V60" s="131">
        <f>'Step 2'!W59</f>
        <v>2.092999935150146</v>
      </c>
      <c r="W60" s="131">
        <f>'Step 2'!X59</f>
        <v>287.83853149414063</v>
      </c>
      <c r="X60" s="127">
        <f>B60*'Step 3'!B$35</f>
        <v>46367.104187011719</v>
      </c>
      <c r="Y60" s="127">
        <f>C60*'Step 3'!C$35</f>
        <v>47190.516471862771</v>
      </c>
      <c r="Z60" s="127">
        <f>D60*'Step 3'!D$35</f>
        <v>43254.145774841301</v>
      </c>
      <c r="AA60" s="127">
        <f>E60*'Step 3'!E$35</f>
        <v>43732.537094116211</v>
      </c>
      <c r="AB60" s="127">
        <f>F60*'Step 3'!F$35</f>
        <v>41111.437683105469</v>
      </c>
      <c r="AC60" s="127">
        <f>G60*'Step 3'!G$35</f>
        <v>46038.864440917969</v>
      </c>
      <c r="AD60" s="127">
        <f>H60*'Step 3'!H$35</f>
        <v>34785.504516601563</v>
      </c>
      <c r="AE60" s="127">
        <f>I60*'Step 3'!I$35</f>
        <v>42091.499328613281</v>
      </c>
      <c r="AF60" s="127">
        <f>J60*'Step 3'!J$35</f>
        <v>42868.88618850708</v>
      </c>
      <c r="AG60" s="127">
        <f>K60*'Step 3'!K$35</f>
        <v>43295.275978088379</v>
      </c>
      <c r="AH60" s="127">
        <f>L60*'Step 3'!L$35</f>
        <v>44520.397533416748</v>
      </c>
      <c r="AI60" s="127">
        <f>M60*'Step 3'!M$35</f>
        <v>45460.729675292976</v>
      </c>
      <c r="AJ60" s="127">
        <f>N60*'Step 3'!N$35</f>
        <v>44131.767356872559</v>
      </c>
      <c r="AK60" s="127">
        <f>O60*'Step 3'!O$35</f>
        <v>38529.528970718377</v>
      </c>
      <c r="AL60" s="127">
        <f>P60*'Step 3'!P$35</f>
        <v>39652.200164794929</v>
      </c>
      <c r="AM60" s="127">
        <f>Q60*'Step 3'!Q$35</f>
        <v>47665.143493652366</v>
      </c>
      <c r="AN60" s="127">
        <f>R60*'Step 3'!R$35</f>
        <v>42364.312797546387</v>
      </c>
      <c r="AO60" s="127">
        <f>S60*'Step 3'!S$35</f>
        <v>47208.66096496582</v>
      </c>
      <c r="AP60" s="127">
        <f>T60*'Step 3'!T$35</f>
        <v>45483.701202392571</v>
      </c>
      <c r="AQ60" s="127">
        <f>U60*'Step 3'!U$35</f>
        <v>73700.638893127456</v>
      </c>
      <c r="AR60" s="128">
        <f>-(V60*'Step 3'!$W$35)</f>
        <v>-123298.6261796951</v>
      </c>
      <c r="AS60" s="128">
        <f>-(W60*'Step 3'!$X$35)</f>
        <v>-683328.67376708984</v>
      </c>
      <c r="AT60" s="128">
        <f t="shared" si="2"/>
        <v>1503926.8740558212</v>
      </c>
      <c r="AU60" s="128">
        <f>AT60*((1+ASSUMPTIONS!$E$16)^('Step 4'!A60-'Step 4'!A59)-1)</f>
        <v>50.411225501215888</v>
      </c>
      <c r="AV60" s="128">
        <f t="shared" si="3"/>
        <v>-503688.00853064825</v>
      </c>
      <c r="AW60" s="128">
        <f>AV60*((1+ASSUMPTIONS!$E$17)^('Step 4'!A60-'Step 4'!A59)-1)</f>
        <v>-47.45834616230205</v>
      </c>
      <c r="AX60" s="128">
        <f>SUM(AR60:AS60)*(ASSUMPTIONS!$E$18)</f>
        <v>22.518783644067241</v>
      </c>
      <c r="AY60" s="136">
        <f>-('Step 3'!$V$29+'Step 3'!$Y$29)</f>
        <v>-388.06500000000005</v>
      </c>
      <c r="AZ60" s="128">
        <f t="shared" si="0"/>
        <v>1092701.8249578171</v>
      </c>
      <c r="BA60" s="196">
        <f t="shared" si="1"/>
        <v>0.64047508157930566</v>
      </c>
    </row>
    <row r="61" spans="1:53" x14ac:dyDescent="0.35">
      <c r="A61" s="135">
        <f>'Step 2'!A60</f>
        <v>43357</v>
      </c>
      <c r="B61" s="131">
        <f>'Step 2'!C60</f>
        <v>131.2467041015625</v>
      </c>
      <c r="C61" s="131">
        <f>'Step 2'!D60</f>
        <v>105.2401580810547</v>
      </c>
      <c r="D61" s="131">
        <f>'Step 2'!E60</f>
        <v>59.351921081542969</v>
      </c>
      <c r="E61" s="131">
        <f>'Step 2'!F60</f>
        <v>69.49285888671875</v>
      </c>
      <c r="F61" s="131">
        <f>'Step 2'!G60</f>
        <v>54.457611083984382</v>
      </c>
      <c r="G61" s="131">
        <f>'Step 2'!H60</f>
        <v>44.050952911376953</v>
      </c>
      <c r="H61" s="131">
        <f>'Step 2'!I60</f>
        <v>35.377113342285163</v>
      </c>
      <c r="I61" s="131">
        <f>'Step 2'!J60</f>
        <v>749.20001220703125</v>
      </c>
      <c r="J61" s="131">
        <f>'Step 2'!K60</f>
        <v>41.70843505859375</v>
      </c>
      <c r="K61" s="131">
        <f>'Step 2'!L60</f>
        <v>36.209571838378913</v>
      </c>
      <c r="L61" s="131">
        <f>'Step 2'!M60</f>
        <v>42.631027221679688</v>
      </c>
      <c r="M61" s="131">
        <f>'Step 2'!N60</f>
        <v>338.73001098632813</v>
      </c>
      <c r="N61" s="131">
        <f>'Step 2'!O60</f>
        <v>77.247833251953125</v>
      </c>
      <c r="O61" s="131">
        <f>'Step 2'!P60</f>
        <v>13.43113994598389</v>
      </c>
      <c r="P61" s="131">
        <f>'Step 2'!Q60</f>
        <v>148.86000061035159</v>
      </c>
      <c r="Q61" s="131">
        <f>'Step 2'!R60</f>
        <v>133.30633544921881</v>
      </c>
      <c r="R61" s="131">
        <f>'Step 2'!S60</f>
        <v>68.13983154296875</v>
      </c>
      <c r="S61" s="131">
        <f>'Step 2'!T60</f>
        <v>90.330001831054688</v>
      </c>
      <c r="T61" s="131">
        <f>'Step 2'!U60</f>
        <v>165.32789611816409</v>
      </c>
      <c r="U61" s="131">
        <f>'Step 2'!V60</f>
        <v>32.720001220703118</v>
      </c>
      <c r="V61" s="131">
        <f>'Step 2'!W60</f>
        <v>2.1029999256134029</v>
      </c>
      <c r="W61" s="131">
        <f>'Step 2'!X60</f>
        <v>287.88800048828119</v>
      </c>
      <c r="X61" s="127">
        <f>B61*'Step 3'!B$35</f>
        <v>46723.82666015625</v>
      </c>
      <c r="Y61" s="127">
        <f>C61*'Step 3'!C$35</f>
        <v>46831.870346069343</v>
      </c>
      <c r="Z61" s="127">
        <f>D61*'Step 3'!D$35</f>
        <v>43326.902389526367</v>
      </c>
      <c r="AA61" s="127">
        <f>E61*'Step 3'!E$35</f>
        <v>43502.529663085938</v>
      </c>
      <c r="AB61" s="127">
        <f>F61*'Step 3'!F$35</f>
        <v>41006.581146240242</v>
      </c>
      <c r="AC61" s="127">
        <f>G61*'Step 3'!G$35</f>
        <v>46385.653415679932</v>
      </c>
      <c r="AD61" s="127">
        <f>H61*'Step 3'!H$35</f>
        <v>34775.702415466316</v>
      </c>
      <c r="AE61" s="127">
        <f>I61*'Step 3'!I$35</f>
        <v>41206.000671386719</v>
      </c>
      <c r="AF61" s="127">
        <f>J61*'Step 3'!J$35</f>
        <v>42584.312194824219</v>
      </c>
      <c r="AG61" s="127">
        <f>K61*'Step 3'!K$35</f>
        <v>43379.067062377937</v>
      </c>
      <c r="AH61" s="127">
        <f>L61*'Step 3'!L$35</f>
        <v>44634.685501098633</v>
      </c>
      <c r="AI61" s="127">
        <f>M61*'Step 3'!M$35</f>
        <v>45051.091461181641</v>
      </c>
      <c r="AJ61" s="127">
        <f>N61*'Step 3'!N$35</f>
        <v>44263.008453369141</v>
      </c>
      <c r="AK61" s="127">
        <f>O61*'Step 3'!O$35</f>
        <v>38815.99444389344</v>
      </c>
      <c r="AL61" s="127">
        <f>P61*'Step 3'!P$35</f>
        <v>40192.200164794929</v>
      </c>
      <c r="AM61" s="127">
        <f>Q61*'Step 3'!Q$35</f>
        <v>47590.361755371116</v>
      </c>
      <c r="AN61" s="127">
        <f>R61*'Step 3'!R$35</f>
        <v>42314.835388183594</v>
      </c>
      <c r="AO61" s="127">
        <f>S61*'Step 3'!S$35</f>
        <v>47603.91096496582</v>
      </c>
      <c r="AP61" s="127">
        <f>T61*'Step 3'!T$35</f>
        <v>45134.515640258796</v>
      </c>
      <c r="AQ61" s="127">
        <f>U61*'Step 3'!U$35</f>
        <v>79116.962951660142</v>
      </c>
      <c r="AR61" s="128">
        <f>-(V61*'Step 3'!$W$35)</f>
        <v>-123887.72561788556</v>
      </c>
      <c r="AS61" s="128">
        <f>-(W61*'Step 3'!$X$35)</f>
        <v>-683446.11315917957</v>
      </c>
      <c r="AT61" s="128">
        <f t="shared" si="2"/>
        <v>1503977.2852813224</v>
      </c>
      <c r="AU61" s="128">
        <f>AT61*((1+ASSUMPTIONS!$E$16)^('Step 4'!A61-'Step 4'!A60)-1)</f>
        <v>50.412915271975606</v>
      </c>
      <c r="AV61" s="128">
        <f t="shared" si="3"/>
        <v>-503735.46687681053</v>
      </c>
      <c r="AW61" s="128">
        <f>AV61*((1+ASSUMPTIONS!$E$17)^('Step 4'!A61-'Step 4'!A60)-1)</f>
        <v>-47.462817768896436</v>
      </c>
      <c r="AX61" s="128">
        <f>SUM(AR61:AS61)*(ASSUMPTIONS!$E$18)</f>
        <v>22.538508236895009</v>
      </c>
      <c r="AY61" s="136">
        <f>-('Step 3'!$V$29+'Step 3'!$Y$29)</f>
        <v>-388.06500000000005</v>
      </c>
      <c r="AZ61" s="128">
        <f t="shared" si="0"/>
        <v>1096985.415922777</v>
      </c>
      <c r="BA61" s="196">
        <f t="shared" si="1"/>
        <v>0.64084716271537556</v>
      </c>
    </row>
    <row r="62" spans="1:53" x14ac:dyDescent="0.35">
      <c r="A62" s="135">
        <f>'Step 2'!A61</f>
        <v>43360</v>
      </c>
      <c r="B62" s="131">
        <f>'Step 2'!C61</f>
        <v>131.62370300292969</v>
      </c>
      <c r="C62" s="131">
        <f>'Step 2'!D61</f>
        <v>105.1804580688477</v>
      </c>
      <c r="D62" s="131">
        <f>'Step 2'!E61</f>
        <v>59.601089477539063</v>
      </c>
      <c r="E62" s="131">
        <f>'Step 2'!F61</f>
        <v>69.929794311523438</v>
      </c>
      <c r="F62" s="131">
        <f>'Step 2'!G61</f>
        <v>54.278572082519531</v>
      </c>
      <c r="G62" s="131">
        <f>'Step 2'!H61</f>
        <v>44.050952911376953</v>
      </c>
      <c r="H62" s="131">
        <f>'Step 2'!I61</f>
        <v>35.796012878417969</v>
      </c>
      <c r="I62" s="131">
        <f>'Step 2'!J61</f>
        <v>747.52001953125</v>
      </c>
      <c r="J62" s="131">
        <f>'Step 2'!K61</f>
        <v>40.862319946289063</v>
      </c>
      <c r="K62" s="131">
        <f>'Step 2'!L61</f>
        <v>35.470191955566413</v>
      </c>
      <c r="L62" s="131">
        <f>'Step 2'!M61</f>
        <v>42.680641174316413</v>
      </c>
      <c r="M62" s="131">
        <f>'Step 2'!N61</f>
        <v>336.66000366210938</v>
      </c>
      <c r="N62" s="131">
        <f>'Step 2'!O61</f>
        <v>76.4013671875</v>
      </c>
      <c r="O62" s="131">
        <f>'Step 2'!P61</f>
        <v>13.520350456237789</v>
      </c>
      <c r="P62" s="131">
        <f>'Step 2'!Q61</f>
        <v>144.3699951171875</v>
      </c>
      <c r="Q62" s="131">
        <f>'Step 2'!R61</f>
        <v>132.3785705566406</v>
      </c>
      <c r="R62" s="131">
        <f>'Step 2'!S61</f>
        <v>67.392906188964844</v>
      </c>
      <c r="S62" s="131">
        <f>'Step 2'!T61</f>
        <v>90.160003662109375</v>
      </c>
      <c r="T62" s="131">
        <f>'Step 2'!U61</f>
        <v>163.37933349609381</v>
      </c>
      <c r="U62" s="131">
        <f>'Step 2'!V61</f>
        <v>32.430000305175781</v>
      </c>
      <c r="V62" s="131">
        <f>'Step 2'!W61</f>
        <v>2.1080000400543208</v>
      </c>
      <c r="W62" s="131">
        <f>'Step 2'!X61</f>
        <v>286.36383056640619</v>
      </c>
      <c r="X62" s="127">
        <f>B62*'Step 3'!B$35</f>
        <v>46858.038269042969</v>
      </c>
      <c r="Y62" s="127">
        <f>C62*'Step 3'!C$35</f>
        <v>46805.303840637229</v>
      </c>
      <c r="Z62" s="127">
        <f>D62*'Step 3'!D$35</f>
        <v>43508.795318603516</v>
      </c>
      <c r="AA62" s="127">
        <f>E62*'Step 3'!E$35</f>
        <v>43776.051239013672</v>
      </c>
      <c r="AB62" s="127">
        <f>F62*'Step 3'!F$35</f>
        <v>40871.764778137207</v>
      </c>
      <c r="AC62" s="127">
        <f>G62*'Step 3'!G$35</f>
        <v>46385.653415679932</v>
      </c>
      <c r="AD62" s="127">
        <f>H62*'Step 3'!H$35</f>
        <v>35187.480659484863</v>
      </c>
      <c r="AE62" s="127">
        <f>I62*'Step 3'!I$35</f>
        <v>41113.60107421875</v>
      </c>
      <c r="AF62" s="127">
        <f>J62*'Step 3'!J$35</f>
        <v>41720.428665161133</v>
      </c>
      <c r="AG62" s="127">
        <f>K62*'Step 3'!K$35</f>
        <v>42493.289962768562</v>
      </c>
      <c r="AH62" s="127">
        <f>L62*'Step 3'!L$35</f>
        <v>44686.631309509285</v>
      </c>
      <c r="AI62" s="127">
        <f>M62*'Step 3'!M$35</f>
        <v>44775.780487060547</v>
      </c>
      <c r="AJ62" s="127">
        <f>N62*'Step 3'!N$35</f>
        <v>43777.9833984375</v>
      </c>
      <c r="AK62" s="127">
        <f>O62*'Step 3'!O$35</f>
        <v>39073.812818527214</v>
      </c>
      <c r="AL62" s="127">
        <f>P62*'Step 3'!P$35</f>
        <v>38979.898681640625</v>
      </c>
      <c r="AM62" s="127">
        <f>Q62*'Step 3'!Q$35</f>
        <v>47259.149688720696</v>
      </c>
      <c r="AN62" s="127">
        <f>R62*'Step 3'!R$35</f>
        <v>41850.994743347168</v>
      </c>
      <c r="AO62" s="127">
        <f>S62*'Step 3'!S$35</f>
        <v>47514.321929931641</v>
      </c>
      <c r="AP62" s="127">
        <f>T62*'Step 3'!T$35</f>
        <v>44602.558044433608</v>
      </c>
      <c r="AQ62" s="127">
        <f>U62*'Step 3'!U$35</f>
        <v>78415.740737915039</v>
      </c>
      <c r="AR62" s="128">
        <f>-(V62*'Step 3'!$W$35)</f>
        <v>-124182.28235960004</v>
      </c>
      <c r="AS62" s="128">
        <f>-(W62*'Step 3'!$X$35)</f>
        <v>-679827.73376464832</v>
      </c>
      <c r="AT62" s="128">
        <f t="shared" si="2"/>
        <v>1504027.6981965944</v>
      </c>
      <c r="AU62" s="128">
        <f>AT62*((1+ASSUMPTIONS!$E$16)^('Step 4'!A62-'Step 4'!A61)-1)</f>
        <v>151.24888500669053</v>
      </c>
      <c r="AV62" s="128">
        <f t="shared" si="3"/>
        <v>-503782.92969457945</v>
      </c>
      <c r="AW62" s="128">
        <f>AV62*((1+ASSUMPTIONS!$E$17)^('Step 4'!A62-'Step 4'!A61)-1)</f>
        <v>-142.4152871597019</v>
      </c>
      <c r="AX62" s="128">
        <f>SUM(AR62:AS62)*(ASSUMPTIONS!$E$18)</f>
        <v>22.445716382224372</v>
      </c>
      <c r="AY62" s="136">
        <f>-('Step 3'!$V$29+'Step 3'!$Y$29)</f>
        <v>-388.06500000000005</v>
      </c>
      <c r="AZ62" s="128">
        <f t="shared" si="0"/>
        <v>1095535.2457542671</v>
      </c>
      <c r="BA62" s="196">
        <f t="shared" si="1"/>
        <v>0.64304529930788312</v>
      </c>
    </row>
    <row r="63" spans="1:53" x14ac:dyDescent="0.35">
      <c r="A63" s="135">
        <f>'Step 2'!A62</f>
        <v>43361</v>
      </c>
      <c r="B63" s="131">
        <f>'Step 2'!C62</f>
        <v>130.20500183105469</v>
      </c>
      <c r="C63" s="131">
        <f>'Step 2'!D62</f>
        <v>106.344596862793</v>
      </c>
      <c r="D63" s="131">
        <f>'Step 2'!E62</f>
        <v>59.521358489990227</v>
      </c>
      <c r="E63" s="131">
        <f>'Step 2'!F62</f>
        <v>69.929794311523438</v>
      </c>
      <c r="F63" s="131">
        <f>'Step 2'!G62</f>
        <v>54.775901794433587</v>
      </c>
      <c r="G63" s="131">
        <f>'Step 2'!H62</f>
        <v>44.829376220703118</v>
      </c>
      <c r="H63" s="131">
        <f>'Step 2'!I62</f>
        <v>35.766090393066413</v>
      </c>
      <c r="I63" s="131">
        <f>'Step 2'!J62</f>
        <v>732.760009765625</v>
      </c>
      <c r="J63" s="131">
        <f>'Step 2'!K62</f>
        <v>40.39447021484375</v>
      </c>
      <c r="K63" s="131">
        <f>'Step 2'!L62</f>
        <v>35.849872589111328</v>
      </c>
      <c r="L63" s="131">
        <f>'Step 2'!M62</f>
        <v>43.176815032958977</v>
      </c>
      <c r="M63" s="131">
        <f>'Step 2'!N62</f>
        <v>340.48001098632813</v>
      </c>
      <c r="N63" s="131">
        <f>'Step 2'!O62</f>
        <v>77.247833251953125</v>
      </c>
      <c r="O63" s="131">
        <f>'Step 2'!P62</f>
        <v>13.629385948181151</v>
      </c>
      <c r="P63" s="131">
        <f>'Step 2'!Q62</f>
        <v>142.71000671386719</v>
      </c>
      <c r="Q63" s="131">
        <f>'Step 2'!R62</f>
        <v>133.4559631347656</v>
      </c>
      <c r="R63" s="131">
        <f>'Step 2'!S62</f>
        <v>68.1298828125</v>
      </c>
      <c r="S63" s="131">
        <f>'Step 2'!T62</f>
        <v>90.110000610351563</v>
      </c>
      <c r="T63" s="131">
        <f>'Step 2'!U62</f>
        <v>167.5262756347656</v>
      </c>
      <c r="U63" s="131">
        <f>'Step 2'!V62</f>
        <v>31.930000305175781</v>
      </c>
      <c r="V63" s="131">
        <f>'Step 2'!W62</f>
        <v>2.125</v>
      </c>
      <c r="W63" s="131">
        <f>'Step 2'!X62</f>
        <v>287.917724609375</v>
      </c>
      <c r="X63" s="127">
        <f>B63*'Step 3'!B$35</f>
        <v>46352.980651855469</v>
      </c>
      <c r="Y63" s="127">
        <f>C63*'Step 3'!C$35</f>
        <v>47323.345603942886</v>
      </c>
      <c r="Z63" s="127">
        <f>D63*'Step 3'!D$35</f>
        <v>43450.591697692864</v>
      </c>
      <c r="AA63" s="127">
        <f>E63*'Step 3'!E$35</f>
        <v>43776.051239013672</v>
      </c>
      <c r="AB63" s="127">
        <f>F63*'Step 3'!F$35</f>
        <v>41246.254051208489</v>
      </c>
      <c r="AC63" s="127">
        <f>G63*'Step 3'!G$35</f>
        <v>47205.333160400383</v>
      </c>
      <c r="AD63" s="127">
        <f>H63*'Step 3'!H$35</f>
        <v>35158.066856384285</v>
      </c>
      <c r="AE63" s="127">
        <f>I63*'Step 3'!I$35</f>
        <v>40301.800537109375</v>
      </c>
      <c r="AF63" s="127">
        <f>J63*'Step 3'!J$35</f>
        <v>41242.754089355469</v>
      </c>
      <c r="AG63" s="127">
        <f>K63*'Step 3'!K$35</f>
        <v>42948.147361755371</v>
      </c>
      <c r="AH63" s="127">
        <f>L63*'Step 3'!L$35</f>
        <v>45206.125339508049</v>
      </c>
      <c r="AI63" s="127">
        <f>M63*'Step 3'!M$35</f>
        <v>45283.841461181641</v>
      </c>
      <c r="AJ63" s="127">
        <f>N63*'Step 3'!N$35</f>
        <v>44263.008453369141</v>
      </c>
      <c r="AK63" s="127">
        <f>O63*'Step 3'!O$35</f>
        <v>39388.925390243523</v>
      </c>
      <c r="AL63" s="127">
        <f>P63*'Step 3'!P$35</f>
        <v>38531.701812744141</v>
      </c>
      <c r="AM63" s="127">
        <f>Q63*'Step 3'!Q$35</f>
        <v>47643.778839111321</v>
      </c>
      <c r="AN63" s="127">
        <f>R63*'Step 3'!R$35</f>
        <v>42308.6572265625</v>
      </c>
      <c r="AO63" s="127">
        <f>S63*'Step 3'!S$35</f>
        <v>47487.970321655273</v>
      </c>
      <c r="AP63" s="127">
        <f>T63*'Step 3'!T$35</f>
        <v>45734.673248291008</v>
      </c>
      <c r="AQ63" s="127">
        <f>U63*'Step 3'!U$35</f>
        <v>77206.740737915039</v>
      </c>
      <c r="AR63" s="128">
        <f>-(V63*'Step 3'!$W$35)</f>
        <v>-125183.75</v>
      </c>
      <c r="AS63" s="128">
        <f>-(W63*'Step 3'!$X$35)</f>
        <v>-683516.67822265625</v>
      </c>
      <c r="AT63" s="128">
        <f t="shared" si="2"/>
        <v>1504178.947081601</v>
      </c>
      <c r="AU63" s="128">
        <f>AT63*((1+ASSUMPTIONS!$E$16)^('Step 4'!A63-'Step 4'!A62)-1)</f>
        <v>50.419674921440084</v>
      </c>
      <c r="AV63" s="128">
        <f t="shared" si="3"/>
        <v>-503925.34498173912</v>
      </c>
      <c r="AW63" s="128">
        <f>AV63*((1+ASSUMPTIONS!$E$17)^('Step 4'!A63-'Step 4'!A62)-1)</f>
        <v>-47.480708408895254</v>
      </c>
      <c r="AX63" s="128">
        <f>SUM(AR63:AS63)*(ASSUMPTIONS!$E$18)</f>
        <v>22.576659601295347</v>
      </c>
      <c r="AY63" s="136">
        <f>-('Step 3'!$V$29+'Step 3'!$Y$29)</f>
        <v>-388.06500000000005</v>
      </c>
      <c r="AZ63" s="128">
        <f t="shared" si="0"/>
        <v>1093251.3725826195</v>
      </c>
      <c r="BA63" s="196">
        <f t="shared" si="1"/>
        <v>0.63904382898484502</v>
      </c>
    </row>
    <row r="64" spans="1:53" x14ac:dyDescent="0.35">
      <c r="A64" s="135">
        <f>'Step 2'!A63</f>
        <v>43362</v>
      </c>
      <c r="B64" s="131">
        <f>'Step 2'!C63</f>
        <v>128.86564636230469</v>
      </c>
      <c r="C64" s="131">
        <f>'Step 2'!D63</f>
        <v>105.21031188964839</v>
      </c>
      <c r="D64" s="131">
        <f>'Step 2'!E63</f>
        <v>58.793785095214837</v>
      </c>
      <c r="E64" s="131">
        <f>'Step 2'!F63</f>
        <v>69.49285888671875</v>
      </c>
      <c r="F64" s="131">
        <f>'Step 2'!G63</f>
        <v>55.133979797363281</v>
      </c>
      <c r="G64" s="131">
        <f>'Step 2'!H63</f>
        <v>44.140769958496087</v>
      </c>
      <c r="H64" s="131">
        <f>'Step 2'!I63</f>
        <v>34.818576812744141</v>
      </c>
      <c r="I64" s="131">
        <f>'Step 2'!J63</f>
        <v>754.280029296875</v>
      </c>
      <c r="J64" s="131">
        <f>'Step 2'!K63</f>
        <v>39.478675842285163</v>
      </c>
      <c r="K64" s="131">
        <f>'Step 2'!L63</f>
        <v>35.550128936767578</v>
      </c>
      <c r="L64" s="131">
        <f>'Step 2'!M63</f>
        <v>42.928730010986328</v>
      </c>
      <c r="M64" s="131">
        <f>'Step 2'!N63</f>
        <v>342.91000366210938</v>
      </c>
      <c r="N64" s="131">
        <f>'Step 2'!O63</f>
        <v>77.327507019042969</v>
      </c>
      <c r="O64" s="131">
        <f>'Step 2'!P63</f>
        <v>13.47078895568848</v>
      </c>
      <c r="P64" s="131">
        <f>'Step 2'!Q63</f>
        <v>143.1600036621094</v>
      </c>
      <c r="Q64" s="131">
        <f>'Step 2'!R63</f>
        <v>131.6004638671875</v>
      </c>
      <c r="R64" s="131">
        <f>'Step 2'!S63</f>
        <v>68.219505310058594</v>
      </c>
      <c r="S64" s="131">
        <f>'Step 2'!T63</f>
        <v>89.349998474121094</v>
      </c>
      <c r="T64" s="131">
        <f>'Step 2'!U63</f>
        <v>169.474853515625</v>
      </c>
      <c r="U64" s="131">
        <f>'Step 2'!V63</f>
        <v>31.20999908447266</v>
      </c>
      <c r="V64" s="131">
        <f>'Step 2'!W63</f>
        <v>2.119999885559082</v>
      </c>
      <c r="W64" s="131">
        <f>'Step 2'!X63</f>
        <v>288.22451782226563</v>
      </c>
      <c r="X64" s="127">
        <f>B64*'Step 3'!B$35</f>
        <v>45876.170104980469</v>
      </c>
      <c r="Y64" s="127">
        <f>C64*'Step 3'!C$35</f>
        <v>46818.588790893533</v>
      </c>
      <c r="Z64" s="127">
        <f>D64*'Step 3'!D$35</f>
        <v>42919.463119506829</v>
      </c>
      <c r="AA64" s="127">
        <f>E64*'Step 3'!E$35</f>
        <v>43502.529663085938</v>
      </c>
      <c r="AB64" s="127">
        <f>F64*'Step 3'!F$35</f>
        <v>41515.886787414551</v>
      </c>
      <c r="AC64" s="127">
        <f>G64*'Step 3'!G$35</f>
        <v>46480.230766296379</v>
      </c>
      <c r="AD64" s="127">
        <f>H64*'Step 3'!H$35</f>
        <v>34226.66100692749</v>
      </c>
      <c r="AE64" s="127">
        <f>I64*'Step 3'!I$35</f>
        <v>41485.401611328125</v>
      </c>
      <c r="AF64" s="127">
        <f>J64*'Step 3'!J$35</f>
        <v>40307.728034973152</v>
      </c>
      <c r="AG64" s="127">
        <f>K64*'Step 3'!K$35</f>
        <v>42589.054466247559</v>
      </c>
      <c r="AH64" s="127">
        <f>L64*'Step 3'!L$35</f>
        <v>44946.380321502686</v>
      </c>
      <c r="AI64" s="127">
        <f>M64*'Step 3'!M$35</f>
        <v>45607.030487060547</v>
      </c>
      <c r="AJ64" s="127">
        <f>N64*'Step 3'!N$35</f>
        <v>44308.661521911621</v>
      </c>
      <c r="AK64" s="127">
        <f>O64*'Step 3'!O$35</f>
        <v>38930.580081939705</v>
      </c>
      <c r="AL64" s="127">
        <f>P64*'Step 3'!P$35</f>
        <v>38653.200988769539</v>
      </c>
      <c r="AM64" s="127">
        <f>Q64*'Step 3'!Q$35</f>
        <v>46981.365600585938</v>
      </c>
      <c r="AN64" s="127">
        <f>R64*'Step 3'!R$35</f>
        <v>42364.312797546387</v>
      </c>
      <c r="AO64" s="127">
        <f>S64*'Step 3'!S$35</f>
        <v>47087.449195861816</v>
      </c>
      <c r="AP64" s="127">
        <f>T64*'Step 3'!T$35</f>
        <v>46266.635009765625</v>
      </c>
      <c r="AQ64" s="127">
        <f>U64*'Step 3'!U$35</f>
        <v>75465.777786254897</v>
      </c>
      <c r="AR64" s="128">
        <f>-(V64*'Step 3'!$W$35)</f>
        <v>-124889.19325828552</v>
      </c>
      <c r="AS64" s="128">
        <f>-(W64*'Step 3'!$X$35)</f>
        <v>-684245.00531005859</v>
      </c>
      <c r="AT64" s="128">
        <f t="shared" si="2"/>
        <v>1504229.3667565226</v>
      </c>
      <c r="AU64" s="128">
        <f>AT64*((1+ASSUMPTIONS!$E$16)^('Step 4'!A64-'Step 4'!A63)-1)</f>
        <v>50.421364975422108</v>
      </c>
      <c r="AV64" s="128">
        <f t="shared" si="3"/>
        <v>-503972.82569014799</v>
      </c>
      <c r="AW64" s="128">
        <f>AV64*((1+ASSUMPTIONS!$E$17)^('Step 4'!A64-'Step 4'!A63)-1)</f>
        <v>-47.485182122498784</v>
      </c>
      <c r="AX64" s="128">
        <f>SUM(AR64:AS64)*(ASSUMPTIONS!$E$18)</f>
        <v>22.588769259084518</v>
      </c>
      <c r="AY64" s="136">
        <f>-('Step 3'!$V$29+'Step 3'!$Y$29)</f>
        <v>-388.06500000000005</v>
      </c>
      <c r="AZ64" s="128">
        <f t="shared" si="0"/>
        <v>1087092.9105929954</v>
      </c>
      <c r="BA64" s="196">
        <f t="shared" si="1"/>
        <v>0.63741644669186448</v>
      </c>
    </row>
    <row r="65" spans="1:53" x14ac:dyDescent="0.35">
      <c r="A65" s="135">
        <f>'Step 2'!A64</f>
        <v>43363</v>
      </c>
      <c r="B65" s="131">
        <f>'Step 2'!C64</f>
        <v>129.07398986816409</v>
      </c>
      <c r="C65" s="131">
        <f>'Step 2'!D64</f>
        <v>105.5386581420898</v>
      </c>
      <c r="D65" s="131">
        <f>'Step 2'!E64</f>
        <v>59.461555480957031</v>
      </c>
      <c r="E65" s="131">
        <f>'Step 2'!F64</f>
        <v>70.287284851074219</v>
      </c>
      <c r="F65" s="131">
        <f>'Step 2'!G64</f>
        <v>56.128639221191413</v>
      </c>
      <c r="G65" s="131">
        <f>'Step 2'!H64</f>
        <v>44.300449371337891</v>
      </c>
      <c r="H65" s="131">
        <f>'Step 2'!I64</f>
        <v>34.838527679443359</v>
      </c>
      <c r="I65" s="131">
        <f>'Step 2'!J64</f>
        <v>761.90997314453125</v>
      </c>
      <c r="J65" s="131">
        <f>'Step 2'!K64</f>
        <v>39.677761077880859</v>
      </c>
      <c r="K65" s="131">
        <f>'Step 2'!L64</f>
        <v>35.799915313720703</v>
      </c>
      <c r="L65" s="131">
        <f>'Step 2'!M64</f>
        <v>43.41497802734375</v>
      </c>
      <c r="M65" s="131">
        <f>'Step 2'!N64</f>
        <v>344.54000854492188</v>
      </c>
      <c r="N65" s="131">
        <f>'Step 2'!O64</f>
        <v>78.642021179199219</v>
      </c>
      <c r="O65" s="131">
        <f>'Step 2'!P64</f>
        <v>13.688859939575201</v>
      </c>
      <c r="P65" s="131">
        <f>'Step 2'!Q64</f>
        <v>133.80999755859381</v>
      </c>
      <c r="Q65" s="131">
        <f>'Step 2'!R64</f>
        <v>132.3785705566406</v>
      </c>
      <c r="R65" s="131">
        <f>'Step 2'!S64</f>
        <v>68.508323669433594</v>
      </c>
      <c r="S65" s="131">
        <f>'Step 2'!T64</f>
        <v>89.120002746582031</v>
      </c>
      <c r="T65" s="131">
        <f>'Step 2'!U64</f>
        <v>169.4848327636719</v>
      </c>
      <c r="U65" s="131">
        <f>'Step 2'!V64</f>
        <v>31.180000305175781</v>
      </c>
      <c r="V65" s="131">
        <f>'Step 2'!W64</f>
        <v>2.1180000305175781</v>
      </c>
      <c r="W65" s="131">
        <f>'Step 2'!X64</f>
        <v>290.56024169921881</v>
      </c>
      <c r="X65" s="127">
        <f>B65*'Step 3'!B$35</f>
        <v>45950.340393066414</v>
      </c>
      <c r="Y65" s="127">
        <f>C65*'Step 3'!C$35</f>
        <v>46964.702873229959</v>
      </c>
      <c r="Z65" s="127">
        <f>D65*'Step 3'!D$35</f>
        <v>43406.935501098633</v>
      </c>
      <c r="AA65" s="127">
        <f>E65*'Step 3'!E$35</f>
        <v>43999.840316772461</v>
      </c>
      <c r="AB65" s="127">
        <f>F65*'Step 3'!F$35</f>
        <v>42264.865333557136</v>
      </c>
      <c r="AC65" s="127">
        <f>G65*'Step 3'!G$35</f>
        <v>46648.373188018799</v>
      </c>
      <c r="AD65" s="127">
        <f>H65*'Step 3'!H$35</f>
        <v>34246.272708892822</v>
      </c>
      <c r="AE65" s="127">
        <f>I65*'Step 3'!I$35</f>
        <v>41905.048522949219</v>
      </c>
      <c r="AF65" s="127">
        <f>J65*'Step 3'!J$35</f>
        <v>40510.994060516357</v>
      </c>
      <c r="AG65" s="127">
        <f>K65*'Step 3'!K$35</f>
        <v>42888.298545837402</v>
      </c>
      <c r="AH65" s="127">
        <f>L65*'Step 3'!L$35</f>
        <v>45455.481994628906</v>
      </c>
      <c r="AI65" s="127">
        <f>M65*'Step 3'!M$35</f>
        <v>45823.821136474609</v>
      </c>
      <c r="AJ65" s="127">
        <f>N65*'Step 3'!N$35</f>
        <v>45061.878135681152</v>
      </c>
      <c r="AK65" s="127">
        <f>O65*'Step 3'!O$35</f>
        <v>39560.805225372329</v>
      </c>
      <c r="AL65" s="127">
        <f>P65*'Step 3'!P$35</f>
        <v>36128.699340820327</v>
      </c>
      <c r="AM65" s="127">
        <f>Q65*'Step 3'!Q$35</f>
        <v>47259.149688720696</v>
      </c>
      <c r="AN65" s="127">
        <f>R65*'Step 3'!R$35</f>
        <v>42543.668998718262</v>
      </c>
      <c r="AO65" s="127">
        <f>S65*'Step 3'!S$35</f>
        <v>46966.24144744873</v>
      </c>
      <c r="AP65" s="127">
        <f>T65*'Step 3'!T$35</f>
        <v>46269.359344482429</v>
      </c>
      <c r="AQ65" s="127">
        <f>U65*'Step 3'!U$35</f>
        <v>75393.240737915039</v>
      </c>
      <c r="AR65" s="128">
        <f>-(V65*'Step 3'!$W$35)</f>
        <v>-124771.38179779053</v>
      </c>
      <c r="AS65" s="128">
        <f>-(W65*'Step 3'!$X$35)</f>
        <v>-689790.01379394543</v>
      </c>
      <c r="AT65" s="128">
        <f t="shared" si="2"/>
        <v>1504279.788121498</v>
      </c>
      <c r="AU65" s="128">
        <f>AT65*((1+ASSUMPTIONS!$E$16)^('Step 4'!A65-'Step 4'!A64)-1)</f>
        <v>50.423055086054283</v>
      </c>
      <c r="AV65" s="128">
        <f t="shared" si="3"/>
        <v>-504020.31087227049</v>
      </c>
      <c r="AW65" s="128">
        <f>AV65*((1+ASSUMPTIONS!$E$17)^('Step 4'!A65-'Step 4'!A64)-1)</f>
        <v>-47.489656257623274</v>
      </c>
      <c r="AX65" s="128">
        <f>SUM(AR65:AS65)*(ASSUMPTIONS!$E$18)</f>
        <v>22.740281457557778</v>
      </c>
      <c r="AY65" s="136">
        <f>-('Step 3'!$V$29+'Step 3'!$Y$29)</f>
        <v>-388.06500000000005</v>
      </c>
      <c r="AZ65" s="128">
        <f t="shared" si="0"/>
        <v>1084583.707831979</v>
      </c>
      <c r="BA65" s="196">
        <f t="shared" si="1"/>
        <v>0.63284966201641091</v>
      </c>
    </row>
    <row r="66" spans="1:53" x14ac:dyDescent="0.35">
      <c r="A66" s="135">
        <f>'Step 2'!A65</f>
        <v>43364</v>
      </c>
      <c r="B66" s="131">
        <f>'Step 2'!C65</f>
        <v>129.19303894042969</v>
      </c>
      <c r="C66" s="131">
        <f>'Step 2'!D65</f>
        <v>105.7973556518555</v>
      </c>
      <c r="D66" s="131">
        <f>'Step 2'!E65</f>
        <v>59.840293884277337</v>
      </c>
      <c r="E66" s="131">
        <f>'Step 2'!F65</f>
        <v>70.605056762695313</v>
      </c>
      <c r="F66" s="131">
        <f>'Step 2'!G65</f>
        <v>57.143192291259773</v>
      </c>
      <c r="G66" s="131">
        <f>'Step 2'!H65</f>
        <v>44.480083465576172</v>
      </c>
      <c r="H66" s="131">
        <f>'Step 2'!I65</f>
        <v>34.768711090087891</v>
      </c>
      <c r="I66" s="131">
        <f>'Step 2'!J65</f>
        <v>769.8699951171875</v>
      </c>
      <c r="J66" s="131">
        <f>'Step 2'!K65</f>
        <v>39.827072143554688</v>
      </c>
      <c r="K66" s="131">
        <f>'Step 2'!L65</f>
        <v>36.129638671875</v>
      </c>
      <c r="L66" s="131">
        <f>'Step 2'!M65</f>
        <v>43.722606658935547</v>
      </c>
      <c r="M66" s="131">
        <f>'Step 2'!N65</f>
        <v>344.510009765625</v>
      </c>
      <c r="N66" s="131">
        <f>'Step 2'!O65</f>
        <v>78.403022766113281</v>
      </c>
      <c r="O66" s="131">
        <f>'Step 2'!P65</f>
        <v>13.83754348754883</v>
      </c>
      <c r="P66" s="131">
        <f>'Step 2'!Q65</f>
        <v>134.6199951171875</v>
      </c>
      <c r="Q66" s="131">
        <f>'Step 2'!R65</f>
        <v>133.04695129394531</v>
      </c>
      <c r="R66" s="131">
        <f>'Step 2'!S65</f>
        <v>68.767257690429688</v>
      </c>
      <c r="S66" s="131">
        <f>'Step 2'!T65</f>
        <v>89.94000244140625</v>
      </c>
      <c r="T66" s="131">
        <f>'Step 2'!U65</f>
        <v>168.37525939941409</v>
      </c>
      <c r="U66" s="131">
        <f>'Step 2'!V65</f>
        <v>31.020000457763668</v>
      </c>
      <c r="V66" s="131">
        <f>'Step 2'!W65</f>
        <v>2.122999906539917</v>
      </c>
      <c r="W66" s="131">
        <f>'Step 2'!X65</f>
        <v>290.29476928710938</v>
      </c>
      <c r="X66" s="127">
        <f>B66*'Step 3'!B$35</f>
        <v>45992.721862792969</v>
      </c>
      <c r="Y66" s="127">
        <f>C66*'Step 3'!C$35</f>
        <v>47079.823265075698</v>
      </c>
      <c r="Z66" s="127">
        <f>D66*'Step 3'!D$35</f>
        <v>43683.414535522454</v>
      </c>
      <c r="AA66" s="127">
        <f>E66*'Step 3'!E$35</f>
        <v>44198.765533447266</v>
      </c>
      <c r="AB66" s="127">
        <f>F66*'Step 3'!F$35</f>
        <v>43028.823795318611</v>
      </c>
      <c r="AC66" s="127">
        <f>G66*'Step 3'!G$35</f>
        <v>46837.527889251709</v>
      </c>
      <c r="AD66" s="127">
        <f>H66*'Step 3'!H$35</f>
        <v>34177.643001556396</v>
      </c>
      <c r="AE66" s="127">
        <f>I66*'Step 3'!I$35</f>
        <v>42342.849731445313</v>
      </c>
      <c r="AF66" s="127">
        <f>J66*'Step 3'!J$35</f>
        <v>40663.440658569336</v>
      </c>
      <c r="AG66" s="127">
        <f>K66*'Step 3'!K$35</f>
        <v>43283.30712890625</v>
      </c>
      <c r="AH66" s="127">
        <f>L66*'Step 3'!L$35</f>
        <v>45777.569171905518</v>
      </c>
      <c r="AI66" s="127">
        <f>M66*'Step 3'!M$35</f>
        <v>45819.831298828125</v>
      </c>
      <c r="AJ66" s="127">
        <f>N66*'Step 3'!N$35</f>
        <v>44924.93204498291</v>
      </c>
      <c r="AK66" s="127">
        <f>O66*'Step 3'!O$35</f>
        <v>39990.500679016121</v>
      </c>
      <c r="AL66" s="127">
        <f>P66*'Step 3'!P$35</f>
        <v>36347.398681640625</v>
      </c>
      <c r="AM66" s="127">
        <f>Q66*'Step 3'!Q$35</f>
        <v>47497.761611938477</v>
      </c>
      <c r="AN66" s="127">
        <f>R66*'Step 3'!R$35</f>
        <v>42704.467025756836</v>
      </c>
      <c r="AO66" s="127">
        <f>S66*'Step 3'!S$35</f>
        <v>47398.381286621094</v>
      </c>
      <c r="AP66" s="127">
        <f>T66*'Step 3'!T$35</f>
        <v>45966.445816040046</v>
      </c>
      <c r="AQ66" s="127">
        <f>U66*'Step 3'!U$35</f>
        <v>75006.361106872544</v>
      </c>
      <c r="AR66" s="128">
        <f>-(V66*'Step 3'!$W$35)</f>
        <v>-125065.92449426651</v>
      </c>
      <c r="AS66" s="128">
        <f>-(W66*'Step 3'!$X$35)</f>
        <v>-689159.78228759766</v>
      </c>
      <c r="AT66" s="128">
        <f t="shared" si="2"/>
        <v>1504330.211176584</v>
      </c>
      <c r="AU66" s="128">
        <f>AT66*((1+ASSUMPTIONS!$E$16)^('Step 4'!A66-'Step 4'!A65)-1)</f>
        <v>50.424745253338514</v>
      </c>
      <c r="AV66" s="128">
        <f t="shared" si="3"/>
        <v>-504067.80052852811</v>
      </c>
      <c r="AW66" s="128">
        <f>AV66*((1+ASSUMPTIONS!$E$17)^('Step 4'!A66-'Step 4'!A65)-1)</f>
        <v>-47.494130814308427</v>
      </c>
      <c r="AX66" s="128">
        <f>SUM(AR66:AS66)*(ASSUMPTIONS!$E$18)</f>
        <v>22.730909962591348</v>
      </c>
      <c r="AY66" s="136">
        <f>-('Step 3'!$V$29+'Step 3'!$Y$29)</f>
        <v>-388.06500000000005</v>
      </c>
      <c r="AZ66" s="128">
        <f t="shared" si="0"/>
        <v>1088396.2665160818</v>
      </c>
      <c r="BA66" s="196">
        <f t="shared" si="1"/>
        <v>0.63391347546024623</v>
      </c>
    </row>
    <row r="67" spans="1:53" x14ac:dyDescent="0.35">
      <c r="A67" s="135">
        <f>'Step 2'!A66</f>
        <v>43367</v>
      </c>
      <c r="B67" s="131">
        <f>'Step 2'!C66</f>
        <v>128.59776306152341</v>
      </c>
      <c r="C67" s="131">
        <f>'Step 2'!D66</f>
        <v>105.06105804443359</v>
      </c>
      <c r="D67" s="131">
        <f>'Step 2'!E66</f>
        <v>58.903419494628913</v>
      </c>
      <c r="E67" s="131">
        <f>'Step 2'!F66</f>
        <v>70.287284851074219</v>
      </c>
      <c r="F67" s="131">
        <f>'Step 2'!G66</f>
        <v>56.387248992919922</v>
      </c>
      <c r="G67" s="131">
        <f>'Step 2'!H66</f>
        <v>44.769500732421882</v>
      </c>
      <c r="H67" s="131">
        <f>'Step 2'!I66</f>
        <v>34.808605194091797</v>
      </c>
      <c r="I67" s="131">
        <f>'Step 2'!J66</f>
        <v>765</v>
      </c>
      <c r="J67" s="131">
        <f>'Step 2'!K66</f>
        <v>39.667804718017578</v>
      </c>
      <c r="K67" s="131">
        <f>'Step 2'!L66</f>
        <v>36.059696197509773</v>
      </c>
      <c r="L67" s="131">
        <f>'Step 2'!M66</f>
        <v>43.593601226806641</v>
      </c>
      <c r="M67" s="131">
        <f>'Step 2'!N66</f>
        <v>343.04998779296881</v>
      </c>
      <c r="N67" s="131">
        <f>'Step 2'!O66</f>
        <v>78.811317443847656</v>
      </c>
      <c r="O67" s="131">
        <f>'Step 2'!P66</f>
        <v>13.639298439025881</v>
      </c>
      <c r="P67" s="131">
        <f>'Step 2'!Q66</f>
        <v>134.86000061035159</v>
      </c>
      <c r="Q67" s="131">
        <f>'Step 2'!R66</f>
        <v>133.98468017578119</v>
      </c>
      <c r="R67" s="131">
        <f>'Step 2'!S66</f>
        <v>71.147468566894531</v>
      </c>
      <c r="S67" s="131">
        <f>'Step 2'!T66</f>
        <v>87.839996337890625</v>
      </c>
      <c r="T67" s="131">
        <f>'Step 2'!U66</f>
        <v>167.58555603027341</v>
      </c>
      <c r="U67" s="131">
        <f>'Step 2'!V66</f>
        <v>32.610000610351563</v>
      </c>
      <c r="V67" s="131">
        <f>'Step 2'!W66</f>
        <v>2.122999906539917</v>
      </c>
      <c r="W67" s="131">
        <f>'Step 2'!X66</f>
        <v>289.33041381835938</v>
      </c>
      <c r="X67" s="127">
        <f>B67*'Step 3'!B$35</f>
        <v>45780.803649902336</v>
      </c>
      <c r="Y67" s="127">
        <f>C67*'Step 3'!C$35</f>
        <v>46752.170829772949</v>
      </c>
      <c r="Z67" s="127">
        <f>D67*'Step 3'!D$35</f>
        <v>42999.496231079109</v>
      </c>
      <c r="AA67" s="127">
        <f>E67*'Step 3'!E$35</f>
        <v>43999.840316772461</v>
      </c>
      <c r="AB67" s="127">
        <f>F67*'Step 3'!F$35</f>
        <v>42459.598491668701</v>
      </c>
      <c r="AC67" s="127">
        <f>G67*'Step 3'!G$35</f>
        <v>47142.284271240242</v>
      </c>
      <c r="AD67" s="127">
        <f>H67*'Step 3'!H$35</f>
        <v>34216.858905792236</v>
      </c>
      <c r="AE67" s="127">
        <f>I67*'Step 3'!I$35</f>
        <v>42075</v>
      </c>
      <c r="AF67" s="127">
        <f>J67*'Step 3'!J$35</f>
        <v>40500.828617095947</v>
      </c>
      <c r="AG67" s="127">
        <f>K67*'Step 3'!K$35</f>
        <v>43199.516044616706</v>
      </c>
      <c r="AH67" s="127">
        <f>L67*'Step 3'!L$35</f>
        <v>45642.500484466553</v>
      </c>
      <c r="AI67" s="127">
        <f>M67*'Step 3'!M$35</f>
        <v>45625.648376464851</v>
      </c>
      <c r="AJ67" s="127">
        <f>N67*'Step 3'!N$35</f>
        <v>45158.884895324707</v>
      </c>
      <c r="AK67" s="127">
        <f>O67*'Step 3'!O$35</f>
        <v>39417.572488784797</v>
      </c>
      <c r="AL67" s="127">
        <f>P67*'Step 3'!P$35</f>
        <v>36412.200164794929</v>
      </c>
      <c r="AM67" s="127">
        <f>Q67*'Step 3'!Q$35</f>
        <v>47832.530822753884</v>
      </c>
      <c r="AN67" s="127">
        <f>R67*'Step 3'!R$35</f>
        <v>44182.577980041504</v>
      </c>
      <c r="AO67" s="127">
        <f>S67*'Step 3'!S$35</f>
        <v>46291.678070068359</v>
      </c>
      <c r="AP67" s="127">
        <f>T67*'Step 3'!T$35</f>
        <v>45750.856796264641</v>
      </c>
      <c r="AQ67" s="127">
        <f>U67*'Step 3'!U$35</f>
        <v>78850.981475830078</v>
      </c>
      <c r="AR67" s="128">
        <f>-(V67*'Step 3'!$W$35)</f>
        <v>-125065.92449426651</v>
      </c>
      <c r="AS67" s="128">
        <f>-(W67*'Step 3'!$X$35)</f>
        <v>-686870.40240478516</v>
      </c>
      <c r="AT67" s="128">
        <f t="shared" si="2"/>
        <v>1504380.6359218373</v>
      </c>
      <c r="AU67" s="128">
        <f>AT67*((1+ASSUMPTIONS!$E$16)^('Step 4'!A67-'Step 4'!A66)-1)</f>
        <v>151.28437733005919</v>
      </c>
      <c r="AV67" s="128">
        <f t="shared" si="3"/>
        <v>-504115.29465934244</v>
      </c>
      <c r="AW67" s="128">
        <f>AV67*((1+ASSUMPTIONS!$E$17)^('Step 4'!A67-'Step 4'!A66)-1)</f>
        <v>-142.50924399926222</v>
      </c>
      <c r="AX67" s="128">
        <f>SUM(AR67:AS67)*(ASSUMPTIONS!$E$18)</f>
        <v>22.666996863860948</v>
      </c>
      <c r="AY67" s="136">
        <f>-('Step 3'!$V$29+'Step 3'!$Y$29)</f>
        <v>-388.06500000000005</v>
      </c>
      <c r="AZ67" s="128">
        <f t="shared" si="0"/>
        <v>1092264.2204063728</v>
      </c>
      <c r="BA67" s="196">
        <f t="shared" si="1"/>
        <v>0.63643299214475657</v>
      </c>
    </row>
    <row r="68" spans="1:53" x14ac:dyDescent="0.35">
      <c r="A68" s="135">
        <f>'Step 2'!A67</f>
        <v>43368</v>
      </c>
      <c r="B68" s="131">
        <f>'Step 2'!C67</f>
        <v>128.25053405761719</v>
      </c>
      <c r="C68" s="131">
        <f>'Step 2'!D67</f>
        <v>105.17050933837891</v>
      </c>
      <c r="D68" s="131">
        <f>'Step 2'!E67</f>
        <v>58.813716888427727</v>
      </c>
      <c r="E68" s="131">
        <f>'Step 2'!F67</f>
        <v>70.158195495605469</v>
      </c>
      <c r="F68" s="131">
        <f>'Step 2'!G67</f>
        <v>56.59613037109375</v>
      </c>
      <c r="G68" s="131">
        <f>'Step 2'!H67</f>
        <v>44.130794525146477</v>
      </c>
      <c r="H68" s="131">
        <f>'Step 2'!I67</f>
        <v>35.157688140869141</v>
      </c>
      <c r="I68" s="131">
        <f>'Step 2'!J67</f>
        <v>772.79998779296875</v>
      </c>
      <c r="J68" s="131">
        <f>'Step 2'!K67</f>
        <v>39.40899658203125</v>
      </c>
      <c r="K68" s="131">
        <f>'Step 2'!L67</f>
        <v>35.75994873046875</v>
      </c>
      <c r="L68" s="131">
        <f>'Step 2'!M67</f>
        <v>43.454673767089837</v>
      </c>
      <c r="M68" s="131">
        <f>'Step 2'!N67</f>
        <v>344.30999755859381</v>
      </c>
      <c r="N68" s="131">
        <f>'Step 2'!O67</f>
        <v>77.038711547851563</v>
      </c>
      <c r="O68" s="131">
        <f>'Step 2'!P67</f>
        <v>13.579824447631839</v>
      </c>
      <c r="P68" s="131">
        <f>'Step 2'!Q67</f>
        <v>135.55999755859381</v>
      </c>
      <c r="Q68" s="131">
        <f>'Step 2'!R67</f>
        <v>134.1941833496094</v>
      </c>
      <c r="R68" s="131">
        <f>'Step 2'!S67</f>
        <v>71.904350280761719</v>
      </c>
      <c r="S68" s="131">
        <f>'Step 2'!T67</f>
        <v>87.919998168945313</v>
      </c>
      <c r="T68" s="131">
        <f>'Step 2'!U67</f>
        <v>167.2557067871094</v>
      </c>
      <c r="U68" s="131">
        <f>'Step 2'!V67</f>
        <v>32.569999694824219</v>
      </c>
      <c r="V68" s="131">
        <f>'Step 2'!W67</f>
        <v>2.1679999828338619</v>
      </c>
      <c r="W68" s="131">
        <f>'Step 2'!X67</f>
        <v>289.06198120117188</v>
      </c>
      <c r="X68" s="127">
        <f>B68*'Step 3'!B$35</f>
        <v>45657.190124511719</v>
      </c>
      <c r="Y68" s="127">
        <f>C68*'Step 3'!C$35</f>
        <v>46800.876655578613</v>
      </c>
      <c r="Z68" s="127">
        <f>D68*'Step 3'!D$35</f>
        <v>42934.013328552239</v>
      </c>
      <c r="AA68" s="127">
        <f>E68*'Step 3'!E$35</f>
        <v>43919.030380249023</v>
      </c>
      <c r="AB68" s="127">
        <f>F68*'Step 3'!F$35</f>
        <v>42616.886169433594</v>
      </c>
      <c r="AC68" s="127">
        <f>G68*'Step 3'!G$35</f>
        <v>46469.726634979241</v>
      </c>
      <c r="AD68" s="127">
        <f>H68*'Step 3'!H$35</f>
        <v>34560.007442474365</v>
      </c>
      <c r="AE68" s="127">
        <f>I68*'Step 3'!I$35</f>
        <v>42503.999328613281</v>
      </c>
      <c r="AF68" s="127">
        <f>J68*'Step 3'!J$35</f>
        <v>40236.585510253906</v>
      </c>
      <c r="AG68" s="127">
        <f>K68*'Step 3'!K$35</f>
        <v>42840.418579101563</v>
      </c>
      <c r="AH68" s="127">
        <f>L68*'Step 3'!L$35</f>
        <v>45497.043434143059</v>
      </c>
      <c r="AI68" s="127">
        <f>M68*'Step 3'!M$35</f>
        <v>45793.229675292976</v>
      </c>
      <c r="AJ68" s="127">
        <f>N68*'Step 3'!N$35</f>
        <v>44143.181716918945</v>
      </c>
      <c r="AK68" s="127">
        <f>O68*'Step 3'!O$35</f>
        <v>39245.692653656013</v>
      </c>
      <c r="AL68" s="127">
        <f>P68*'Step 3'!P$35</f>
        <v>36601.199340820327</v>
      </c>
      <c r="AM68" s="127">
        <f>Q68*'Step 3'!Q$35</f>
        <v>47907.323455810554</v>
      </c>
      <c r="AN68" s="127">
        <f>R68*'Step 3'!R$35</f>
        <v>44652.601524353027</v>
      </c>
      <c r="AO68" s="127">
        <f>S68*'Step 3'!S$35</f>
        <v>46333.83903503418</v>
      </c>
      <c r="AP68" s="127">
        <f>T68*'Step 3'!T$35</f>
        <v>45660.807952880867</v>
      </c>
      <c r="AQ68" s="127">
        <f>U68*'Step 3'!U$35</f>
        <v>78754.259262084961</v>
      </c>
      <c r="AR68" s="128">
        <f>-(V68*'Step 3'!$W$35)</f>
        <v>-127716.8789887428</v>
      </c>
      <c r="AS68" s="128">
        <f>-(W68*'Step 3'!$X$35)</f>
        <v>-686233.14337158203</v>
      </c>
      <c r="AT68" s="128">
        <f t="shared" si="2"/>
        <v>1504531.9202991673</v>
      </c>
      <c r="AU68" s="128">
        <f>AT68*((1+ASSUMPTIONS!$E$16)^('Step 4'!A68-'Step 4'!A67)-1)</f>
        <v>50.43150648903395</v>
      </c>
      <c r="AV68" s="128">
        <f t="shared" si="3"/>
        <v>-504257.8039033417</v>
      </c>
      <c r="AW68" s="128">
        <f>AV68*((1+ASSUMPTIONS!$E$17)^('Step 4'!A68-'Step 4'!A67)-1)</f>
        <v>-47.512033257450192</v>
      </c>
      <c r="AX68" s="128">
        <f>SUM(AR68:AS68)*(ASSUMPTIONS!$E$18)</f>
        <v>22.723213622728942</v>
      </c>
      <c r="AY68" s="136">
        <f>-('Step 3'!$V$29+'Step 3'!$Y$29)</f>
        <v>-388.06500000000005</v>
      </c>
      <c r="AZ68" s="128">
        <f t="shared" si="0"/>
        <v>1089089.5839270975</v>
      </c>
      <c r="BA68" s="196">
        <f t="shared" si="1"/>
        <v>0.63426916274651324</v>
      </c>
    </row>
    <row r="69" spans="1:53" x14ac:dyDescent="0.35">
      <c r="A69" s="135">
        <f>'Step 2'!A68</f>
        <v>43369</v>
      </c>
      <c r="B69" s="131">
        <f>'Step 2'!C68</f>
        <v>128.86564636230469</v>
      </c>
      <c r="C69" s="131">
        <f>'Step 2'!D68</f>
        <v>105.77745056152339</v>
      </c>
      <c r="D69" s="131">
        <f>'Step 2'!E68</f>
        <v>59.202423095703118</v>
      </c>
      <c r="E69" s="131">
        <f>'Step 2'!F68</f>
        <v>69.840423583984375</v>
      </c>
      <c r="F69" s="131">
        <f>'Step 2'!G68</f>
        <v>56.964153289794922</v>
      </c>
      <c r="G69" s="131">
        <f>'Step 2'!H68</f>
        <v>44.210628509521477</v>
      </c>
      <c r="H69" s="131">
        <f>'Step 2'!I68</f>
        <v>36.534076690673828</v>
      </c>
      <c r="I69" s="131">
        <f>'Step 2'!J68</f>
        <v>778</v>
      </c>
      <c r="J69" s="131">
        <f>'Step 2'!K68</f>
        <v>39.130275726318359</v>
      </c>
      <c r="K69" s="131">
        <f>'Step 2'!L68</f>
        <v>35.530143737792969</v>
      </c>
      <c r="L69" s="131">
        <f>'Step 2'!M68</f>
        <v>43.345512390136719</v>
      </c>
      <c r="M69" s="131">
        <f>'Step 2'!N68</f>
        <v>345.72000122070313</v>
      </c>
      <c r="N69" s="131">
        <f>'Step 2'!O68</f>
        <v>77.984764099121094</v>
      </c>
      <c r="O69" s="131">
        <f>'Step 2'!P68</f>
        <v>13.49061298370361</v>
      </c>
      <c r="P69" s="131">
        <f>'Step 2'!Q68</f>
        <v>135.7200012207031</v>
      </c>
      <c r="Q69" s="131">
        <f>'Step 2'!R68</f>
        <v>136.299072265625</v>
      </c>
      <c r="R69" s="131">
        <f>'Step 2'!S68</f>
        <v>72.541732788085938</v>
      </c>
      <c r="S69" s="131">
        <f>'Step 2'!T68</f>
        <v>88.970001220703125</v>
      </c>
      <c r="T69" s="131">
        <f>'Step 2'!U68</f>
        <v>169.2649230957031</v>
      </c>
      <c r="U69" s="131">
        <f>'Step 2'!V68</f>
        <v>32.189998626708977</v>
      </c>
      <c r="V69" s="131">
        <f>'Step 2'!W68</f>
        <v>2.160000085830688</v>
      </c>
      <c r="W69" s="131">
        <f>'Step 2'!X68</f>
        <v>288.19705200195313</v>
      </c>
      <c r="X69" s="127">
        <f>B69*'Step 3'!B$35</f>
        <v>45876.170104980469</v>
      </c>
      <c r="Y69" s="127">
        <f>C69*'Step 3'!C$35</f>
        <v>47070.965499877908</v>
      </c>
      <c r="Z69" s="127">
        <f>D69*'Step 3'!D$35</f>
        <v>43217.768859863274</v>
      </c>
      <c r="AA69" s="127">
        <f>E69*'Step 3'!E$35</f>
        <v>43720.105163574219</v>
      </c>
      <c r="AB69" s="127">
        <f>F69*'Step 3'!F$35</f>
        <v>42894.007427215576</v>
      </c>
      <c r="AC69" s="127">
        <f>G69*'Step 3'!G$35</f>
        <v>46553.791820526116</v>
      </c>
      <c r="AD69" s="127">
        <f>H69*'Step 3'!H$35</f>
        <v>35912.997386932373</v>
      </c>
      <c r="AE69" s="127">
        <f>I69*'Step 3'!I$35</f>
        <v>42790</v>
      </c>
      <c r="AF69" s="127">
        <f>J69*'Step 3'!J$35</f>
        <v>39952.011516571045</v>
      </c>
      <c r="AG69" s="127">
        <f>K69*'Step 3'!K$35</f>
        <v>42565.112197875977</v>
      </c>
      <c r="AH69" s="127">
        <f>L69*'Step 3'!L$35</f>
        <v>45382.751472473145</v>
      </c>
      <c r="AI69" s="127">
        <f>M69*'Step 3'!M$35</f>
        <v>45980.760162353516</v>
      </c>
      <c r="AJ69" s="127">
        <f>N69*'Step 3'!N$35</f>
        <v>44685.269828796387</v>
      </c>
      <c r="AK69" s="127">
        <f>O69*'Step 3'!O$35</f>
        <v>38987.871522903435</v>
      </c>
      <c r="AL69" s="127">
        <f>P69*'Step 3'!P$35</f>
        <v>36644.400329589836</v>
      </c>
      <c r="AM69" s="127">
        <f>Q69*'Step 3'!Q$35</f>
        <v>48658.768798828125</v>
      </c>
      <c r="AN69" s="127">
        <f>R69*'Step 3'!R$35</f>
        <v>45048.416061401367</v>
      </c>
      <c r="AO69" s="127">
        <f>S69*'Step 3'!S$35</f>
        <v>46887.190643310547</v>
      </c>
      <c r="AP69" s="127">
        <f>T69*'Step 3'!T$35</f>
        <v>46209.324005126946</v>
      </c>
      <c r="AQ69" s="127">
        <f>U69*'Step 3'!U$35</f>
        <v>77835.41667938231</v>
      </c>
      <c r="AR69" s="128">
        <f>-(V69*'Step 3'!$W$35)</f>
        <v>-127245.60505628583</v>
      </c>
      <c r="AS69" s="128">
        <f>-(W69*'Step 3'!$X$35)</f>
        <v>-684179.80145263672</v>
      </c>
      <c r="AT69" s="128">
        <f t="shared" si="2"/>
        <v>1504582.3518056562</v>
      </c>
      <c r="AU69" s="128">
        <f>AT69*((1+ASSUMPTIONS!$E$16)^('Step 4'!A69-'Step 4'!A68)-1)</f>
        <v>50.433196939606937</v>
      </c>
      <c r="AV69" s="128">
        <f t="shared" si="3"/>
        <v>-504305.31593659916</v>
      </c>
      <c r="AW69" s="128">
        <f>AV69*((1+ASSUMPTIONS!$E$17)^('Step 4'!A69-'Step 4'!A68)-1)</f>
        <v>-47.516509922534567</v>
      </c>
      <c r="AX69" s="128">
        <f>SUM(AR69:AS69)*(ASSUMPTIONS!$E$18)</f>
        <v>22.652733392087281</v>
      </c>
      <c r="AY69" s="136">
        <f>-('Step 3'!$V$29+'Step 3'!$Y$29)</f>
        <v>-388.06500000000005</v>
      </c>
      <c r="AZ69" s="128">
        <f t="shared" si="0"/>
        <v>1095362.2332621263</v>
      </c>
      <c r="BA69" s="196">
        <f t="shared" si="1"/>
        <v>0.63746911810920182</v>
      </c>
    </row>
    <row r="70" spans="1:53" x14ac:dyDescent="0.35">
      <c r="A70" s="135">
        <f>'Step 2'!A69</f>
        <v>43370</v>
      </c>
      <c r="B70" s="131">
        <f>'Step 2'!C69</f>
        <v>127.2782516479492</v>
      </c>
      <c r="C70" s="131">
        <f>'Step 2'!D69</f>
        <v>106.1555557250977</v>
      </c>
      <c r="D70" s="131">
        <f>'Step 2'!E69</f>
        <v>58.694118499755859</v>
      </c>
      <c r="E70" s="131">
        <f>'Step 2'!F69</f>
        <v>70.227706909179688</v>
      </c>
      <c r="F70" s="131">
        <f>'Step 2'!G69</f>
        <v>57.033779144287109</v>
      </c>
      <c r="G70" s="131">
        <f>'Step 2'!H69</f>
        <v>44.050952911376953</v>
      </c>
      <c r="H70" s="131">
        <f>'Step 2'!I69</f>
        <v>37.331977844238281</v>
      </c>
      <c r="I70" s="131">
        <f>'Step 2'!J69</f>
        <v>779.780029296875</v>
      </c>
      <c r="J70" s="131">
        <f>'Step 2'!K69</f>
        <v>38.722152709960938</v>
      </c>
      <c r="K70" s="131">
        <f>'Step 2'!L69</f>
        <v>36.419395446777337</v>
      </c>
      <c r="L70" s="131">
        <f>'Step 2'!M69</f>
        <v>43.563831329345703</v>
      </c>
      <c r="M70" s="131">
        <f>'Step 2'!N69</f>
        <v>345.89999389648438</v>
      </c>
      <c r="N70" s="131">
        <f>'Step 2'!O69</f>
        <v>79.568161010742188</v>
      </c>
      <c r="O70" s="131">
        <f>'Step 2'!P69</f>
        <v>13.579824447631839</v>
      </c>
      <c r="P70" s="131">
        <f>'Step 2'!Q69</f>
        <v>134.00999450683591</v>
      </c>
      <c r="Q70" s="131">
        <f>'Step 2'!R69</f>
        <v>137.99494934082031</v>
      </c>
      <c r="R70" s="131">
        <f>'Step 2'!S69</f>
        <v>72.720993041992188</v>
      </c>
      <c r="S70" s="131">
        <f>'Step 2'!T69</f>
        <v>88.339996337890625</v>
      </c>
      <c r="T70" s="131">
        <f>'Step 2'!U69</f>
        <v>169.7247314453125</v>
      </c>
      <c r="U70" s="131">
        <f>'Step 2'!V69</f>
        <v>32.590000152587891</v>
      </c>
      <c r="V70" s="131">
        <f>'Step 2'!W69</f>
        <v>2.1400001049041748</v>
      </c>
      <c r="W70" s="131">
        <f>'Step 2'!X69</f>
        <v>289.0023193359375</v>
      </c>
      <c r="X70" s="127">
        <f>B70*'Step 3'!B$35</f>
        <v>45311.057586669915</v>
      </c>
      <c r="Y70" s="127">
        <f>C70*'Step 3'!C$35</f>
        <v>47239.222297668479</v>
      </c>
      <c r="Z70" s="127">
        <f>D70*'Step 3'!D$35</f>
        <v>42846.706504821777</v>
      </c>
      <c r="AA70" s="127">
        <f>E70*'Step 3'!E$35</f>
        <v>43962.544525146484</v>
      </c>
      <c r="AB70" s="127">
        <f>F70*'Step 3'!F$35</f>
        <v>42946.435695648193</v>
      </c>
      <c r="AC70" s="127">
        <f>G70*'Step 3'!G$35</f>
        <v>46385.653415679932</v>
      </c>
      <c r="AD70" s="127">
        <f>H70*'Step 3'!H$35</f>
        <v>36697.33422088623</v>
      </c>
      <c r="AE70" s="127">
        <f>I70*'Step 3'!I$35</f>
        <v>42887.901611328125</v>
      </c>
      <c r="AF70" s="127">
        <f>J70*'Step 3'!J$35</f>
        <v>39535.317916870117</v>
      </c>
      <c r="AG70" s="127">
        <f>K70*'Step 3'!K$35</f>
        <v>43630.435745239251</v>
      </c>
      <c r="AH70" s="127">
        <f>L70*'Step 3'!L$35</f>
        <v>45611.331401824951</v>
      </c>
      <c r="AI70" s="127">
        <f>M70*'Step 3'!M$35</f>
        <v>46004.699188232422</v>
      </c>
      <c r="AJ70" s="127">
        <f>N70*'Step 3'!N$35</f>
        <v>45592.556259155273</v>
      </c>
      <c r="AK70" s="127">
        <f>O70*'Step 3'!O$35</f>
        <v>39245.692653656013</v>
      </c>
      <c r="AL70" s="127">
        <f>P70*'Step 3'!P$35</f>
        <v>36182.698516845696</v>
      </c>
      <c r="AM70" s="127">
        <f>Q70*'Step 3'!Q$35</f>
        <v>49264.196914672852</v>
      </c>
      <c r="AN70" s="127">
        <f>R70*'Step 3'!R$35</f>
        <v>45159.736679077148</v>
      </c>
      <c r="AO70" s="127">
        <f>S70*'Step 3'!S$35</f>
        <v>46555.178070068359</v>
      </c>
      <c r="AP70" s="127">
        <f>T70*'Step 3'!T$35</f>
        <v>46334.851684570313</v>
      </c>
      <c r="AQ70" s="127">
        <f>U70*'Step 3'!U$35</f>
        <v>78802.62036895752</v>
      </c>
      <c r="AR70" s="128">
        <f>-(V70*'Step 3'!$W$35)</f>
        <v>-126067.40617990494</v>
      </c>
      <c r="AS70" s="128">
        <f>-(W70*'Step 3'!$X$35)</f>
        <v>-686091.50610351563</v>
      </c>
      <c r="AT70" s="128">
        <f t="shared" si="2"/>
        <v>1504632.7850025957</v>
      </c>
      <c r="AU70" s="128">
        <f>AT70*((1+ASSUMPTIONS!$E$16)^('Step 4'!A70-'Step 4'!A69)-1)</f>
        <v>50.434887446843376</v>
      </c>
      <c r="AV70" s="128">
        <f t="shared" si="3"/>
        <v>-504352.83244652167</v>
      </c>
      <c r="AW70" s="128">
        <f>AV70*((1+ASSUMPTIONS!$E$17)^('Step 4'!A70-'Step 4'!A69)-1)</f>
        <v>-47.520987009417986</v>
      </c>
      <c r="AX70" s="128">
        <f>SUM(AR70:AS70)*(ASSUMPTIONS!$E$18)</f>
        <v>22.673210826757153</v>
      </c>
      <c r="AY70" s="136">
        <f>-('Step 3'!$V$29+'Step 3'!$Y$29)</f>
        <v>-388.06500000000005</v>
      </c>
      <c r="AZ70" s="128">
        <f t="shared" ref="AZ70:AZ131" si="4">SUM(X70:AY70)</f>
        <v>1097954.7336409369</v>
      </c>
      <c r="BA70" s="196">
        <f t="shared" ref="BA70:BA131" si="5">AZ70/(SUM(X70:AQ70)-AR70-AS70)</f>
        <v>0.63747292537610911</v>
      </c>
    </row>
    <row r="71" spans="1:53" x14ac:dyDescent="0.35">
      <c r="A71" s="135">
        <f>'Step 2'!A70</f>
        <v>43371</v>
      </c>
      <c r="B71" s="131">
        <f>'Step 2'!C70</f>
        <v>130.7109680175781</v>
      </c>
      <c r="C71" s="131">
        <f>'Step 2'!D70</f>
        <v>106.77244567871089</v>
      </c>
      <c r="D71" s="131">
        <f>'Step 2'!E70</f>
        <v>59.172519683837891</v>
      </c>
      <c r="E71" s="131">
        <f>'Step 2'!F70</f>
        <v>70.446174621582031</v>
      </c>
      <c r="F71" s="131">
        <f>'Step 2'!G70</f>
        <v>56.536449432373047</v>
      </c>
      <c r="G71" s="131">
        <f>'Step 2'!H70</f>
        <v>43.901256561279297</v>
      </c>
      <c r="H71" s="131">
        <f>'Step 2'!I70</f>
        <v>38.788154602050781</v>
      </c>
      <c r="I71" s="131">
        <f>'Step 2'!J70</f>
        <v>775.70001220703125</v>
      </c>
      <c r="J71" s="131">
        <f>'Step 2'!K70</f>
        <v>39.219863891601563</v>
      </c>
      <c r="K71" s="131">
        <f>'Step 2'!L70</f>
        <v>37.368598937988281</v>
      </c>
      <c r="L71" s="131">
        <f>'Step 2'!M70</f>
        <v>43.732528686523438</v>
      </c>
      <c r="M71" s="131">
        <f>'Step 2'!N70</f>
        <v>347.32000732421881</v>
      </c>
      <c r="N71" s="131">
        <f>'Step 2'!O70</f>
        <v>79.8370361328125</v>
      </c>
      <c r="O71" s="131">
        <f>'Step 2'!P70</f>
        <v>13.87719249725342</v>
      </c>
      <c r="P71" s="131">
        <f>'Step 2'!Q70</f>
        <v>136.2799987792969</v>
      </c>
      <c r="Q71" s="131">
        <f>'Step 2'!R70</f>
        <v>138.78302001953119</v>
      </c>
      <c r="R71" s="131">
        <f>'Step 2'!S70</f>
        <v>73.059608459472656</v>
      </c>
      <c r="S71" s="131">
        <f>'Step 2'!T70</f>
        <v>89.05999755859375</v>
      </c>
      <c r="T71" s="131">
        <f>'Step 2'!U70</f>
        <v>168.26530456542969</v>
      </c>
      <c r="U71" s="131">
        <f>'Step 2'!V70</f>
        <v>30.889999389648441</v>
      </c>
      <c r="V71" s="131">
        <f>'Step 2'!W70</f>
        <v>2.1500000953674321</v>
      </c>
      <c r="W71" s="131">
        <f>'Step 2'!X70</f>
        <v>289.03216552734381</v>
      </c>
      <c r="X71" s="127">
        <f>B71*'Step 3'!B$35</f>
        <v>46533.104614257805</v>
      </c>
      <c r="Y71" s="127">
        <f>C71*'Step 3'!C$35</f>
        <v>47513.738327026345</v>
      </c>
      <c r="Z71" s="127">
        <f>D71*'Step 3'!D$35</f>
        <v>43195.93936920166</v>
      </c>
      <c r="AA71" s="127">
        <f>E71*'Step 3'!E$35</f>
        <v>44099.305313110352</v>
      </c>
      <c r="AB71" s="127">
        <f>F71*'Step 3'!F$35</f>
        <v>42571.946422576904</v>
      </c>
      <c r="AC71" s="127">
        <f>G71*'Step 3'!G$35</f>
        <v>46228.0231590271</v>
      </c>
      <c r="AD71" s="127">
        <f>H71*'Step 3'!H$35</f>
        <v>38128.755973815918</v>
      </c>
      <c r="AE71" s="127">
        <f>I71*'Step 3'!I$35</f>
        <v>42663.500671386719</v>
      </c>
      <c r="AF71" s="127">
        <f>J71*'Step 3'!J$35</f>
        <v>40043.481033325195</v>
      </c>
      <c r="AG71" s="127">
        <f>K71*'Step 3'!K$35</f>
        <v>44767.581527709961</v>
      </c>
      <c r="AH71" s="127">
        <f>L71*'Step 3'!L$35</f>
        <v>45787.957534790039</v>
      </c>
      <c r="AI71" s="127">
        <f>M71*'Step 3'!M$35</f>
        <v>46193.560974121101</v>
      </c>
      <c r="AJ71" s="127">
        <f>N71*'Step 3'!N$35</f>
        <v>45746.621704101563</v>
      </c>
      <c r="AK71" s="127">
        <f>O71*'Step 3'!O$35</f>
        <v>40105.086317062385</v>
      </c>
      <c r="AL71" s="127">
        <f>P71*'Step 3'!P$35</f>
        <v>36795.599670410164</v>
      </c>
      <c r="AM71" s="127">
        <f>Q71*'Step 3'!Q$35</f>
        <v>49545.538146972634</v>
      </c>
      <c r="AN71" s="127">
        <f>R71*'Step 3'!R$35</f>
        <v>45370.01685333252</v>
      </c>
      <c r="AO71" s="127">
        <f>S71*'Step 3'!S$35</f>
        <v>46934.618713378906</v>
      </c>
      <c r="AP71" s="127">
        <f>T71*'Step 3'!T$35</f>
        <v>45936.428146362305</v>
      </c>
      <c r="AQ71" s="127">
        <f>U71*'Step 3'!U$35</f>
        <v>74692.018524169936</v>
      </c>
      <c r="AR71" s="128">
        <f>-(V71*'Step 3'!$W$35)</f>
        <v>-126656.50561809543</v>
      </c>
      <c r="AS71" s="128">
        <f>-(W71*'Step 3'!$X$35)</f>
        <v>-686162.36096191418</v>
      </c>
      <c r="AT71" s="128">
        <f t="shared" ref="AT71:AT131" si="6">AT70+AU70</f>
        <v>1504683.2198900427</v>
      </c>
      <c r="AU71" s="128">
        <f>AT71*((1+ASSUMPTIONS!$E$16)^('Step 4'!A71-'Step 4'!A70)-1)</f>
        <v>50.436578010745173</v>
      </c>
      <c r="AV71" s="128">
        <f t="shared" ref="AV71:AV131" si="7">AV70+AW70</f>
        <v>-504400.35343353107</v>
      </c>
      <c r="AW71" s="128">
        <f>AV71*((1+ASSUMPTIONS!$E$17)^('Step 4'!A71-'Step 4'!A70)-1)</f>
        <v>-47.52546451814019</v>
      </c>
      <c r="AX71" s="128">
        <f>SUM(AR71:AS71)*(ASSUMPTIONS!$E$18)</f>
        <v>22.691634909379747</v>
      </c>
      <c r="AY71" s="136">
        <f>-('Step 3'!$V$29+'Step 3'!$Y$29)</f>
        <v>-388.06500000000005</v>
      </c>
      <c r="AZ71" s="128">
        <f t="shared" si="4"/>
        <v>1099954.3606210437</v>
      </c>
      <c r="BA71" s="196">
        <f t="shared" si="5"/>
        <v>0.6374065051106037</v>
      </c>
    </row>
    <row r="72" spans="1:53" x14ac:dyDescent="0.35">
      <c r="A72" s="135">
        <f>'Step 2'!A71</f>
        <v>43374</v>
      </c>
      <c r="B72" s="131">
        <f>'Step 2'!C71</f>
        <v>131.57411193847659</v>
      </c>
      <c r="C72" s="131">
        <f>'Step 2'!D71</f>
        <v>107.0609893798828</v>
      </c>
      <c r="D72" s="131">
        <f>'Step 2'!E71</f>
        <v>59.351921081542969</v>
      </c>
      <c r="E72" s="131">
        <f>'Step 2'!F71</f>
        <v>71.032066345214844</v>
      </c>
      <c r="F72" s="131">
        <f>'Step 2'!G71</f>
        <v>55.283180236816413</v>
      </c>
      <c r="G72" s="131">
        <f>'Step 2'!H71</f>
        <v>43.791477203369141</v>
      </c>
      <c r="H72" s="131">
        <f>'Step 2'!I71</f>
        <v>37.441692352294922</v>
      </c>
      <c r="I72" s="131">
        <f>'Step 2'!J71</f>
        <v>770.3499755859375</v>
      </c>
      <c r="J72" s="131">
        <f>'Step 2'!K71</f>
        <v>39.120319366455078</v>
      </c>
      <c r="K72" s="131">
        <f>'Step 2'!L71</f>
        <v>37.588409423828118</v>
      </c>
      <c r="L72" s="131">
        <f>'Step 2'!M71</f>
        <v>43.930995941162109</v>
      </c>
      <c r="M72" s="131">
        <f>'Step 2'!N71</f>
        <v>345.77999877929688</v>
      </c>
      <c r="N72" s="131">
        <f>'Step 2'!O71</f>
        <v>79.627906799316406</v>
      </c>
      <c r="O72" s="131">
        <f>'Step 2'!P71</f>
        <v>13.926753997802731</v>
      </c>
      <c r="P72" s="131">
        <f>'Step 2'!Q71</f>
        <v>133.0299987792969</v>
      </c>
      <c r="Q72" s="131">
        <f>'Step 2'!R71</f>
        <v>139.9601745605469</v>
      </c>
      <c r="R72" s="131">
        <f>'Step 2'!S71</f>
        <v>73.816497802734375</v>
      </c>
      <c r="S72" s="131">
        <f>'Step 2'!T71</f>
        <v>87.610000610351563</v>
      </c>
      <c r="T72" s="131">
        <f>'Step 2'!U71</f>
        <v>169.5348205566406</v>
      </c>
      <c r="U72" s="131">
        <f>'Step 2'!V71</f>
        <v>31.420000076293949</v>
      </c>
      <c r="V72" s="131">
        <f>'Step 2'!W71</f>
        <v>2.154999971389771</v>
      </c>
      <c r="W72" s="131">
        <f>'Step 2'!X71</f>
        <v>290.03631591796881</v>
      </c>
      <c r="X72" s="127">
        <f>B72*'Step 3'!B$35</f>
        <v>46840.383850097664</v>
      </c>
      <c r="Y72" s="127">
        <f>C72*'Step 3'!C$35</f>
        <v>47642.140274047844</v>
      </c>
      <c r="Z72" s="127">
        <f>D72*'Step 3'!D$35</f>
        <v>43326.902389526367</v>
      </c>
      <c r="AA72" s="127">
        <f>E72*'Step 3'!E$35</f>
        <v>44466.073532104492</v>
      </c>
      <c r="AB72" s="127">
        <f>F72*'Step 3'!F$35</f>
        <v>41628.234718322761</v>
      </c>
      <c r="AC72" s="127">
        <f>G72*'Step 3'!G$35</f>
        <v>46112.425495147705</v>
      </c>
      <c r="AD72" s="127">
        <f>H72*'Step 3'!H$35</f>
        <v>36805.183582305908</v>
      </c>
      <c r="AE72" s="127">
        <f>I72*'Step 3'!I$35</f>
        <v>42369.248657226563</v>
      </c>
      <c r="AF72" s="127">
        <f>J72*'Step 3'!J$35</f>
        <v>39941.846073150635</v>
      </c>
      <c r="AG72" s="127">
        <f>K72*'Step 3'!K$35</f>
        <v>45030.914489746086</v>
      </c>
      <c r="AH72" s="127">
        <f>L72*'Step 3'!L$35</f>
        <v>45995.752750396729</v>
      </c>
      <c r="AI72" s="127">
        <f>M72*'Step 3'!M$35</f>
        <v>45988.739837646484</v>
      </c>
      <c r="AJ72" s="127">
        <f>N72*'Step 3'!N$35</f>
        <v>45626.790596008301</v>
      </c>
      <c r="AK72" s="127">
        <f>O72*'Step 3'!O$35</f>
        <v>40248.319053649895</v>
      </c>
      <c r="AL72" s="127">
        <f>P72*'Step 3'!P$35</f>
        <v>35918.099670410164</v>
      </c>
      <c r="AM72" s="127">
        <f>Q72*'Step 3'!Q$35</f>
        <v>49965.782318115242</v>
      </c>
      <c r="AN72" s="127">
        <f>R72*'Step 3'!R$35</f>
        <v>45840.045135498047</v>
      </c>
      <c r="AO72" s="127">
        <f>S72*'Step 3'!S$35</f>
        <v>46170.470321655273</v>
      </c>
      <c r="AP72" s="127">
        <f>T72*'Step 3'!T$35</f>
        <v>46283.006011962883</v>
      </c>
      <c r="AQ72" s="127">
        <f>U72*'Step 3'!U$35</f>
        <v>75973.560184478774</v>
      </c>
      <c r="AR72" s="128">
        <f>-(V72*'Step 3'!$W$35)</f>
        <v>-126951.04831457141</v>
      </c>
      <c r="AS72" s="128">
        <f>-(W72*'Step 3'!$X$35)</f>
        <v>-688546.21398925793</v>
      </c>
      <c r="AT72" s="128">
        <f t="shared" si="6"/>
        <v>1504733.6564680533</v>
      </c>
      <c r="AU72" s="128">
        <f>AT72*((1+ASSUMPTIONS!$E$16)^('Step 4'!A72-'Step 4'!A71)-1)</f>
        <v>151.31987798211742</v>
      </c>
      <c r="AV72" s="128">
        <f t="shared" si="7"/>
        <v>-504447.87889804918</v>
      </c>
      <c r="AW72" s="128">
        <f>AV72*((1+ASSUMPTIONS!$E$17)^('Step 4'!A72-'Step 4'!A71)-1)</f>
        <v>-142.60326282576142</v>
      </c>
      <c r="AX72" s="128">
        <f>SUM(AR72:AS72)*(ASSUMPTIONS!$E$18)</f>
        <v>22.766408244998154</v>
      </c>
      <c r="AY72" s="136">
        <f>-('Step 3'!$V$29+'Step 3'!$Y$29)</f>
        <v>-388.06500000000005</v>
      </c>
      <c r="AZ72" s="128">
        <f t="shared" si="4"/>
        <v>1096605.8522310741</v>
      </c>
      <c r="BA72" s="196">
        <f t="shared" si="5"/>
        <v>0.63473065021587438</v>
      </c>
    </row>
    <row r="73" spans="1:53" x14ac:dyDescent="0.35">
      <c r="A73" s="135">
        <f>'Step 2'!A72</f>
        <v>43375</v>
      </c>
      <c r="B73" s="131">
        <f>'Step 2'!C72</f>
        <v>132.34796142578119</v>
      </c>
      <c r="C73" s="131">
        <f>'Step 2'!D72</f>
        <v>107.419189453125</v>
      </c>
      <c r="D73" s="131">
        <f>'Step 2'!E72</f>
        <v>59.939960479736328</v>
      </c>
      <c r="E73" s="131">
        <f>'Step 2'!F72</f>
        <v>71.250534057617188</v>
      </c>
      <c r="F73" s="131">
        <f>'Step 2'!G72</f>
        <v>55.293125152587891</v>
      </c>
      <c r="G73" s="131">
        <f>'Step 2'!H72</f>
        <v>44.360328674316413</v>
      </c>
      <c r="H73" s="131">
        <f>'Step 2'!I72</f>
        <v>38.060066223144531</v>
      </c>
      <c r="I73" s="131">
        <f>'Step 2'!J72</f>
        <v>762.82000732421875</v>
      </c>
      <c r="J73" s="131">
        <f>'Step 2'!K72</f>
        <v>39.319408416748047</v>
      </c>
      <c r="K73" s="131">
        <f>'Step 2'!L72</f>
        <v>37.648361206054688</v>
      </c>
      <c r="L73" s="131">
        <f>'Step 2'!M72</f>
        <v>43.881378173828118</v>
      </c>
      <c r="M73" s="131">
        <f>'Step 2'!N72</f>
        <v>342.08999633789063</v>
      </c>
      <c r="N73" s="131">
        <f>'Step 2'!O72</f>
        <v>79.856956481933594</v>
      </c>
      <c r="O73" s="131">
        <f>'Step 2'!P72</f>
        <v>14.303421020507811</v>
      </c>
      <c r="P73" s="131">
        <f>'Step 2'!Q72</f>
        <v>129.63999938964841</v>
      </c>
      <c r="Q73" s="131">
        <f>'Step 2'!R72</f>
        <v>137.59590148925781</v>
      </c>
      <c r="R73" s="131">
        <f>'Step 2'!S72</f>
        <v>73.507759094238281</v>
      </c>
      <c r="S73" s="131">
        <f>'Step 2'!T72</f>
        <v>86.709999084472656</v>
      </c>
      <c r="T73" s="131">
        <f>'Step 2'!U72</f>
        <v>168.33526611328119</v>
      </c>
      <c r="U73" s="131">
        <f>'Step 2'!V72</f>
        <v>29.020000457763668</v>
      </c>
      <c r="V73" s="131">
        <f>'Step 2'!W72</f>
        <v>2.1749999523162842</v>
      </c>
      <c r="W73" s="131">
        <f>'Step 2'!X72</f>
        <v>289.86727905273438</v>
      </c>
      <c r="X73" s="127">
        <f>B73*'Step 3'!B$35</f>
        <v>47115.874267578103</v>
      </c>
      <c r="Y73" s="127">
        <f>C73*'Step 3'!C$35</f>
        <v>47801.539306640625</v>
      </c>
      <c r="Z73" s="127">
        <f>D73*'Step 3'!D$35</f>
        <v>43756.17115020752</v>
      </c>
      <c r="AA73" s="127">
        <f>E73*'Step 3'!E$35</f>
        <v>44602.834320068359</v>
      </c>
      <c r="AB73" s="127">
        <f>F73*'Step 3'!F$35</f>
        <v>41635.723239898682</v>
      </c>
      <c r="AC73" s="127">
        <f>G73*'Step 3'!G$35</f>
        <v>46711.426094055183</v>
      </c>
      <c r="AD73" s="127">
        <f>H73*'Step 3'!H$35</f>
        <v>37413.045097351074</v>
      </c>
      <c r="AE73" s="127">
        <f>I73*'Step 3'!I$35</f>
        <v>41955.100402832031</v>
      </c>
      <c r="AF73" s="127">
        <f>J73*'Step 3'!J$35</f>
        <v>40145.115993499756</v>
      </c>
      <c r="AG73" s="127">
        <f>K73*'Step 3'!K$35</f>
        <v>45102.736724853516</v>
      </c>
      <c r="AH73" s="127">
        <f>L73*'Step 3'!L$35</f>
        <v>45943.80294799804</v>
      </c>
      <c r="AI73" s="127">
        <f>M73*'Step 3'!M$35</f>
        <v>45497.969512939453</v>
      </c>
      <c r="AJ73" s="127">
        <f>N73*'Step 3'!N$35</f>
        <v>45758.036064147949</v>
      </c>
      <c r="AK73" s="127">
        <f>O73*'Step 3'!O$35</f>
        <v>41336.886749267571</v>
      </c>
      <c r="AL73" s="127">
        <f>P73*'Step 3'!P$35</f>
        <v>35002.799835205071</v>
      </c>
      <c r="AM73" s="127">
        <f>Q73*'Step 3'!Q$35</f>
        <v>49121.736831665039</v>
      </c>
      <c r="AN73" s="127">
        <f>R73*'Step 3'!R$35</f>
        <v>45648.318397521973</v>
      </c>
      <c r="AO73" s="127">
        <f>S73*'Step 3'!S$35</f>
        <v>45696.16951751709</v>
      </c>
      <c r="AP73" s="127">
        <f>T73*'Step 3'!T$35</f>
        <v>45955.527648925767</v>
      </c>
      <c r="AQ73" s="127">
        <f>U73*'Step 3'!U$35</f>
        <v>70170.361106872544</v>
      </c>
      <c r="AR73" s="128">
        <f>-(V73*'Step 3'!$W$35)</f>
        <v>-128129.2471909523</v>
      </c>
      <c r="AS73" s="128">
        <f>-(W73*'Step 3'!$X$35)</f>
        <v>-688144.92047119141</v>
      </c>
      <c r="AT73" s="128">
        <f t="shared" si="6"/>
        <v>1504884.9763460355</v>
      </c>
      <c r="AU73" s="128">
        <f>AT73*((1+ASSUMPTIONS!$E$16)^('Step 4'!A73-'Step 4'!A72)-1)</f>
        <v>50.443340833043806</v>
      </c>
      <c r="AV73" s="128">
        <f t="shared" si="7"/>
        <v>-504590.48216087493</v>
      </c>
      <c r="AW73" s="128">
        <f>AV73*((1+ASSUMPTIONS!$E$17)^('Step 4'!A73-'Step 4'!A72)-1)</f>
        <v>-47.543378772211881</v>
      </c>
      <c r="AX73" s="128">
        <f>SUM(AR73:AS73)*(ASSUMPTIONS!$E$18)</f>
        <v>22.788097274959021</v>
      </c>
      <c r="AY73" s="136">
        <f>-('Step 3'!$V$29+'Step 3'!$Y$29)</f>
        <v>-388.06500000000005</v>
      </c>
      <c r="AZ73" s="128">
        <f t="shared" si="4"/>
        <v>1090029.1247913982</v>
      </c>
      <c r="BA73" s="196">
        <f t="shared" si="5"/>
        <v>0.63276467747830856</v>
      </c>
    </row>
    <row r="74" spans="1:53" x14ac:dyDescent="0.35">
      <c r="A74" s="135">
        <f>'Step 2'!A73</f>
        <v>43376</v>
      </c>
      <c r="B74" s="131">
        <f>'Step 2'!C73</f>
        <v>132.96307373046881</v>
      </c>
      <c r="C74" s="131">
        <f>'Step 2'!D73</f>
        <v>108.0758895874023</v>
      </c>
      <c r="D74" s="131">
        <f>'Step 2'!E73</f>
        <v>58.893451690673828</v>
      </c>
      <c r="E74" s="131">
        <f>'Step 2'!F73</f>
        <v>70.873184204101563</v>
      </c>
      <c r="F74" s="131">
        <f>'Step 2'!G73</f>
        <v>55.17376708984375</v>
      </c>
      <c r="G74" s="131">
        <f>'Step 2'!H73</f>
        <v>45.228572845458977</v>
      </c>
      <c r="H74" s="131">
        <f>'Step 2'!I73</f>
        <v>38.199699401855469</v>
      </c>
      <c r="I74" s="131">
        <f>'Step 2'!J73</f>
        <v>763.69000244140625</v>
      </c>
      <c r="J74" s="131">
        <f>'Step 2'!K73</f>
        <v>39.498584747314453</v>
      </c>
      <c r="K74" s="131">
        <f>'Step 2'!L73</f>
        <v>36.96893310546875</v>
      </c>
      <c r="L74" s="131">
        <f>'Step 2'!M73</f>
        <v>44.466861724853523</v>
      </c>
      <c r="M74" s="131">
        <f>'Step 2'!N73</f>
        <v>343.5</v>
      </c>
      <c r="N74" s="131">
        <f>'Step 2'!O73</f>
        <v>81.778945922851563</v>
      </c>
      <c r="O74" s="131">
        <f>'Step 2'!P73</f>
        <v>14.402543067932131</v>
      </c>
      <c r="P74" s="131">
        <f>'Step 2'!Q73</f>
        <v>130.05999755859381</v>
      </c>
      <c r="Q74" s="131">
        <f>'Step 2'!R73</f>
        <v>138.31416320800781</v>
      </c>
      <c r="R74" s="131">
        <f>'Step 2'!S73</f>
        <v>71.745010375976563</v>
      </c>
      <c r="S74" s="131">
        <f>'Step 2'!T73</f>
        <v>87.389999389648438</v>
      </c>
      <c r="T74" s="131">
        <f>'Step 2'!U73</f>
        <v>167.53559875488281</v>
      </c>
      <c r="U74" s="131">
        <f>'Step 2'!V73</f>
        <v>28.430000305175781</v>
      </c>
      <c r="V74" s="131">
        <f>'Step 2'!W73</f>
        <v>2.1700000762939449</v>
      </c>
      <c r="W74" s="131">
        <f>'Step 2'!X73</f>
        <v>290.0263671875</v>
      </c>
      <c r="X74" s="127">
        <f>B74*'Step 3'!B$35</f>
        <v>47334.854248046897</v>
      </c>
      <c r="Y74" s="127">
        <f>C74*'Step 3'!C$35</f>
        <v>48093.770866394021</v>
      </c>
      <c r="Z74" s="127">
        <f>D74*'Step 3'!D$35</f>
        <v>42992.219734191895</v>
      </c>
      <c r="AA74" s="127">
        <f>E74*'Step 3'!E$35</f>
        <v>44366.613311767578</v>
      </c>
      <c r="AB74" s="127">
        <f>F74*'Step 3'!F$35</f>
        <v>41545.846618652344</v>
      </c>
      <c r="AC74" s="127">
        <f>G74*'Step 3'!G$35</f>
        <v>47625.687206268303</v>
      </c>
      <c r="AD74" s="127">
        <f>H74*'Step 3'!H$35</f>
        <v>37550.304512023926</v>
      </c>
      <c r="AE74" s="127">
        <f>I74*'Step 3'!I$35</f>
        <v>42002.950134277344</v>
      </c>
      <c r="AF74" s="127">
        <f>J74*'Step 3'!J$35</f>
        <v>40328.055027008057</v>
      </c>
      <c r="AG74" s="127">
        <f>K74*'Step 3'!K$35</f>
        <v>44288.781860351563</v>
      </c>
      <c r="AH74" s="127">
        <f>L74*'Step 3'!L$35</f>
        <v>46556.804225921638</v>
      </c>
      <c r="AI74" s="127">
        <f>M74*'Step 3'!M$35</f>
        <v>45685.5</v>
      </c>
      <c r="AJ74" s="127">
        <f>N74*'Step 3'!N$35</f>
        <v>46859.336013793945</v>
      </c>
      <c r="AK74" s="127">
        <f>O74*'Step 3'!O$35</f>
        <v>41623.34946632386</v>
      </c>
      <c r="AL74" s="127">
        <f>P74*'Step 3'!P$35</f>
        <v>35116.199340820327</v>
      </c>
      <c r="AM74" s="127">
        <f>Q74*'Step 3'!Q$35</f>
        <v>49378.156265258789</v>
      </c>
      <c r="AN74" s="127">
        <f>R74*'Step 3'!R$35</f>
        <v>44553.651443481445</v>
      </c>
      <c r="AO74" s="127">
        <f>S74*'Step 3'!S$35</f>
        <v>46054.529678344727</v>
      </c>
      <c r="AP74" s="127">
        <f>T74*'Step 3'!T$35</f>
        <v>45737.218460083008</v>
      </c>
      <c r="AQ74" s="127">
        <f>U74*'Step 3'!U$35</f>
        <v>68743.740737915039</v>
      </c>
      <c r="AR74" s="128">
        <f>-(V74*'Step 3'!$W$35)</f>
        <v>-127834.70449447629</v>
      </c>
      <c r="AS74" s="128">
        <f>-(W74*'Step 3'!$X$35)</f>
        <v>-688522.595703125</v>
      </c>
      <c r="AT74" s="128">
        <f t="shared" si="6"/>
        <v>1504935.4196868686</v>
      </c>
      <c r="AU74" s="128">
        <f>AT74*((1+ASSUMPTIONS!$E$16)^('Step 4'!A74-'Step 4'!A73)-1)</f>
        <v>50.445031680300836</v>
      </c>
      <c r="AV74" s="128">
        <f t="shared" si="7"/>
        <v>-504638.02553964715</v>
      </c>
      <c r="AW74" s="128">
        <f>AV74*((1+ASSUMPTIONS!$E$17)^('Step 4'!A74-'Step 4'!A73)-1)</f>
        <v>-47.547858390724301</v>
      </c>
      <c r="AX74" s="128">
        <f>SUM(AR74:AS74)*(ASSUMPTIONS!$E$18)</f>
        <v>22.790418103400949</v>
      </c>
      <c r="AY74" s="136">
        <f>-('Step 3'!$V$29+'Step 3'!$Y$29)</f>
        <v>-388.06500000000005</v>
      </c>
      <c r="AZ74" s="128">
        <f t="shared" si="4"/>
        <v>1090015.2856919379</v>
      </c>
      <c r="BA74" s="196">
        <f t="shared" si="5"/>
        <v>0.63270172501972133</v>
      </c>
    </row>
    <row r="75" spans="1:53" x14ac:dyDescent="0.35">
      <c r="A75" s="135">
        <f>'Step 2'!A74</f>
        <v>43377</v>
      </c>
      <c r="B75" s="131">
        <f>'Step 2'!C74</f>
        <v>134.6397399902344</v>
      </c>
      <c r="C75" s="131">
        <f>'Step 2'!D74</f>
        <v>112.4239883422852</v>
      </c>
      <c r="D75" s="131">
        <f>'Step 2'!E74</f>
        <v>58.1060791015625</v>
      </c>
      <c r="E75" s="131">
        <f>'Step 2'!F74</f>
        <v>70.724227905273438</v>
      </c>
      <c r="F75" s="131">
        <f>'Step 2'!G74</f>
        <v>55.591522216796882</v>
      </c>
      <c r="G75" s="131">
        <f>'Step 2'!H74</f>
        <v>45.717586517333977</v>
      </c>
      <c r="H75" s="131">
        <f>'Step 2'!I74</f>
        <v>38.658493041992188</v>
      </c>
      <c r="I75" s="131">
        <f>'Step 2'!J74</f>
        <v>763.9000244140625</v>
      </c>
      <c r="J75" s="131">
        <f>'Step 2'!K74</f>
        <v>39.40899658203125</v>
      </c>
      <c r="K75" s="131">
        <f>'Step 2'!L74</f>
        <v>36.589252471923828</v>
      </c>
      <c r="L75" s="131">
        <f>'Step 2'!M74</f>
        <v>44.357704162597663</v>
      </c>
      <c r="M75" s="131">
        <f>'Step 2'!N74</f>
        <v>339.44000244140619</v>
      </c>
      <c r="N75" s="131">
        <f>'Step 2'!O74</f>
        <v>81.8984375</v>
      </c>
      <c r="O75" s="131">
        <f>'Step 2'!P74</f>
        <v>14.38271903991699</v>
      </c>
      <c r="P75" s="131">
        <f>'Step 2'!Q74</f>
        <v>127.9700012207031</v>
      </c>
      <c r="Q75" s="131">
        <f>'Step 2'!R74</f>
        <v>138.8827819824219</v>
      </c>
      <c r="R75" s="131">
        <f>'Step 2'!S74</f>
        <v>71.525909423828125</v>
      </c>
      <c r="S75" s="131">
        <f>'Step 2'!T74</f>
        <v>86.040000915527344</v>
      </c>
      <c r="T75" s="131">
        <f>'Step 2'!U74</f>
        <v>165.64631652832031</v>
      </c>
      <c r="U75" s="131">
        <f>'Step 2'!V74</f>
        <v>27.780000686645511</v>
      </c>
      <c r="V75" s="131">
        <f>'Step 2'!W74</f>
        <v>2.1700000762939449</v>
      </c>
      <c r="W75" s="131">
        <f>'Step 2'!X74</f>
        <v>287.75958251953119</v>
      </c>
      <c r="X75" s="127">
        <f>B75*'Step 3'!B$35</f>
        <v>47931.747436523445</v>
      </c>
      <c r="Y75" s="127">
        <f>C75*'Step 3'!C$35</f>
        <v>50028.674812316916</v>
      </c>
      <c r="Z75" s="127">
        <f>D75*'Step 3'!D$35</f>
        <v>42417.437744140625</v>
      </c>
      <c r="AA75" s="127">
        <f>E75*'Step 3'!E$35</f>
        <v>44273.366668701172</v>
      </c>
      <c r="AB75" s="127">
        <f>F75*'Step 3'!F$35</f>
        <v>41860.416229248054</v>
      </c>
      <c r="AC75" s="127">
        <f>G75*'Step 3'!G$35</f>
        <v>48140.618602752678</v>
      </c>
      <c r="AD75" s="127">
        <f>H75*'Step 3'!H$35</f>
        <v>38001.29866027832</v>
      </c>
      <c r="AE75" s="127">
        <f>I75*'Step 3'!I$35</f>
        <v>42014.501342773438</v>
      </c>
      <c r="AF75" s="127">
        <f>J75*'Step 3'!J$35</f>
        <v>40236.585510253906</v>
      </c>
      <c r="AG75" s="127">
        <f>K75*'Step 3'!K$35</f>
        <v>43833.924461364746</v>
      </c>
      <c r="AH75" s="127">
        <f>L75*'Step 3'!L$35</f>
        <v>46442.516258239753</v>
      </c>
      <c r="AI75" s="127">
        <f>M75*'Step 3'!M$35</f>
        <v>45145.520324707024</v>
      </c>
      <c r="AJ75" s="127">
        <f>N75*'Step 3'!N$35</f>
        <v>46927.8046875</v>
      </c>
      <c r="AK75" s="127">
        <f>O75*'Step 3'!O$35</f>
        <v>41566.0580253601</v>
      </c>
      <c r="AL75" s="127">
        <f>P75*'Step 3'!P$35</f>
        <v>34551.900329589836</v>
      </c>
      <c r="AM75" s="127">
        <f>Q75*'Step 3'!Q$35</f>
        <v>49581.153167724617</v>
      </c>
      <c r="AN75" s="127">
        <f>R75*'Step 3'!R$35</f>
        <v>44417.589752197266</v>
      </c>
      <c r="AO75" s="127">
        <f>S75*'Step 3'!S$35</f>
        <v>45343.08048248291</v>
      </c>
      <c r="AP75" s="127">
        <f>T75*'Step 3'!T$35</f>
        <v>45221.444412231445</v>
      </c>
      <c r="AQ75" s="127">
        <f>U75*'Step 3'!U$35</f>
        <v>67172.041660308852</v>
      </c>
      <c r="AR75" s="128">
        <f>-(V75*'Step 3'!$W$35)</f>
        <v>-127834.70449447629</v>
      </c>
      <c r="AS75" s="128">
        <f>-(W75*'Step 3'!$X$35)</f>
        <v>-683141.24890136707</v>
      </c>
      <c r="AT75" s="128">
        <f t="shared" si="6"/>
        <v>1504985.864718549</v>
      </c>
      <c r="AU75" s="128">
        <f>AT75*((1+ASSUMPTIONS!$E$16)^('Step 4'!A75-'Step 4'!A74)-1)</f>
        <v>50.446722584234614</v>
      </c>
      <c r="AV75" s="128">
        <f t="shared" si="7"/>
        <v>-504685.57339803787</v>
      </c>
      <c r="AW75" s="128">
        <f>AV75*((1+ASSUMPTIONS!$E$17)^('Step 4'!A75-'Step 4'!A74)-1)</f>
        <v>-47.552338431314041</v>
      </c>
      <c r="AX75" s="128">
        <f>SUM(AR75:AS75)*(ASSUMPTIONS!$E$18)</f>
        <v>22.640185915189026</v>
      </c>
      <c r="AY75" s="136">
        <f>-('Step 3'!$V$29+'Step 3'!$Y$29)</f>
        <v>-388.06500000000005</v>
      </c>
      <c r="AZ75" s="128">
        <f t="shared" si="4"/>
        <v>1094069.4880634309</v>
      </c>
      <c r="BA75" s="196">
        <f t="shared" si="5"/>
        <v>0.63753855954903826</v>
      </c>
    </row>
    <row r="76" spans="1:53" x14ac:dyDescent="0.35">
      <c r="A76" s="135">
        <f>'Step 2'!A75</f>
        <v>43378</v>
      </c>
      <c r="B76" s="131">
        <f>'Step 2'!C75</f>
        <v>135.19746398925781</v>
      </c>
      <c r="C76" s="131">
        <f>'Step 2'!D75</f>
        <v>114.4438171386719</v>
      </c>
      <c r="D76" s="131">
        <f>'Step 2'!E75</f>
        <v>58.993118286132813</v>
      </c>
      <c r="E76" s="131">
        <f>'Step 2'!F75</f>
        <v>70.535545349121094</v>
      </c>
      <c r="F76" s="131">
        <f>'Step 2'!G75</f>
        <v>55.462215423583977</v>
      </c>
      <c r="G76" s="131">
        <f>'Step 2'!H75</f>
        <v>45.83734130859375</v>
      </c>
      <c r="H76" s="131">
        <f>'Step 2'!I75</f>
        <v>38.648521423339837</v>
      </c>
      <c r="I76" s="131">
        <f>'Step 2'!J75</f>
        <v>771.29998779296875</v>
      </c>
      <c r="J76" s="131">
        <f>'Step 2'!K75</f>
        <v>39.51849365234375</v>
      </c>
      <c r="K76" s="131">
        <f>'Step 2'!L75</f>
        <v>37.168766021728523</v>
      </c>
      <c r="L76" s="131">
        <f>'Step 2'!M75</f>
        <v>44.566093444824219</v>
      </c>
      <c r="M76" s="131">
        <f>'Step 2'!N75</f>
        <v>340.82000732421881</v>
      </c>
      <c r="N76" s="131">
        <f>'Step 2'!O75</f>
        <v>77.576469421386719</v>
      </c>
      <c r="O76" s="131">
        <f>'Step 2'!P75</f>
        <v>14.53140258789062</v>
      </c>
      <c r="P76" s="131">
        <f>'Step 2'!Q75</f>
        <v>126.90000152587891</v>
      </c>
      <c r="Q76" s="131">
        <f>'Step 2'!R75</f>
        <v>138.6333923339844</v>
      </c>
      <c r="R76" s="131">
        <f>'Step 2'!S75</f>
        <v>71.286895751953125</v>
      </c>
      <c r="S76" s="131">
        <f>'Step 2'!T75</f>
        <v>84.139999389648438</v>
      </c>
      <c r="T76" s="131">
        <f>'Step 2'!U75</f>
        <v>165.7662658691406</v>
      </c>
      <c r="U76" s="131">
        <f>'Step 2'!V75</f>
        <v>27.35000038146973</v>
      </c>
      <c r="V76" s="131">
        <f>'Step 2'!W75</f>
        <v>2.1649999618530269</v>
      </c>
      <c r="W76" s="131">
        <f>'Step 2'!X75</f>
        <v>286.14898681640619</v>
      </c>
      <c r="X76" s="127">
        <f>B76*'Step 3'!B$35</f>
        <v>48130.297180175781</v>
      </c>
      <c r="Y76" s="127">
        <f>C76*'Step 3'!C$35</f>
        <v>50927.498626708999</v>
      </c>
      <c r="Z76" s="127">
        <f>D76*'Step 3'!D$35</f>
        <v>43064.976348876953</v>
      </c>
      <c r="AA76" s="127">
        <f>E76*'Step 3'!E$35</f>
        <v>44155.251388549805</v>
      </c>
      <c r="AB76" s="127">
        <f>F76*'Step 3'!F$35</f>
        <v>41763.048213958733</v>
      </c>
      <c r="AC76" s="127">
        <f>G76*'Step 3'!G$35</f>
        <v>48266.720397949219</v>
      </c>
      <c r="AD76" s="127">
        <f>H76*'Step 3'!H$35</f>
        <v>37991.496559143059</v>
      </c>
      <c r="AE76" s="127">
        <f>I76*'Step 3'!I$35</f>
        <v>42421.499328613281</v>
      </c>
      <c r="AF76" s="127">
        <f>J76*'Step 3'!J$35</f>
        <v>40348.382019042969</v>
      </c>
      <c r="AG76" s="127">
        <f>K76*'Step 3'!K$35</f>
        <v>44528.181694030769</v>
      </c>
      <c r="AH76" s="127">
        <f>L76*'Step 3'!L$35</f>
        <v>46660.699836730957</v>
      </c>
      <c r="AI76" s="127">
        <f>M76*'Step 3'!M$35</f>
        <v>45329.060974121101</v>
      </c>
      <c r="AJ76" s="127">
        <f>N76*'Step 3'!N$35</f>
        <v>44451.31697845459</v>
      </c>
      <c r="AK76" s="127">
        <f>O76*'Step 3'!O$35</f>
        <v>41995.753479003892</v>
      </c>
      <c r="AL76" s="127">
        <f>P76*'Step 3'!P$35</f>
        <v>34263.000411987305</v>
      </c>
      <c r="AM76" s="127">
        <f>Q76*'Step 3'!Q$35</f>
        <v>49492.121063232429</v>
      </c>
      <c r="AN76" s="127">
        <f>R76*'Step 3'!R$35</f>
        <v>44269.162261962891</v>
      </c>
      <c r="AO76" s="127">
        <f>S76*'Step 3'!S$35</f>
        <v>44341.779678344727</v>
      </c>
      <c r="AP76" s="127">
        <f>T76*'Step 3'!T$35</f>
        <v>45254.190582275383</v>
      </c>
      <c r="AQ76" s="127">
        <f>U76*'Step 3'!U$35</f>
        <v>66132.300922393813</v>
      </c>
      <c r="AR76" s="128">
        <f>-(V76*'Step 3'!$W$35)</f>
        <v>-127540.14775276181</v>
      </c>
      <c r="AS76" s="128">
        <f>-(W76*'Step 3'!$X$35)</f>
        <v>-679317.69470214832</v>
      </c>
      <c r="AT76" s="128">
        <f t="shared" si="6"/>
        <v>1505036.3114411333</v>
      </c>
      <c r="AU76" s="128">
        <f>AT76*((1+ASSUMPTIONS!$E$16)^('Step 4'!A76-'Step 4'!A75)-1)</f>
        <v>50.448413544847035</v>
      </c>
      <c r="AV76" s="128">
        <f t="shared" si="7"/>
        <v>-504733.12573646917</v>
      </c>
      <c r="AW76" s="128">
        <f>AV76*((1+ASSUMPTIONS!$E$17)^('Step 4'!A76-'Step 4'!A75)-1)</f>
        <v>-47.556818894020871</v>
      </c>
      <c r="AX76" s="128">
        <f>SUM(AR76:AS76)*(ASSUMPTIONS!$E$18)</f>
        <v>22.525219747657555</v>
      </c>
      <c r="AY76" s="136">
        <f>-('Step 3'!$V$29+'Step 3'!$Y$29)</f>
        <v>-388.06500000000005</v>
      </c>
      <c r="AZ76" s="128">
        <f t="shared" si="4"/>
        <v>1096869.4330097088</v>
      </c>
      <c r="BA76" s="196">
        <f t="shared" si="5"/>
        <v>0.64120241315874538</v>
      </c>
    </row>
    <row r="77" spans="1:53" x14ac:dyDescent="0.35">
      <c r="A77" s="135">
        <f>'Step 2'!A76</f>
        <v>43381</v>
      </c>
      <c r="B77" s="131">
        <f>'Step 2'!C76</f>
        <v>135.51615905761719</v>
      </c>
      <c r="C77" s="131">
        <f>'Step 2'!D76</f>
        <v>114.8816223144531</v>
      </c>
      <c r="D77" s="131">
        <f>'Step 2'!E76</f>
        <v>59.601089477539063</v>
      </c>
      <c r="E77" s="131">
        <f>'Step 2'!F76</f>
        <v>70.962554931640625</v>
      </c>
      <c r="F77" s="131">
        <f>'Step 2'!G76</f>
        <v>56.238052368164063</v>
      </c>
      <c r="G77" s="131">
        <f>'Step 2'!H76</f>
        <v>46.256492614746087</v>
      </c>
      <c r="H77" s="131">
        <f>'Step 2'!I76</f>
        <v>39.157184600830078</v>
      </c>
      <c r="I77" s="131">
        <f>'Step 2'!J76</f>
        <v>788.469970703125</v>
      </c>
      <c r="J77" s="131">
        <f>'Step 2'!K76</f>
        <v>40.344696044921882</v>
      </c>
      <c r="K77" s="131">
        <f>'Step 2'!L76</f>
        <v>37.258689880371087</v>
      </c>
      <c r="L77" s="131">
        <f>'Step 2'!M76</f>
        <v>44.933261871337891</v>
      </c>
      <c r="M77" s="131">
        <f>'Step 2'!N76</f>
        <v>344.33999633789063</v>
      </c>
      <c r="N77" s="131">
        <f>'Step 2'!O76</f>
        <v>77.14825439453125</v>
      </c>
      <c r="O77" s="131">
        <f>'Step 2'!P76</f>
        <v>14.640439033508301</v>
      </c>
      <c r="P77" s="131">
        <f>'Step 2'!Q76</f>
        <v>125</v>
      </c>
      <c r="Q77" s="131">
        <f>'Step 2'!R76</f>
        <v>138.5436096191406</v>
      </c>
      <c r="R77" s="131">
        <f>'Step 2'!S76</f>
        <v>71.147468566894531</v>
      </c>
      <c r="S77" s="131">
        <f>'Step 2'!T76</f>
        <v>83.680000305175781</v>
      </c>
      <c r="T77" s="131">
        <f>'Step 2'!U76</f>
        <v>168.2952880859375</v>
      </c>
      <c r="U77" s="131">
        <f>'Step 2'!V76</f>
        <v>26.45999908447266</v>
      </c>
      <c r="V77" s="131">
        <f>'Step 2'!W76</f>
        <v>2.1649999618530269</v>
      </c>
      <c r="W77" s="131">
        <f>'Step 2'!X76</f>
        <v>286.14898681640619</v>
      </c>
      <c r="X77" s="127">
        <f>B77*'Step 3'!B$35</f>
        <v>48243.752624511719</v>
      </c>
      <c r="Y77" s="127">
        <f>C77*'Step 3'!C$35</f>
        <v>51122.321929931626</v>
      </c>
      <c r="Z77" s="127">
        <f>D77*'Step 3'!D$35</f>
        <v>43508.795318603516</v>
      </c>
      <c r="AA77" s="127">
        <f>E77*'Step 3'!E$35</f>
        <v>44422.559387207031</v>
      </c>
      <c r="AB77" s="127">
        <f>F77*'Step 3'!F$35</f>
        <v>42347.253433227539</v>
      </c>
      <c r="AC77" s="127">
        <f>G77*'Step 3'!G$35</f>
        <v>48708.086723327629</v>
      </c>
      <c r="AD77" s="127">
        <f>H77*'Step 3'!H$35</f>
        <v>38491.512462615967</v>
      </c>
      <c r="AE77" s="127">
        <f>I77*'Step 3'!I$35</f>
        <v>43365.848388671875</v>
      </c>
      <c r="AF77" s="127">
        <f>J77*'Step 3'!J$35</f>
        <v>41191.934661865242</v>
      </c>
      <c r="AG77" s="127">
        <f>K77*'Step 3'!K$35</f>
        <v>44635.910476684563</v>
      </c>
      <c r="AH77" s="127">
        <f>L77*'Step 3'!L$35</f>
        <v>47045.125179290771</v>
      </c>
      <c r="AI77" s="127">
        <f>M77*'Step 3'!M$35</f>
        <v>45797.219512939453</v>
      </c>
      <c r="AJ77" s="127">
        <f>N77*'Step 3'!N$35</f>
        <v>44205.949768066406</v>
      </c>
      <c r="AK77" s="127">
        <f>O77*'Step 3'!O$35</f>
        <v>42310.868806838989</v>
      </c>
      <c r="AL77" s="127">
        <f>P77*'Step 3'!P$35</f>
        <v>33750</v>
      </c>
      <c r="AM77" s="127">
        <f>Q77*'Step 3'!Q$35</f>
        <v>49460.068634033196</v>
      </c>
      <c r="AN77" s="127">
        <f>R77*'Step 3'!R$35</f>
        <v>44182.577980041504</v>
      </c>
      <c r="AO77" s="127">
        <f>S77*'Step 3'!S$35</f>
        <v>44099.360160827637</v>
      </c>
      <c r="AP77" s="127">
        <f>T77*'Step 3'!T$35</f>
        <v>45944.613647460938</v>
      </c>
      <c r="AQ77" s="127">
        <f>U77*'Step 3'!U$35</f>
        <v>63980.27778625489</v>
      </c>
      <c r="AR77" s="128">
        <f>-(V77*'Step 3'!$W$35)</f>
        <v>-127540.14775276181</v>
      </c>
      <c r="AS77" s="128">
        <f>-(W77*'Step 3'!$X$35)</f>
        <v>-679317.69470214832</v>
      </c>
      <c r="AT77" s="128">
        <f t="shared" si="6"/>
        <v>1505086.7598546781</v>
      </c>
      <c r="AU77" s="128">
        <f>AT77*((1+ASSUMPTIONS!$E$16)^('Step 4'!A77-'Step 4'!A76)-1)</f>
        <v>151.35538696481976</v>
      </c>
      <c r="AV77" s="128">
        <f t="shared" si="7"/>
        <v>-504780.68255536316</v>
      </c>
      <c r="AW77" s="128">
        <f>AV77*((1+ASSUMPTIONS!$E$17)^('Step 4'!A77-'Step 4'!A76)-1)</f>
        <v>-142.69734368009466</v>
      </c>
      <c r="AX77" s="128">
        <f>SUM(AR77:AS77)*(ASSUMPTIONS!$E$18)</f>
        <v>22.525219747657555</v>
      </c>
      <c r="AY77" s="136">
        <f>-('Step 3'!$V$29+'Step 3'!$Y$29)</f>
        <v>-388.06500000000005</v>
      </c>
      <c r="AZ77" s="128">
        <f t="shared" si="4"/>
        <v>1099905.3899898373</v>
      </c>
      <c r="BA77" s="196">
        <f t="shared" si="5"/>
        <v>0.6418413018571435</v>
      </c>
    </row>
    <row r="78" spans="1:53" x14ac:dyDescent="0.35">
      <c r="A78" s="135">
        <f>'Step 2'!A77</f>
        <v>43382</v>
      </c>
      <c r="B78" s="131">
        <f>'Step 2'!C77</f>
        <v>135.2671813964844</v>
      </c>
      <c r="C78" s="131">
        <f>'Step 2'!D77</f>
        <v>114.8716659545898</v>
      </c>
      <c r="D78" s="131">
        <f>'Step 2'!E77</f>
        <v>59.222354888916023</v>
      </c>
      <c r="E78" s="131">
        <f>'Step 2'!F77</f>
        <v>71.83642578125</v>
      </c>
      <c r="F78" s="131">
        <f>'Step 2'!G77</f>
        <v>57.401802062988281</v>
      </c>
      <c r="G78" s="131">
        <f>'Step 2'!H77</f>
        <v>45.627765655517578</v>
      </c>
      <c r="H78" s="131">
        <f>'Step 2'!I77</f>
        <v>39.805484771728523</v>
      </c>
      <c r="I78" s="131">
        <f>'Step 2'!J77</f>
        <v>782.59002685546875</v>
      </c>
      <c r="J78" s="131">
        <f>'Step 2'!K77</f>
        <v>40.533828735351563</v>
      </c>
      <c r="K78" s="131">
        <f>'Step 2'!L77</f>
        <v>37.388580322265618</v>
      </c>
      <c r="L78" s="131">
        <f>'Step 2'!M77</f>
        <v>45.121807098388672</v>
      </c>
      <c r="M78" s="131">
        <f>'Step 2'!N77</f>
        <v>345.55999755859381</v>
      </c>
      <c r="N78" s="131">
        <f>'Step 2'!O77</f>
        <v>77.327507019042969</v>
      </c>
      <c r="O78" s="131">
        <f>'Step 2'!P77</f>
        <v>14.689999580383301</v>
      </c>
      <c r="P78" s="131">
        <f>'Step 2'!Q77</f>
        <v>122.7799987792969</v>
      </c>
      <c r="Q78" s="131">
        <f>'Step 2'!R77</f>
        <v>139.2419128417969</v>
      </c>
      <c r="R78" s="131">
        <f>'Step 2'!S77</f>
        <v>70.998085021972656</v>
      </c>
      <c r="S78" s="131">
        <f>'Step 2'!T77</f>
        <v>81.430000305175781</v>
      </c>
      <c r="T78" s="131">
        <f>'Step 2'!U77</f>
        <v>168.82508850097659</v>
      </c>
      <c r="U78" s="131">
        <f>'Step 2'!V77</f>
        <v>27.239999771118161</v>
      </c>
      <c r="V78" s="131">
        <f>'Step 2'!W77</f>
        <v>2.184999942779541</v>
      </c>
      <c r="W78" s="131">
        <f>'Step 2'!X77</f>
        <v>285.73141479492188</v>
      </c>
      <c r="X78" s="127">
        <f>B78*'Step 3'!B$35</f>
        <v>48155.116577148445</v>
      </c>
      <c r="Y78" s="127">
        <f>C78*'Step 3'!C$35</f>
        <v>51117.891349792459</v>
      </c>
      <c r="Z78" s="127">
        <f>D78*'Step 3'!D$35</f>
        <v>43232.319068908699</v>
      </c>
      <c r="AA78" s="127">
        <f>E78*'Step 3'!E$35</f>
        <v>44969.6025390625</v>
      </c>
      <c r="AB78" s="127">
        <f>F78*'Step 3'!F$35</f>
        <v>43223.556953430176</v>
      </c>
      <c r="AC78" s="127">
        <f>G78*'Step 3'!G$35</f>
        <v>48046.03723526001</v>
      </c>
      <c r="AD78" s="127">
        <f>H78*'Step 3'!H$35</f>
        <v>39128.791530609138</v>
      </c>
      <c r="AE78" s="127">
        <f>I78*'Step 3'!I$35</f>
        <v>43042.451477050781</v>
      </c>
      <c r="AF78" s="127">
        <f>J78*'Step 3'!J$35</f>
        <v>41385.039138793945</v>
      </c>
      <c r="AG78" s="127">
        <f>K78*'Step 3'!K$35</f>
        <v>44791.519226074211</v>
      </c>
      <c r="AH78" s="127">
        <f>L78*'Step 3'!L$35</f>
        <v>47242.532032012939</v>
      </c>
      <c r="AI78" s="127">
        <f>M78*'Step 3'!M$35</f>
        <v>45959.479675292976</v>
      </c>
      <c r="AJ78" s="127">
        <f>N78*'Step 3'!N$35</f>
        <v>44308.661521911621</v>
      </c>
      <c r="AK78" s="127">
        <f>O78*'Step 3'!O$35</f>
        <v>42454.098787307739</v>
      </c>
      <c r="AL78" s="127">
        <f>P78*'Step 3'!P$35</f>
        <v>33150.599670410164</v>
      </c>
      <c r="AM78" s="127">
        <f>Q78*'Step 3'!Q$35</f>
        <v>49709.362884521492</v>
      </c>
      <c r="AN78" s="127">
        <f>R78*'Step 3'!R$35</f>
        <v>44089.81079864502</v>
      </c>
      <c r="AO78" s="127">
        <f>S78*'Step 3'!S$35</f>
        <v>42913.610160827637</v>
      </c>
      <c r="AP78" s="127">
        <f>T78*'Step 3'!T$35</f>
        <v>46089.249160766609</v>
      </c>
      <c r="AQ78" s="127">
        <f>U78*'Step 3'!U$35</f>
        <v>65866.319446563706</v>
      </c>
      <c r="AR78" s="128">
        <f>-(V78*'Step 3'!$W$35)</f>
        <v>-128718.34662914276</v>
      </c>
      <c r="AS78" s="128">
        <f>-(W78*'Step 3'!$X$35)</f>
        <v>-678326.37872314453</v>
      </c>
      <c r="AT78" s="128">
        <f t="shared" si="6"/>
        <v>1505238.1152416428</v>
      </c>
      <c r="AU78" s="128">
        <f>AT78*((1+ASSUMPTIONS!$E$16)^('Step 4'!A78-'Step 4'!A77)-1)</f>
        <v>50.455177954121176</v>
      </c>
      <c r="AV78" s="128">
        <f t="shared" si="7"/>
        <v>-504923.37989904324</v>
      </c>
      <c r="AW78" s="128">
        <f>AV78*((1+ASSUMPTIONS!$E$17)^('Step 4'!A78-'Step 4'!A77)-1)</f>
        <v>-47.57474496681462</v>
      </c>
      <c r="AX78" s="128">
        <f>SUM(AR78:AS78)*(ASSUMPTIONS!$E$18)</f>
        <v>22.53043699673044</v>
      </c>
      <c r="AY78" s="136">
        <f>-('Step 3'!$V$29+'Step 3'!$Y$29)</f>
        <v>-388.06500000000005</v>
      </c>
      <c r="AZ78" s="128">
        <f t="shared" si="4"/>
        <v>1101783.4050946869</v>
      </c>
      <c r="BA78" s="196">
        <f t="shared" si="5"/>
        <v>0.64209456602684878</v>
      </c>
    </row>
    <row r="79" spans="1:53" x14ac:dyDescent="0.35">
      <c r="A79" s="135">
        <f>'Step 2'!A78</f>
        <v>43383</v>
      </c>
      <c r="B79" s="131">
        <f>'Step 2'!C78</f>
        <v>133.75335693359381</v>
      </c>
      <c r="C79" s="131">
        <f>'Step 2'!D78</f>
        <v>112.77223968505859</v>
      </c>
      <c r="D79" s="131">
        <f>'Step 2'!E78</f>
        <v>55.77386474609375</v>
      </c>
      <c r="E79" s="131">
        <f>'Step 2'!F78</f>
        <v>69.959579467773438</v>
      </c>
      <c r="F79" s="131">
        <f>'Step 2'!G78</f>
        <v>55.710880279541023</v>
      </c>
      <c r="G79" s="131">
        <f>'Step 2'!H78</f>
        <v>43.771518707275391</v>
      </c>
      <c r="H79" s="131">
        <f>'Step 2'!I78</f>
        <v>39.845378875732422</v>
      </c>
      <c r="I79" s="131">
        <f>'Step 2'!J78</f>
        <v>778.16998291015625</v>
      </c>
      <c r="J79" s="131">
        <f>'Step 2'!K78</f>
        <v>39.866889953613281</v>
      </c>
      <c r="K79" s="131">
        <f>'Step 2'!L78</f>
        <v>36.409400939941413</v>
      </c>
      <c r="L79" s="131">
        <f>'Step 2'!M78</f>
        <v>44.169155120849609</v>
      </c>
      <c r="M79" s="131">
        <f>'Step 2'!N78</f>
        <v>336.45001220703119</v>
      </c>
      <c r="N79" s="131">
        <f>'Step 2'!O78</f>
        <v>74.170677185058594</v>
      </c>
      <c r="O79" s="131">
        <f>'Step 2'!P78</f>
        <v>14.650350570678709</v>
      </c>
      <c r="P79" s="131">
        <f>'Step 2'!Q78</f>
        <v>117.6800003051758</v>
      </c>
      <c r="Q79" s="131">
        <f>'Step 2'!R78</f>
        <v>134.7627868652344</v>
      </c>
      <c r="R79" s="131">
        <f>'Step 2'!S78</f>
        <v>68.637786865234375</v>
      </c>
      <c r="S79" s="131">
        <f>'Step 2'!T78</f>
        <v>78.930000305175781</v>
      </c>
      <c r="T79" s="131">
        <f>'Step 2'!U78</f>
        <v>163.10728454589841</v>
      </c>
      <c r="U79" s="131">
        <f>'Step 2'!V78</f>
        <v>25</v>
      </c>
      <c r="V79" s="131">
        <f>'Step 2'!W78</f>
        <v>2.220000028610229</v>
      </c>
      <c r="W79" s="131">
        <f>'Step 2'!X78</f>
        <v>276.68426513671881</v>
      </c>
      <c r="X79" s="127">
        <f>B79*'Step 3'!B$35</f>
        <v>47616.195068359397</v>
      </c>
      <c r="Y79" s="127">
        <f>C79*'Step 3'!C$35</f>
        <v>50183.646659851074</v>
      </c>
      <c r="Z79" s="127">
        <f>D79*'Step 3'!D$35</f>
        <v>40714.921264648438</v>
      </c>
      <c r="AA79" s="127">
        <f>E79*'Step 3'!E$35</f>
        <v>43794.696746826172</v>
      </c>
      <c r="AB79" s="127">
        <f>F79*'Step 3'!F$35</f>
        <v>41950.292850494392</v>
      </c>
      <c r="AC79" s="127">
        <f>G79*'Step 3'!G$35</f>
        <v>46091.409198760986</v>
      </c>
      <c r="AD79" s="127">
        <f>H79*'Step 3'!H$35</f>
        <v>39168.007434844971</v>
      </c>
      <c r="AE79" s="127">
        <f>I79*'Step 3'!I$35</f>
        <v>42799.349060058594</v>
      </c>
      <c r="AF79" s="127">
        <f>J79*'Step 3'!J$35</f>
        <v>40704.09464263916</v>
      </c>
      <c r="AG79" s="127">
        <f>K79*'Step 3'!K$35</f>
        <v>43618.462326049812</v>
      </c>
      <c r="AH79" s="127">
        <f>L79*'Step 3'!L$35</f>
        <v>46245.105411529541</v>
      </c>
      <c r="AI79" s="127">
        <f>M79*'Step 3'!M$35</f>
        <v>44747.851623535149</v>
      </c>
      <c r="AJ79" s="127">
        <f>N79*'Step 3'!N$35</f>
        <v>42499.798027038574</v>
      </c>
      <c r="AK79" s="127">
        <f>O79*'Step 3'!O$35</f>
        <v>42339.513149261467</v>
      </c>
      <c r="AL79" s="127">
        <f>P79*'Step 3'!P$35</f>
        <v>31773.600082397465</v>
      </c>
      <c r="AM79" s="127">
        <f>Q79*'Step 3'!Q$35</f>
        <v>48110.314910888679</v>
      </c>
      <c r="AN79" s="127">
        <f>R79*'Step 3'!R$35</f>
        <v>42624.065643310547</v>
      </c>
      <c r="AO79" s="127">
        <f>S79*'Step 3'!S$35</f>
        <v>41596.110160827637</v>
      </c>
      <c r="AP79" s="127">
        <f>T79*'Step 3'!T$35</f>
        <v>44528.288681030266</v>
      </c>
      <c r="AQ79" s="127">
        <f>U79*'Step 3'!U$35</f>
        <v>60450</v>
      </c>
      <c r="AR79" s="128">
        <f>-(V79*'Step 3'!$W$35)</f>
        <v>-130780.20168542859</v>
      </c>
      <c r="AS79" s="128">
        <f>-(W79*'Step 3'!$X$35)</f>
        <v>-656848.44543457043</v>
      </c>
      <c r="AT79" s="128">
        <f t="shared" si="6"/>
        <v>1505288.570419597</v>
      </c>
      <c r="AU79" s="128">
        <f>AT79*((1+ASSUMPTIONS!$E$16)^('Step 4'!A79-'Step 4'!A78)-1)</f>
        <v>50.456869198155331</v>
      </c>
      <c r="AV79" s="128">
        <f t="shared" si="7"/>
        <v>-504970.95464401005</v>
      </c>
      <c r="AW79" s="128">
        <f>AV79*((1+ASSUMPTIONS!$E$17)^('Step 4'!A79-'Step 4'!A78)-1)</f>
        <v>-47.579227540703577</v>
      </c>
      <c r="AX79" s="128">
        <f>SUM(AR79:AS79)*(ASSUMPTIONS!$E$18)</f>
        <v>21.98839426527562</v>
      </c>
      <c r="AY79" s="136">
        <f>-('Step 3'!$V$29+'Step 3'!$Y$29)</f>
        <v>-388.06500000000005</v>
      </c>
      <c r="AZ79" s="128">
        <f t="shared" si="4"/>
        <v>1093881.4926338631</v>
      </c>
      <c r="BA79" s="196">
        <f t="shared" si="5"/>
        <v>0.65533892615649281</v>
      </c>
    </row>
    <row r="80" spans="1:53" x14ac:dyDescent="0.35">
      <c r="A80" s="135">
        <f>'Step 2'!A79</f>
        <v>43384</v>
      </c>
      <c r="B80" s="131">
        <f>'Step 2'!C79</f>
        <v>131.1340637207031</v>
      </c>
      <c r="C80" s="131">
        <f>'Step 2'!D79</f>
        <v>107.36944580078119</v>
      </c>
      <c r="D80" s="131">
        <f>'Step 2'!E79</f>
        <v>54.687488555908203</v>
      </c>
      <c r="E80" s="131">
        <f>'Step 2'!F79</f>
        <v>67.894065856933594</v>
      </c>
      <c r="F80" s="131">
        <f>'Step 2'!G79</f>
        <v>54.567024230957031</v>
      </c>
      <c r="G80" s="131">
        <f>'Step 2'!H79</f>
        <v>43.422222137451172</v>
      </c>
      <c r="H80" s="131">
        <f>'Step 2'!I79</f>
        <v>39.665851593017578</v>
      </c>
      <c r="I80" s="131">
        <f>'Step 2'!J79</f>
        <v>769.010009765625</v>
      </c>
      <c r="J80" s="131">
        <f>'Step 2'!K79</f>
        <v>39.498584747314453</v>
      </c>
      <c r="K80" s="131">
        <f>'Step 2'!L79</f>
        <v>35.949787139892578</v>
      </c>
      <c r="L80" s="131">
        <f>'Step 2'!M79</f>
        <v>42.482177734375</v>
      </c>
      <c r="M80" s="131">
        <f>'Step 2'!N79</f>
        <v>330.35000610351563</v>
      </c>
      <c r="N80" s="131">
        <f>'Step 2'!O79</f>
        <v>73.682701110839844</v>
      </c>
      <c r="O80" s="131">
        <f>'Step 2'!P79</f>
        <v>14.313332557678221</v>
      </c>
      <c r="P80" s="131">
        <f>'Step 2'!Q79</f>
        <v>117.379997253418</v>
      </c>
      <c r="Q80" s="131">
        <f>'Step 2'!R79</f>
        <v>132.1092224121094</v>
      </c>
      <c r="R80" s="131">
        <f>'Step 2'!S79</f>
        <v>68.099998474121094</v>
      </c>
      <c r="S80" s="131">
        <f>'Step 2'!T79</f>
        <v>80.120002746582031</v>
      </c>
      <c r="T80" s="131">
        <f>'Step 2'!U79</f>
        <v>160.97810363769531</v>
      </c>
      <c r="U80" s="131">
        <f>'Step 2'!V79</f>
        <v>25.29999923706055</v>
      </c>
      <c r="V80" s="131">
        <f>'Step 2'!W79</f>
        <v>2.214999914169312</v>
      </c>
      <c r="W80" s="131">
        <f>'Step 2'!X79</f>
        <v>270.58987426757813</v>
      </c>
      <c r="X80" s="127">
        <f>B80*'Step 3'!B$35</f>
        <v>46683.726684570305</v>
      </c>
      <c r="Y80" s="127">
        <f>C80*'Step 3'!C$35</f>
        <v>47779.403381347634</v>
      </c>
      <c r="Z80" s="127">
        <f>D80*'Step 3'!D$35</f>
        <v>39921.866645812988</v>
      </c>
      <c r="AA80" s="127">
        <f>E80*'Step 3'!E$35</f>
        <v>42501.68522644043</v>
      </c>
      <c r="AB80" s="127">
        <f>F80*'Step 3'!F$35</f>
        <v>41088.969245910645</v>
      </c>
      <c r="AC80" s="127">
        <f>G80*'Step 3'!G$35</f>
        <v>45723.599910736084</v>
      </c>
      <c r="AD80" s="127">
        <f>H80*'Step 3'!H$35</f>
        <v>38991.532115936279</v>
      </c>
      <c r="AE80" s="127">
        <f>I80*'Step 3'!I$35</f>
        <v>42295.550537109375</v>
      </c>
      <c r="AF80" s="127">
        <f>J80*'Step 3'!J$35</f>
        <v>40328.055027008057</v>
      </c>
      <c r="AG80" s="127">
        <f>K80*'Step 3'!K$35</f>
        <v>43067.844993591309</v>
      </c>
      <c r="AH80" s="127">
        <f>L80*'Step 3'!L$35</f>
        <v>44478.840087890625</v>
      </c>
      <c r="AI80" s="127">
        <f>M80*'Step 3'!M$35</f>
        <v>43936.550811767578</v>
      </c>
      <c r="AJ80" s="127">
        <f>N80*'Step 3'!N$35</f>
        <v>42220.18773651123</v>
      </c>
      <c r="AK80" s="127">
        <f>O80*'Step 3'!O$35</f>
        <v>41365.531091690056</v>
      </c>
      <c r="AL80" s="127">
        <f>P80*'Step 3'!P$35</f>
        <v>31692.599258422859</v>
      </c>
      <c r="AM80" s="127">
        <f>Q80*'Step 3'!Q$35</f>
        <v>47162.992401123054</v>
      </c>
      <c r="AN80" s="127">
        <f>R80*'Step 3'!R$35</f>
        <v>42290.099052429199</v>
      </c>
      <c r="AO80" s="127">
        <f>S80*'Step 3'!S$35</f>
        <v>42223.24144744873</v>
      </c>
      <c r="AP80" s="127">
        <f>T80*'Step 3'!T$35</f>
        <v>43947.02229309082</v>
      </c>
      <c r="AQ80" s="127">
        <f>U80*'Step 3'!U$35</f>
        <v>61175.39815521241</v>
      </c>
      <c r="AR80" s="128">
        <f>-(V80*'Step 3'!$W$35)</f>
        <v>-130485.64494371417</v>
      </c>
      <c r="AS80" s="128">
        <f>-(W80*'Step 3'!$X$35)</f>
        <v>-642380.36151123047</v>
      </c>
      <c r="AT80" s="128">
        <f t="shared" si="6"/>
        <v>1505339.0272887952</v>
      </c>
      <c r="AU80" s="128">
        <f>AT80*((1+ASSUMPTIONS!$E$16)^('Step 4'!A80-'Step 4'!A79)-1)</f>
        <v>50.458560498879535</v>
      </c>
      <c r="AV80" s="128">
        <f t="shared" si="7"/>
        <v>-505018.53387155075</v>
      </c>
      <c r="AW80" s="128">
        <f>AV80*((1+ASSUMPTIONS!$E$17)^('Step 4'!A80-'Step 4'!A79)-1)</f>
        <v>-47.58371053694831</v>
      </c>
      <c r="AX80" s="128">
        <f>SUM(AR80:AS80)*(ASSUMPTIONS!$E$18)</f>
        <v>21.576262527144017</v>
      </c>
      <c r="AY80" s="136">
        <f>-('Step 3'!$V$29+'Step 3'!$Y$29)</f>
        <v>-388.06500000000005</v>
      </c>
      <c r="AZ80" s="128">
        <f t="shared" si="4"/>
        <v>1095965.5691788385</v>
      </c>
      <c r="BA80" s="196">
        <f t="shared" si="5"/>
        <v>0.66756313434304715</v>
      </c>
    </row>
    <row r="81" spans="1:53" x14ac:dyDescent="0.35">
      <c r="A81" s="135">
        <f>'Step 2'!A80</f>
        <v>43385</v>
      </c>
      <c r="B81" s="131">
        <f>'Step 2'!C80</f>
        <v>132.2793884277344</v>
      </c>
      <c r="C81" s="131">
        <f>'Step 2'!D80</f>
        <v>109.9265670776367</v>
      </c>
      <c r="D81" s="131">
        <f>'Step 2'!E80</f>
        <v>55.883499145507813</v>
      </c>
      <c r="E81" s="131">
        <f>'Step 2'!F80</f>
        <v>69.32403564453125</v>
      </c>
      <c r="F81" s="131">
        <f>'Step 2'!G80</f>
        <v>56.148532867431641</v>
      </c>
      <c r="G81" s="131">
        <f>'Step 2'!H80</f>
        <v>44.070911407470703</v>
      </c>
      <c r="H81" s="131">
        <f>'Step 2'!I80</f>
        <v>39.177131652832031</v>
      </c>
      <c r="I81" s="131">
        <f>'Step 2'!J80</f>
        <v>774.96002197265625</v>
      </c>
      <c r="J81" s="131">
        <f>'Step 2'!K80</f>
        <v>39.508537292480469</v>
      </c>
      <c r="K81" s="131">
        <f>'Step 2'!L80</f>
        <v>36.339462280273438</v>
      </c>
      <c r="L81" s="131">
        <f>'Step 2'!M80</f>
        <v>43.444747924804688</v>
      </c>
      <c r="M81" s="131">
        <f>'Step 2'!N80</f>
        <v>339.54000854492188</v>
      </c>
      <c r="N81" s="131">
        <f>'Step 2'!O80</f>
        <v>75.803863525390625</v>
      </c>
      <c r="O81" s="131">
        <f>'Step 2'!P80</f>
        <v>14.5214900970459</v>
      </c>
      <c r="P81" s="131">
        <f>'Step 2'!Q80</f>
        <v>122.5100021362305</v>
      </c>
      <c r="Q81" s="131">
        <f>'Step 2'!R80</f>
        <v>133.5357666015625</v>
      </c>
      <c r="R81" s="131">
        <f>'Step 2'!S80</f>
        <v>69.330001831054688</v>
      </c>
      <c r="S81" s="131">
        <f>'Step 2'!T80</f>
        <v>80.180000305175781</v>
      </c>
      <c r="T81" s="131">
        <f>'Step 2'!U80</f>
        <v>165.05653381347659</v>
      </c>
      <c r="U81" s="131">
        <f>'Step 2'!V80</f>
        <v>26.340000152587891</v>
      </c>
      <c r="V81" s="131">
        <f>'Step 2'!W80</f>
        <v>2.217999935150146</v>
      </c>
      <c r="W81" s="131">
        <f>'Step 2'!X80</f>
        <v>274.34793090820313</v>
      </c>
      <c r="X81" s="127">
        <f>B81*'Step 3'!B$35</f>
        <v>47091.462280273445</v>
      </c>
      <c r="Y81" s="127">
        <f>C81*'Step 3'!C$35</f>
        <v>48917.322349548333</v>
      </c>
      <c r="Z81" s="127">
        <f>D81*'Step 3'!D$35</f>
        <v>40794.954376220703</v>
      </c>
      <c r="AA81" s="127">
        <f>E81*'Step 3'!E$35</f>
        <v>43396.846313476563</v>
      </c>
      <c r="AB81" s="127">
        <f>F81*'Step 3'!F$35</f>
        <v>42279.845249176025</v>
      </c>
      <c r="AC81" s="127">
        <f>G81*'Step 3'!G$35</f>
        <v>46406.66971206665</v>
      </c>
      <c r="AD81" s="127">
        <f>H81*'Step 3'!H$35</f>
        <v>38511.120414733887</v>
      </c>
      <c r="AE81" s="127">
        <f>I81*'Step 3'!I$35</f>
        <v>42622.801208496094</v>
      </c>
      <c r="AF81" s="127">
        <f>J81*'Step 3'!J$35</f>
        <v>40338.216575622559</v>
      </c>
      <c r="AG81" s="127">
        <f>K81*'Step 3'!K$35</f>
        <v>43534.675811767578</v>
      </c>
      <c r="AH81" s="127">
        <f>L81*'Step 3'!L$35</f>
        <v>45486.651077270508</v>
      </c>
      <c r="AI81" s="127">
        <f>M81*'Step 3'!M$35</f>
        <v>45158.821136474609</v>
      </c>
      <c r="AJ81" s="127">
        <f>N81*'Step 3'!N$35</f>
        <v>43435.613800048828</v>
      </c>
      <c r="AK81" s="127">
        <f>O81*'Step 3'!O$35</f>
        <v>41967.106380462654</v>
      </c>
      <c r="AL81" s="127">
        <f>P81*'Step 3'!P$35</f>
        <v>33077.700576782234</v>
      </c>
      <c r="AM81" s="127">
        <f>Q81*'Step 3'!Q$35</f>
        <v>47672.268676757813</v>
      </c>
      <c r="AN81" s="127">
        <f>R81*'Step 3'!R$35</f>
        <v>43053.931137084961</v>
      </c>
      <c r="AO81" s="127">
        <f>S81*'Step 3'!S$35</f>
        <v>42254.860160827637</v>
      </c>
      <c r="AP81" s="127">
        <f>T81*'Step 3'!T$35</f>
        <v>45060.433731079109</v>
      </c>
      <c r="AQ81" s="127">
        <f>U81*'Step 3'!U$35</f>
        <v>63690.12036895752</v>
      </c>
      <c r="AR81" s="128">
        <f>-(V81*'Step 3'!$W$35)</f>
        <v>-130662.3761796951</v>
      </c>
      <c r="AS81" s="128">
        <f>-(W81*'Step 3'!$X$35)</f>
        <v>-651301.98797607422</v>
      </c>
      <c r="AT81" s="128">
        <f t="shared" si="6"/>
        <v>1505389.4858492941</v>
      </c>
      <c r="AU81" s="128">
        <f>AT81*((1+ASSUMPTIONS!$E$16)^('Step 4'!A81-'Step 4'!A80)-1)</f>
        <v>50.460251856295677</v>
      </c>
      <c r="AV81" s="128">
        <f t="shared" si="7"/>
        <v>-505066.1175820877</v>
      </c>
      <c r="AW81" s="128">
        <f>AV81*((1+ASSUMPTIONS!$E$17)^('Step 4'!A81-'Step 4'!A80)-1)</f>
        <v>-47.588193955588629</v>
      </c>
      <c r="AX81" s="128">
        <f>SUM(AR81:AS81)*(ASSUMPTIONS!$E$18)</f>
        <v>21.830263288827538</v>
      </c>
      <c r="AY81" s="136">
        <f>-('Step 3'!$V$29+'Step 3'!$Y$29)</f>
        <v>-388.06500000000005</v>
      </c>
      <c r="AZ81" s="128">
        <f t="shared" si="4"/>
        <v>1102747.0627697546</v>
      </c>
      <c r="BA81" s="196">
        <f t="shared" si="5"/>
        <v>0.66162873860562843</v>
      </c>
    </row>
    <row r="82" spans="1:53" x14ac:dyDescent="0.35">
      <c r="A82" s="135">
        <f>'Step 2'!A81</f>
        <v>43388</v>
      </c>
      <c r="B82" s="131">
        <f>'Step 2'!C81</f>
        <v>133.7234802246094</v>
      </c>
      <c r="C82" s="131">
        <f>'Step 2'!D81</f>
        <v>110.0658645629883</v>
      </c>
      <c r="D82" s="131">
        <f>'Step 2'!E81</f>
        <v>56.860237121582031</v>
      </c>
      <c r="E82" s="131">
        <f>'Step 2'!F81</f>
        <v>68.976478576660156</v>
      </c>
      <c r="F82" s="131">
        <f>'Step 2'!G81</f>
        <v>56.446929931640618</v>
      </c>
      <c r="G82" s="131">
        <f>'Step 2'!H81</f>
        <v>44.510025024414063</v>
      </c>
      <c r="H82" s="131">
        <f>'Step 2'!I81</f>
        <v>38.658493041992188</v>
      </c>
      <c r="I82" s="131">
        <f>'Step 2'!J81</f>
        <v>787</v>
      </c>
      <c r="J82" s="131">
        <f>'Step 2'!K81</f>
        <v>40.275016784667969</v>
      </c>
      <c r="K82" s="131">
        <f>'Step 2'!L81</f>
        <v>36.569267272949219</v>
      </c>
      <c r="L82" s="131">
        <f>'Step 2'!M81</f>
        <v>42.789802551269531</v>
      </c>
      <c r="M82" s="131">
        <f>'Step 2'!N81</f>
        <v>343.54000854492188</v>
      </c>
      <c r="N82" s="131">
        <f>'Step 2'!O81</f>
        <v>75.226272583007813</v>
      </c>
      <c r="O82" s="131">
        <f>'Step 2'!P81</f>
        <v>14.70982456207275</v>
      </c>
      <c r="P82" s="131">
        <f>'Step 2'!Q81</f>
        <v>123.5400009155273</v>
      </c>
      <c r="Q82" s="131">
        <f>'Step 2'!R81</f>
        <v>132.43843078613281</v>
      </c>
      <c r="R82" s="131">
        <f>'Step 2'!S81</f>
        <v>68.699996948242188</v>
      </c>
      <c r="S82" s="131">
        <f>'Step 2'!T81</f>
        <v>81.339996337890625</v>
      </c>
      <c r="T82" s="131">
        <f>'Step 2'!U81</f>
        <v>166.86582946777341</v>
      </c>
      <c r="U82" s="131">
        <f>'Step 2'!V81</f>
        <v>26.260000228881839</v>
      </c>
      <c r="V82" s="131">
        <f>'Step 2'!W81</f>
        <v>2.2300000190734859</v>
      </c>
      <c r="W82" s="131">
        <f>'Step 2'!X81</f>
        <v>272.80691528320313</v>
      </c>
      <c r="X82" s="127">
        <f>B82*'Step 3'!B$35</f>
        <v>47605.558959960945</v>
      </c>
      <c r="Y82" s="127">
        <f>C82*'Step 3'!C$35</f>
        <v>48979.309730529792</v>
      </c>
      <c r="Z82" s="127">
        <f>D82*'Step 3'!D$35</f>
        <v>41507.973098754883</v>
      </c>
      <c r="AA82" s="127">
        <f>E82*'Step 3'!E$35</f>
        <v>43179.275588989258</v>
      </c>
      <c r="AB82" s="127">
        <f>F82*'Step 3'!F$35</f>
        <v>42504.538238525383</v>
      </c>
      <c r="AC82" s="127">
        <f>G82*'Step 3'!G$35</f>
        <v>46869.056350708008</v>
      </c>
      <c r="AD82" s="127">
        <f>H82*'Step 3'!H$35</f>
        <v>38001.29866027832</v>
      </c>
      <c r="AE82" s="127">
        <f>I82*'Step 3'!I$35</f>
        <v>43285</v>
      </c>
      <c r="AF82" s="127">
        <f>J82*'Step 3'!J$35</f>
        <v>41120.792137145996</v>
      </c>
      <c r="AG82" s="127">
        <f>K82*'Step 3'!K$35</f>
        <v>43809.982192993164</v>
      </c>
      <c r="AH82" s="127">
        <f>L82*'Step 3'!L$35</f>
        <v>44800.923271179199</v>
      </c>
      <c r="AI82" s="127">
        <f>M82*'Step 3'!M$35</f>
        <v>45690.821136474609</v>
      </c>
      <c r="AJ82" s="127">
        <f>N82*'Step 3'!N$35</f>
        <v>43104.654190063477</v>
      </c>
      <c r="AK82" s="127">
        <f>O82*'Step 3'!O$35</f>
        <v>42511.392984390252</v>
      </c>
      <c r="AL82" s="127">
        <f>P82*'Step 3'!P$35</f>
        <v>33355.800247192368</v>
      </c>
      <c r="AM82" s="127">
        <f>Q82*'Step 3'!Q$35</f>
        <v>47280.519790649414</v>
      </c>
      <c r="AN82" s="127">
        <f>R82*'Step 3'!R$35</f>
        <v>42662.698104858398</v>
      </c>
      <c r="AO82" s="127">
        <f>S82*'Step 3'!S$35</f>
        <v>42866.178070068359</v>
      </c>
      <c r="AP82" s="127">
        <f>T82*'Step 3'!T$35</f>
        <v>45554.371444702141</v>
      </c>
      <c r="AQ82" s="127">
        <f>U82*'Step 3'!U$35</f>
        <v>63496.680553436287</v>
      </c>
      <c r="AR82" s="128">
        <f>-(V82*'Step 3'!$W$35)</f>
        <v>-131369.30112361905</v>
      </c>
      <c r="AS82" s="128">
        <f>-(W82*'Step 3'!$X$35)</f>
        <v>-647643.61688232422</v>
      </c>
      <c r="AT82" s="128">
        <f t="shared" si="6"/>
        <v>1505439.9461011505</v>
      </c>
      <c r="AU82" s="128">
        <f>AT82*((1+ASSUMPTIONS!$E$16)^('Step 4'!A82-'Step 4'!A81)-1)</f>
        <v>151.39090428012099</v>
      </c>
      <c r="AV82" s="128">
        <f t="shared" si="7"/>
        <v>-505113.70577604329</v>
      </c>
      <c r="AW82" s="128">
        <f>AV82*((1+ASSUMPTIONS!$E$17)^('Step 4'!A82-'Step 4'!A81)-1)</f>
        <v>-142.7914866031841</v>
      </c>
      <c r="AX82" s="128">
        <f>SUM(AR82:AS82)*(ASSUMPTIONS!$E$18)</f>
        <v>21.747867147152899</v>
      </c>
      <c r="AY82" s="136">
        <f>-('Step 3'!$V$29+'Step 3'!$Y$29)</f>
        <v>-388.06500000000005</v>
      </c>
      <c r="AZ82" s="128">
        <f t="shared" si="4"/>
        <v>1109142.4293548884</v>
      </c>
      <c r="BA82" s="196">
        <f t="shared" si="5"/>
        <v>0.66527267303966575</v>
      </c>
    </row>
    <row r="83" spans="1:53" x14ac:dyDescent="0.35">
      <c r="A83" s="135">
        <f>'Step 2'!A82</f>
        <v>43389</v>
      </c>
      <c r="B83" s="131">
        <f>'Step 2'!C82</f>
        <v>136.4822082519531</v>
      </c>
      <c r="C83" s="131">
        <f>'Step 2'!D82</f>
        <v>110.4738082885742</v>
      </c>
      <c r="D83" s="131">
        <f>'Step 2'!E82</f>
        <v>58.315380096435547</v>
      </c>
      <c r="E83" s="131">
        <f>'Step 2'!F82</f>
        <v>70.724227905273438</v>
      </c>
      <c r="F83" s="131">
        <f>'Step 2'!G82</f>
        <v>57.501270294189453</v>
      </c>
      <c r="G83" s="131">
        <f>'Step 2'!H82</f>
        <v>46.006996154785163</v>
      </c>
      <c r="H83" s="131">
        <f>'Step 2'!I82</f>
        <v>39.675823211669922</v>
      </c>
      <c r="I83" s="131">
        <f>'Step 2'!J82</f>
        <v>773.510009765625</v>
      </c>
      <c r="J83" s="131">
        <f>'Step 2'!K82</f>
        <v>41.111175537109382</v>
      </c>
      <c r="K83" s="131">
        <f>'Step 2'!L82</f>
        <v>37.63836669921875</v>
      </c>
      <c r="L83" s="131">
        <f>'Step 2'!M82</f>
        <v>43.593601226806641</v>
      </c>
      <c r="M83" s="131">
        <f>'Step 2'!N82</f>
        <v>347.26998901367188</v>
      </c>
      <c r="N83" s="131">
        <f>'Step 2'!O82</f>
        <v>78.562355041503906</v>
      </c>
      <c r="O83" s="131">
        <f>'Step 2'!P82</f>
        <v>15.22526264190674</v>
      </c>
      <c r="P83" s="131">
        <f>'Step 2'!Q82</f>
        <v>125.59999847412109</v>
      </c>
      <c r="Q83" s="131">
        <f>'Step 2'!R82</f>
        <v>135.17179870605469</v>
      </c>
      <c r="R83" s="131">
        <f>'Step 2'!S82</f>
        <v>70.949996948242188</v>
      </c>
      <c r="S83" s="131">
        <f>'Step 2'!T82</f>
        <v>83.519996643066406</v>
      </c>
      <c r="T83" s="131">
        <f>'Step 2'!U82</f>
        <v>168.30528259277341</v>
      </c>
      <c r="U83" s="131">
        <f>'Step 2'!V82</f>
        <v>28.180000305175781</v>
      </c>
      <c r="V83" s="131">
        <f>'Step 2'!W82</f>
        <v>2.2599999904632568</v>
      </c>
      <c r="W83" s="131">
        <f>'Step 2'!X82</f>
        <v>278.77206420898438</v>
      </c>
      <c r="X83" s="127">
        <f>B83*'Step 3'!B$35</f>
        <v>48587.666137695305</v>
      </c>
      <c r="Y83" s="127">
        <f>C83*'Step 3'!C$35</f>
        <v>49160.84468841552</v>
      </c>
      <c r="Z83" s="127">
        <f>D83*'Step 3'!D$35</f>
        <v>42570.227470397949</v>
      </c>
      <c r="AA83" s="127">
        <f>E83*'Step 3'!E$35</f>
        <v>44273.366668701172</v>
      </c>
      <c r="AB83" s="127">
        <f>F83*'Step 3'!F$35</f>
        <v>43298.456531524658</v>
      </c>
      <c r="AC83" s="127">
        <f>G83*'Step 3'!G$35</f>
        <v>48445.366950988777</v>
      </c>
      <c r="AD83" s="127">
        <f>H83*'Step 3'!H$35</f>
        <v>39001.334217071533</v>
      </c>
      <c r="AE83" s="127">
        <f>I83*'Step 3'!I$35</f>
        <v>42543.050537109375</v>
      </c>
      <c r="AF83" s="127">
        <f>J83*'Step 3'!J$35</f>
        <v>41974.510223388679</v>
      </c>
      <c r="AG83" s="127">
        <f>K83*'Step 3'!K$35</f>
        <v>45090.763305664063</v>
      </c>
      <c r="AH83" s="127">
        <f>L83*'Step 3'!L$35</f>
        <v>45642.500484466553</v>
      </c>
      <c r="AI83" s="127">
        <f>M83*'Step 3'!M$35</f>
        <v>46186.908538818359</v>
      </c>
      <c r="AJ83" s="127">
        <f>N83*'Step 3'!N$35</f>
        <v>45016.229438781738</v>
      </c>
      <c r="AK83" s="127">
        <f>O83*'Step 3'!O$35</f>
        <v>44001.009035110481</v>
      </c>
      <c r="AL83" s="127">
        <f>P83*'Step 3'!P$35</f>
        <v>33911.999588012695</v>
      </c>
      <c r="AM83" s="127">
        <f>Q83*'Step 3'!Q$35</f>
        <v>48256.332138061523</v>
      </c>
      <c r="AN83" s="127">
        <f>R83*'Step 3'!R$35</f>
        <v>44059.948104858398</v>
      </c>
      <c r="AO83" s="127">
        <f>S83*'Step 3'!S$35</f>
        <v>44015.038230895996</v>
      </c>
      <c r="AP83" s="127">
        <f>T83*'Step 3'!T$35</f>
        <v>45947.342147827141</v>
      </c>
      <c r="AQ83" s="127">
        <f>U83*'Step 3'!U$35</f>
        <v>68139.240737915039</v>
      </c>
      <c r="AR83" s="128">
        <f>-(V83*'Step 3'!$W$35)</f>
        <v>-133136.59943819046</v>
      </c>
      <c r="AS83" s="128">
        <f>-(W83*'Step 3'!$X$35)</f>
        <v>-661804.88043212891</v>
      </c>
      <c r="AT83" s="128">
        <f t="shared" si="6"/>
        <v>1505591.3370054306</v>
      </c>
      <c r="AU83" s="128">
        <f>AT83*((1+ASSUMPTIONS!$E$16)^('Step 4'!A83-'Step 4'!A82)-1)</f>
        <v>50.467017852917735</v>
      </c>
      <c r="AV83" s="128">
        <f t="shared" si="7"/>
        <v>-505256.4972626465</v>
      </c>
      <c r="AW83" s="128">
        <f>AV83*((1+ASSUMPTIONS!$E$17)^('Step 4'!A83-'Step 4'!A82)-1)</f>
        <v>-47.606131854901705</v>
      </c>
      <c r="AX83" s="128">
        <f>SUM(AR83:AS83)*(ASSUMPTIONS!$E$18)</f>
        <v>22.192548152133377</v>
      </c>
      <c r="AY83" s="136">
        <f>-('Step 3'!$V$29+'Step 3'!$Y$29)</f>
        <v>-388.06500000000005</v>
      </c>
      <c r="AZ83" s="128">
        <f t="shared" si="4"/>
        <v>1115152.4834823199</v>
      </c>
      <c r="BA83" s="196">
        <f t="shared" si="5"/>
        <v>0.65402397520060784</v>
      </c>
    </row>
    <row r="84" spans="1:53" x14ac:dyDescent="0.35">
      <c r="A84" s="135">
        <f>'Step 2'!A83</f>
        <v>43390</v>
      </c>
      <c r="B84" s="131">
        <f>'Step 2'!C83</f>
        <v>137.12956237792969</v>
      </c>
      <c r="C84" s="131">
        <f>'Step 2'!D83</f>
        <v>113.02098083496089</v>
      </c>
      <c r="D84" s="131">
        <f>'Step 2'!E83</f>
        <v>58.315380096435547</v>
      </c>
      <c r="E84" s="131">
        <f>'Step 2'!F83</f>
        <v>71.320045471191406</v>
      </c>
      <c r="F84" s="131">
        <f>'Step 2'!G83</f>
        <v>58.784378051757813</v>
      </c>
      <c r="G84" s="131">
        <f>'Step 2'!H83</f>
        <v>46.106796264648438</v>
      </c>
      <c r="H84" s="131">
        <f>'Step 2'!I83</f>
        <v>39.975040435791023</v>
      </c>
      <c r="I84" s="131">
        <f>'Step 2'!J83</f>
        <v>714.71002197265625</v>
      </c>
      <c r="J84" s="131">
        <f>'Step 2'!K83</f>
        <v>40.713008880615227</v>
      </c>
      <c r="K84" s="131">
        <f>'Step 2'!L83</f>
        <v>37.488494873046882</v>
      </c>
      <c r="L84" s="131">
        <f>'Step 2'!M83</f>
        <v>44.22869873046875</v>
      </c>
      <c r="M84" s="131">
        <f>'Step 2'!N83</f>
        <v>334.77999877929688</v>
      </c>
      <c r="N84" s="131">
        <f>'Step 2'!O83</f>
        <v>77.397216796875</v>
      </c>
      <c r="O84" s="131">
        <f>'Step 2'!P83</f>
        <v>14.947718620300289</v>
      </c>
      <c r="P84" s="131">
        <f>'Step 2'!Q83</f>
        <v>124.8399963378906</v>
      </c>
      <c r="Q84" s="131">
        <f>'Step 2'!R83</f>
        <v>136.13945007324219</v>
      </c>
      <c r="R84" s="131">
        <f>'Step 2'!S83</f>
        <v>70.230003356933594</v>
      </c>
      <c r="S84" s="131">
        <f>'Step 2'!T83</f>
        <v>88.489997863769531</v>
      </c>
      <c r="T84" s="131">
        <f>'Step 2'!U83</f>
        <v>159.5186767578125</v>
      </c>
      <c r="U84" s="131">
        <f>'Step 2'!V83</f>
        <v>27.29999923706055</v>
      </c>
      <c r="V84" s="131">
        <f>'Step 2'!W83</f>
        <v>2.2599999904632568</v>
      </c>
      <c r="W84" s="131">
        <f>'Step 2'!X83</f>
        <v>278.82180786132813</v>
      </c>
      <c r="X84" s="127">
        <f>B84*'Step 3'!B$35</f>
        <v>48818.124206542969</v>
      </c>
      <c r="Y84" s="127">
        <f>C84*'Step 3'!C$35</f>
        <v>50294.336471557595</v>
      </c>
      <c r="Z84" s="127">
        <f>D84*'Step 3'!D$35</f>
        <v>42570.227470397949</v>
      </c>
      <c r="AA84" s="127">
        <f>E84*'Step 3'!E$35</f>
        <v>44646.34846496582</v>
      </c>
      <c r="AB84" s="127">
        <f>F84*'Step 3'!F$35</f>
        <v>44264.636672973633</v>
      </c>
      <c r="AC84" s="127">
        <f>G84*'Step 3'!G$35</f>
        <v>48550.456466674805</v>
      </c>
      <c r="AD84" s="127">
        <f>H84*'Step 3'!H$35</f>
        <v>39295.464748382576</v>
      </c>
      <c r="AE84" s="127">
        <f>I84*'Step 3'!I$35</f>
        <v>39309.051208496094</v>
      </c>
      <c r="AF84" s="127">
        <f>J84*'Step 3'!J$35</f>
        <v>41567.982067108147</v>
      </c>
      <c r="AG84" s="127">
        <f>K84*'Step 3'!K$35</f>
        <v>44911.216857910164</v>
      </c>
      <c r="AH84" s="127">
        <f>L84*'Step 3'!L$35</f>
        <v>46307.447570800781</v>
      </c>
      <c r="AI84" s="127">
        <f>M84*'Step 3'!M$35</f>
        <v>44525.739837646484</v>
      </c>
      <c r="AJ84" s="127">
        <f>N84*'Step 3'!N$35</f>
        <v>44348.605224609375</v>
      </c>
      <c r="AK84" s="127">
        <f>O84*'Step 3'!O$35</f>
        <v>43198.906812667839</v>
      </c>
      <c r="AL84" s="127">
        <f>P84*'Step 3'!P$35</f>
        <v>33706.799011230461</v>
      </c>
      <c r="AM84" s="127">
        <f>Q84*'Step 3'!Q$35</f>
        <v>48601.783676147461</v>
      </c>
      <c r="AN84" s="127">
        <f>R84*'Step 3'!R$35</f>
        <v>43612.832084655762</v>
      </c>
      <c r="AO84" s="127">
        <f>S84*'Step 3'!S$35</f>
        <v>46634.228874206543</v>
      </c>
      <c r="AP84" s="127">
        <f>T84*'Step 3'!T$35</f>
        <v>43548.598754882813</v>
      </c>
      <c r="AQ84" s="127">
        <f>U84*'Step 3'!U$35</f>
        <v>66011.398155212417</v>
      </c>
      <c r="AR84" s="128">
        <f>-(V84*'Step 3'!$W$35)</f>
        <v>-133136.59943819046</v>
      </c>
      <c r="AS84" s="128">
        <f>-(W84*'Step 3'!$X$35)</f>
        <v>-661922.97186279297</v>
      </c>
      <c r="AT84" s="128">
        <f t="shared" si="6"/>
        <v>1505641.8040232835</v>
      </c>
      <c r="AU84" s="128">
        <f>AT84*((1+ASSUMPTIONS!$E$16)^('Step 4'!A84-'Step 4'!A83)-1)</f>
        <v>50.468709493822118</v>
      </c>
      <c r="AV84" s="128">
        <f t="shared" si="7"/>
        <v>-505304.10339450138</v>
      </c>
      <c r="AW84" s="128">
        <f>AV84*((1+ASSUMPTIONS!$E$17)^('Step 4'!A84-'Step 4'!A83)-1)</f>
        <v>-47.610617386116964</v>
      </c>
      <c r="AX84" s="128">
        <f>SUM(AR84:AS84)*(ASSUMPTIONS!$E$18)</f>
        <v>22.195844935390671</v>
      </c>
      <c r="AY84" s="136">
        <f>-('Step 3'!$V$29+'Step 3'!$Y$29)</f>
        <v>-388.06500000000005</v>
      </c>
      <c r="AZ84" s="128">
        <f t="shared" si="4"/>
        <v>1109639.3029019115</v>
      </c>
      <c r="BA84" s="196">
        <f t="shared" si="5"/>
        <v>0.65281204095843304</v>
      </c>
    </row>
    <row r="85" spans="1:53" x14ac:dyDescent="0.35">
      <c r="A85" s="135">
        <f>'Step 2'!A84</f>
        <v>43391</v>
      </c>
      <c r="B85" s="131">
        <f>'Step 2'!C84</f>
        <v>136.91046142578119</v>
      </c>
      <c r="C85" s="131">
        <f>'Step 2'!D84</f>
        <v>112.7423858642578</v>
      </c>
      <c r="D85" s="131">
        <f>'Step 2'!E84</f>
        <v>58.873519897460938</v>
      </c>
      <c r="E85" s="131">
        <f>'Step 2'!F84</f>
        <v>71.70733642578125</v>
      </c>
      <c r="F85" s="131">
        <f>'Step 2'!G84</f>
        <v>58.326835632324219</v>
      </c>
      <c r="G85" s="131">
        <f>'Step 2'!H84</f>
        <v>46.106796264648438</v>
      </c>
      <c r="H85" s="131">
        <f>'Step 2'!I84</f>
        <v>40.154567718505859</v>
      </c>
      <c r="I85" s="131">
        <f>'Step 2'!J84</f>
        <v>730.030029296875</v>
      </c>
      <c r="J85" s="131">
        <f>'Step 2'!K84</f>
        <v>40.931999206542969</v>
      </c>
      <c r="K85" s="131">
        <f>'Step 2'!L84</f>
        <v>36.829051971435547</v>
      </c>
      <c r="L85" s="131">
        <f>'Step 2'!M84</f>
        <v>43.663063049316413</v>
      </c>
      <c r="M85" s="131">
        <f>'Step 2'!N84</f>
        <v>338.45001220703119</v>
      </c>
      <c r="N85" s="131">
        <f>'Step 2'!O84</f>
        <v>75.594734191894531</v>
      </c>
      <c r="O85" s="131">
        <f>'Step 2'!P84</f>
        <v>14.670175552368161</v>
      </c>
      <c r="P85" s="131">
        <f>'Step 2'!Q84</f>
        <v>121.84999847412109</v>
      </c>
      <c r="Q85" s="131">
        <f>'Step 2'!R84</f>
        <v>136.03968811035159</v>
      </c>
      <c r="R85" s="131">
        <f>'Step 2'!S84</f>
        <v>68.139999389648438</v>
      </c>
      <c r="S85" s="131">
        <f>'Step 2'!T84</f>
        <v>87.089996337890625</v>
      </c>
      <c r="T85" s="131">
        <f>'Step 2'!U84</f>
        <v>162.12767028808591</v>
      </c>
      <c r="U85" s="131">
        <f>'Step 2'!V84</f>
        <v>26.620000839233398</v>
      </c>
      <c r="V85" s="131">
        <f>'Step 2'!W84</f>
        <v>2.255000114440918</v>
      </c>
      <c r="W85" s="131">
        <f>'Step 2'!X84</f>
        <v>274.7952880859375</v>
      </c>
      <c r="X85" s="127">
        <f>B85*'Step 3'!B$35</f>
        <v>48740.124267578103</v>
      </c>
      <c r="Y85" s="127">
        <f>C85*'Step 3'!C$35</f>
        <v>50170.361709594719</v>
      </c>
      <c r="Z85" s="127">
        <f>D85*'Step 3'!D$35</f>
        <v>42977.669525146484</v>
      </c>
      <c r="AA85" s="127">
        <f>E85*'Step 3'!E$35</f>
        <v>44888.792602539063</v>
      </c>
      <c r="AB85" s="127">
        <f>F85*'Step 3'!F$35</f>
        <v>43920.107231140137</v>
      </c>
      <c r="AC85" s="127">
        <f>G85*'Step 3'!G$35</f>
        <v>48550.456466674805</v>
      </c>
      <c r="AD85" s="127">
        <f>H85*'Step 3'!H$35</f>
        <v>39471.94006729126</v>
      </c>
      <c r="AE85" s="127">
        <f>I85*'Step 3'!I$35</f>
        <v>40151.651611328125</v>
      </c>
      <c r="AF85" s="127">
        <f>J85*'Step 3'!J$35</f>
        <v>41791.571189880371</v>
      </c>
      <c r="AG85" s="127">
        <f>K85*'Step 3'!K$35</f>
        <v>44121.204261779785</v>
      </c>
      <c r="AH85" s="127">
        <f>L85*'Step 3'!L$35</f>
        <v>45715.227012634285</v>
      </c>
      <c r="AI85" s="127">
        <f>M85*'Step 3'!M$35</f>
        <v>45013.851623535149</v>
      </c>
      <c r="AJ85" s="127">
        <f>N85*'Step 3'!N$35</f>
        <v>43315.782691955566</v>
      </c>
      <c r="AK85" s="127">
        <f>O85*'Step 3'!O$35</f>
        <v>42396.807346343987</v>
      </c>
      <c r="AL85" s="127">
        <f>P85*'Step 3'!P$35</f>
        <v>32899.499588012695</v>
      </c>
      <c r="AM85" s="127">
        <f>Q85*'Step 3'!Q$35</f>
        <v>48566.168655395515</v>
      </c>
      <c r="AN85" s="127">
        <f>R85*'Step 3'!R$35</f>
        <v>42314.93962097168</v>
      </c>
      <c r="AO85" s="127">
        <f>S85*'Step 3'!S$35</f>
        <v>45896.428070068359</v>
      </c>
      <c r="AP85" s="127">
        <f>T85*'Step 3'!T$35</f>
        <v>44260.853988647454</v>
      </c>
      <c r="AQ85" s="127">
        <f>U85*'Step 3'!U$35</f>
        <v>64367.162029266357</v>
      </c>
      <c r="AR85" s="128">
        <f>-(V85*'Step 3'!$W$35)</f>
        <v>-132842.05674171448</v>
      </c>
      <c r="AS85" s="128">
        <f>-(W85*'Step 3'!$X$35)</f>
        <v>-652364.01391601563</v>
      </c>
      <c r="AT85" s="128">
        <f t="shared" si="6"/>
        <v>1505692.2727327773</v>
      </c>
      <c r="AU85" s="128">
        <f>AT85*((1+ASSUMPTIONS!$E$16)^('Step 4'!A85-'Step 4'!A84)-1)</f>
        <v>50.47040119142985</v>
      </c>
      <c r="AV85" s="128">
        <f t="shared" si="7"/>
        <v>-505351.7140118875</v>
      </c>
      <c r="AW85" s="128">
        <f>AV85*((1+ASSUMPTIONS!$E$17)^('Step 4'!A85-'Step 4'!A84)-1)</f>
        <v>-47.615103339966659</v>
      </c>
      <c r="AX85" s="128">
        <f>SUM(AR85:AS85)*(ASSUMPTIONS!$E$18)</f>
        <v>21.920762689678508</v>
      </c>
      <c r="AY85" s="136">
        <f>-('Step 3'!$V$29+'Step 3'!$Y$29)</f>
        <v>-388.06500000000005</v>
      </c>
      <c r="AZ85" s="128">
        <f t="shared" si="4"/>
        <v>1114301.7986834848</v>
      </c>
      <c r="BA85" s="196">
        <f t="shared" si="5"/>
        <v>0.66141006982392025</v>
      </c>
    </row>
    <row r="86" spans="1:53" x14ac:dyDescent="0.35">
      <c r="A86" s="135">
        <f>'Step 2'!A85</f>
        <v>43392</v>
      </c>
      <c r="B86" s="131">
        <f>'Step 2'!C85</f>
        <v>140.0775146484375</v>
      </c>
      <c r="C86" s="131">
        <f>'Step 2'!D85</f>
        <v>111.35935211181641</v>
      </c>
      <c r="D86" s="131">
        <f>'Step 2'!E85</f>
        <v>60.129329681396477</v>
      </c>
      <c r="E86" s="131">
        <f>'Step 2'!F85</f>
        <v>71.846359252929688</v>
      </c>
      <c r="F86" s="131">
        <f>'Step 2'!G85</f>
        <v>58.346729278564453</v>
      </c>
      <c r="G86" s="131">
        <f>'Step 2'!H85</f>
        <v>45.83734130859375</v>
      </c>
      <c r="H86" s="131">
        <f>'Step 2'!I85</f>
        <v>40.782917022705078</v>
      </c>
      <c r="I86" s="131">
        <f>'Step 2'!J85</f>
        <v>725.79998779296875</v>
      </c>
      <c r="J86" s="131">
        <f>'Step 2'!K85</f>
        <v>41.729999542236328</v>
      </c>
      <c r="K86" s="131">
        <f>'Step 2'!L85</f>
        <v>36.789085388183587</v>
      </c>
      <c r="L86" s="131">
        <f>'Step 2'!M85</f>
        <v>44.159233093261719</v>
      </c>
      <c r="M86" s="131">
        <f>'Step 2'!N85</f>
        <v>339.8699951171875</v>
      </c>
      <c r="N86" s="131">
        <f>'Step 2'!O85</f>
        <v>73.792243957519531</v>
      </c>
      <c r="O86" s="131">
        <f>'Step 2'!P85</f>
        <v>14.84859561920166</v>
      </c>
      <c r="P86" s="131">
        <f>'Step 2'!Q85</f>
        <v>120.120002746582</v>
      </c>
      <c r="Q86" s="131">
        <f>'Step 2'!R85</f>
        <v>133.3861389160156</v>
      </c>
      <c r="R86" s="131">
        <f>'Step 2'!S85</f>
        <v>67.589996337890625</v>
      </c>
      <c r="S86" s="131">
        <f>'Step 2'!T85</f>
        <v>87.430000305175781</v>
      </c>
      <c r="T86" s="131">
        <f>'Step 2'!U85</f>
        <v>164.266845703125</v>
      </c>
      <c r="U86" s="131">
        <f>'Step 2'!V85</f>
        <v>23.659999847412109</v>
      </c>
      <c r="V86" s="131">
        <f>'Step 2'!W85</f>
        <v>2.2599999904632568</v>
      </c>
      <c r="W86" s="131">
        <f>'Step 2'!X85</f>
        <v>274.64617919921881</v>
      </c>
      <c r="X86" s="127">
        <f>B86*'Step 3'!B$35</f>
        <v>49867.59521484375</v>
      </c>
      <c r="Y86" s="127">
        <f>C86*'Step 3'!C$35</f>
        <v>49554.911689758301</v>
      </c>
      <c r="Z86" s="127">
        <f>D86*'Step 3'!D$35</f>
        <v>43894.410667419426</v>
      </c>
      <c r="AA86" s="127">
        <f>E86*'Step 3'!E$35</f>
        <v>44975.820892333984</v>
      </c>
      <c r="AB86" s="127">
        <f>F86*'Step 3'!F$35</f>
        <v>43935.087146759033</v>
      </c>
      <c r="AC86" s="127">
        <f>G86*'Step 3'!G$35</f>
        <v>48266.720397949219</v>
      </c>
      <c r="AD86" s="127">
        <f>H86*'Step 3'!H$35</f>
        <v>40089.607433319092</v>
      </c>
      <c r="AE86" s="127">
        <f>I86*'Step 3'!I$35</f>
        <v>39918.999328613281</v>
      </c>
      <c r="AF86" s="127">
        <f>J86*'Step 3'!J$35</f>
        <v>42606.329532623291</v>
      </c>
      <c r="AG86" s="127">
        <f>K86*'Step 3'!K$35</f>
        <v>44073.324295043938</v>
      </c>
      <c r="AH86" s="127">
        <f>L86*'Step 3'!L$35</f>
        <v>46234.71704864502</v>
      </c>
      <c r="AI86" s="127">
        <f>M86*'Step 3'!M$35</f>
        <v>45202.709350585938</v>
      </c>
      <c r="AJ86" s="127">
        <f>N86*'Step 3'!N$35</f>
        <v>42282.955787658691</v>
      </c>
      <c r="AK86" s="127">
        <f>O86*'Step 3'!O$35</f>
        <v>42912.441339492798</v>
      </c>
      <c r="AL86" s="127">
        <f>P86*'Step 3'!P$35</f>
        <v>32432.400741577141</v>
      </c>
      <c r="AM86" s="127">
        <f>Q86*'Step 3'!Q$35</f>
        <v>47618.851593017571</v>
      </c>
      <c r="AN86" s="127">
        <f>R86*'Step 3'!R$35</f>
        <v>41973.387725830078</v>
      </c>
      <c r="AO86" s="127">
        <f>S86*'Step 3'!S$35</f>
        <v>46075.610160827637</v>
      </c>
      <c r="AP86" s="127">
        <f>T86*'Step 3'!T$35</f>
        <v>44844.848876953125</v>
      </c>
      <c r="AQ86" s="127">
        <f>U86*'Step 3'!U$35</f>
        <v>57209.87963104248</v>
      </c>
      <c r="AR86" s="128">
        <f>-(V86*'Step 3'!$W$35)</f>
        <v>-133136.59943819046</v>
      </c>
      <c r="AS86" s="128">
        <f>-(W86*'Step 3'!$X$35)</f>
        <v>-652010.02941894543</v>
      </c>
      <c r="AT86" s="128">
        <f t="shared" si="6"/>
        <v>1505742.7431339687</v>
      </c>
      <c r="AU86" s="128">
        <f>AT86*((1+ASSUMPTIONS!$E$16)^('Step 4'!A86-'Step 4'!A85)-1)</f>
        <v>50.472092945742837</v>
      </c>
      <c r="AV86" s="128">
        <f t="shared" si="7"/>
        <v>-505399.32911522745</v>
      </c>
      <c r="AW86" s="128">
        <f>AV86*((1+ASSUMPTIONS!$E$17)^('Step 4'!A86-'Step 4'!A85)-1)</f>
        <v>-47.619589716490594</v>
      </c>
      <c r="AX86" s="128">
        <f>SUM(AR86:AS86)*(ASSUMPTIONS!$E$18)</f>
        <v>21.919103240454458</v>
      </c>
      <c r="AY86" s="136">
        <f>-('Step 3'!$V$29+'Step 3'!$Y$29)</f>
        <v>-388.06500000000005</v>
      </c>
      <c r="AZ86" s="128">
        <f t="shared" si="4"/>
        <v>1108804.100622369</v>
      </c>
      <c r="BA86" s="196">
        <f t="shared" si="5"/>
        <v>0.66034942392326645</v>
      </c>
    </row>
    <row r="87" spans="1:53" x14ac:dyDescent="0.35">
      <c r="A87" s="135">
        <f>'Step 2'!A86</f>
        <v>43395</v>
      </c>
      <c r="B87" s="131">
        <f>'Step 2'!C86</f>
        <v>140.83442687988281</v>
      </c>
      <c r="C87" s="131">
        <f>'Step 2'!D86</f>
        <v>111.4688034057617</v>
      </c>
      <c r="D87" s="131">
        <f>'Step 2'!E86</f>
        <v>59.690792083740227</v>
      </c>
      <c r="E87" s="131">
        <f>'Step 2'!F86</f>
        <v>72.064826965332031</v>
      </c>
      <c r="F87" s="131">
        <f>'Step 2'!G86</f>
        <v>58.58544921875</v>
      </c>
      <c r="G87" s="131">
        <f>'Step 2'!H86</f>
        <v>45.038955688476563</v>
      </c>
      <c r="H87" s="131">
        <f>'Step 2'!I86</f>
        <v>36.304676055908203</v>
      </c>
      <c r="I87" s="131">
        <f>'Step 2'!J86</f>
        <v>736.280029296875</v>
      </c>
      <c r="J87" s="131">
        <f>'Step 2'!K86</f>
        <v>41.669998168945313</v>
      </c>
      <c r="K87" s="131">
        <f>'Step 2'!L86</f>
        <v>36.958942413330078</v>
      </c>
      <c r="L87" s="131">
        <f>'Step 2'!M86</f>
        <v>44.030227661132813</v>
      </c>
      <c r="M87" s="131">
        <f>'Step 2'!N86</f>
        <v>344.82000732421881</v>
      </c>
      <c r="N87" s="131">
        <f>'Step 2'!O86</f>
        <v>74.598884582519531</v>
      </c>
      <c r="O87" s="131">
        <f>'Step 2'!P86</f>
        <v>14.87833309173584</v>
      </c>
      <c r="P87" s="131">
        <f>'Step 2'!Q86</f>
        <v>121.90000152587891</v>
      </c>
      <c r="Q87" s="131">
        <f>'Step 2'!R86</f>
        <v>132.0393981933594</v>
      </c>
      <c r="R87" s="131">
        <f>'Step 2'!S86</f>
        <v>68.519996643066406</v>
      </c>
      <c r="S87" s="131">
        <f>'Step 2'!T86</f>
        <v>88.610000610351563</v>
      </c>
      <c r="T87" s="131">
        <f>'Step 2'!U86</f>
        <v>164.70668029785159</v>
      </c>
      <c r="U87" s="131">
        <f>'Step 2'!V86</f>
        <v>25.030000686645511</v>
      </c>
      <c r="V87" s="131">
        <f>'Step 2'!W86</f>
        <v>2.2579998970031738</v>
      </c>
      <c r="W87" s="131">
        <f>'Step 2'!X86</f>
        <v>273.41336059570313</v>
      </c>
      <c r="X87" s="127">
        <f>B87*'Step 3'!B$35</f>
        <v>50137.055969238281</v>
      </c>
      <c r="Y87" s="127">
        <f>C87*'Step 3'!C$35</f>
        <v>49603.617515563958</v>
      </c>
      <c r="Z87" s="127">
        <f>D87*'Step 3'!D$35</f>
        <v>43574.278221130364</v>
      </c>
      <c r="AA87" s="127">
        <f>E87*'Step 3'!E$35</f>
        <v>45112.581680297852</v>
      </c>
      <c r="AB87" s="127">
        <f>F87*'Step 3'!F$35</f>
        <v>44114.84326171875</v>
      </c>
      <c r="AC87" s="127">
        <f>G87*'Step 3'!G$35</f>
        <v>47426.02033996582</v>
      </c>
      <c r="AD87" s="127">
        <f>H87*'Step 3'!H$35</f>
        <v>35687.496562957764</v>
      </c>
      <c r="AE87" s="127">
        <f>I87*'Step 3'!I$35</f>
        <v>40495.401611328125</v>
      </c>
      <c r="AF87" s="127">
        <f>J87*'Step 3'!J$35</f>
        <v>42545.068130493164</v>
      </c>
      <c r="AG87" s="127">
        <f>K87*'Step 3'!K$35</f>
        <v>44276.813011169434</v>
      </c>
      <c r="AH87" s="127">
        <f>L87*'Step 3'!L$35</f>
        <v>46099.648361206055</v>
      </c>
      <c r="AI87" s="127">
        <f>M87*'Step 3'!M$35</f>
        <v>45861.060974121101</v>
      </c>
      <c r="AJ87" s="127">
        <f>N87*'Step 3'!N$35</f>
        <v>42745.160865783691</v>
      </c>
      <c r="AK87" s="127">
        <f>O87*'Step 3'!O$35</f>
        <v>42998.382635116577</v>
      </c>
      <c r="AL87" s="127">
        <f>P87*'Step 3'!P$35</f>
        <v>32913.000411987305</v>
      </c>
      <c r="AM87" s="127">
        <f>Q87*'Step 3'!Q$35</f>
        <v>47138.065155029304</v>
      </c>
      <c r="AN87" s="127">
        <f>R87*'Step 3'!R$35</f>
        <v>42550.917915344238</v>
      </c>
      <c r="AO87" s="127">
        <f>S87*'Step 3'!S$35</f>
        <v>46697.470321655273</v>
      </c>
      <c r="AP87" s="127">
        <f>T87*'Step 3'!T$35</f>
        <v>44964.923721313484</v>
      </c>
      <c r="AQ87" s="127">
        <f>U87*'Step 3'!U$35</f>
        <v>60522.541660308845</v>
      </c>
      <c r="AR87" s="128">
        <f>-(V87*'Step 3'!$W$35)</f>
        <v>-133018.77393245697</v>
      </c>
      <c r="AS87" s="128">
        <f>-(W87*'Step 3'!$X$35)</f>
        <v>-649083.31805419922</v>
      </c>
      <c r="AT87" s="128">
        <f t="shared" si="6"/>
        <v>1505793.2152269145</v>
      </c>
      <c r="AU87" s="128">
        <f>AT87*((1+ASSUMPTIONS!$E$16)^('Step 4'!A87-'Step 4'!A86)-1)</f>
        <v>151.42642992997648</v>
      </c>
      <c r="AV87" s="128">
        <f t="shared" si="7"/>
        <v>-505446.94870494393</v>
      </c>
      <c r="AW87" s="128">
        <f>AV87*((1+ASSUMPTIONS!$E$17)^('Step 4'!A87-'Step 4'!A86)-1)</f>
        <v>-142.88569163597887</v>
      </c>
      <c r="AX87" s="128">
        <f>SUM(AR87:AS87)*(ASSUMPTIONS!$E$18)</f>
        <v>21.834108265591542</v>
      </c>
      <c r="AY87" s="136">
        <f>-('Step 3'!$V$29+'Step 3'!$Y$29)</f>
        <v>-388.06500000000005</v>
      </c>
      <c r="AZ87" s="128">
        <f t="shared" si="4"/>
        <v>1113350.8327076032</v>
      </c>
      <c r="BA87" s="196">
        <f t="shared" si="5"/>
        <v>0.6636701867380479</v>
      </c>
    </row>
    <row r="88" spans="1:53" x14ac:dyDescent="0.35">
      <c r="A88" s="135">
        <f>'Step 2'!A87</f>
        <v>43396</v>
      </c>
      <c r="B88" s="131">
        <f>'Step 2'!C87</f>
        <v>140.4559631347656</v>
      </c>
      <c r="C88" s="131">
        <f>'Step 2'!D87</f>
        <v>109.83701324462891</v>
      </c>
      <c r="D88" s="131">
        <f>'Step 2'!E87</f>
        <v>59.262222290039063</v>
      </c>
      <c r="E88" s="131">
        <f>'Step 2'!F87</f>
        <v>71.598098754882813</v>
      </c>
      <c r="F88" s="131">
        <f>'Step 2'!G87</f>
        <v>58.495929718017578</v>
      </c>
      <c r="G88" s="131">
        <f>'Step 2'!H87</f>
        <v>45.018997192382813</v>
      </c>
      <c r="H88" s="131">
        <f>'Step 2'!I87</f>
        <v>37.361900329589837</v>
      </c>
      <c r="I88" s="131">
        <f>'Step 2'!J87</f>
        <v>734.34002685546875</v>
      </c>
      <c r="J88" s="131">
        <f>'Step 2'!K87</f>
        <v>42.439998626708977</v>
      </c>
      <c r="K88" s="131">
        <f>'Step 2'!L87</f>
        <v>36.149620056152337</v>
      </c>
      <c r="L88" s="131">
        <f>'Step 2'!M87</f>
        <v>43.762294769287109</v>
      </c>
      <c r="M88" s="131">
        <f>'Step 2'!N87</f>
        <v>340.32998657226563</v>
      </c>
      <c r="N88" s="131">
        <f>'Step 2'!O87</f>
        <v>74.489341735839844</v>
      </c>
      <c r="O88" s="131">
        <f>'Step 2'!P87</f>
        <v>14.590877532958981</v>
      </c>
      <c r="P88" s="131">
        <f>'Step 2'!Q87</f>
        <v>122.3300018310547</v>
      </c>
      <c r="Q88" s="131">
        <f>'Step 2'!R87</f>
        <v>130.3135986328125</v>
      </c>
      <c r="R88" s="131">
        <f>'Step 2'!S87</f>
        <v>68.569999694824219</v>
      </c>
      <c r="S88" s="131">
        <f>'Step 2'!T87</f>
        <v>86.330001831054688</v>
      </c>
      <c r="T88" s="131">
        <f>'Step 2'!U87</f>
        <v>163.906982421875</v>
      </c>
      <c r="U88" s="131">
        <f>'Step 2'!V87</f>
        <v>25.090000152587891</v>
      </c>
      <c r="V88" s="131">
        <f>'Step 2'!W87</f>
        <v>2.2899999618530269</v>
      </c>
      <c r="W88" s="131">
        <f>'Step 2'!X87</f>
        <v>272.021484375</v>
      </c>
      <c r="X88" s="127">
        <f>B88*'Step 3'!B$35</f>
        <v>50002.322875976555</v>
      </c>
      <c r="Y88" s="127">
        <f>C88*'Step 3'!C$35</f>
        <v>48877.470893859863</v>
      </c>
      <c r="Z88" s="127">
        <f>D88*'Step 3'!D$35</f>
        <v>43261.422271728516</v>
      </c>
      <c r="AA88" s="127">
        <f>E88*'Step 3'!E$35</f>
        <v>44820.409820556641</v>
      </c>
      <c r="AB88" s="127">
        <f>F88*'Step 3'!F$35</f>
        <v>44047.435077667236</v>
      </c>
      <c r="AC88" s="127">
        <f>G88*'Step 3'!G$35</f>
        <v>47405.004043579102</v>
      </c>
      <c r="AD88" s="127">
        <f>H88*'Step 3'!H$35</f>
        <v>36726.748023986809</v>
      </c>
      <c r="AE88" s="127">
        <f>I88*'Step 3'!I$35</f>
        <v>40388.701477050781</v>
      </c>
      <c r="AF88" s="127">
        <f>J88*'Step 3'!J$35</f>
        <v>43331.238597869866</v>
      </c>
      <c r="AG88" s="127">
        <f>K88*'Step 3'!K$35</f>
        <v>43307.244827270501</v>
      </c>
      <c r="AH88" s="127">
        <f>L88*'Step 3'!L$35</f>
        <v>45819.122623443604</v>
      </c>
      <c r="AI88" s="127">
        <f>M88*'Step 3'!M$35</f>
        <v>45263.888214111328</v>
      </c>
      <c r="AJ88" s="127">
        <f>N88*'Step 3'!N$35</f>
        <v>42682.39281463623</v>
      </c>
      <c r="AK88" s="127">
        <f>O88*'Step 3'!O$35</f>
        <v>42167.636070251458</v>
      </c>
      <c r="AL88" s="127">
        <f>P88*'Step 3'!P$35</f>
        <v>33029.100494384773</v>
      </c>
      <c r="AM88" s="127">
        <f>Q88*'Step 3'!Q$35</f>
        <v>46521.954711914063</v>
      </c>
      <c r="AN88" s="127">
        <f>R88*'Step 3'!R$35</f>
        <v>42581.96981048584</v>
      </c>
      <c r="AO88" s="127">
        <f>S88*'Step 3'!S$35</f>
        <v>45495.91096496582</v>
      </c>
      <c r="AP88" s="127">
        <f>T88*'Step 3'!T$35</f>
        <v>44746.606201171875</v>
      </c>
      <c r="AQ88" s="127">
        <f>U88*'Step 3'!U$35</f>
        <v>60667.62036895752</v>
      </c>
      <c r="AR88" s="128">
        <f>-(V88*'Step 3'!$W$35)</f>
        <v>-134903.89775276181</v>
      </c>
      <c r="AS88" s="128">
        <f>-(W88*'Step 3'!$X$35)</f>
        <v>-645779.00390625</v>
      </c>
      <c r="AT88" s="128">
        <f t="shared" si="6"/>
        <v>1505944.6416568444</v>
      </c>
      <c r="AU88" s="128">
        <f>AT88*((1+ASSUMPTIONS!$E$16)^('Step 4'!A88-'Step 4'!A87)-1)</f>
        <v>50.478860530085285</v>
      </c>
      <c r="AV88" s="128">
        <f t="shared" si="7"/>
        <v>-505589.83439657988</v>
      </c>
      <c r="AW88" s="128">
        <f>AV88*((1+ASSUMPTIONS!$E$17)^('Step 4'!A88-'Step 4'!A87)-1)</f>
        <v>-47.637539450125402</v>
      </c>
      <c r="AX88" s="128">
        <f>SUM(AR88:AS88)*(ASSUMPTIONS!$E$18)</f>
        <v>21.794488431325973</v>
      </c>
      <c r="AY88" s="136">
        <f>-('Step 3'!$V$29+'Step 3'!$Y$29)</f>
        <v>-388.06500000000005</v>
      </c>
      <c r="AZ88" s="128">
        <f t="shared" si="4"/>
        <v>1110452.6765946327</v>
      </c>
      <c r="BA88" s="196">
        <f t="shared" si="5"/>
        <v>0.6642150228157947</v>
      </c>
    </row>
    <row r="89" spans="1:53" x14ac:dyDescent="0.35">
      <c r="A89" s="135">
        <f>'Step 2'!A88</f>
        <v>43397</v>
      </c>
      <c r="B89" s="131">
        <f>'Step 2'!C88</f>
        <v>140.71490478515619</v>
      </c>
      <c r="C89" s="131">
        <f>'Step 2'!D88</f>
        <v>105.7874069213867</v>
      </c>
      <c r="D89" s="131">
        <f>'Step 2'!E88</f>
        <v>59.720691680908203</v>
      </c>
      <c r="E89" s="131">
        <f>'Step 2'!F88</f>
        <v>70.048957824707031</v>
      </c>
      <c r="F89" s="131">
        <f>'Step 2'!G88</f>
        <v>57.749935150146477</v>
      </c>
      <c r="G89" s="131">
        <f>'Step 2'!H88</f>
        <v>43.561943054199219</v>
      </c>
      <c r="H89" s="131">
        <f>'Step 2'!I88</f>
        <v>37.192344665527337</v>
      </c>
      <c r="I89" s="131">
        <f>'Step 2'!J88</f>
        <v>728.219970703125</v>
      </c>
      <c r="J89" s="131">
        <f>'Step 2'!K88</f>
        <v>41.909999847412109</v>
      </c>
      <c r="K89" s="131">
        <f>'Step 2'!L88</f>
        <v>35.799915313720703</v>
      </c>
      <c r="L89" s="131">
        <f>'Step 2'!M88</f>
        <v>42.154701232910163</v>
      </c>
      <c r="M89" s="131">
        <f>'Step 2'!N88</f>
        <v>322.82998657226563</v>
      </c>
      <c r="N89" s="131">
        <f>'Step 2'!O88</f>
        <v>68.753265380859375</v>
      </c>
      <c r="O89" s="131">
        <f>'Step 2'!P88</f>
        <v>14.54131507873535</v>
      </c>
      <c r="P89" s="131">
        <f>'Step 2'!Q88</f>
        <v>116.870002746582</v>
      </c>
      <c r="Q89" s="131">
        <f>'Step 2'!R88</f>
        <v>126.1935958862305</v>
      </c>
      <c r="R89" s="131">
        <f>'Step 2'!S88</f>
        <v>66.94000244140625</v>
      </c>
      <c r="S89" s="131">
        <f>'Step 2'!T88</f>
        <v>82.19000244140625</v>
      </c>
      <c r="T89" s="131">
        <f>'Step 2'!U88</f>
        <v>159.11882019042969</v>
      </c>
      <c r="U89" s="131">
        <f>'Step 2'!V88</f>
        <v>22.79000091552734</v>
      </c>
      <c r="V89" s="131">
        <f>'Step 2'!W88</f>
        <v>2.285000085830688</v>
      </c>
      <c r="W89" s="131">
        <f>'Step 2'!X88</f>
        <v>263.77963256835938</v>
      </c>
      <c r="X89" s="127">
        <f>B89*'Step 3'!B$35</f>
        <v>50094.506103515603</v>
      </c>
      <c r="Y89" s="127">
        <f>C89*'Step 3'!C$35</f>
        <v>47075.396080017083</v>
      </c>
      <c r="Z89" s="127">
        <f>D89*'Step 3'!D$35</f>
        <v>43596.104927062988</v>
      </c>
      <c r="AA89" s="127">
        <f>E89*'Step 3'!E$35</f>
        <v>43850.647598266602</v>
      </c>
      <c r="AB89" s="127">
        <f>F89*'Step 3'!F$35</f>
        <v>43485.701168060295</v>
      </c>
      <c r="AC89" s="127">
        <f>G89*'Step 3'!G$35</f>
        <v>45870.726036071777</v>
      </c>
      <c r="AD89" s="127">
        <f>H89*'Step 3'!H$35</f>
        <v>36560.074806213372</v>
      </c>
      <c r="AE89" s="127">
        <f>I89*'Step 3'!I$35</f>
        <v>40052.098388671875</v>
      </c>
      <c r="AF89" s="127">
        <f>J89*'Step 3'!J$35</f>
        <v>42790.109844207764</v>
      </c>
      <c r="AG89" s="127">
        <f>K89*'Step 3'!K$35</f>
        <v>42888.298545837402</v>
      </c>
      <c r="AH89" s="127">
        <f>L89*'Step 3'!L$35</f>
        <v>44135.972190856941</v>
      </c>
      <c r="AI89" s="127">
        <f>M89*'Step 3'!M$35</f>
        <v>42936.388214111328</v>
      </c>
      <c r="AJ89" s="127">
        <f>N89*'Step 3'!N$35</f>
        <v>39395.621063232422</v>
      </c>
      <c r="AK89" s="127">
        <f>O89*'Step 3'!O$35</f>
        <v>42024.400577545159</v>
      </c>
      <c r="AL89" s="127">
        <f>P89*'Step 3'!P$35</f>
        <v>31554.900741577141</v>
      </c>
      <c r="AM89" s="127">
        <f>Q89*'Step 3'!Q$35</f>
        <v>45051.113731384285</v>
      </c>
      <c r="AN89" s="127">
        <f>R89*'Step 3'!R$35</f>
        <v>41569.741516113281</v>
      </c>
      <c r="AO89" s="127">
        <f>S89*'Step 3'!S$35</f>
        <v>43314.131286621094</v>
      </c>
      <c r="AP89" s="127">
        <f>T89*'Step 3'!T$35</f>
        <v>43439.437911987305</v>
      </c>
      <c r="AQ89" s="127">
        <f>U89*'Step 3'!U$35</f>
        <v>55106.22221374511</v>
      </c>
      <c r="AR89" s="128">
        <f>-(V89*'Step 3'!$W$35)</f>
        <v>-134609.35505628583</v>
      </c>
      <c r="AS89" s="128">
        <f>-(W89*'Step 3'!$X$35)</f>
        <v>-626212.84771728516</v>
      </c>
      <c r="AT89" s="128">
        <f t="shared" si="6"/>
        <v>1505995.1205173745</v>
      </c>
      <c r="AU89" s="128">
        <f>AT89*((1+ASSUMPTIONS!$E$16)^('Step 4'!A89-'Step 4'!A88)-1)</f>
        <v>50.480552567953033</v>
      </c>
      <c r="AV89" s="128">
        <f t="shared" si="7"/>
        <v>-505637.47193603002</v>
      </c>
      <c r="AW89" s="128">
        <f>AV89*((1+ASSUMPTIONS!$E$17)^('Step 4'!A89-'Step 4'!A88)-1)</f>
        <v>-47.642027940618036</v>
      </c>
      <c r="AX89" s="128">
        <f>SUM(AR89:AS89)*(ASSUMPTIONS!$E$18)</f>
        <v>21.240033131771007</v>
      </c>
      <c r="AY89" s="136">
        <f>-('Step 3'!$V$29+'Step 3'!$Y$29)</f>
        <v>-388.06500000000005</v>
      </c>
      <c r="AZ89" s="128">
        <f t="shared" si="4"/>
        <v>1103963.0523106314</v>
      </c>
      <c r="BA89" s="196">
        <f t="shared" si="5"/>
        <v>0.6791053663656802</v>
      </c>
    </row>
    <row r="90" spans="1:53" x14ac:dyDescent="0.35">
      <c r="A90" s="135">
        <f>'Step 2'!A89</f>
        <v>43398</v>
      </c>
      <c r="B90" s="131">
        <f>'Step 2'!C89</f>
        <v>139.10150146484381</v>
      </c>
      <c r="C90" s="131">
        <f>'Step 2'!D89</f>
        <v>107.3495407104492</v>
      </c>
      <c r="D90" s="131">
        <f>'Step 2'!E89</f>
        <v>59.082820892333977</v>
      </c>
      <c r="E90" s="131">
        <f>'Step 2'!F89</f>
        <v>69.472999572753906</v>
      </c>
      <c r="F90" s="131">
        <f>'Step 2'!G89</f>
        <v>58.645126342773438</v>
      </c>
      <c r="G90" s="131">
        <f>'Step 2'!H89</f>
        <v>43.23260498046875</v>
      </c>
      <c r="H90" s="131">
        <f>'Step 2'!I89</f>
        <v>37.272132873535163</v>
      </c>
      <c r="I90" s="131">
        <f>'Step 2'!J89</f>
        <v>740</v>
      </c>
      <c r="J90" s="131">
        <f>'Step 2'!K89</f>
        <v>41.709999084472663</v>
      </c>
      <c r="K90" s="131">
        <f>'Step 2'!L89</f>
        <v>35.849872589111328</v>
      </c>
      <c r="L90" s="131">
        <f>'Step 2'!M89</f>
        <v>43.077579498291023</v>
      </c>
      <c r="M90" s="131">
        <f>'Step 2'!N89</f>
        <v>324.54998779296881</v>
      </c>
      <c r="N90" s="131">
        <f>'Step 2'!O89</f>
        <v>79.070236206054688</v>
      </c>
      <c r="O90" s="131">
        <f>'Step 2'!P89</f>
        <v>14.58096504211426</v>
      </c>
      <c r="P90" s="131">
        <f>'Step 2'!Q89</f>
        <v>120.51999664306641</v>
      </c>
      <c r="Q90" s="131">
        <f>'Step 2'!R89</f>
        <v>126.7522354125977</v>
      </c>
      <c r="R90" s="131">
        <f>'Step 2'!S89</f>
        <v>67.669998168945313</v>
      </c>
      <c r="S90" s="131">
        <f>'Step 2'!T89</f>
        <v>85.599998474121094</v>
      </c>
      <c r="T90" s="131">
        <f>'Step 2'!U89</f>
        <v>163.10728454589841</v>
      </c>
      <c r="U90" s="131">
        <f>'Step 2'!V89</f>
        <v>19.270000457763668</v>
      </c>
      <c r="V90" s="131">
        <f>'Step 2'!W89</f>
        <v>2.279999971389771</v>
      </c>
      <c r="W90" s="131">
        <f>'Step 2'!X89</f>
        <v>268.511962890625</v>
      </c>
      <c r="X90" s="127">
        <f>B90*'Step 3'!B$35</f>
        <v>49520.134521484397</v>
      </c>
      <c r="Y90" s="127">
        <f>C90*'Step 3'!C$35</f>
        <v>47770.545616149895</v>
      </c>
      <c r="Z90" s="127">
        <f>D90*'Step 3'!D$35</f>
        <v>43130.459251403801</v>
      </c>
      <c r="AA90" s="127">
        <f>E90*'Step 3'!E$35</f>
        <v>43490.097732543945</v>
      </c>
      <c r="AB90" s="127">
        <f>F90*'Step 3'!F$35</f>
        <v>44159.780136108398</v>
      </c>
      <c r="AC90" s="127">
        <f>G90*'Step 3'!G$35</f>
        <v>45523.933044433594</v>
      </c>
      <c r="AD90" s="127">
        <f>H90*'Step 3'!H$35</f>
        <v>36638.506614685066</v>
      </c>
      <c r="AE90" s="127">
        <f>I90*'Step 3'!I$35</f>
        <v>40700</v>
      </c>
      <c r="AF90" s="127">
        <f>J90*'Step 3'!J$35</f>
        <v>42585.909065246589</v>
      </c>
      <c r="AG90" s="127">
        <f>K90*'Step 3'!K$35</f>
        <v>42948.147361755371</v>
      </c>
      <c r="AH90" s="127">
        <f>L90*'Step 3'!L$35</f>
        <v>45102.225734710701</v>
      </c>
      <c r="AI90" s="127">
        <f>M90*'Step 3'!M$35</f>
        <v>43165.148376464851</v>
      </c>
      <c r="AJ90" s="127">
        <f>N90*'Step 3'!N$35</f>
        <v>45307.245346069336</v>
      </c>
      <c r="AK90" s="127">
        <f>O90*'Step 3'!O$35</f>
        <v>42138.988971710212</v>
      </c>
      <c r="AL90" s="127">
        <f>P90*'Step 3'!P$35</f>
        <v>32540.39909362793</v>
      </c>
      <c r="AM90" s="127">
        <f>Q90*'Step 3'!Q$35</f>
        <v>45250.548042297378</v>
      </c>
      <c r="AN90" s="127">
        <f>R90*'Step 3'!R$35</f>
        <v>42023.068862915039</v>
      </c>
      <c r="AO90" s="127">
        <f>S90*'Step 3'!S$35</f>
        <v>45111.199195861816</v>
      </c>
      <c r="AP90" s="127">
        <f>T90*'Step 3'!T$35</f>
        <v>44528.288681030266</v>
      </c>
      <c r="AQ90" s="127">
        <f>U90*'Step 3'!U$35</f>
        <v>46594.861106872551</v>
      </c>
      <c r="AR90" s="128">
        <f>-(V90*'Step 3'!$W$35)</f>
        <v>-134314.79831457141</v>
      </c>
      <c r="AS90" s="128">
        <f>-(W90*'Step 3'!$X$35)</f>
        <v>-637447.39990234375</v>
      </c>
      <c r="AT90" s="128">
        <f t="shared" si="6"/>
        <v>1506045.6010699423</v>
      </c>
      <c r="AU90" s="128">
        <f>AT90*((1+ASSUMPTIONS!$E$16)^('Step 4'!A90-'Step 4'!A89)-1)</f>
        <v>50.482244662537433</v>
      </c>
      <c r="AV90" s="128">
        <f t="shared" si="7"/>
        <v>-505685.11396397062</v>
      </c>
      <c r="AW90" s="128">
        <f>AV90*((1+ASSUMPTIONS!$E$17)^('Step 4'!A90-'Step 4'!A89)-1)</f>
        <v>-47.646516854023929</v>
      </c>
      <c r="AX90" s="128">
        <f>SUM(AR90:AS90)*(ASSUMPTIONS!$E$18)</f>
        <v>21.545447280873077</v>
      </c>
      <c r="AY90" s="136">
        <f>-('Step 3'!$V$29+'Step 3'!$Y$29)</f>
        <v>-388.06500000000005</v>
      </c>
      <c r="AZ90" s="128">
        <f t="shared" si="4"/>
        <v>1096464.0918195171</v>
      </c>
      <c r="BA90" s="196">
        <f t="shared" si="5"/>
        <v>0.66857905553225161</v>
      </c>
    </row>
    <row r="91" spans="1:53" x14ac:dyDescent="0.35">
      <c r="A91" s="135">
        <f>'Step 2'!A90</f>
        <v>43399</v>
      </c>
      <c r="B91" s="131">
        <f>'Step 2'!C90</f>
        <v>137.82670593261719</v>
      </c>
      <c r="C91" s="131">
        <f>'Step 2'!D90</f>
        <v>105.8570556640625</v>
      </c>
      <c r="D91" s="131">
        <f>'Step 2'!E90</f>
        <v>57.836978912353523</v>
      </c>
      <c r="E91" s="131">
        <f>'Step 2'!F90</f>
        <v>69.909934997558594</v>
      </c>
      <c r="F91" s="131">
        <f>'Step 2'!G90</f>
        <v>57.759880065917969</v>
      </c>
      <c r="G91" s="131">
        <f>'Step 2'!H90</f>
        <v>43.302463531494141</v>
      </c>
      <c r="H91" s="131">
        <f>'Step 2'!I90</f>
        <v>36.474231719970703</v>
      </c>
      <c r="I91" s="131">
        <f>'Step 2'!J90</f>
        <v>743.57000732421875</v>
      </c>
      <c r="J91" s="131">
        <f>'Step 2'!K90</f>
        <v>41.169998168945313</v>
      </c>
      <c r="K91" s="131">
        <f>'Step 2'!L90</f>
        <v>35.530143737792969</v>
      </c>
      <c r="L91" s="131">
        <f>'Step 2'!M90</f>
        <v>42.273780822753913</v>
      </c>
      <c r="M91" s="131">
        <f>'Step 2'!N90</f>
        <v>326.07998657226563</v>
      </c>
      <c r="N91" s="131">
        <f>'Step 2'!O90</f>
        <v>78.452812194824219</v>
      </c>
      <c r="O91" s="131">
        <f>'Step 2'!P90</f>
        <v>14.42236804962158</v>
      </c>
      <c r="P91" s="131">
        <f>'Step 2'!Q90</f>
        <v>116.6800003051758</v>
      </c>
      <c r="Q91" s="131">
        <f>'Step 2'!R90</f>
        <v>127.5503005981445</v>
      </c>
      <c r="R91" s="131">
        <f>'Step 2'!S90</f>
        <v>66.989997863769531</v>
      </c>
      <c r="S91" s="131">
        <f>'Step 2'!T90</f>
        <v>84.629997253417969</v>
      </c>
      <c r="T91" s="131">
        <f>'Step 2'!U90</f>
        <v>164.48675537109381</v>
      </c>
      <c r="U91" s="131">
        <f>'Step 2'!V90</f>
        <v>17.629999160766602</v>
      </c>
      <c r="V91" s="131">
        <f>'Step 2'!W90</f>
        <v>2.2730000019073491</v>
      </c>
      <c r="W91" s="131">
        <f>'Step 2'!X90</f>
        <v>263.78955078125</v>
      </c>
      <c r="X91" s="127">
        <f>B91*'Step 3'!B$35</f>
        <v>49066.307312011719</v>
      </c>
      <c r="Y91" s="127">
        <f>C91*'Step 3'!C$35</f>
        <v>47106.389770507813</v>
      </c>
      <c r="Z91" s="127">
        <f>D91*'Step 3'!D$35</f>
        <v>42220.994606018074</v>
      </c>
      <c r="AA91" s="127">
        <f>E91*'Step 3'!E$35</f>
        <v>43763.61930847168</v>
      </c>
      <c r="AB91" s="127">
        <f>F91*'Step 3'!F$35</f>
        <v>43493.18968963623</v>
      </c>
      <c r="AC91" s="127">
        <f>G91*'Step 3'!G$35</f>
        <v>45597.49409866333</v>
      </c>
      <c r="AD91" s="127">
        <f>H91*'Step 3'!H$35</f>
        <v>35854.169780731201</v>
      </c>
      <c r="AE91" s="127">
        <f>I91*'Step 3'!I$35</f>
        <v>40896.350402832031</v>
      </c>
      <c r="AF91" s="127">
        <f>J91*'Step 3'!J$35</f>
        <v>42034.568130493164</v>
      </c>
      <c r="AG91" s="127">
        <f>K91*'Step 3'!K$35</f>
        <v>42565.112197875977</v>
      </c>
      <c r="AH91" s="127">
        <f>L91*'Step 3'!L$35</f>
        <v>44260.648521423347</v>
      </c>
      <c r="AI91" s="127">
        <f>M91*'Step 3'!M$35</f>
        <v>43368.638214111328</v>
      </c>
      <c r="AJ91" s="127">
        <f>N91*'Step 3'!N$35</f>
        <v>44953.461387634277</v>
      </c>
      <c r="AK91" s="127">
        <f>O91*'Step 3'!O$35</f>
        <v>41680.643663406365</v>
      </c>
      <c r="AL91" s="127">
        <f>P91*'Step 3'!P$35</f>
        <v>31503.600082397465</v>
      </c>
      <c r="AM91" s="127">
        <f>Q91*'Step 3'!Q$35</f>
        <v>45535.45731353759</v>
      </c>
      <c r="AN91" s="127">
        <f>R91*'Step 3'!R$35</f>
        <v>41600.788673400879</v>
      </c>
      <c r="AO91" s="127">
        <f>S91*'Step 3'!S$35</f>
        <v>44600.00855255127</v>
      </c>
      <c r="AP91" s="127">
        <f>T91*'Step 3'!T$35</f>
        <v>44904.884216308608</v>
      </c>
      <c r="AQ91" s="127">
        <f>U91*'Step 3'!U$35</f>
        <v>42629.337970733643</v>
      </c>
      <c r="AR91" s="128">
        <f>-(V91*'Step 3'!$W$35)</f>
        <v>-133902.43011236194</v>
      </c>
      <c r="AS91" s="128">
        <f>-(W91*'Step 3'!$X$35)</f>
        <v>-626236.3935546875</v>
      </c>
      <c r="AT91" s="128">
        <f t="shared" si="6"/>
        <v>1506096.0833146048</v>
      </c>
      <c r="AU91" s="128">
        <f>AT91*((1+ASSUMPTIONS!$E$16)^('Step 4'!A91-'Step 4'!A90)-1)</f>
        <v>50.483936813840394</v>
      </c>
      <c r="AV91" s="128">
        <f t="shared" si="7"/>
        <v>-505732.76048082463</v>
      </c>
      <c r="AW91" s="128">
        <f>AV91*((1+ASSUMPTIONS!$E$17)^('Step 4'!A91-'Step 4'!A90)-1)</f>
        <v>-47.651006190382923</v>
      </c>
      <c r="AX91" s="128">
        <f>SUM(AR91:AS91)*(ASSUMPTIONS!$E$18)</f>
        <v>21.220955093812645</v>
      </c>
      <c r="AY91" s="136">
        <f>-('Step 3'!$V$29+'Step 3'!$Y$29)</f>
        <v>-388.06500000000005</v>
      </c>
      <c r="AZ91" s="128">
        <f t="shared" si="4"/>
        <v>1097496.1519451942</v>
      </c>
      <c r="BA91" s="196">
        <f t="shared" si="5"/>
        <v>0.67839872638900733</v>
      </c>
    </row>
    <row r="92" spans="1:53" x14ac:dyDescent="0.35">
      <c r="A92" s="135">
        <f>'Step 2'!A91</f>
        <v>43402</v>
      </c>
      <c r="B92" s="131">
        <f>'Step 2'!C91</f>
        <v>139.8583984375</v>
      </c>
      <c r="C92" s="131">
        <f>'Step 2'!D91</f>
        <v>106.86199951171881</v>
      </c>
      <c r="D92" s="131">
        <f>'Step 2'!E91</f>
        <v>58.684150695800781</v>
      </c>
      <c r="E92" s="131">
        <f>'Step 2'!F91</f>
        <v>70.952621459960938</v>
      </c>
      <c r="F92" s="131">
        <f>'Step 2'!G91</f>
        <v>58.058277130126953</v>
      </c>
      <c r="G92" s="131">
        <f>'Step 2'!H91</f>
        <v>43.781497955322273</v>
      </c>
      <c r="H92" s="131">
        <f>'Step 2'!I91</f>
        <v>37.032764434814453</v>
      </c>
      <c r="I92" s="131">
        <f>'Step 2'!J91</f>
        <v>747.04998779296875</v>
      </c>
      <c r="J92" s="131">
        <f>'Step 2'!K91</f>
        <v>42.680000305175781</v>
      </c>
      <c r="K92" s="131">
        <f>'Step 2'!L91</f>
        <v>35.380268096923828</v>
      </c>
      <c r="L92" s="131">
        <f>'Step 2'!M91</f>
        <v>42.898960113525391</v>
      </c>
      <c r="M92" s="131">
        <f>'Step 2'!N91</f>
        <v>329.17999267578119</v>
      </c>
      <c r="N92" s="131">
        <f>'Step 2'!O91</f>
        <v>78.02459716796875</v>
      </c>
      <c r="O92" s="131">
        <f>'Step 2'!P91</f>
        <v>14.392631530761721</v>
      </c>
      <c r="P92" s="131">
        <f>'Step 2'!Q91</f>
        <v>169.6300048828125</v>
      </c>
      <c r="Q92" s="131">
        <f>'Step 2'!R91</f>
        <v>128.68754577636719</v>
      </c>
      <c r="R92" s="131">
        <f>'Step 2'!S91</f>
        <v>67.30999755859375</v>
      </c>
      <c r="S92" s="131">
        <f>'Step 2'!T91</f>
        <v>84.989997863769531</v>
      </c>
      <c r="T92" s="131">
        <f>'Step 2'!U91</f>
        <v>164.80662536621091</v>
      </c>
      <c r="U92" s="131">
        <f>'Step 2'!V91</f>
        <v>16.85000038146973</v>
      </c>
      <c r="V92" s="131">
        <f>'Step 2'!W91</f>
        <v>2.2599999904632568</v>
      </c>
      <c r="W92" s="131">
        <f>'Step 2'!X91</f>
        <v>262.32809448242188</v>
      </c>
      <c r="X92" s="127">
        <f>B92*'Step 3'!B$35</f>
        <v>49789.58984375</v>
      </c>
      <c r="Y92" s="127">
        <f>C92*'Step 3'!C$35</f>
        <v>47553.589782714866</v>
      </c>
      <c r="Z92" s="127">
        <f>D92*'Step 3'!D$35</f>
        <v>42839.43000793457</v>
      </c>
      <c r="AA92" s="127">
        <f>E92*'Step 3'!E$35</f>
        <v>44416.341033935547</v>
      </c>
      <c r="AB92" s="127">
        <f>F92*'Step 3'!F$35</f>
        <v>43717.882678985596</v>
      </c>
      <c r="AC92" s="127">
        <f>G92*'Step 3'!G$35</f>
        <v>46101.917346954353</v>
      </c>
      <c r="AD92" s="127">
        <f>H92*'Step 3'!H$35</f>
        <v>36403.207439422607</v>
      </c>
      <c r="AE92" s="127">
        <f>I92*'Step 3'!I$35</f>
        <v>41087.749328613281</v>
      </c>
      <c r="AF92" s="127">
        <f>J92*'Step 3'!J$35</f>
        <v>43576.280311584473</v>
      </c>
      <c r="AG92" s="127">
        <f>K92*'Step 3'!K$35</f>
        <v>42385.561180114746</v>
      </c>
      <c r="AH92" s="127">
        <f>L92*'Step 3'!L$35</f>
        <v>44915.211238861084</v>
      </c>
      <c r="AI92" s="127">
        <f>M92*'Step 3'!M$35</f>
        <v>43780.939025878899</v>
      </c>
      <c r="AJ92" s="127">
        <f>N92*'Step 3'!N$35</f>
        <v>44708.094177246094</v>
      </c>
      <c r="AK92" s="127">
        <f>O92*'Step 3'!O$35</f>
        <v>41594.705123901374</v>
      </c>
      <c r="AL92" s="127">
        <f>P92*'Step 3'!P$35</f>
        <v>45800.101318359375</v>
      </c>
      <c r="AM92" s="127">
        <f>Q92*'Step 3'!Q$35</f>
        <v>45941.453842163086</v>
      </c>
      <c r="AN92" s="127">
        <f>R92*'Step 3'!R$35</f>
        <v>41799.508483886719</v>
      </c>
      <c r="AO92" s="127">
        <f>S92*'Step 3'!S$35</f>
        <v>44789.728874206543</v>
      </c>
      <c r="AP92" s="127">
        <f>T92*'Step 3'!T$35</f>
        <v>44992.208724975579</v>
      </c>
      <c r="AQ92" s="127">
        <f>U92*'Step 3'!U$35</f>
        <v>40743.300922393806</v>
      </c>
      <c r="AR92" s="128">
        <f>-(V92*'Step 3'!$W$35)</f>
        <v>-133136.59943819046</v>
      </c>
      <c r="AS92" s="128">
        <f>-(W92*'Step 3'!$X$35)</f>
        <v>-622766.89630126953</v>
      </c>
      <c r="AT92" s="128">
        <f t="shared" si="6"/>
        <v>1506146.5672514187</v>
      </c>
      <c r="AU92" s="128">
        <f>AT92*((1+ASSUMPTIONS!$E$16)^('Step 4'!A92-'Step 4'!A91)-1)</f>
        <v>151.46196391634203</v>
      </c>
      <c r="AV92" s="128">
        <f t="shared" si="7"/>
        <v>-505780.41148701502</v>
      </c>
      <c r="AW92" s="128">
        <f>AV92*((1+ASSUMPTIONS!$E$17)^('Step 4'!A92-'Step 4'!A91)-1)</f>
        <v>-142.97995881945513</v>
      </c>
      <c r="AX92" s="128">
        <f>SUM(AR92:AS92)*(ASSUMPTIONS!$E$18)</f>
        <v>21.102716555060788</v>
      </c>
      <c r="AY92" s="136">
        <f>-('Step 3'!$V$29+'Step 3'!$Y$29)</f>
        <v>-388.06500000000005</v>
      </c>
      <c r="AZ92" s="128">
        <f t="shared" si="4"/>
        <v>1121040.9804324785</v>
      </c>
      <c r="BA92" s="196">
        <f t="shared" si="5"/>
        <v>0.68655886487287898</v>
      </c>
    </row>
    <row r="93" spans="1:53" x14ac:dyDescent="0.35">
      <c r="A93" s="135">
        <f>'Step 2'!A92</f>
        <v>43403</v>
      </c>
      <c r="B93" s="131">
        <f>'Step 2'!C92</f>
        <v>144.16082763671881</v>
      </c>
      <c r="C93" s="131">
        <f>'Step 2'!D92</f>
        <v>107.7972793579102</v>
      </c>
      <c r="D93" s="131">
        <f>'Step 2'!E92</f>
        <v>60.029659271240227</v>
      </c>
      <c r="E93" s="131">
        <f>'Step 2'!F92</f>
        <v>72.362739562988281</v>
      </c>
      <c r="F93" s="131">
        <f>'Step 2'!G92</f>
        <v>58.277103424072273</v>
      </c>
      <c r="G93" s="131">
        <f>'Step 2'!H92</f>
        <v>44.879280090332031</v>
      </c>
      <c r="H93" s="131">
        <f>'Step 2'!I92</f>
        <v>40.782917022705078</v>
      </c>
      <c r="I93" s="131">
        <f>'Step 2'!J92</f>
        <v>747.4000244140625</v>
      </c>
      <c r="J93" s="131">
        <f>'Step 2'!K92</f>
        <v>43.360000610351563</v>
      </c>
      <c r="K93" s="131">
        <f>'Step 2'!L92</f>
        <v>35.699996948242188</v>
      </c>
      <c r="L93" s="131">
        <f>'Step 2'!M92</f>
        <v>42.561561584472663</v>
      </c>
      <c r="M93" s="131">
        <f>'Step 2'!N92</f>
        <v>330.47000122070313</v>
      </c>
      <c r="N93" s="131">
        <f>'Step 2'!O92</f>
        <v>81.709236145019531</v>
      </c>
      <c r="O93" s="131">
        <f>'Step 2'!P92</f>
        <v>14.689999580383301</v>
      </c>
      <c r="P93" s="131">
        <f>'Step 2'!Q92</f>
        <v>170</v>
      </c>
      <c r="Q93" s="131">
        <f>'Step 2'!R92</f>
        <v>134.88250732421881</v>
      </c>
      <c r="R93" s="131">
        <f>'Step 2'!S92</f>
        <v>68</v>
      </c>
      <c r="S93" s="131">
        <f>'Step 2'!T92</f>
        <v>85.849998474121094</v>
      </c>
      <c r="T93" s="131">
        <f>'Step 2'!U92</f>
        <v>164.90660095214841</v>
      </c>
      <c r="U93" s="131">
        <f>'Step 2'!V92</f>
        <v>17.20000076293945</v>
      </c>
      <c r="V93" s="131">
        <f>'Step 2'!W92</f>
        <v>2.282999992370605</v>
      </c>
      <c r="W93" s="131">
        <f>'Step 2'!X92</f>
        <v>266.21539306640619</v>
      </c>
      <c r="X93" s="127">
        <f>B93*'Step 3'!B$35</f>
        <v>51321.254638671897</v>
      </c>
      <c r="Y93" s="127">
        <f>C93*'Step 3'!C$35</f>
        <v>47969.789314270041</v>
      </c>
      <c r="Z93" s="127">
        <f>D93*'Step 3'!D$35</f>
        <v>43821.651268005364</v>
      </c>
      <c r="AA93" s="127">
        <f>E93*'Step 3'!E$35</f>
        <v>45299.074966430664</v>
      </c>
      <c r="AB93" s="127">
        <f>F93*'Step 3'!F$35</f>
        <v>43882.658878326423</v>
      </c>
      <c r="AC93" s="127">
        <f>G93*'Step 3'!G$35</f>
        <v>47257.881935119629</v>
      </c>
      <c r="AD93" s="127">
        <f>H93*'Step 3'!H$35</f>
        <v>40089.607433319092</v>
      </c>
      <c r="AE93" s="127">
        <f>I93*'Step 3'!I$35</f>
        <v>41107.001342773438</v>
      </c>
      <c r="AF93" s="127">
        <f>J93*'Step 3'!J$35</f>
        <v>44270.560623168945</v>
      </c>
      <c r="AG93" s="127">
        <f>K93*'Step 3'!K$35</f>
        <v>42768.596343994141</v>
      </c>
      <c r="AH93" s="127">
        <f>L93*'Step 3'!L$35</f>
        <v>44561.954978942878</v>
      </c>
      <c r="AI93" s="127">
        <f>M93*'Step 3'!M$35</f>
        <v>43952.510162353516</v>
      </c>
      <c r="AJ93" s="127">
        <f>N93*'Step 3'!N$35</f>
        <v>46819.392311096191</v>
      </c>
      <c r="AK93" s="127">
        <f>O93*'Step 3'!O$35</f>
        <v>42454.098787307739</v>
      </c>
      <c r="AL93" s="127">
        <f>P93*'Step 3'!P$35</f>
        <v>45900</v>
      </c>
      <c r="AM93" s="127">
        <f>Q93*'Step 3'!Q$35</f>
        <v>48153.055114746116</v>
      </c>
      <c r="AN93" s="127">
        <f>R93*'Step 3'!R$35</f>
        <v>42228</v>
      </c>
      <c r="AO93" s="127">
        <f>S93*'Step 3'!S$35</f>
        <v>45242.949195861816</v>
      </c>
      <c r="AP93" s="127">
        <f>T93*'Step 3'!T$35</f>
        <v>45019.502059936516</v>
      </c>
      <c r="AQ93" s="127">
        <f>U93*'Step 3'!U$35</f>
        <v>41589.60184478759</v>
      </c>
      <c r="AR93" s="128">
        <f>-(V93*'Step 3'!$W$35)</f>
        <v>-134491.52955055234</v>
      </c>
      <c r="AS93" s="128">
        <f>-(W93*'Step 3'!$X$35)</f>
        <v>-631995.34313964832</v>
      </c>
      <c r="AT93" s="128">
        <f t="shared" si="6"/>
        <v>1506298.0292153351</v>
      </c>
      <c r="AU93" s="128">
        <f>AT93*((1+ASSUMPTIONS!$E$16)^('Step 4'!A93-'Step 4'!A92)-1)</f>
        <v>50.490705986275827</v>
      </c>
      <c r="AV93" s="128">
        <f t="shared" si="7"/>
        <v>-505923.39144583448</v>
      </c>
      <c r="AW93" s="128">
        <f>AV93*((1+ASSUMPTIONS!$E$17)^('Step 4'!A93-'Step 4'!A92)-1)</f>
        <v>-47.66896776614702</v>
      </c>
      <c r="AX93" s="128">
        <f>SUM(AR93:AS93)*(ASSUMPTIONS!$E$18)</f>
        <v>21.398174910850457</v>
      </c>
      <c r="AY93" s="136">
        <f>-('Step 3'!$V$29+'Step 3'!$Y$29)</f>
        <v>-388.06500000000005</v>
      </c>
      <c r="AZ93" s="128">
        <f t="shared" si="4"/>
        <v>1127233.061191543</v>
      </c>
      <c r="BA93" s="196">
        <f t="shared" si="5"/>
        <v>0.67897588704046663</v>
      </c>
    </row>
    <row r="94" spans="1:53" x14ac:dyDescent="0.35">
      <c r="A94" s="135">
        <f>'Step 2'!A93</f>
        <v>43404</v>
      </c>
      <c r="B94" s="131">
        <f>'Step 2'!C93</f>
        <v>143.41387939453119</v>
      </c>
      <c r="C94" s="131">
        <f>'Step 2'!D93</f>
        <v>107.89678955078119</v>
      </c>
      <c r="D94" s="131">
        <f>'Step 2'!E93</f>
        <v>59.172519683837891</v>
      </c>
      <c r="E94" s="131">
        <f>'Step 2'!F93</f>
        <v>73.097587585449219</v>
      </c>
      <c r="F94" s="131">
        <f>'Step 2'!G93</f>
        <v>57.958812713623047</v>
      </c>
      <c r="G94" s="131">
        <f>'Step 2'!H93</f>
        <v>44.709621429443359</v>
      </c>
      <c r="H94" s="131">
        <f>'Step 2'!I93</f>
        <v>39.945117950439453</v>
      </c>
      <c r="I94" s="131">
        <f>'Step 2'!J93</f>
        <v>733.469970703125</v>
      </c>
      <c r="J94" s="131">
        <f>'Step 2'!K93</f>
        <v>43.639999389648438</v>
      </c>
      <c r="K94" s="131">
        <f>'Step 2'!L93</f>
        <v>36.189998626708977</v>
      </c>
      <c r="L94" s="131">
        <f>'Step 2'!M93</f>
        <v>42.730262756347663</v>
      </c>
      <c r="M94" s="131">
        <f>'Step 2'!N93</f>
        <v>320.75</v>
      </c>
      <c r="N94" s="131">
        <f>'Step 2'!O93</f>
        <v>85.01544189453125</v>
      </c>
      <c r="O94" s="131">
        <f>'Step 2'!P93</f>
        <v>14.579999923706049</v>
      </c>
      <c r="P94" s="131">
        <f>'Step 2'!Q93</f>
        <v>171.63999938964841</v>
      </c>
      <c r="Q94" s="131">
        <f>'Step 2'!R93</f>
        <v>133.2065734863281</v>
      </c>
      <c r="R94" s="131">
        <f>'Step 2'!S93</f>
        <v>68.94000244140625</v>
      </c>
      <c r="S94" s="131">
        <f>'Step 2'!T93</f>
        <v>85.510002136230469</v>
      </c>
      <c r="T94" s="131">
        <f>'Step 2'!U93</f>
        <v>159.69859313964841</v>
      </c>
      <c r="U94" s="131">
        <f>'Step 2'!V93</f>
        <v>18.20999908447266</v>
      </c>
      <c r="V94" s="131">
        <f>'Step 2'!W93</f>
        <v>2.278000116348267</v>
      </c>
      <c r="W94" s="131">
        <f>'Step 2'!X93</f>
        <v>269.05880737304688</v>
      </c>
      <c r="X94" s="127">
        <f>B94*'Step 3'!B$35</f>
        <v>51055.341064453103</v>
      </c>
      <c r="Y94" s="127">
        <f>C94*'Step 3'!C$35</f>
        <v>48014.071350097634</v>
      </c>
      <c r="Z94" s="127">
        <f>D94*'Step 3'!D$35</f>
        <v>43195.93936920166</v>
      </c>
      <c r="AA94" s="127">
        <f>E94*'Step 3'!E$35</f>
        <v>45759.089828491211</v>
      </c>
      <c r="AB94" s="127">
        <f>F94*'Step 3'!F$35</f>
        <v>43642.985973358154</v>
      </c>
      <c r="AC94" s="127">
        <f>G94*'Step 3'!G$35</f>
        <v>47079.231365203857</v>
      </c>
      <c r="AD94" s="127">
        <f>H94*'Step 3'!H$35</f>
        <v>39266.050945281982</v>
      </c>
      <c r="AE94" s="127">
        <f>I94*'Step 3'!I$35</f>
        <v>40340.848388671875</v>
      </c>
      <c r="AF94" s="127">
        <f>J94*'Step 3'!J$35</f>
        <v>44556.439376831055</v>
      </c>
      <c r="AG94" s="127">
        <f>K94*'Step 3'!K$35</f>
        <v>43355.618354797356</v>
      </c>
      <c r="AH94" s="127">
        <f>L94*'Step 3'!L$35</f>
        <v>44738.585105896003</v>
      </c>
      <c r="AI94" s="127">
        <f>M94*'Step 3'!M$35</f>
        <v>42659.75</v>
      </c>
      <c r="AJ94" s="127">
        <f>N94*'Step 3'!N$35</f>
        <v>48713.848205566406</v>
      </c>
      <c r="AK94" s="127">
        <f>O94*'Step 3'!O$35</f>
        <v>42136.199779510483</v>
      </c>
      <c r="AL94" s="127">
        <f>P94*'Step 3'!P$35</f>
        <v>46342.799835205071</v>
      </c>
      <c r="AM94" s="127">
        <f>Q94*'Step 3'!Q$35</f>
        <v>47554.746734619133</v>
      </c>
      <c r="AN94" s="127">
        <f>R94*'Step 3'!R$35</f>
        <v>42811.741516113281</v>
      </c>
      <c r="AO94" s="127">
        <f>S94*'Step 3'!S$35</f>
        <v>45063.771125793457</v>
      </c>
      <c r="AP94" s="127">
        <f>T94*'Step 3'!T$35</f>
        <v>43597.715927124016</v>
      </c>
      <c r="AQ94" s="127">
        <f>U94*'Step 3'!U$35</f>
        <v>44031.77778625489</v>
      </c>
      <c r="AR94" s="128">
        <f>-(V94*'Step 3'!$W$35)</f>
        <v>-134196.98685407641</v>
      </c>
      <c r="AS94" s="128">
        <f>-(W94*'Step 3'!$X$35)</f>
        <v>-638745.60870361328</v>
      </c>
      <c r="AT94" s="128">
        <f t="shared" si="6"/>
        <v>1506348.5199213214</v>
      </c>
      <c r="AU94" s="128">
        <f>AT94*((1+ASSUMPTIONS!$E$16)^('Step 4'!A94-'Step 4'!A93)-1)</f>
        <v>50.492398421200086</v>
      </c>
      <c r="AV94" s="128">
        <f t="shared" si="7"/>
        <v>-505971.06041360064</v>
      </c>
      <c r="AW94" s="128">
        <f>AV94*((1+ASSUMPTIONS!$E$17)^('Step 4'!A94-'Step 4'!A93)-1)</f>
        <v>-47.673459217869379</v>
      </c>
      <c r="AX94" s="128">
        <f>SUM(AR94:AS94)*(ASSUMPTIONS!$E$18)</f>
        <v>21.57840068120144</v>
      </c>
      <c r="AY94" s="136">
        <f>-('Step 3'!$V$29+'Step 3'!$Y$29)</f>
        <v>-388.06500000000005</v>
      </c>
      <c r="AZ94" s="128">
        <f t="shared" si="4"/>
        <v>1120987.7483223865</v>
      </c>
      <c r="BA94" s="196">
        <f t="shared" si="5"/>
        <v>0.6725149812106439</v>
      </c>
    </row>
    <row r="95" spans="1:53" x14ac:dyDescent="0.35">
      <c r="A95" s="135">
        <f>'Step 2'!A94</f>
        <v>43405</v>
      </c>
      <c r="B95" s="131">
        <f>'Step 2'!C94</f>
        <v>144.60899353027341</v>
      </c>
      <c r="C95" s="131">
        <f>'Step 2'!D94</f>
        <v>107.319694519043</v>
      </c>
      <c r="D95" s="131">
        <f>'Step 2'!E94</f>
        <v>64.654228210449219</v>
      </c>
      <c r="E95" s="131">
        <f>'Step 2'!F94</f>
        <v>72.611000061035156</v>
      </c>
      <c r="F95" s="131">
        <f>'Step 2'!G94</f>
        <v>58.316890716552727</v>
      </c>
      <c r="G95" s="131">
        <f>'Step 2'!H94</f>
        <v>47.523929595947273</v>
      </c>
      <c r="H95" s="131">
        <f>'Step 2'!I94</f>
        <v>39.945117950439453</v>
      </c>
      <c r="I95" s="131">
        <f>'Step 2'!J94</f>
        <v>745.8699951171875</v>
      </c>
      <c r="J95" s="131">
        <f>'Step 2'!K94</f>
        <v>43.470001220703118</v>
      </c>
      <c r="K95" s="131">
        <f>'Step 2'!L94</f>
        <v>37.069999694824219</v>
      </c>
      <c r="L95" s="131">
        <f>'Step 2'!M94</f>
        <v>43.335590362548828</v>
      </c>
      <c r="M95" s="131">
        <f>'Step 2'!N94</f>
        <v>320.6099853515625</v>
      </c>
      <c r="N95" s="131">
        <f>'Step 2'!O94</f>
        <v>86.628707885742188</v>
      </c>
      <c r="O95" s="131">
        <f>'Step 2'!P94</f>
        <v>14.739999771118161</v>
      </c>
      <c r="P95" s="131">
        <f>'Step 2'!Q94</f>
        <v>172.3999938964844</v>
      </c>
      <c r="Q95" s="131">
        <f>'Step 2'!R94</f>
        <v>135.36134338378909</v>
      </c>
      <c r="R95" s="131">
        <f>'Step 2'!S94</f>
        <v>70.150001525878906</v>
      </c>
      <c r="S95" s="131">
        <f>'Step 2'!T94</f>
        <v>88.040000915527344</v>
      </c>
      <c r="T95" s="131">
        <f>'Step 2'!U94</f>
        <v>163.44715881347659</v>
      </c>
      <c r="U95" s="131">
        <f>'Step 2'!V94</f>
        <v>20.219999313354489</v>
      </c>
      <c r="V95" s="131">
        <f>'Step 2'!W94</f>
        <v>2.2699999809265141</v>
      </c>
      <c r="W95" s="131">
        <f>'Step 2'!X94</f>
        <v>271.92208862304688</v>
      </c>
      <c r="X95" s="127">
        <f>B95*'Step 3'!B$35</f>
        <v>51480.801696777336</v>
      </c>
      <c r="Y95" s="127">
        <f>C95*'Step 3'!C$35</f>
        <v>47757.264060974136</v>
      </c>
      <c r="Z95" s="127">
        <f>D95*'Step 3'!D$35</f>
        <v>47197.58659362793</v>
      </c>
      <c r="AA95" s="127">
        <f>E95*'Step 3'!E$35</f>
        <v>45454.486038208008</v>
      </c>
      <c r="AB95" s="127">
        <f>F95*'Step 3'!F$35</f>
        <v>43912.618709564202</v>
      </c>
      <c r="AC95" s="127">
        <f>G95*'Step 3'!G$35</f>
        <v>50042.697864532478</v>
      </c>
      <c r="AD95" s="127">
        <f>H95*'Step 3'!H$35</f>
        <v>39266.050945281982</v>
      </c>
      <c r="AE95" s="127">
        <f>I95*'Step 3'!I$35</f>
        <v>41022.849731445313</v>
      </c>
      <c r="AF95" s="127">
        <f>J95*'Step 3'!J$35</f>
        <v>44382.871246337883</v>
      </c>
      <c r="AG95" s="127">
        <f>K95*'Step 3'!K$35</f>
        <v>44409.859634399414</v>
      </c>
      <c r="AH95" s="127">
        <f>L95*'Step 3'!L$35</f>
        <v>45372.363109588623</v>
      </c>
      <c r="AI95" s="127">
        <f>M95*'Step 3'!M$35</f>
        <v>42641.128051757813</v>
      </c>
      <c r="AJ95" s="127">
        <f>N95*'Step 3'!N$35</f>
        <v>49638.249618530273</v>
      </c>
      <c r="AK95" s="127">
        <f>O95*'Step 3'!O$35</f>
        <v>42598.599338531487</v>
      </c>
      <c r="AL95" s="127">
        <f>P95*'Step 3'!P$35</f>
        <v>46547.998352050789</v>
      </c>
      <c r="AM95" s="127">
        <f>Q95*'Step 3'!Q$35</f>
        <v>48323.999588012703</v>
      </c>
      <c r="AN95" s="127">
        <f>R95*'Step 3'!R$35</f>
        <v>43563.150947570801</v>
      </c>
      <c r="AO95" s="127">
        <f>S95*'Step 3'!S$35</f>
        <v>46397.08048248291</v>
      </c>
      <c r="AP95" s="127">
        <f>T95*'Step 3'!T$35</f>
        <v>44621.074356079109</v>
      </c>
      <c r="AQ95" s="127">
        <f>U95*'Step 3'!U$35</f>
        <v>48891.958339691155</v>
      </c>
      <c r="AR95" s="128">
        <f>-(V95*'Step 3'!$W$35)</f>
        <v>-133725.69887638095</v>
      </c>
      <c r="AS95" s="128">
        <f>-(W95*'Step 3'!$X$35)</f>
        <v>-645543.03839111328</v>
      </c>
      <c r="AT95" s="128">
        <f t="shared" si="6"/>
        <v>1506399.0123197427</v>
      </c>
      <c r="AU95" s="128">
        <f>AT95*((1+ASSUMPTIONS!$E$16)^('Step 4'!A95-'Step 4'!A94)-1)</f>
        <v>50.494090912854318</v>
      </c>
      <c r="AV95" s="128">
        <f t="shared" si="7"/>
        <v>-506018.73387281853</v>
      </c>
      <c r="AW95" s="128">
        <f>AV95*((1+ASSUMPTIONS!$E$17)^('Step 4'!A95-'Step 4'!A94)-1)</f>
        <v>-47.677951092784006</v>
      </c>
      <c r="AX95" s="128">
        <f>SUM(AR95:AS95)*(ASSUMPTIONS!$E$18)</f>
        <v>21.755008907174197</v>
      </c>
      <c r="AY95" s="136">
        <f>-('Step 3'!$V$29+'Step 3'!$Y$29)</f>
        <v>-388.06500000000005</v>
      </c>
      <c r="AZ95" s="128">
        <f t="shared" si="4"/>
        <v>1134270.7360336017</v>
      </c>
      <c r="BA95" s="196">
        <f t="shared" si="5"/>
        <v>0.67005935795171878</v>
      </c>
    </row>
    <row r="96" spans="1:53" x14ac:dyDescent="0.35">
      <c r="A96" s="135">
        <f>'Step 2'!A95</f>
        <v>43406</v>
      </c>
      <c r="B96" s="131">
        <f>'Step 2'!C95</f>
        <v>142.87608337402341</v>
      </c>
      <c r="C96" s="131">
        <f>'Step 2'!D95</f>
        <v>106.2152481079102</v>
      </c>
      <c r="D96" s="131">
        <f>'Step 2'!E95</f>
        <v>65.840263366699219</v>
      </c>
      <c r="E96" s="131">
        <f>'Step 2'!F95</f>
        <v>71.766914367675781</v>
      </c>
      <c r="F96" s="131">
        <f>'Step 2'!G95</f>
        <v>63.97650146484375</v>
      </c>
      <c r="G96" s="131">
        <f>'Step 2'!H95</f>
        <v>47.264457702636719</v>
      </c>
      <c r="H96" s="131">
        <f>'Step 2'!I95</f>
        <v>39.905220031738281</v>
      </c>
      <c r="I96" s="131">
        <f>'Step 2'!J95</f>
        <v>760.489990234375</v>
      </c>
      <c r="J96" s="131">
        <f>'Step 2'!K95</f>
        <v>43.200000762939453</v>
      </c>
      <c r="K96" s="131">
        <f>'Step 2'!L95</f>
        <v>37.419998168945313</v>
      </c>
      <c r="L96" s="131">
        <f>'Step 2'!M95</f>
        <v>42.60125732421875</v>
      </c>
      <c r="M96" s="131">
        <f>'Step 2'!N95</f>
        <v>325.23001098632813</v>
      </c>
      <c r="N96" s="131">
        <f>'Step 2'!O95</f>
        <v>84.716690063476563</v>
      </c>
      <c r="O96" s="131">
        <f>'Step 2'!P95</f>
        <v>14.60000038146973</v>
      </c>
      <c r="P96" s="131">
        <f>'Step 2'!Q95</f>
        <v>172.24000549316409</v>
      </c>
      <c r="Q96" s="131">
        <f>'Step 2'!R95</f>
        <v>134.11436462402341</v>
      </c>
      <c r="R96" s="131">
        <f>'Step 2'!S95</f>
        <v>70.19000244140625</v>
      </c>
      <c r="S96" s="131">
        <f>'Step 2'!T95</f>
        <v>88.680000305175781</v>
      </c>
      <c r="T96" s="131">
        <f>'Step 2'!U95</f>
        <v>164.93658447265619</v>
      </c>
      <c r="U96" s="131">
        <f>'Step 2'!V95</f>
        <v>20.229999542236332</v>
      </c>
      <c r="V96" s="131">
        <f>'Step 2'!W95</f>
        <v>2.2730000019073491</v>
      </c>
      <c r="W96" s="131">
        <f>'Step 2'!X95</f>
        <v>270.31149291992188</v>
      </c>
      <c r="X96" s="127">
        <f>B96*'Step 3'!B$35</f>
        <v>50863.885681152336</v>
      </c>
      <c r="Y96" s="127">
        <f>C96*'Step 3'!C$35</f>
        <v>47265.785408020041</v>
      </c>
      <c r="Z96" s="127">
        <f>D96*'Step 3'!D$35</f>
        <v>48063.39225769043</v>
      </c>
      <c r="AA96" s="127">
        <f>E96*'Step 3'!E$35</f>
        <v>44926.088394165039</v>
      </c>
      <c r="AB96" s="127">
        <f>F96*'Step 3'!F$35</f>
        <v>48174.305603027344</v>
      </c>
      <c r="AC96" s="127">
        <f>G96*'Step 3'!G$35</f>
        <v>49769.473960876465</v>
      </c>
      <c r="AD96" s="127">
        <f>H96*'Step 3'!H$35</f>
        <v>39226.83129119873</v>
      </c>
      <c r="AE96" s="127">
        <f>I96*'Step 3'!I$35</f>
        <v>41826.949462890625</v>
      </c>
      <c r="AF96" s="127">
        <f>J96*'Step 3'!J$35</f>
        <v>44107.200778961182</v>
      </c>
      <c r="AG96" s="127">
        <f>K96*'Step 3'!K$35</f>
        <v>44829.157806396484</v>
      </c>
      <c r="AH96" s="127">
        <f>L96*'Step 3'!L$35</f>
        <v>44603.516418457031</v>
      </c>
      <c r="AI96" s="127">
        <f>M96*'Step 3'!M$35</f>
        <v>43255.591461181641</v>
      </c>
      <c r="AJ96" s="127">
        <f>N96*'Step 3'!N$35</f>
        <v>48542.66340637207</v>
      </c>
      <c r="AK96" s="127">
        <f>O96*'Step 3'!O$35</f>
        <v>42194.001102447517</v>
      </c>
      <c r="AL96" s="127">
        <f>P96*'Step 3'!P$35</f>
        <v>46504.801483154304</v>
      </c>
      <c r="AM96" s="127">
        <f>Q96*'Step 3'!Q$35</f>
        <v>47878.82817077636</v>
      </c>
      <c r="AN96" s="127">
        <f>R96*'Step 3'!R$35</f>
        <v>43587.991516113281</v>
      </c>
      <c r="AO96" s="127">
        <f>S96*'Step 3'!S$35</f>
        <v>46734.360160827637</v>
      </c>
      <c r="AP96" s="127">
        <f>T96*'Step 3'!T$35</f>
        <v>45027.687561035142</v>
      </c>
      <c r="AQ96" s="127">
        <f>U96*'Step 3'!U$35</f>
        <v>48916.138893127449</v>
      </c>
      <c r="AR96" s="128">
        <f>-(V96*'Step 3'!$W$35)</f>
        <v>-133902.43011236194</v>
      </c>
      <c r="AS96" s="128">
        <f>-(W96*'Step 3'!$X$35)</f>
        <v>-641719.48419189453</v>
      </c>
      <c r="AT96" s="128">
        <f t="shared" si="6"/>
        <v>1506449.5064106556</v>
      </c>
      <c r="AU96" s="128">
        <f>AT96*((1+ASSUMPTIONS!$E$16)^('Step 4'!A96-'Step 4'!A95)-1)</f>
        <v>50.495783461240414</v>
      </c>
      <c r="AV96" s="128">
        <f t="shared" si="7"/>
        <v>-506066.4118239113</v>
      </c>
      <c r="AW96" s="128">
        <f>AV96*((1+ASSUMPTIONS!$E$17)^('Step 4'!A96-'Step 4'!A95)-1)</f>
        <v>-47.682443390930771</v>
      </c>
      <c r="AX96" s="128">
        <f>SUM(AR96:AS96)*(ASSUMPTIONS!$E$18)</f>
        <v>21.653199785039622</v>
      </c>
      <c r="AY96" s="136">
        <f>-('Step 3'!$V$29+'Step 3'!$Y$29)</f>
        <v>-388.06500000000005</v>
      </c>
      <c r="AZ96" s="128">
        <f t="shared" si="4"/>
        <v>1140696.2326402143</v>
      </c>
      <c r="BA96" s="196">
        <f t="shared" si="5"/>
        <v>0.67420200224227167</v>
      </c>
    </row>
    <row r="97" spans="1:53" x14ac:dyDescent="0.35">
      <c r="A97" s="135">
        <f>'Step 2'!A96</f>
        <v>43409</v>
      </c>
      <c r="B97" s="131">
        <f>'Step 2'!C96</f>
        <v>146.2522888183594</v>
      </c>
      <c r="C97" s="131">
        <f>'Step 2'!D96</f>
        <v>109.58827209472661</v>
      </c>
      <c r="D97" s="131">
        <f>'Step 2'!E96</f>
        <v>66.368499755859375</v>
      </c>
      <c r="E97" s="131">
        <f>'Step 2'!F96</f>
        <v>72.611000061035156</v>
      </c>
      <c r="F97" s="131">
        <f>'Step 2'!G96</f>
        <v>64.135650634765625</v>
      </c>
      <c r="G97" s="131">
        <f>'Step 2'!H96</f>
        <v>47.314357757568359</v>
      </c>
      <c r="H97" s="131">
        <f>'Step 2'!I96</f>
        <v>39.715721130371087</v>
      </c>
      <c r="I97" s="131">
        <f>'Step 2'!J96</f>
        <v>766.3499755859375</v>
      </c>
      <c r="J97" s="131">
        <f>'Step 2'!K96</f>
        <v>44.220001220703118</v>
      </c>
      <c r="K97" s="131">
        <f>'Step 2'!L96</f>
        <v>38.299999237060547</v>
      </c>
      <c r="L97" s="131">
        <f>'Step 2'!M96</f>
        <v>43.186740875244141</v>
      </c>
      <c r="M97" s="131">
        <f>'Step 2'!N96</f>
        <v>327.26998901367188</v>
      </c>
      <c r="N97" s="131">
        <f>'Step 2'!O96</f>
        <v>84.009635925292969</v>
      </c>
      <c r="O97" s="131">
        <f>'Step 2'!P96</f>
        <v>15.069999694824221</v>
      </c>
      <c r="P97" s="131">
        <f>'Step 2'!Q96</f>
        <v>173.30999755859381</v>
      </c>
      <c r="Q97" s="131">
        <f>'Step 2'!R96</f>
        <v>135.0321350097656</v>
      </c>
      <c r="R97" s="131">
        <f>'Step 2'!S96</f>
        <v>70.389999389648438</v>
      </c>
      <c r="S97" s="131">
        <f>'Step 2'!T96</f>
        <v>89.470001220703125</v>
      </c>
      <c r="T97" s="131">
        <f>'Step 2'!U96</f>
        <v>165.0465393066406</v>
      </c>
      <c r="U97" s="131">
        <f>'Step 2'!V96</f>
        <v>19.89999961853027</v>
      </c>
      <c r="V97" s="131">
        <f>'Step 2'!W96</f>
        <v>2.2679998874664311</v>
      </c>
      <c r="W97" s="131">
        <f>'Step 2'!X96</f>
        <v>271.80279541015619</v>
      </c>
      <c r="X97" s="127">
        <f>B97*'Step 3'!B$35</f>
        <v>52065.814819335945</v>
      </c>
      <c r="Y97" s="127">
        <f>C97*'Step 3'!C$35</f>
        <v>48766.781082153342</v>
      </c>
      <c r="Z97" s="127">
        <f>D97*'Step 3'!D$35</f>
        <v>48449.004821777344</v>
      </c>
      <c r="AA97" s="127">
        <f>E97*'Step 3'!E$35</f>
        <v>45454.486038208008</v>
      </c>
      <c r="AB97" s="127">
        <f>F97*'Step 3'!F$35</f>
        <v>48294.144927978516</v>
      </c>
      <c r="AC97" s="127">
        <f>G97*'Step 3'!G$35</f>
        <v>49822.018718719482</v>
      </c>
      <c r="AD97" s="127">
        <f>H97*'Step 3'!H$35</f>
        <v>39040.553871154778</v>
      </c>
      <c r="AE97" s="127">
        <f>I97*'Step 3'!I$35</f>
        <v>42149.248657226563</v>
      </c>
      <c r="AF97" s="127">
        <f>J97*'Step 3'!J$35</f>
        <v>45148.621246337883</v>
      </c>
      <c r="AG97" s="127">
        <f>K97*'Step 3'!K$35</f>
        <v>45883.399085998535</v>
      </c>
      <c r="AH97" s="127">
        <f>L97*'Step 3'!L$35</f>
        <v>45216.517696380615</v>
      </c>
      <c r="AI97" s="127">
        <f>M97*'Step 3'!M$35</f>
        <v>43526.908538818359</v>
      </c>
      <c r="AJ97" s="127">
        <f>N97*'Step 3'!N$35</f>
        <v>48137.521385192871</v>
      </c>
      <c r="AK97" s="127">
        <f>O97*'Step 3'!O$35</f>
        <v>43552.299118041999</v>
      </c>
      <c r="AL97" s="127">
        <f>P97*'Step 3'!P$35</f>
        <v>46793.699340820327</v>
      </c>
      <c r="AM97" s="127">
        <f>Q97*'Step 3'!Q$35</f>
        <v>48206.472198486321</v>
      </c>
      <c r="AN97" s="127">
        <f>R97*'Step 3'!R$35</f>
        <v>43712.18962097168</v>
      </c>
      <c r="AO97" s="127">
        <f>S97*'Step 3'!S$35</f>
        <v>47150.690643310547</v>
      </c>
      <c r="AP97" s="127">
        <f>T97*'Step 3'!T$35</f>
        <v>45057.705230712883</v>
      </c>
      <c r="AQ97" s="127">
        <f>U97*'Step 3'!U$35</f>
        <v>48118.199077606194</v>
      </c>
      <c r="AR97" s="128">
        <f>-(V97*'Step 3'!$W$35)</f>
        <v>-133607.87337064746</v>
      </c>
      <c r="AS97" s="128">
        <f>-(W97*'Step 3'!$X$35)</f>
        <v>-645259.83630371082</v>
      </c>
      <c r="AT97" s="128">
        <f t="shared" si="6"/>
        <v>1506500.0021941168</v>
      </c>
      <c r="AU97" s="128">
        <f>AT97*((1+ASSUMPTIONS!$E$16)^('Step 4'!A97-'Step 4'!A96)-1)</f>
        <v>151.49750624117394</v>
      </c>
      <c r="AV97" s="128">
        <f t="shared" si="7"/>
        <v>-506114.09426730225</v>
      </c>
      <c r="AW97" s="128">
        <f>AV97*((1+ASSUMPTIONS!$E$17)^('Step 4'!A97-'Step 4'!A96)-1)</f>
        <v>-143.07428819461612</v>
      </c>
      <c r="AX97" s="128">
        <f>SUM(AR97:AS97)*(ASSUMPTIONS!$E$18)</f>
        <v>21.743813335680741</v>
      </c>
      <c r="AY97" s="136">
        <f>-('Step 3'!$V$29+'Step 3'!$Y$29)</f>
        <v>-388.06500000000005</v>
      </c>
      <c r="AZ97" s="128">
        <f t="shared" si="4"/>
        <v>1145706.5764030707</v>
      </c>
      <c r="BA97" s="196">
        <f t="shared" si="5"/>
        <v>0.67259432290577692</v>
      </c>
    </row>
    <row r="98" spans="1:53" x14ac:dyDescent="0.35">
      <c r="A98" s="135">
        <f>'Step 2'!A97</f>
        <v>43410</v>
      </c>
      <c r="B98" s="131">
        <f>'Step 2'!C97</f>
        <v>147.89556884765619</v>
      </c>
      <c r="C98" s="131">
        <f>'Step 2'!D97</f>
        <v>105.369514465332</v>
      </c>
      <c r="D98" s="131">
        <f>'Step 2'!E97</f>
        <v>67.654212951660156</v>
      </c>
      <c r="E98" s="131">
        <f>'Step 2'!F97</f>
        <v>72.799674987792969</v>
      </c>
      <c r="F98" s="131">
        <f>'Step 2'!G97</f>
        <v>65.657478332519531</v>
      </c>
      <c r="G98" s="131">
        <f>'Step 2'!H97</f>
        <v>47.763450622558587</v>
      </c>
      <c r="H98" s="131">
        <f>'Step 2'!I97</f>
        <v>39.945117950439453</v>
      </c>
      <c r="I98" s="131">
        <f>'Step 2'!J97</f>
        <v>781.02001953125</v>
      </c>
      <c r="J98" s="131">
        <f>'Step 2'!K97</f>
        <v>44.080001831054688</v>
      </c>
      <c r="K98" s="131">
        <f>'Step 2'!L97</f>
        <v>37.950000762939453</v>
      </c>
      <c r="L98" s="131">
        <f>'Step 2'!M97</f>
        <v>42.680641174316413</v>
      </c>
      <c r="M98" s="131">
        <f>'Step 2'!N97</f>
        <v>333.54000854492188</v>
      </c>
      <c r="N98" s="131">
        <f>'Step 2'!O97</f>
        <v>85.563156127929688</v>
      </c>
      <c r="O98" s="131">
        <f>'Step 2'!P97</f>
        <v>16.010000228881839</v>
      </c>
      <c r="P98" s="131">
        <f>'Step 2'!Q97</f>
        <v>173.5</v>
      </c>
      <c r="Q98" s="131">
        <f>'Step 2'!R97</f>
        <v>134.91242980957031</v>
      </c>
      <c r="R98" s="131">
        <f>'Step 2'!S97</f>
        <v>70.959999084472656</v>
      </c>
      <c r="S98" s="131">
        <f>'Step 2'!T97</f>
        <v>89.639999389648438</v>
      </c>
      <c r="T98" s="131">
        <f>'Step 2'!U97</f>
        <v>168.025390625</v>
      </c>
      <c r="U98" s="131">
        <f>'Step 2'!V97</f>
        <v>20.680000305175781</v>
      </c>
      <c r="V98" s="131">
        <f>'Step 2'!W97</f>
        <v>2.309999942779541</v>
      </c>
      <c r="W98" s="131">
        <f>'Step 2'!X97</f>
        <v>273.52273559570313</v>
      </c>
      <c r="X98" s="127">
        <f>B98*'Step 3'!B$35</f>
        <v>52650.822509765603</v>
      </c>
      <c r="Y98" s="127">
        <f>C98*'Step 3'!C$35</f>
        <v>46889.433937072739</v>
      </c>
      <c r="Z98" s="127">
        <f>D98*'Step 3'!D$35</f>
        <v>49387.575454711914</v>
      </c>
      <c r="AA98" s="127">
        <f>E98*'Step 3'!E$35</f>
        <v>45572.596542358398</v>
      </c>
      <c r="AB98" s="127">
        <f>F98*'Step 3'!F$35</f>
        <v>49440.081184387207</v>
      </c>
      <c r="AC98" s="127">
        <f>G98*'Step 3'!G$35</f>
        <v>50294.913505554192</v>
      </c>
      <c r="AD98" s="127">
        <f>H98*'Step 3'!H$35</f>
        <v>39266.050945281982</v>
      </c>
      <c r="AE98" s="127">
        <f>I98*'Step 3'!I$35</f>
        <v>42956.10107421875</v>
      </c>
      <c r="AF98" s="127">
        <f>J98*'Step 3'!J$35</f>
        <v>45005.681869506836</v>
      </c>
      <c r="AG98" s="127">
        <f>K98*'Step 3'!K$35</f>
        <v>45464.100914001465</v>
      </c>
      <c r="AH98" s="127">
        <f>L98*'Step 3'!L$35</f>
        <v>44686.631309509285</v>
      </c>
      <c r="AI98" s="127">
        <f>M98*'Step 3'!M$35</f>
        <v>44360.821136474609</v>
      </c>
      <c r="AJ98" s="127">
        <f>N98*'Step 3'!N$35</f>
        <v>49027.688461303711</v>
      </c>
      <c r="AK98" s="127">
        <f>O98*'Step 3'!O$35</f>
        <v>46268.900661468513</v>
      </c>
      <c r="AL98" s="127">
        <f>P98*'Step 3'!P$35</f>
        <v>46845</v>
      </c>
      <c r="AM98" s="127">
        <f>Q98*'Step 3'!Q$35</f>
        <v>48163.737442016602</v>
      </c>
      <c r="AN98" s="127">
        <f>R98*'Step 3'!R$35</f>
        <v>44066.15943145752</v>
      </c>
      <c r="AO98" s="127">
        <f>S98*'Step 3'!S$35</f>
        <v>47240.279678344727</v>
      </c>
      <c r="AP98" s="127">
        <f>T98*'Step 3'!T$35</f>
        <v>45870.931640625</v>
      </c>
      <c r="AQ98" s="127">
        <f>U98*'Step 3'!U$35</f>
        <v>50004.240737915039</v>
      </c>
      <c r="AR98" s="128">
        <f>-(V98*'Step 3'!$W$35)</f>
        <v>-136082.09662914276</v>
      </c>
      <c r="AS98" s="128">
        <f>-(W98*'Step 3'!$X$35)</f>
        <v>-649342.97430419922</v>
      </c>
      <c r="AT98" s="128">
        <f t="shared" si="6"/>
        <v>1506651.4997003579</v>
      </c>
      <c r="AU98" s="128">
        <f>AT98*((1+ASSUMPTIONS!$E$16)^('Step 4'!A98-'Step 4'!A97)-1)</f>
        <v>50.502554222141477</v>
      </c>
      <c r="AV98" s="128">
        <f t="shared" si="7"/>
        <v>-506257.16855549684</v>
      </c>
      <c r="AW98" s="128">
        <f>AV98*((1+ASSUMPTIONS!$E$17)^('Step 4'!A98-'Step 4'!A97)-1)</f>
        <v>-47.70041681663686</v>
      </c>
      <c r="AX98" s="128">
        <f>SUM(AR98:AS98)*(ASSUMPTIONS!$E$18)</f>
        <v>21.926876566341029</v>
      </c>
      <c r="AY98" s="136">
        <f>-('Step 3'!$V$29+'Step 3'!$Y$29)</f>
        <v>-388.06500000000005</v>
      </c>
      <c r="AZ98" s="128">
        <f t="shared" si="4"/>
        <v>1148067.6726614654</v>
      </c>
      <c r="BA98" s="196">
        <f t="shared" si="5"/>
        <v>0.66791347732988471</v>
      </c>
    </row>
    <row r="99" spans="1:53" x14ac:dyDescent="0.35">
      <c r="A99" s="135">
        <f>'Step 2'!A98</f>
        <v>43411</v>
      </c>
      <c r="B99" s="131">
        <f>'Step 2'!C98</f>
        <v>149.3994140625</v>
      </c>
      <c r="C99" s="131">
        <f>'Step 2'!D98</f>
        <v>109.1703720092773</v>
      </c>
      <c r="D99" s="131">
        <f>'Step 2'!E98</f>
        <v>65.890106201171875</v>
      </c>
      <c r="E99" s="131">
        <f>'Step 2'!F98</f>
        <v>74.557357788085938</v>
      </c>
      <c r="F99" s="131">
        <f>'Step 2'!G98</f>
        <v>67.795997619628906</v>
      </c>
      <c r="G99" s="131">
        <f>'Step 2'!H98</f>
        <v>48.741470336914063</v>
      </c>
      <c r="H99" s="131">
        <f>'Step 2'!I98</f>
        <v>40.543548583984382</v>
      </c>
      <c r="I99" s="131">
        <f>'Step 2'!J98</f>
        <v>790.5</v>
      </c>
      <c r="J99" s="131">
        <f>'Step 2'!K98</f>
        <v>44.139999389648438</v>
      </c>
      <c r="K99" s="131">
        <f>'Step 2'!L98</f>
        <v>38.400001525878913</v>
      </c>
      <c r="L99" s="131">
        <f>'Step 2'!M98</f>
        <v>44.060001373291023</v>
      </c>
      <c r="M99" s="131">
        <f>'Step 2'!N98</f>
        <v>342.1300048828125</v>
      </c>
      <c r="N99" s="131">
        <f>'Step 2'!O98</f>
        <v>84.746559143066406</v>
      </c>
      <c r="O99" s="131">
        <f>'Step 2'!P98</f>
        <v>15.60000038146973</v>
      </c>
      <c r="P99" s="131">
        <f>'Step 2'!Q98</f>
        <v>173.6300048828125</v>
      </c>
      <c r="Q99" s="131">
        <f>'Step 2'!R98</f>
        <v>141.30690002441409</v>
      </c>
      <c r="R99" s="131">
        <f>'Step 2'!S98</f>
        <v>72.5</v>
      </c>
      <c r="S99" s="131">
        <f>'Step 2'!T98</f>
        <v>92.160003662109375</v>
      </c>
      <c r="T99" s="131">
        <f>'Step 2'!U98</f>
        <v>170.4444580078125</v>
      </c>
      <c r="U99" s="131">
        <f>'Step 2'!V98</f>
        <v>21.840000152587891</v>
      </c>
      <c r="V99" s="131">
        <f>'Step 2'!W98</f>
        <v>2.309999942779541</v>
      </c>
      <c r="W99" s="131">
        <f>'Step 2'!X98</f>
        <v>279.3785400390625</v>
      </c>
      <c r="X99" s="127">
        <f>B99*'Step 3'!B$35</f>
        <v>53186.19140625</v>
      </c>
      <c r="Y99" s="127">
        <f>C99*'Step 3'!C$35</f>
        <v>48580.815544128396</v>
      </c>
      <c r="Z99" s="127">
        <f>D99*'Step 3'!D$35</f>
        <v>48099.777526855469</v>
      </c>
      <c r="AA99" s="127">
        <f>E99*'Step 3'!E$35</f>
        <v>46672.905975341797</v>
      </c>
      <c r="AB99" s="127">
        <f>F99*'Step 3'!F$35</f>
        <v>51050.386207580566</v>
      </c>
      <c r="AC99" s="127">
        <f>G99*'Step 3'!G$35</f>
        <v>51324.768264770508</v>
      </c>
      <c r="AD99" s="127">
        <f>H99*'Step 3'!H$35</f>
        <v>39854.308258056648</v>
      </c>
      <c r="AE99" s="127">
        <f>I99*'Step 3'!I$35</f>
        <v>43477.5</v>
      </c>
      <c r="AF99" s="127">
        <f>J99*'Step 3'!J$35</f>
        <v>45066.939376831055</v>
      </c>
      <c r="AG99" s="127">
        <f>K99*'Step 3'!K$35</f>
        <v>46003.201828002937</v>
      </c>
      <c r="AH99" s="127">
        <f>L99*'Step 3'!L$35</f>
        <v>46130.821437835701</v>
      </c>
      <c r="AI99" s="127">
        <f>M99*'Step 3'!M$35</f>
        <v>45503.290649414063</v>
      </c>
      <c r="AJ99" s="127">
        <f>N99*'Step 3'!N$35</f>
        <v>48559.778388977051</v>
      </c>
      <c r="AK99" s="127">
        <f>O99*'Step 3'!O$35</f>
        <v>45084.001102447517</v>
      </c>
      <c r="AL99" s="127">
        <f>P99*'Step 3'!P$35</f>
        <v>46880.101318359375</v>
      </c>
      <c r="AM99" s="127">
        <f>Q99*'Step 3'!Q$35</f>
        <v>50446.563308715828</v>
      </c>
      <c r="AN99" s="127">
        <f>R99*'Step 3'!R$35</f>
        <v>45022.5</v>
      </c>
      <c r="AO99" s="127">
        <f>S99*'Step 3'!S$35</f>
        <v>48568.321929931641</v>
      </c>
      <c r="AP99" s="127">
        <f>T99*'Step 3'!T$35</f>
        <v>46531.337036132813</v>
      </c>
      <c r="AQ99" s="127">
        <f>U99*'Step 3'!U$35</f>
        <v>52809.12036895752</v>
      </c>
      <c r="AR99" s="128">
        <f>-(V99*'Step 3'!$W$35)</f>
        <v>-136082.09662914276</v>
      </c>
      <c r="AS99" s="128">
        <f>-(W99*'Step 3'!$X$35)</f>
        <v>-663244.65405273438</v>
      </c>
      <c r="AT99" s="128">
        <f t="shared" si="6"/>
        <v>1506702.0022545801</v>
      </c>
      <c r="AU99" s="128">
        <f>AT99*((1+ASSUMPTIONS!$E$16)^('Step 4'!A99-'Step 4'!A98)-1)</f>
        <v>50.504247054215433</v>
      </c>
      <c r="AV99" s="128">
        <f t="shared" si="7"/>
        <v>-506304.86897231347</v>
      </c>
      <c r="AW99" s="128">
        <f>AV99*((1+ASSUMPTIONS!$E$17)^('Step 4'!A99-'Step 4'!A98)-1)</f>
        <v>-47.704911231542575</v>
      </c>
      <c r="AX99" s="128">
        <f>SUM(AR99:AS99)*(ASSUMPTIONS!$E$18)</f>
        <v>22.314972677850058</v>
      </c>
      <c r="AY99" s="136">
        <f>-('Step 3'!$V$29+'Step 3'!$Y$29)</f>
        <v>-388.06500000000005</v>
      </c>
      <c r="AZ99" s="128">
        <f t="shared" si="4"/>
        <v>1149560.061837479</v>
      </c>
      <c r="BA99" s="196">
        <f t="shared" si="5"/>
        <v>0.65757557524563148</v>
      </c>
    </row>
    <row r="100" spans="1:53" x14ac:dyDescent="0.35">
      <c r="A100" s="135">
        <f>'Step 2'!A99</f>
        <v>43412</v>
      </c>
      <c r="B100" s="131">
        <f>'Step 2'!C99</f>
        <v>150.7239990234375</v>
      </c>
      <c r="C100" s="131">
        <f>'Step 2'!D99</f>
        <v>109.548469543457</v>
      </c>
      <c r="D100" s="131">
        <f>'Step 2'!E99</f>
        <v>64.215690612792969</v>
      </c>
      <c r="E100" s="131">
        <f>'Step 2'!F99</f>
        <v>74.954574584960938</v>
      </c>
      <c r="F100" s="131">
        <f>'Step 2'!G99</f>
        <v>68.353004455566406</v>
      </c>
      <c r="G100" s="131">
        <f>'Step 2'!H99</f>
        <v>48.621715545654297</v>
      </c>
      <c r="H100" s="131">
        <f>'Step 2'!I99</f>
        <v>39.895248413085938</v>
      </c>
      <c r="I100" s="131">
        <f>'Step 2'!J99</f>
        <v>798.94000244140625</v>
      </c>
      <c r="J100" s="131">
        <f>'Step 2'!K99</f>
        <v>44.540000915527337</v>
      </c>
      <c r="K100" s="131">
        <f>'Step 2'!L99</f>
        <v>36.990001678466797</v>
      </c>
      <c r="L100" s="131">
        <f>'Step 2'!M99</f>
        <v>43.849998474121087</v>
      </c>
      <c r="M100" s="131">
        <f>'Step 2'!N99</f>
        <v>353.44000244140619</v>
      </c>
      <c r="N100" s="131">
        <f>'Step 2'!O99</f>
        <v>86.319999694824219</v>
      </c>
      <c r="O100" s="131">
        <f>'Step 2'!P99</f>
        <v>15.670000076293951</v>
      </c>
      <c r="P100" s="131">
        <f>'Step 2'!Q99</f>
        <v>173.63999938964841</v>
      </c>
      <c r="Q100" s="131">
        <f>'Step 2'!R99</f>
        <v>141.2869567871094</v>
      </c>
      <c r="R100" s="131">
        <f>'Step 2'!S99</f>
        <v>72.959999084472656</v>
      </c>
      <c r="S100" s="131">
        <f>'Step 2'!T99</f>
        <v>92.55999755859375</v>
      </c>
      <c r="T100" s="131">
        <f>'Step 2'!U99</f>
        <v>172.38371276855469</v>
      </c>
      <c r="U100" s="131">
        <f>'Step 2'!V99</f>
        <v>21.20000076293945</v>
      </c>
      <c r="V100" s="131">
        <f>'Step 2'!W99</f>
        <v>2.3029999732971191</v>
      </c>
      <c r="W100" s="131">
        <f>'Step 2'!X99</f>
        <v>278.87149047851563</v>
      </c>
      <c r="X100" s="127">
        <f>B100*'Step 3'!B$35</f>
        <v>53657.74365234375</v>
      </c>
      <c r="Y100" s="127">
        <f>C100*'Step 3'!C$35</f>
        <v>48749.068946838364</v>
      </c>
      <c r="Z100" s="127">
        <f>D100*'Step 3'!D$35</f>
        <v>46877.454147338867</v>
      </c>
      <c r="AA100" s="127">
        <f>E100*'Step 3'!E$35</f>
        <v>46921.563690185547</v>
      </c>
      <c r="AB100" s="127">
        <f>F100*'Step 3'!F$35</f>
        <v>51469.812355041504</v>
      </c>
      <c r="AC100" s="127">
        <f>G100*'Step 3'!G$35</f>
        <v>51198.666469573975</v>
      </c>
      <c r="AD100" s="127">
        <f>H100*'Step 3'!H$35</f>
        <v>39217.029190063477</v>
      </c>
      <c r="AE100" s="127">
        <f>I100*'Step 3'!I$35</f>
        <v>43941.700134277344</v>
      </c>
      <c r="AF100" s="127">
        <f>J100*'Step 3'!J$35</f>
        <v>45475.340934753411</v>
      </c>
      <c r="AG100" s="127">
        <f>K100*'Step 3'!K$35</f>
        <v>44314.022010803223</v>
      </c>
      <c r="AH100" s="127">
        <f>L100*'Step 3'!L$35</f>
        <v>45910.948402404778</v>
      </c>
      <c r="AI100" s="127">
        <f>M100*'Step 3'!M$35</f>
        <v>47007.520324707024</v>
      </c>
      <c r="AJ100" s="127">
        <f>N100*'Step 3'!N$35</f>
        <v>49461.359825134277</v>
      </c>
      <c r="AK100" s="127">
        <f>O100*'Step 3'!O$35</f>
        <v>45286.300220489517</v>
      </c>
      <c r="AL100" s="127">
        <f>P100*'Step 3'!P$35</f>
        <v>46882.799835205071</v>
      </c>
      <c r="AM100" s="127">
        <f>Q100*'Step 3'!Q$35</f>
        <v>50439.443572998054</v>
      </c>
      <c r="AN100" s="127">
        <f>R100*'Step 3'!R$35</f>
        <v>45308.15943145752</v>
      </c>
      <c r="AO100" s="127">
        <f>S100*'Step 3'!S$35</f>
        <v>48779.118713378906</v>
      </c>
      <c r="AP100" s="127">
        <f>T100*'Step 3'!T$35</f>
        <v>47060.75358581543</v>
      </c>
      <c r="AQ100" s="127">
        <f>U100*'Step 3'!U$35</f>
        <v>51261.60184478759</v>
      </c>
      <c r="AR100" s="128">
        <f>-(V100*'Step 3'!$W$35)</f>
        <v>-135669.72842693329</v>
      </c>
      <c r="AS100" s="128">
        <f>-(W100*'Step 3'!$X$35)</f>
        <v>-662040.91839599609</v>
      </c>
      <c r="AT100" s="128">
        <f t="shared" si="6"/>
        <v>1506752.5065016344</v>
      </c>
      <c r="AU100" s="128">
        <f>AT100*((1+ASSUMPTIONS!$E$16)^('Step 4'!A100-'Step 4'!A99)-1)</f>
        <v>50.505939943032658</v>
      </c>
      <c r="AV100" s="128">
        <f t="shared" si="7"/>
        <v>-506352.573883545</v>
      </c>
      <c r="AW100" s="128">
        <f>AV100*((1+ASSUMPTIONS!$E$17)^('Step 4'!A100-'Step 4'!A99)-1)</f>
        <v>-47.709406069919758</v>
      </c>
      <c r="AX100" s="128">
        <f>SUM(AR100:AS100)*(ASSUMPTIONS!$E$18)</f>
        <v>22.269855567198846</v>
      </c>
      <c r="AY100" s="136">
        <f>-('Step 3'!$V$29+'Step 3'!$Y$29)</f>
        <v>-388.06500000000005</v>
      </c>
      <c r="AZ100" s="128">
        <f t="shared" si="4"/>
        <v>1151546.6944721979</v>
      </c>
      <c r="BA100" s="196">
        <f t="shared" si="5"/>
        <v>0.65918268025667626</v>
      </c>
    </row>
    <row r="101" spans="1:53" x14ac:dyDescent="0.35">
      <c r="A101" s="135">
        <f>'Step 2'!A100</f>
        <v>43413</v>
      </c>
      <c r="B101" s="131">
        <f>'Step 2'!C100</f>
        <v>149.78782653808591</v>
      </c>
      <c r="C101" s="131">
        <f>'Step 2'!D100</f>
        <v>111.6478958129883</v>
      </c>
      <c r="D101" s="131">
        <f>'Step 2'!E100</f>
        <v>65.33197021484375</v>
      </c>
      <c r="E101" s="131">
        <f>'Step 2'!F100</f>
        <v>74.338890075683594</v>
      </c>
      <c r="F101" s="131">
        <f>'Step 2'!G100</f>
        <v>68.233642578125</v>
      </c>
      <c r="G101" s="131">
        <f>'Step 2'!H100</f>
        <v>48.581794738769531</v>
      </c>
      <c r="H101" s="131">
        <f>'Step 2'!I100</f>
        <v>40.074775695800781</v>
      </c>
      <c r="I101" s="131">
        <f>'Step 2'!J100</f>
        <v>793.8699951171875</v>
      </c>
      <c r="J101" s="131">
        <f>'Step 2'!K100</f>
        <v>45.020000457763672</v>
      </c>
      <c r="K101" s="131">
        <f>'Step 2'!L100</f>
        <v>38.279998779296882</v>
      </c>
      <c r="L101" s="131">
        <f>'Step 2'!M100</f>
        <v>44.279998779296882</v>
      </c>
      <c r="M101" s="131">
        <f>'Step 2'!N100</f>
        <v>354.739990234375</v>
      </c>
      <c r="N101" s="131">
        <f>'Step 2'!O100</f>
        <v>85.639999389648438</v>
      </c>
      <c r="O101" s="131">
        <f>'Step 2'!P100</f>
        <v>15.52000045776367</v>
      </c>
      <c r="P101" s="131">
        <f>'Step 2'!Q100</f>
        <v>173.75</v>
      </c>
      <c r="Q101" s="131">
        <f>'Step 2'!R100</f>
        <v>143.60133361816409</v>
      </c>
      <c r="R101" s="131">
        <f>'Step 2'!S100</f>
        <v>72.790000915527344</v>
      </c>
      <c r="S101" s="131">
        <f>'Step 2'!T100</f>
        <v>92.349998474121094</v>
      </c>
      <c r="T101" s="131">
        <f>'Step 2'!U100</f>
        <v>171.11419677734381</v>
      </c>
      <c r="U101" s="131">
        <f>'Step 2'!V100</f>
        <v>21.030000686645511</v>
      </c>
      <c r="V101" s="131">
        <f>'Step 2'!W100</f>
        <v>2.2999999523162842</v>
      </c>
      <c r="W101" s="131">
        <f>'Step 2'!X100</f>
        <v>276.14739990234381</v>
      </c>
      <c r="X101" s="127">
        <f>B101*'Step 3'!B$35</f>
        <v>53324.466247558586</v>
      </c>
      <c r="Y101" s="127">
        <f>C101*'Step 3'!C$35</f>
        <v>49683.313636779792</v>
      </c>
      <c r="Z101" s="127">
        <f>D101*'Step 3'!D$35</f>
        <v>47692.338256835938</v>
      </c>
      <c r="AA101" s="127">
        <f>E101*'Step 3'!E$35</f>
        <v>46536.14518737793</v>
      </c>
      <c r="AB101" s="127">
        <f>F101*'Step 3'!F$35</f>
        <v>51379.932861328125</v>
      </c>
      <c r="AC101" s="127">
        <f>G101*'Step 3'!G$35</f>
        <v>51156.629859924316</v>
      </c>
      <c r="AD101" s="127">
        <f>H101*'Step 3'!H$35</f>
        <v>39393.504508972168</v>
      </c>
      <c r="AE101" s="127">
        <f>I101*'Step 3'!I$35</f>
        <v>43662.849731445313</v>
      </c>
      <c r="AF101" s="127">
        <f>J101*'Step 3'!J$35</f>
        <v>45965.420467376709</v>
      </c>
      <c r="AG101" s="127">
        <f>K101*'Step 3'!K$35</f>
        <v>45859.438537597664</v>
      </c>
      <c r="AH101" s="127">
        <f>L101*'Step 3'!L$35</f>
        <v>46361.158721923835</v>
      </c>
      <c r="AI101" s="127">
        <f>M101*'Step 3'!M$35</f>
        <v>47180.418701171875</v>
      </c>
      <c r="AJ101" s="127">
        <f>N101*'Step 3'!N$35</f>
        <v>49071.719650268555</v>
      </c>
      <c r="AK101" s="127">
        <f>O101*'Step 3'!O$35</f>
        <v>44852.801322937004</v>
      </c>
      <c r="AL101" s="127">
        <f>P101*'Step 3'!P$35</f>
        <v>46912.5</v>
      </c>
      <c r="AM101" s="127">
        <f>Q101*'Step 3'!Q$35</f>
        <v>51265.676101684578</v>
      </c>
      <c r="AN101" s="127">
        <f>R101*'Step 3'!R$35</f>
        <v>45202.59056854248</v>
      </c>
      <c r="AO101" s="127">
        <f>S101*'Step 3'!S$35</f>
        <v>48668.449195861816</v>
      </c>
      <c r="AP101" s="127">
        <f>T101*'Step 3'!T$35</f>
        <v>46714.175720214858</v>
      </c>
      <c r="AQ101" s="127">
        <f>U101*'Step 3'!U$35</f>
        <v>50850.541660308845</v>
      </c>
      <c r="AR101" s="128">
        <f>-(V101*'Step 3'!$W$35)</f>
        <v>-135492.9971909523</v>
      </c>
      <c r="AS101" s="128">
        <f>-(W101*'Step 3'!$X$35)</f>
        <v>-655573.92736816418</v>
      </c>
      <c r="AT101" s="128">
        <f t="shared" si="6"/>
        <v>1506803.0124415774</v>
      </c>
      <c r="AU101" s="128">
        <f>AT101*((1+ASSUMPTIONS!$E$16)^('Step 4'!A101-'Step 4'!A100)-1)</f>
        <v>50.507632888595069</v>
      </c>
      <c r="AV101" s="128">
        <f t="shared" si="7"/>
        <v>-506400.28328961495</v>
      </c>
      <c r="AW101" s="128">
        <f>AV101*((1+ASSUMPTIONS!$E$17)^('Step 4'!A101-'Step 4'!A100)-1)</f>
        <v>-47.713901331808302</v>
      </c>
      <c r="AX101" s="128">
        <f>SUM(AR101:AS101)*(ASSUMPTIONS!$E$18)</f>
        <v>22.084381378239527</v>
      </c>
      <c r="AY101" s="136">
        <f>-('Step 3'!$V$29+'Step 3'!$Y$29)</f>
        <v>-388.06500000000005</v>
      </c>
      <c r="AZ101" s="128">
        <f t="shared" si="4"/>
        <v>1160706.6886438916</v>
      </c>
      <c r="BA101" s="196">
        <f t="shared" si="5"/>
        <v>0.66600070326029293</v>
      </c>
    </row>
    <row r="102" spans="1:53" x14ac:dyDescent="0.35">
      <c r="A102" s="135">
        <f>'Step 2'!A101</f>
        <v>43416</v>
      </c>
      <c r="B102" s="131">
        <f>'Step 2'!C101</f>
        <v>148.6225891113281</v>
      </c>
      <c r="C102" s="131">
        <f>'Step 2'!D101</f>
        <v>112.6329345703125</v>
      </c>
      <c r="D102" s="131">
        <f>'Step 2'!E101</f>
        <v>65.790435791015625</v>
      </c>
      <c r="E102" s="131">
        <f>'Step 2'!F101</f>
        <v>74.170074462890625</v>
      </c>
      <c r="F102" s="131">
        <f>'Step 2'!G101</f>
        <v>67.547332763671875</v>
      </c>
      <c r="G102" s="131">
        <f>'Step 2'!H101</f>
        <v>48.192581176757813</v>
      </c>
      <c r="H102" s="131">
        <f>'Step 2'!I101</f>
        <v>40.523601531982422</v>
      </c>
      <c r="I102" s="131">
        <f>'Step 2'!J101</f>
        <v>792.5999755859375</v>
      </c>
      <c r="J102" s="131">
        <f>'Step 2'!K101</f>
        <v>45.310001373291023</v>
      </c>
      <c r="K102" s="131">
        <f>'Step 2'!L101</f>
        <v>39.799999237060547</v>
      </c>
      <c r="L102" s="131">
        <f>'Step 2'!M101</f>
        <v>44.110000610351563</v>
      </c>
      <c r="M102" s="131">
        <f>'Step 2'!N101</f>
        <v>349.41000366210938</v>
      </c>
      <c r="N102" s="131">
        <f>'Step 2'!O101</f>
        <v>82.330001831054688</v>
      </c>
      <c r="O102" s="131">
        <f>'Step 2'!P101</f>
        <v>15.52000045776367</v>
      </c>
      <c r="P102" s="131">
        <f>'Step 2'!Q101</f>
        <v>172.8800048828125</v>
      </c>
      <c r="Q102" s="131">
        <f>'Step 2'!R101</f>
        <v>141.56626892089841</v>
      </c>
      <c r="R102" s="131">
        <f>'Step 2'!S101</f>
        <v>70.55999755859375</v>
      </c>
      <c r="S102" s="131">
        <f>'Step 2'!T101</f>
        <v>91.199996948242188</v>
      </c>
      <c r="T102" s="131">
        <f>'Step 2'!U101</f>
        <v>166.99578857421881</v>
      </c>
      <c r="U102" s="131">
        <f>'Step 2'!V101</f>
        <v>19.030000686645511</v>
      </c>
      <c r="V102" s="131">
        <f>'Step 2'!W101</f>
        <v>2.2999999523162842</v>
      </c>
      <c r="W102" s="131">
        <f>'Step 2'!X101</f>
        <v>270.987548828125</v>
      </c>
      <c r="X102" s="127">
        <f>B102*'Step 3'!B$35</f>
        <v>52909.641723632805</v>
      </c>
      <c r="Y102" s="127">
        <f>C102*'Step 3'!C$35</f>
        <v>50121.655883789063</v>
      </c>
      <c r="Z102" s="127">
        <f>D102*'Step 3'!D$35</f>
        <v>48027.018127441406</v>
      </c>
      <c r="AA102" s="127">
        <f>E102*'Step 3'!E$35</f>
        <v>46430.466613769531</v>
      </c>
      <c r="AB102" s="127">
        <f>F102*'Step 3'!F$35</f>
        <v>50863.141571044922</v>
      </c>
      <c r="AC102" s="127">
        <f>G102*'Step 3'!G$35</f>
        <v>50746.787979125977</v>
      </c>
      <c r="AD102" s="127">
        <f>H102*'Step 3'!H$35</f>
        <v>39834.700305938721</v>
      </c>
      <c r="AE102" s="127">
        <f>I102*'Step 3'!I$35</f>
        <v>43592.998657226563</v>
      </c>
      <c r="AF102" s="127">
        <f>J102*'Step 3'!J$35</f>
        <v>46261.511402130134</v>
      </c>
      <c r="AG102" s="127">
        <f>K102*'Step 3'!K$35</f>
        <v>47680.399085998535</v>
      </c>
      <c r="AH102" s="127">
        <f>L102*'Step 3'!L$35</f>
        <v>46183.170639038086</v>
      </c>
      <c r="AI102" s="127">
        <f>M102*'Step 3'!M$35</f>
        <v>46471.530487060547</v>
      </c>
      <c r="AJ102" s="127">
        <f>N102*'Step 3'!N$35</f>
        <v>47175.091049194336</v>
      </c>
      <c r="AK102" s="127">
        <f>O102*'Step 3'!O$35</f>
        <v>44852.801322937004</v>
      </c>
      <c r="AL102" s="127">
        <f>P102*'Step 3'!P$35</f>
        <v>46677.601318359375</v>
      </c>
      <c r="AM102" s="127">
        <f>Q102*'Step 3'!Q$35</f>
        <v>50539.158004760735</v>
      </c>
      <c r="AN102" s="127">
        <f>R102*'Step 3'!R$35</f>
        <v>43817.758483886719</v>
      </c>
      <c r="AO102" s="127">
        <f>S102*'Step 3'!S$35</f>
        <v>48062.398391723633</v>
      </c>
      <c r="AP102" s="127">
        <f>T102*'Step 3'!T$35</f>
        <v>45589.850280761733</v>
      </c>
      <c r="AQ102" s="127">
        <f>U102*'Step 3'!U$35</f>
        <v>46014.541660308845</v>
      </c>
      <c r="AR102" s="128">
        <f>-(V102*'Step 3'!$W$35)</f>
        <v>-135492.9971909523</v>
      </c>
      <c r="AS102" s="128">
        <f>-(W102*'Step 3'!$X$35)</f>
        <v>-643324.44091796875</v>
      </c>
      <c r="AT102" s="128">
        <f t="shared" si="6"/>
        <v>1506853.520074466</v>
      </c>
      <c r="AU102" s="128">
        <f>AT102*((1+ASSUMPTIONS!$E$16)^('Step 4'!A102-'Step 4'!A101)-1)</f>
        <v>151.53305690642887</v>
      </c>
      <c r="AV102" s="128">
        <f t="shared" si="7"/>
        <v>-506447.99719094677</v>
      </c>
      <c r="AW102" s="128">
        <f>AV102*((1+ASSUMPTIONS!$E$17)^('Step 4'!A102-'Step 4'!A101)-1)</f>
        <v>-143.16867980249199</v>
      </c>
      <c r="AX102" s="128">
        <f>SUM(AR102:AS102)*(ASSUMPTIONS!$E$18)</f>
        <v>21.742409893836406</v>
      </c>
      <c r="AY102" s="136">
        <f>-('Step 3'!$V$29+'Step 3'!$Y$29)</f>
        <v>-388.06500000000005</v>
      </c>
      <c r="AZ102" s="128">
        <f t="shared" si="4"/>
        <v>1163082.3495497247</v>
      </c>
      <c r="BA102" s="196">
        <f t="shared" si="5"/>
        <v>0.67594749639984741</v>
      </c>
    </row>
    <row r="103" spans="1:53" x14ac:dyDescent="0.35">
      <c r="A103" s="135">
        <f>'Step 2'!A102</f>
        <v>43417</v>
      </c>
      <c r="B103" s="131">
        <f>'Step 2'!C102</f>
        <v>147.60675048828119</v>
      </c>
      <c r="C103" s="131">
        <f>'Step 2'!D102</f>
        <v>111.8269958496094</v>
      </c>
      <c r="D103" s="131">
        <f>'Step 2'!E102</f>
        <v>65.321998596191406</v>
      </c>
      <c r="E103" s="131">
        <f>'Step 2'!F102</f>
        <v>74.090629577636719</v>
      </c>
      <c r="F103" s="131">
        <f>'Step 2'!G102</f>
        <v>67.050003051757813</v>
      </c>
      <c r="G103" s="131">
        <f>'Step 2'!H102</f>
        <v>49.000946044921882</v>
      </c>
      <c r="H103" s="131">
        <f>'Step 2'!I102</f>
        <v>41.092105865478523</v>
      </c>
      <c r="I103" s="131">
        <f>'Step 2'!J102</f>
        <v>813.47998046875</v>
      </c>
      <c r="J103" s="131">
        <f>'Step 2'!K102</f>
        <v>45.290000915527337</v>
      </c>
      <c r="K103" s="131">
        <f>'Step 2'!L102</f>
        <v>39.400001525878913</v>
      </c>
      <c r="L103" s="131">
        <f>'Step 2'!M102</f>
        <v>43.520000457763672</v>
      </c>
      <c r="M103" s="131">
        <f>'Step 2'!N102</f>
        <v>357.51998901367188</v>
      </c>
      <c r="N103" s="131">
        <f>'Step 2'!O102</f>
        <v>83.55999755859375</v>
      </c>
      <c r="O103" s="131">
        <f>'Step 2'!P102</f>
        <v>15.409999847412109</v>
      </c>
      <c r="P103" s="131">
        <f>'Step 2'!Q102</f>
        <v>172.94999694824219</v>
      </c>
      <c r="Q103" s="131">
        <f>'Step 2'!R102</f>
        <v>141.19715881347659</v>
      </c>
      <c r="R103" s="131">
        <f>'Step 2'!S102</f>
        <v>69.489997863769531</v>
      </c>
      <c r="S103" s="131">
        <f>'Step 2'!T102</f>
        <v>92.599998474121094</v>
      </c>
      <c r="T103" s="131">
        <f>'Step 2'!U102</f>
        <v>184.64900207519531</v>
      </c>
      <c r="U103" s="131">
        <f>'Step 2'!V102</f>
        <v>19.610000610351559</v>
      </c>
      <c r="V103" s="131">
        <f>'Step 2'!W102</f>
        <v>2.2950000762939449</v>
      </c>
      <c r="W103" s="131">
        <f>'Step 2'!X102</f>
        <v>270.48049926757813</v>
      </c>
      <c r="X103" s="127">
        <f>B103*'Step 3'!B$35</f>
        <v>52548.003173828103</v>
      </c>
      <c r="Y103" s="127">
        <f>C103*'Step 3'!C$35</f>
        <v>49763.013153076186</v>
      </c>
      <c r="Z103" s="127">
        <f>D103*'Step 3'!D$35</f>
        <v>47685.058975219727</v>
      </c>
      <c r="AA103" s="127">
        <f>E103*'Step 3'!E$35</f>
        <v>46380.734115600586</v>
      </c>
      <c r="AB103" s="127">
        <f>F103*'Step 3'!F$35</f>
        <v>50488.652297973633</v>
      </c>
      <c r="AC103" s="127">
        <f>G103*'Step 3'!G$35</f>
        <v>51597.996185302742</v>
      </c>
      <c r="AD103" s="127">
        <f>H103*'Step 3'!H$35</f>
        <v>40393.540065765388</v>
      </c>
      <c r="AE103" s="127">
        <f>I103*'Step 3'!I$35</f>
        <v>44741.39892578125</v>
      </c>
      <c r="AF103" s="127">
        <f>J103*'Step 3'!J$35</f>
        <v>46241.090934753411</v>
      </c>
      <c r="AG103" s="127">
        <f>K103*'Step 3'!K$35</f>
        <v>47201.201828002937</v>
      </c>
      <c r="AH103" s="127">
        <f>L103*'Step 3'!L$35</f>
        <v>45565.440479278564</v>
      </c>
      <c r="AI103" s="127">
        <f>M103*'Step 3'!M$35</f>
        <v>47550.158538818359</v>
      </c>
      <c r="AJ103" s="127">
        <f>N103*'Step 3'!N$35</f>
        <v>47879.878601074219</v>
      </c>
      <c r="AK103" s="127">
        <f>O103*'Step 3'!O$35</f>
        <v>44534.899559020996</v>
      </c>
      <c r="AL103" s="127">
        <f>P103*'Step 3'!P$35</f>
        <v>46696.499176025391</v>
      </c>
      <c r="AM103" s="127">
        <f>Q103*'Step 3'!Q$35</f>
        <v>50407.38569641114</v>
      </c>
      <c r="AN103" s="127">
        <f>R103*'Step 3'!R$35</f>
        <v>43153.288673400879</v>
      </c>
      <c r="AO103" s="127">
        <f>S103*'Step 3'!S$35</f>
        <v>48800.199195861816</v>
      </c>
      <c r="AP103" s="127">
        <f>T103*'Step 3'!T$35</f>
        <v>50409.17756652832</v>
      </c>
      <c r="AQ103" s="127">
        <f>U103*'Step 3'!U$35</f>
        <v>47416.981475830071</v>
      </c>
      <c r="AR103" s="128">
        <f>-(V103*'Step 3'!$W$35)</f>
        <v>-135198.45449447629</v>
      </c>
      <c r="AS103" s="128">
        <f>-(W103*'Step 3'!$X$35)</f>
        <v>-642120.70526123047</v>
      </c>
      <c r="AT103" s="128">
        <f t="shared" si="6"/>
        <v>1507005.0531313724</v>
      </c>
      <c r="AU103" s="128">
        <f>AT103*((1+ASSUMPTIONS!$E$16)^('Step 4'!A103-'Step 4'!A102)-1)</f>
        <v>50.514405238334525</v>
      </c>
      <c r="AV103" s="128">
        <f t="shared" si="7"/>
        <v>-506591.16587074928</v>
      </c>
      <c r="AW103" s="128">
        <f>AV103*((1+ASSUMPTIONS!$E$17)^('Step 4'!A103-'Step 4'!A102)-1)</f>
        <v>-47.731886615274256</v>
      </c>
      <c r="AX103" s="128">
        <f>SUM(AR103:AS103)*(ASSUMPTIONS!$E$18)</f>
        <v>21.700582142560386</v>
      </c>
      <c r="AY103" s="136">
        <f>-('Step 3'!$V$29+'Step 3'!$Y$29)</f>
        <v>-388.06500000000005</v>
      </c>
      <c r="AZ103" s="128">
        <f t="shared" si="4"/>
        <v>1172185.7442232359</v>
      </c>
      <c r="BA103" s="196">
        <f t="shared" si="5"/>
        <v>0.6788299500957875</v>
      </c>
    </row>
    <row r="104" spans="1:53" x14ac:dyDescent="0.35">
      <c r="A104" s="135">
        <f>'Step 2'!A103</f>
        <v>43418</v>
      </c>
      <c r="B104" s="131">
        <f>'Step 2'!C103</f>
        <v>147.0888671875</v>
      </c>
      <c r="C104" s="131">
        <f>'Step 2'!D103</f>
        <v>109.80999755859381</v>
      </c>
      <c r="D104" s="131">
        <f>'Step 2'!E103</f>
        <v>65.480003356933594</v>
      </c>
      <c r="E104" s="131">
        <f>'Step 2'!F103</f>
        <v>73.574241638183594</v>
      </c>
      <c r="F104" s="131">
        <f>'Step 2'!G103</f>
        <v>67.040000915527344</v>
      </c>
      <c r="G104" s="131">
        <f>'Step 2'!H103</f>
        <v>48.961029052734382</v>
      </c>
      <c r="H104" s="131">
        <f>'Step 2'!I103</f>
        <v>41.191844940185547</v>
      </c>
      <c r="I104" s="131">
        <f>'Step 2'!J103</f>
        <v>823.29998779296875</v>
      </c>
      <c r="J104" s="131">
        <f>'Step 2'!K103</f>
        <v>44.840000152587891</v>
      </c>
      <c r="K104" s="131">
        <f>'Step 2'!L103</f>
        <v>39.040000915527337</v>
      </c>
      <c r="L104" s="131">
        <f>'Step 2'!M103</f>
        <v>42.909999847412109</v>
      </c>
      <c r="M104" s="131">
        <f>'Step 2'!N103</f>
        <v>354.77999877929688</v>
      </c>
      <c r="N104" s="131">
        <f>'Step 2'!O103</f>
        <v>83.790000915527344</v>
      </c>
      <c r="O104" s="131">
        <f>'Step 2'!P103</f>
        <v>15.239999771118161</v>
      </c>
      <c r="P104" s="131">
        <f>'Step 2'!Q103</f>
        <v>173.30999755859381</v>
      </c>
      <c r="Q104" s="131">
        <f>'Step 2'!R103</f>
        <v>139.5112609863281</v>
      </c>
      <c r="R104" s="131">
        <f>'Step 2'!S103</f>
        <v>69.410003662109375</v>
      </c>
      <c r="S104" s="131">
        <f>'Step 2'!T103</f>
        <v>91.790000915527344</v>
      </c>
      <c r="T104" s="131">
        <f>'Step 2'!U103</f>
        <v>177.61170959472659</v>
      </c>
      <c r="U104" s="131">
        <f>'Step 2'!V103</f>
        <v>20.809999465942379</v>
      </c>
      <c r="V104" s="131">
        <f>'Step 2'!W103</f>
        <v>2.3250000476837158</v>
      </c>
      <c r="W104" s="131">
        <f>'Step 2'!X103</f>
        <v>268.63131713867188</v>
      </c>
      <c r="X104" s="127">
        <f>B104*'Step 3'!B$35</f>
        <v>52363.63671875</v>
      </c>
      <c r="Y104" s="127">
        <f>C104*'Step 3'!C$35</f>
        <v>48865.448913574241</v>
      </c>
      <c r="Z104" s="127">
        <f>D104*'Step 3'!D$35</f>
        <v>47800.402450561523</v>
      </c>
      <c r="AA104" s="127">
        <f>E104*'Step 3'!E$35</f>
        <v>46057.47526550293</v>
      </c>
      <c r="AB104" s="127">
        <f>F104*'Step 3'!F$35</f>
        <v>50481.12068939209</v>
      </c>
      <c r="AC104" s="127">
        <f>G104*'Step 3'!G$35</f>
        <v>51555.963592529304</v>
      </c>
      <c r="AD104" s="127">
        <f>H104*'Step 3'!H$35</f>
        <v>40491.583576202393</v>
      </c>
      <c r="AE104" s="127">
        <f>I104*'Step 3'!I$35</f>
        <v>45281.499328613281</v>
      </c>
      <c r="AF104" s="127">
        <f>J104*'Step 3'!J$35</f>
        <v>45781.640155792236</v>
      </c>
      <c r="AG104" s="127">
        <f>K104*'Step 3'!K$35</f>
        <v>46769.921096801751</v>
      </c>
      <c r="AH104" s="127">
        <f>L104*'Step 3'!L$35</f>
        <v>44926.769840240479</v>
      </c>
      <c r="AI104" s="127">
        <f>M104*'Step 3'!M$35</f>
        <v>47185.739837646484</v>
      </c>
      <c r="AJ104" s="127">
        <f>N104*'Step 3'!N$35</f>
        <v>48011.670524597168</v>
      </c>
      <c r="AK104" s="127">
        <f>O104*'Step 3'!O$35</f>
        <v>44043.599338531487</v>
      </c>
      <c r="AL104" s="127">
        <f>P104*'Step 3'!P$35</f>
        <v>46793.699340820327</v>
      </c>
      <c r="AM104" s="127">
        <f>Q104*'Step 3'!Q$35</f>
        <v>49805.520172119133</v>
      </c>
      <c r="AN104" s="127">
        <f>R104*'Step 3'!R$35</f>
        <v>43103.612274169922</v>
      </c>
      <c r="AO104" s="127">
        <f>S104*'Step 3'!S$35</f>
        <v>48373.33048248291</v>
      </c>
      <c r="AP104" s="127">
        <f>T104*'Step 3'!T$35</f>
        <v>48487.996719360359</v>
      </c>
      <c r="AQ104" s="127">
        <f>U104*'Step 3'!U$35</f>
        <v>50318.578708648674</v>
      </c>
      <c r="AR104" s="128">
        <f>-(V104*'Step 3'!$W$35)</f>
        <v>-136965.7528090477</v>
      </c>
      <c r="AS104" s="128">
        <f>-(W104*'Step 3'!$X$35)</f>
        <v>-637730.74688720703</v>
      </c>
      <c r="AT104" s="128">
        <f t="shared" si="6"/>
        <v>1507055.5675366109</v>
      </c>
      <c r="AU104" s="128">
        <f>AT104*((1+ASSUMPTIONS!$E$16)^('Step 4'!A104-'Step 4'!A103)-1)</f>
        <v>50.516098467651368</v>
      </c>
      <c r="AV104" s="128">
        <f t="shared" si="7"/>
        <v>-506638.89775736455</v>
      </c>
      <c r="AW104" s="128">
        <f>AV104*((1+ASSUMPTIONS!$E$17)^('Step 4'!A104-'Step 4'!A103)-1)</f>
        <v>-47.736383995318256</v>
      </c>
      <c r="AX104" s="128">
        <f>SUM(AR104:AS104)*(ASSUMPTIONS!$E$18)</f>
        <v>21.627364791183073</v>
      </c>
      <c r="AY104" s="136">
        <f>-('Step 3'!$V$29+'Step 3'!$Y$29)</f>
        <v>-388.06500000000005</v>
      </c>
      <c r="AZ104" s="128">
        <f t="shared" si="4"/>
        <v>1171855.7211885918</v>
      </c>
      <c r="BA104" s="196">
        <f t="shared" si="5"/>
        <v>0.68083816108180994</v>
      </c>
    </row>
    <row r="105" spans="1:53" x14ac:dyDescent="0.35">
      <c r="A105" s="135">
        <f>'Step 2'!A104</f>
        <v>43419</v>
      </c>
      <c r="B105" s="131">
        <f>'Step 2'!C104</f>
        <v>148.03498840332031</v>
      </c>
      <c r="C105" s="131">
        <f>'Step 2'!D104</f>
        <v>112.1999969482422</v>
      </c>
      <c r="D105" s="131">
        <f>'Step 2'!E104</f>
        <v>65.80999755859375</v>
      </c>
      <c r="E105" s="131">
        <f>'Step 2'!F104</f>
        <v>74.319023132324219</v>
      </c>
      <c r="F105" s="131">
        <f>'Step 2'!G104</f>
        <v>67.620002746582031</v>
      </c>
      <c r="G105" s="131">
        <f>'Step 2'!H104</f>
        <v>50.278366088867188</v>
      </c>
      <c r="H105" s="131">
        <f>'Step 2'!I104</f>
        <v>42.169277191162109</v>
      </c>
      <c r="I105" s="131">
        <f>'Step 2'!J104</f>
        <v>810.03997802734375</v>
      </c>
      <c r="J105" s="131">
        <f>'Step 2'!K104</f>
        <v>45.459999084472663</v>
      </c>
      <c r="K105" s="131">
        <f>'Step 2'!L104</f>
        <v>39.200000762939453</v>
      </c>
      <c r="L105" s="131">
        <f>'Step 2'!M104</f>
        <v>43.209999084472663</v>
      </c>
      <c r="M105" s="131">
        <f>'Step 2'!N104</f>
        <v>346</v>
      </c>
      <c r="N105" s="131">
        <f>'Step 2'!O104</f>
        <v>88.510002136230469</v>
      </c>
      <c r="O105" s="131">
        <f>'Step 2'!P104</f>
        <v>15.420000076293951</v>
      </c>
      <c r="P105" s="131">
        <f>'Step 2'!Q104</f>
        <v>173.82000732421881</v>
      </c>
      <c r="Q105" s="131">
        <f>'Step 2'!R104</f>
        <v>137.4063720703125</v>
      </c>
      <c r="R105" s="131">
        <f>'Step 2'!S104</f>
        <v>70.730003356933594</v>
      </c>
      <c r="S105" s="131">
        <f>'Step 2'!T104</f>
        <v>91.980003356933594</v>
      </c>
      <c r="T105" s="131">
        <f>'Step 2'!U104</f>
        <v>178.98118591308591</v>
      </c>
      <c r="U105" s="131">
        <f>'Step 2'!V104</f>
        <v>21.489999771118161</v>
      </c>
      <c r="V105" s="131">
        <f>'Step 2'!W104</f>
        <v>2.309999942779541</v>
      </c>
      <c r="W105" s="131">
        <f>'Step 2'!X104</f>
        <v>271.43490600585938</v>
      </c>
      <c r="X105" s="127">
        <f>B105*'Step 3'!B$35</f>
        <v>52700.455871582031</v>
      </c>
      <c r="Y105" s="127">
        <f>C105*'Step 3'!C$35</f>
        <v>49928.998641967781</v>
      </c>
      <c r="Z105" s="127">
        <f>D105*'Step 3'!D$35</f>
        <v>48041.298217773438</v>
      </c>
      <c r="AA105" s="127">
        <f>E105*'Step 3'!E$35</f>
        <v>46523.708480834961</v>
      </c>
      <c r="AB105" s="127">
        <f>F105*'Step 3'!F$35</f>
        <v>50917.86206817627</v>
      </c>
      <c r="AC105" s="127">
        <f>G105*'Step 3'!G$35</f>
        <v>52943.119491577148</v>
      </c>
      <c r="AD105" s="127">
        <f>H105*'Step 3'!H$35</f>
        <v>41452.399478912354</v>
      </c>
      <c r="AE105" s="127">
        <f>I105*'Step 3'!I$35</f>
        <v>44552.198791503906</v>
      </c>
      <c r="AF105" s="127">
        <f>J105*'Step 3'!J$35</f>
        <v>46414.659065246589</v>
      </c>
      <c r="AG105" s="127">
        <f>K105*'Step 3'!K$35</f>
        <v>46961.600914001465</v>
      </c>
      <c r="AH105" s="127">
        <f>L105*'Step 3'!L$35</f>
        <v>45240.869041442878</v>
      </c>
      <c r="AI105" s="127">
        <f>M105*'Step 3'!M$35</f>
        <v>46018</v>
      </c>
      <c r="AJ105" s="127">
        <f>N105*'Step 3'!N$35</f>
        <v>50716.231224060059</v>
      </c>
      <c r="AK105" s="127">
        <f>O105*'Step 3'!O$35</f>
        <v>44563.800220489517</v>
      </c>
      <c r="AL105" s="127">
        <f>P105*'Step 3'!P$35</f>
        <v>46931.401977539077</v>
      </c>
      <c r="AM105" s="127">
        <f>Q105*'Step 3'!Q$35</f>
        <v>49054.074829101563</v>
      </c>
      <c r="AN105" s="127">
        <f>R105*'Step 3'!R$35</f>
        <v>43923.332084655762</v>
      </c>
      <c r="AO105" s="127">
        <f>S105*'Step 3'!S$35</f>
        <v>48473.461769104004</v>
      </c>
      <c r="AP105" s="127">
        <f>T105*'Step 3'!T$35</f>
        <v>48861.863754272454</v>
      </c>
      <c r="AQ105" s="127">
        <f>U105*'Step 3'!U$35</f>
        <v>51962.819446563713</v>
      </c>
      <c r="AR105" s="128">
        <f>-(V105*'Step 3'!$W$35)</f>
        <v>-136082.09662914276</v>
      </c>
      <c r="AS105" s="128">
        <f>-(W105*'Step 3'!$X$35)</f>
        <v>-644386.46685791016</v>
      </c>
      <c r="AT105" s="128">
        <f t="shared" si="6"/>
        <v>1507106.0836350785</v>
      </c>
      <c r="AU105" s="128">
        <f>AT105*((1+ASSUMPTIONS!$E$16)^('Step 4'!A105-'Step 4'!A104)-1)</f>
        <v>50.517791753724794</v>
      </c>
      <c r="AV105" s="128">
        <f t="shared" si="7"/>
        <v>-506686.63414135989</v>
      </c>
      <c r="AW105" s="128">
        <f>AV105*((1+ASSUMPTIONS!$E$17)^('Step 4'!A105-'Step 4'!A104)-1)</f>
        <v>-47.740881799113104</v>
      </c>
      <c r="AX105" s="128">
        <f>SUM(AR105:AS105)*(ASSUMPTIONS!$E$18)</f>
        <v>21.788504707589713</v>
      </c>
      <c r="AY105" s="136">
        <f>-('Step 3'!$V$29+'Step 3'!$Y$29)</f>
        <v>-388.06500000000005</v>
      </c>
      <c r="AZ105" s="128">
        <f t="shared" si="4"/>
        <v>1175769.5417901329</v>
      </c>
      <c r="BA105" s="196">
        <f t="shared" si="5"/>
        <v>0.67703282474944337</v>
      </c>
    </row>
    <row r="106" spans="1:53" x14ac:dyDescent="0.35">
      <c r="A106" s="135">
        <f>'Step 2'!A105</f>
        <v>43420</v>
      </c>
      <c r="B106" s="131">
        <f>'Step 2'!C105</f>
        <v>149.38946533203119</v>
      </c>
      <c r="C106" s="131">
        <f>'Step 2'!D105</f>
        <v>113.8300018310547</v>
      </c>
      <c r="D106" s="131">
        <f>'Step 2'!E105</f>
        <v>65.400001525878906</v>
      </c>
      <c r="E106" s="131">
        <f>'Step 2'!F105</f>
        <v>75.530532836914063</v>
      </c>
      <c r="F106" s="131">
        <f>'Step 2'!G105</f>
        <v>68.160003662109375</v>
      </c>
      <c r="G106" s="131">
        <f>'Step 2'!H105</f>
        <v>50.398120880126953</v>
      </c>
      <c r="H106" s="131">
        <f>'Step 2'!I105</f>
        <v>42.847496032714837</v>
      </c>
      <c r="I106" s="131">
        <f>'Step 2'!J105</f>
        <v>827.989990234375</v>
      </c>
      <c r="J106" s="131">
        <f>'Step 2'!K105</f>
        <v>45.889999389648438</v>
      </c>
      <c r="K106" s="131">
        <f>'Step 2'!L105</f>
        <v>39.270000457763672</v>
      </c>
      <c r="L106" s="131">
        <f>'Step 2'!M105</f>
        <v>43.509998321533203</v>
      </c>
      <c r="M106" s="131">
        <f>'Step 2'!N105</f>
        <v>352.60000610351563</v>
      </c>
      <c r="N106" s="131">
        <f>'Step 2'!O105</f>
        <v>90.540000915527344</v>
      </c>
      <c r="O106" s="131">
        <f>'Step 2'!P105</f>
        <v>15.510000228881839</v>
      </c>
      <c r="P106" s="131">
        <f>'Step 2'!Q105</f>
        <v>173.5</v>
      </c>
      <c r="Q106" s="131">
        <f>'Step 2'!R105</f>
        <v>139.9501953125</v>
      </c>
      <c r="R106" s="131">
        <f>'Step 2'!S105</f>
        <v>72.040000915527344</v>
      </c>
      <c r="S106" s="131">
        <f>'Step 2'!T105</f>
        <v>92.260002136230469</v>
      </c>
      <c r="T106" s="131">
        <f>'Step 2'!U105</f>
        <v>179.14112854003909</v>
      </c>
      <c r="U106" s="131">
        <f>'Step 2'!V105</f>
        <v>20.659999847412109</v>
      </c>
      <c r="V106" s="131">
        <f>'Step 2'!W105</f>
        <v>2.2999999523162842</v>
      </c>
      <c r="W106" s="131">
        <f>'Step 2'!X105</f>
        <v>272.14080810546881</v>
      </c>
      <c r="X106" s="127">
        <f>B106*'Step 3'!B$35</f>
        <v>53182.649658203103</v>
      </c>
      <c r="Y106" s="127">
        <f>C106*'Step 3'!C$35</f>
        <v>50654.350814819343</v>
      </c>
      <c r="Z106" s="127">
        <f>D106*'Step 3'!D$35</f>
        <v>47742.001113891602</v>
      </c>
      <c r="AA106" s="127">
        <f>E106*'Step 3'!E$35</f>
        <v>47282.113555908203</v>
      </c>
      <c r="AB106" s="127">
        <f>F106*'Step 3'!F$35</f>
        <v>51324.482757568359</v>
      </c>
      <c r="AC106" s="127">
        <f>G106*'Step 3'!G$35</f>
        <v>53069.221286773682</v>
      </c>
      <c r="AD106" s="127">
        <f>H106*'Step 3'!H$35</f>
        <v>42119.088600158684</v>
      </c>
      <c r="AE106" s="127">
        <f>I106*'Step 3'!I$35</f>
        <v>45539.449462890625</v>
      </c>
      <c r="AF106" s="127">
        <f>J106*'Step 3'!J$35</f>
        <v>46853.689376831055</v>
      </c>
      <c r="AG106" s="127">
        <f>K106*'Step 3'!K$35</f>
        <v>47045.460548400879</v>
      </c>
      <c r="AH106" s="127">
        <f>L106*'Step 3'!L$35</f>
        <v>45554.968242645264</v>
      </c>
      <c r="AI106" s="127">
        <f>M106*'Step 3'!M$35</f>
        <v>46895.800811767578</v>
      </c>
      <c r="AJ106" s="127">
        <f>N106*'Step 3'!N$35</f>
        <v>51879.420524597168</v>
      </c>
      <c r="AK106" s="127">
        <f>O106*'Step 3'!O$35</f>
        <v>44823.900661468513</v>
      </c>
      <c r="AL106" s="127">
        <f>P106*'Step 3'!P$35</f>
        <v>46845</v>
      </c>
      <c r="AM106" s="127">
        <f>Q106*'Step 3'!Q$35</f>
        <v>49962.2197265625</v>
      </c>
      <c r="AN106" s="127">
        <f>R106*'Step 3'!R$35</f>
        <v>44736.84056854248</v>
      </c>
      <c r="AO106" s="127">
        <f>S106*'Step 3'!S$35</f>
        <v>48621.021125793457</v>
      </c>
      <c r="AP106" s="127">
        <f>T106*'Step 3'!T$35</f>
        <v>48905.528091430671</v>
      </c>
      <c r="AQ106" s="127">
        <f>U106*'Step 3'!U$35</f>
        <v>49955.87963104248</v>
      </c>
      <c r="AR106" s="128">
        <f>-(V106*'Step 3'!$W$35)</f>
        <v>-135492.9971909523</v>
      </c>
      <c r="AS106" s="128">
        <f>-(W106*'Step 3'!$X$35)</f>
        <v>-646062.27844238293</v>
      </c>
      <c r="AT106" s="128">
        <f t="shared" si="6"/>
        <v>1507156.6014268321</v>
      </c>
      <c r="AU106" s="128">
        <f>AT106*((1+ASSUMPTIONS!$E$16)^('Step 4'!A106-'Step 4'!A105)-1)</f>
        <v>50.519485096556721</v>
      </c>
      <c r="AV106" s="128">
        <f t="shared" si="7"/>
        <v>-506734.37502315902</v>
      </c>
      <c r="AW106" s="128">
        <f>AV106*((1+ASSUMPTIONS!$E$17)^('Step 4'!A106-'Step 4'!A105)-1)</f>
        <v>-47.745380026698719</v>
      </c>
      <c r="AX106" s="128">
        <f>SUM(AR106:AS106)*(ASSUMPTIONS!$E$18)</f>
        <v>21.81884267867887</v>
      </c>
      <c r="AY106" s="136">
        <f>-('Step 3'!$V$29+'Step 3'!$Y$29)</f>
        <v>-388.06500000000005</v>
      </c>
      <c r="AZ106" s="128">
        <f t="shared" si="4"/>
        <v>1181496.5652773818</v>
      </c>
      <c r="BA106" s="196">
        <f t="shared" si="5"/>
        <v>0.67725068039525205</v>
      </c>
    </row>
    <row r="107" spans="1:53" x14ac:dyDescent="0.35">
      <c r="A107" s="135">
        <f>'Step 2'!A106</f>
        <v>43423</v>
      </c>
      <c r="B107" s="131">
        <f>'Step 2'!C106</f>
        <v>148.54290771484381</v>
      </c>
      <c r="C107" s="131">
        <f>'Step 2'!D106</f>
        <v>115.80999755859381</v>
      </c>
      <c r="D107" s="131">
        <f>'Step 2'!E106</f>
        <v>64.819999694824219</v>
      </c>
      <c r="E107" s="131">
        <f>'Step 2'!F106</f>
        <v>75.818511962890625</v>
      </c>
      <c r="F107" s="131">
        <f>'Step 2'!G106</f>
        <v>67.910003662109375</v>
      </c>
      <c r="G107" s="131">
        <f>'Step 2'!H106</f>
        <v>49.410118103027337</v>
      </c>
      <c r="H107" s="131">
        <f>'Step 2'!I106</f>
        <v>43.595531463623047</v>
      </c>
      <c r="I107" s="131">
        <f>'Step 2'!J106</f>
        <v>829.3499755859375</v>
      </c>
      <c r="J107" s="131">
        <f>'Step 2'!K106</f>
        <v>45.360000610351563</v>
      </c>
      <c r="K107" s="131">
        <f>'Step 2'!L106</f>
        <v>39.080001831054688</v>
      </c>
      <c r="L107" s="131">
        <f>'Step 2'!M106</f>
        <v>44.180000305175781</v>
      </c>
      <c r="M107" s="131">
        <f>'Step 2'!N106</f>
        <v>354.239990234375</v>
      </c>
      <c r="N107" s="131">
        <f>'Step 2'!O106</f>
        <v>87.919998168945313</v>
      </c>
      <c r="O107" s="131">
        <f>'Step 2'!P106</f>
        <v>15.38000011444092</v>
      </c>
      <c r="P107" s="131">
        <f>'Step 2'!Q106</f>
        <v>173.36000061035159</v>
      </c>
      <c r="Q107" s="131">
        <f>'Step 2'!R106</f>
        <v>134.83262634277341</v>
      </c>
      <c r="R107" s="131">
        <f>'Step 2'!S106</f>
        <v>70.540000915527344</v>
      </c>
      <c r="S107" s="131">
        <f>'Step 2'!T106</f>
        <v>92.089996337890625</v>
      </c>
      <c r="T107" s="131">
        <f>'Step 2'!U106</f>
        <v>177.68168640136719</v>
      </c>
      <c r="U107" s="131">
        <f>'Step 2'!V106</f>
        <v>19.110000610351559</v>
      </c>
      <c r="V107" s="131">
        <f>'Step 2'!W106</f>
        <v>2.2999999523162842</v>
      </c>
      <c r="W107" s="131">
        <f>'Step 2'!X106</f>
        <v>267.53768920898438</v>
      </c>
      <c r="X107" s="127">
        <f>B107*'Step 3'!B$35</f>
        <v>52881.275146484397</v>
      </c>
      <c r="Y107" s="127">
        <f>C107*'Step 3'!C$35</f>
        <v>51535.448913574241</v>
      </c>
      <c r="Z107" s="127">
        <f>D107*'Step 3'!D$35</f>
        <v>47318.59977722168</v>
      </c>
      <c r="AA107" s="127">
        <f>E107*'Step 3'!E$35</f>
        <v>47462.388488769531</v>
      </c>
      <c r="AB107" s="127">
        <f>F107*'Step 3'!F$35</f>
        <v>51136.232757568359</v>
      </c>
      <c r="AC107" s="127">
        <f>G107*'Step 3'!G$35</f>
        <v>52028.854362487786</v>
      </c>
      <c r="AD107" s="127">
        <f>H107*'Step 3'!H$35</f>
        <v>42854.407428741455</v>
      </c>
      <c r="AE107" s="127">
        <f>I107*'Step 3'!I$35</f>
        <v>45614.248657226563</v>
      </c>
      <c r="AF107" s="127">
        <f>J107*'Step 3'!J$35</f>
        <v>46312.560623168945</v>
      </c>
      <c r="AG107" s="127">
        <f>K107*'Step 3'!K$35</f>
        <v>46817.842193603516</v>
      </c>
      <c r="AH107" s="127">
        <f>L107*'Step 3'!L$35</f>
        <v>46256.460319519043</v>
      </c>
      <c r="AI107" s="127">
        <f>M107*'Step 3'!M$35</f>
        <v>47113.918701171875</v>
      </c>
      <c r="AJ107" s="127">
        <f>N107*'Step 3'!N$35</f>
        <v>50378.158950805664</v>
      </c>
      <c r="AK107" s="127">
        <f>O107*'Step 3'!O$35</f>
        <v>44448.20033073426</v>
      </c>
      <c r="AL107" s="127">
        <f>P107*'Step 3'!P$35</f>
        <v>46807.200164794929</v>
      </c>
      <c r="AM107" s="127">
        <f>Q107*'Step 3'!Q$35</f>
        <v>48135.24760437011</v>
      </c>
      <c r="AN107" s="127">
        <f>R107*'Step 3'!R$35</f>
        <v>43805.34056854248</v>
      </c>
      <c r="AO107" s="127">
        <f>S107*'Step 3'!S$35</f>
        <v>48531.428070068359</v>
      </c>
      <c r="AP107" s="127">
        <f>T107*'Step 3'!T$35</f>
        <v>48507.100387573242</v>
      </c>
      <c r="AQ107" s="127">
        <f>U107*'Step 3'!U$35</f>
        <v>46207.981475830071</v>
      </c>
      <c r="AR107" s="128">
        <f>-(V107*'Step 3'!$W$35)</f>
        <v>-135492.9971909523</v>
      </c>
      <c r="AS107" s="128">
        <f>-(W107*'Step 3'!$X$35)</f>
        <v>-635134.47418212891</v>
      </c>
      <c r="AT107" s="128">
        <f t="shared" si="6"/>
        <v>1507207.1209119286</v>
      </c>
      <c r="AU107" s="128">
        <f>AT107*((1+ASSUMPTIONS!$E$16)^('Step 4'!A107-'Step 4'!A106)-1)</f>
        <v>151.56861591406403</v>
      </c>
      <c r="AV107" s="128">
        <f t="shared" si="7"/>
        <v>-506782.12040318572</v>
      </c>
      <c r="AW107" s="128">
        <f>AV107*((1+ASSUMPTIONS!$E$17)^('Step 4'!A107-'Step 4'!A106)-1)</f>
        <v>-143.26313368414014</v>
      </c>
      <c r="AX107" s="128">
        <f>SUM(AR107:AS107)*(ASSUMPTIONS!$E$18)</f>
        <v>21.51376887339406</v>
      </c>
      <c r="AY107" s="136">
        <f>-('Step 3'!$V$29+'Step 3'!$Y$29)</f>
        <v>-388.06500000000005</v>
      </c>
      <c r="AZ107" s="128">
        <f t="shared" si="4"/>
        <v>1183592.1783090215</v>
      </c>
      <c r="BA107" s="196">
        <f t="shared" si="5"/>
        <v>0.68622776640904348</v>
      </c>
    </row>
    <row r="108" spans="1:53" x14ac:dyDescent="0.35">
      <c r="A108" s="135">
        <f>'Step 2'!A107</f>
        <v>43424</v>
      </c>
      <c r="B108" s="131">
        <f>'Step 2'!C107</f>
        <v>146.07301330566409</v>
      </c>
      <c r="C108" s="131">
        <f>'Step 2'!D107</f>
        <v>114.7200012207031</v>
      </c>
      <c r="D108" s="131">
        <f>'Step 2'!E107</f>
        <v>64.419998168945313</v>
      </c>
      <c r="E108" s="131">
        <f>'Step 2'!F107</f>
        <v>74.259445190429688</v>
      </c>
      <c r="F108" s="131">
        <f>'Step 2'!G107</f>
        <v>67.180000305175781</v>
      </c>
      <c r="G108" s="131">
        <f>'Step 2'!H107</f>
        <v>48.951045989990227</v>
      </c>
      <c r="H108" s="131">
        <f>'Step 2'!I107</f>
        <v>44.383464813232422</v>
      </c>
      <c r="I108" s="131">
        <f>'Step 2'!J107</f>
        <v>793.1099853515625</v>
      </c>
      <c r="J108" s="131">
        <f>'Step 2'!K107</f>
        <v>44.950000762939453</v>
      </c>
      <c r="K108" s="131">
        <f>'Step 2'!L107</f>
        <v>37.889999389648438</v>
      </c>
      <c r="L108" s="131">
        <f>'Step 2'!M107</f>
        <v>43.529998779296882</v>
      </c>
      <c r="M108" s="131">
        <f>'Step 2'!N107</f>
        <v>336.07000732421881</v>
      </c>
      <c r="N108" s="131">
        <f>'Step 2'!O107</f>
        <v>84.680000305175781</v>
      </c>
      <c r="O108" s="131">
        <f>'Step 2'!P107</f>
        <v>14.89999961853027</v>
      </c>
      <c r="P108" s="131">
        <f>'Step 2'!Q107</f>
        <v>173.46000671386719</v>
      </c>
      <c r="Q108" s="131">
        <f>'Step 2'!R107</f>
        <v>134.7627868652344</v>
      </c>
      <c r="R108" s="131">
        <f>'Step 2'!S107</f>
        <v>69.05999755859375</v>
      </c>
      <c r="S108" s="131">
        <f>'Step 2'!T107</f>
        <v>91.769996643066406</v>
      </c>
      <c r="T108" s="131">
        <f>'Step 2'!U107</f>
        <v>171.4640808105469</v>
      </c>
      <c r="U108" s="131">
        <f>'Step 2'!V107</f>
        <v>19.20999908447266</v>
      </c>
      <c r="V108" s="131">
        <f>'Step 2'!W107</f>
        <v>2.3350000381469731</v>
      </c>
      <c r="W108" s="131">
        <f>'Step 2'!X107</f>
        <v>262.58657836914063</v>
      </c>
      <c r="X108" s="127">
        <f>B108*'Step 3'!B$35</f>
        <v>52001.992736816414</v>
      </c>
      <c r="Y108" s="127">
        <f>C108*'Step 3'!C$35</f>
        <v>51050.400543212876</v>
      </c>
      <c r="Z108" s="127">
        <f>D108*'Step 3'!D$35</f>
        <v>47026.598663330078</v>
      </c>
      <c r="AA108" s="127">
        <f>E108*'Step 3'!E$35</f>
        <v>46486.412689208984</v>
      </c>
      <c r="AB108" s="127">
        <f>F108*'Step 3'!F$35</f>
        <v>50586.540229797363</v>
      </c>
      <c r="AC108" s="127">
        <f>G108*'Step 3'!G$35</f>
        <v>51545.45142745971</v>
      </c>
      <c r="AD108" s="127">
        <f>H108*'Step 3'!H$35</f>
        <v>43628.945911407471</v>
      </c>
      <c r="AE108" s="127">
        <f>I108*'Step 3'!I$35</f>
        <v>43621.049194335938</v>
      </c>
      <c r="AF108" s="127">
        <f>J108*'Step 3'!J$35</f>
        <v>45893.950778961182</v>
      </c>
      <c r="AG108" s="127">
        <f>K108*'Step 3'!K$35</f>
        <v>45392.219268798828</v>
      </c>
      <c r="AH108" s="127">
        <f>L108*'Step 3'!L$35</f>
        <v>45575.908721923835</v>
      </c>
      <c r="AI108" s="127">
        <f>M108*'Step 3'!M$35</f>
        <v>44697.310974121101</v>
      </c>
      <c r="AJ108" s="127">
        <f>N108*'Step 3'!N$35</f>
        <v>48521.640174865723</v>
      </c>
      <c r="AK108" s="127">
        <f>O108*'Step 3'!O$35</f>
        <v>43060.998897552483</v>
      </c>
      <c r="AL108" s="127">
        <f>P108*'Step 3'!P$35</f>
        <v>46834.201812744141</v>
      </c>
      <c r="AM108" s="127">
        <f>Q108*'Step 3'!Q$35</f>
        <v>48110.314910888679</v>
      </c>
      <c r="AN108" s="127">
        <f>R108*'Step 3'!R$35</f>
        <v>42886.258483886719</v>
      </c>
      <c r="AO108" s="127">
        <f>S108*'Step 3'!S$35</f>
        <v>48362.788230895996</v>
      </c>
      <c r="AP108" s="127">
        <f>T108*'Step 3'!T$35</f>
        <v>46809.694061279304</v>
      </c>
      <c r="AQ108" s="127">
        <f>U108*'Step 3'!U$35</f>
        <v>46449.77778625489</v>
      </c>
      <c r="AR108" s="128">
        <f>-(V108*'Step 3'!$W$35)</f>
        <v>-137554.85224723819</v>
      </c>
      <c r="AS108" s="128">
        <f>-(W108*'Step 3'!$X$35)</f>
        <v>-623380.53704833984</v>
      </c>
      <c r="AT108" s="128">
        <f t="shared" si="6"/>
        <v>1507358.6895278427</v>
      </c>
      <c r="AU108" s="128">
        <f>AT108*((1+ASSUMPTIONS!$E$16)^('Step 4'!A108-'Step 4'!A107)-1)</f>
        <v>50.526259035507408</v>
      </c>
      <c r="AV108" s="128">
        <f t="shared" si="7"/>
        <v>-506925.38353686983</v>
      </c>
      <c r="AW108" s="128">
        <f>AV108*((1+ASSUMPTIONS!$E$17)^('Step 4'!A108-'Step 4'!A107)-1)</f>
        <v>-47.76337717574755</v>
      </c>
      <c r="AX108" s="128">
        <f>SUM(AR108:AS108)*(ASSUMPTIONS!$E$18)</f>
        <v>21.243192983663779</v>
      </c>
      <c r="AY108" s="136">
        <f>-('Step 3'!$V$29+'Step 3'!$Y$29)</f>
        <v>-388.06500000000005</v>
      </c>
      <c r="AZ108" s="128">
        <f t="shared" si="4"/>
        <v>1177676.31326798</v>
      </c>
      <c r="BA108" s="196">
        <f t="shared" si="5"/>
        <v>0.69296361636959258</v>
      </c>
    </row>
    <row r="109" spans="1:53" x14ac:dyDescent="0.35">
      <c r="A109" s="135">
        <f>'Step 2'!A108</f>
        <v>43425</v>
      </c>
      <c r="B109" s="131">
        <f>'Step 2'!C108</f>
        <v>143.85209655761719</v>
      </c>
      <c r="C109" s="131">
        <f>'Step 2'!D108</f>
        <v>112.23000335693359</v>
      </c>
      <c r="D109" s="131">
        <f>'Step 2'!E108</f>
        <v>65.529998779296875</v>
      </c>
      <c r="E109" s="131">
        <f>'Step 2'!F108</f>
        <v>74.269378662109375</v>
      </c>
      <c r="F109" s="131">
        <f>'Step 2'!G108</f>
        <v>66.769996643066406</v>
      </c>
      <c r="G109" s="131">
        <f>'Step 2'!H108</f>
        <v>49.210525512695313</v>
      </c>
      <c r="H109" s="131">
        <f>'Step 2'!I108</f>
        <v>43.515743255615227</v>
      </c>
      <c r="I109" s="131">
        <f>'Step 2'!J108</f>
        <v>819.21002197265625</v>
      </c>
      <c r="J109" s="131">
        <f>'Step 2'!K108</f>
        <v>45.430000305175781</v>
      </c>
      <c r="K109" s="131">
        <f>'Step 2'!L108</f>
        <v>38.159999847412109</v>
      </c>
      <c r="L109" s="131">
        <f>'Step 2'!M108</f>
        <v>43.099998474121087</v>
      </c>
      <c r="M109" s="131">
        <f>'Step 2'!N108</f>
        <v>345.57998657226563</v>
      </c>
      <c r="N109" s="131">
        <f>'Step 2'!O108</f>
        <v>86.5</v>
      </c>
      <c r="O109" s="131">
        <f>'Step 2'!P108</f>
        <v>15.069999694824221</v>
      </c>
      <c r="P109" s="131">
        <f>'Step 2'!Q108</f>
        <v>173.1000061035156</v>
      </c>
      <c r="Q109" s="131">
        <f>'Step 2'!R108</f>
        <v>134.48345947265619</v>
      </c>
      <c r="R109" s="131">
        <f>'Step 2'!S108</f>
        <v>68.529998779296875</v>
      </c>
      <c r="S109" s="131">
        <f>'Step 2'!T108</f>
        <v>92.860000610351563</v>
      </c>
      <c r="T109" s="131">
        <f>'Step 2'!U108</f>
        <v>174.60285949707031</v>
      </c>
      <c r="U109" s="131">
        <f>'Step 2'!V108</f>
        <v>18.729999542236332</v>
      </c>
      <c r="V109" s="131">
        <f>'Step 2'!W108</f>
        <v>2.3499999046325679</v>
      </c>
      <c r="W109" s="131">
        <f>'Step 2'!X108</f>
        <v>263.48135375976563</v>
      </c>
      <c r="X109" s="127">
        <f>B109*'Step 3'!B$35</f>
        <v>51211.346374511719</v>
      </c>
      <c r="Y109" s="127">
        <f>C109*'Step 3'!C$35</f>
        <v>49942.351493835449</v>
      </c>
      <c r="Z109" s="127">
        <f>D109*'Step 3'!D$35</f>
        <v>47836.899108886719</v>
      </c>
      <c r="AA109" s="127">
        <f>E109*'Step 3'!E$35</f>
        <v>46492.631042480469</v>
      </c>
      <c r="AB109" s="127">
        <f>F109*'Step 3'!F$35</f>
        <v>50277.807472229004</v>
      </c>
      <c r="AC109" s="127">
        <f>G109*'Step 3'!G$35</f>
        <v>51818.683364868164</v>
      </c>
      <c r="AD109" s="127">
        <f>H109*'Step 3'!H$35</f>
        <v>42775.975620269768</v>
      </c>
      <c r="AE109" s="127">
        <f>I109*'Step 3'!I$35</f>
        <v>45056.551208496094</v>
      </c>
      <c r="AF109" s="127">
        <f>J109*'Step 3'!J$35</f>
        <v>46384.030311584473</v>
      </c>
      <c r="AG109" s="127">
        <f>K109*'Step 3'!K$35</f>
        <v>45715.679817199707</v>
      </c>
      <c r="AH109" s="127">
        <f>L109*'Step 3'!L$35</f>
        <v>45125.698402404778</v>
      </c>
      <c r="AI109" s="127">
        <f>M109*'Step 3'!M$35</f>
        <v>45962.138214111328</v>
      </c>
      <c r="AJ109" s="127">
        <f>N109*'Step 3'!N$35</f>
        <v>49564.5</v>
      </c>
      <c r="AK109" s="127">
        <f>O109*'Step 3'!O$35</f>
        <v>43552.299118041999</v>
      </c>
      <c r="AL109" s="127">
        <f>P109*'Step 3'!P$35</f>
        <v>46737.001647949211</v>
      </c>
      <c r="AM109" s="127">
        <f>Q109*'Step 3'!Q$35</f>
        <v>48010.595031738259</v>
      </c>
      <c r="AN109" s="127">
        <f>R109*'Step 3'!R$35</f>
        <v>42557.129241943359</v>
      </c>
      <c r="AO109" s="127">
        <f>S109*'Step 3'!S$35</f>
        <v>48937.220321655273</v>
      </c>
      <c r="AP109" s="127">
        <f>T109*'Step 3'!T$35</f>
        <v>47666.580642700195</v>
      </c>
      <c r="AQ109" s="127">
        <f>U109*'Step 3'!U$35</f>
        <v>45289.138893127449</v>
      </c>
      <c r="AR109" s="128">
        <f>-(V109*'Step 3'!$W$35)</f>
        <v>-138438.49438190457</v>
      </c>
      <c r="AS109" s="128">
        <f>-(W109*'Step 3'!$X$35)</f>
        <v>-625504.73382568359</v>
      </c>
      <c r="AT109" s="128">
        <f t="shared" si="6"/>
        <v>1507409.2157868783</v>
      </c>
      <c r="AU109" s="128">
        <f>AT109*((1+ASSUMPTIONS!$E$16)^('Step 4'!A109-'Step 4'!A108)-1)</f>
        <v>50.527952662160345</v>
      </c>
      <c r="AV109" s="128">
        <f t="shared" si="7"/>
        <v>-506973.14691404556</v>
      </c>
      <c r="AW109" s="128">
        <f>AV109*((1+ASSUMPTIONS!$E$17)^('Step 4'!A109-'Step 4'!A108)-1)</f>
        <v>-47.767877522886046</v>
      </c>
      <c r="AX109" s="128">
        <f>SUM(AR109:AS109)*(ASSUMPTIONS!$E$18)</f>
        <v>21.327163453917183</v>
      </c>
      <c r="AY109" s="136">
        <f>-('Step 3'!$V$29+'Step 3'!$Y$29)</f>
        <v>-388.06500000000005</v>
      </c>
      <c r="AZ109" s="128">
        <f t="shared" si="4"/>
        <v>1177043.1202318713</v>
      </c>
      <c r="BA109" s="196">
        <f t="shared" si="5"/>
        <v>0.690405579479903</v>
      </c>
    </row>
    <row r="110" spans="1:53" x14ac:dyDescent="0.35">
      <c r="A110" s="135">
        <f>'Step 2'!A109</f>
        <v>43427</v>
      </c>
      <c r="B110" s="131">
        <f>'Step 2'!C109</f>
        <v>144.58906555175781</v>
      </c>
      <c r="C110" s="131">
        <f>'Step 2'!D109</f>
        <v>112.870002746582</v>
      </c>
      <c r="D110" s="131">
        <f>'Step 2'!E109</f>
        <v>65.94000244140625</v>
      </c>
      <c r="E110" s="131">
        <f>'Step 2'!F109</f>
        <v>74.15020751953125</v>
      </c>
      <c r="F110" s="131">
        <f>'Step 2'!G109</f>
        <v>65.699996948242188</v>
      </c>
      <c r="G110" s="131">
        <f>'Step 2'!H109</f>
        <v>48.771408081054688</v>
      </c>
      <c r="H110" s="131">
        <f>'Step 2'!I109</f>
        <v>43.944618225097663</v>
      </c>
      <c r="I110" s="131">
        <f>'Step 2'!J109</f>
        <v>827.530029296875</v>
      </c>
      <c r="J110" s="131">
        <f>'Step 2'!K109</f>
        <v>45.669998168945313</v>
      </c>
      <c r="K110" s="131">
        <f>'Step 2'!L109</f>
        <v>38.439998626708977</v>
      </c>
      <c r="L110" s="131">
        <f>'Step 2'!M109</f>
        <v>43.139999389648438</v>
      </c>
      <c r="M110" s="131">
        <f>'Step 2'!N109</f>
        <v>350.6300048828125</v>
      </c>
      <c r="N110" s="131">
        <f>'Step 2'!O109</f>
        <v>87.260002136230469</v>
      </c>
      <c r="O110" s="131">
        <f>'Step 2'!P109</f>
        <v>15</v>
      </c>
      <c r="P110" s="131">
        <f>'Step 2'!Q109</f>
        <v>175.1499938964844</v>
      </c>
      <c r="Q110" s="131">
        <f>'Step 2'!R109</f>
        <v>134.60316467285159</v>
      </c>
      <c r="R110" s="131">
        <f>'Step 2'!S109</f>
        <v>68.110000610351563</v>
      </c>
      <c r="S110" s="131">
        <f>'Step 2'!T109</f>
        <v>94.839996337890625</v>
      </c>
      <c r="T110" s="131">
        <f>'Step 2'!U109</f>
        <v>177.17189025878909</v>
      </c>
      <c r="U110" s="131">
        <f>'Step 2'!V109</f>
        <v>19.379999160766602</v>
      </c>
      <c r="V110" s="131">
        <f>'Step 2'!W109</f>
        <v>2.348000049591064</v>
      </c>
      <c r="W110" s="131">
        <f>'Step 2'!X109</f>
        <v>261.72164916992188</v>
      </c>
      <c r="X110" s="127">
        <f>B110*'Step 3'!B$35</f>
        <v>51473.707336425781</v>
      </c>
      <c r="Y110" s="127">
        <f>C110*'Step 3'!C$35</f>
        <v>50227.151222228989</v>
      </c>
      <c r="Z110" s="127">
        <f>D110*'Step 3'!D$35</f>
        <v>48136.201782226563</v>
      </c>
      <c r="AA110" s="127">
        <f>E110*'Step 3'!E$35</f>
        <v>46418.029907226563</v>
      </c>
      <c r="AB110" s="127">
        <f>F110*'Step 3'!F$35</f>
        <v>49472.097702026367</v>
      </c>
      <c r="AC110" s="127">
        <f>G110*'Step 3'!G$35</f>
        <v>51356.292709350586</v>
      </c>
      <c r="AD110" s="127">
        <f>H110*'Step 3'!H$35</f>
        <v>43197.559715271003</v>
      </c>
      <c r="AE110" s="127">
        <f>I110*'Step 3'!I$35</f>
        <v>45514.151611328125</v>
      </c>
      <c r="AF110" s="127">
        <f>J110*'Step 3'!J$35</f>
        <v>46629.068130493164</v>
      </c>
      <c r="AG110" s="127">
        <f>K110*'Step 3'!K$35</f>
        <v>46051.118354797356</v>
      </c>
      <c r="AH110" s="127">
        <f>L110*'Step 3'!L$35</f>
        <v>45167.579360961914</v>
      </c>
      <c r="AI110" s="127">
        <f>M110*'Step 3'!M$35</f>
        <v>46633.790649414063</v>
      </c>
      <c r="AJ110" s="127">
        <f>N110*'Step 3'!N$35</f>
        <v>49999.981224060059</v>
      </c>
      <c r="AK110" s="127">
        <f>O110*'Step 3'!O$35</f>
        <v>43350</v>
      </c>
      <c r="AL110" s="127">
        <f>P110*'Step 3'!P$35</f>
        <v>47290.498352050789</v>
      </c>
      <c r="AM110" s="127">
        <f>Q110*'Step 3'!Q$35</f>
        <v>48053.329788208015</v>
      </c>
      <c r="AN110" s="127">
        <f>R110*'Step 3'!R$35</f>
        <v>42296.31037902832</v>
      </c>
      <c r="AO110" s="127">
        <f>S110*'Step 3'!S$35</f>
        <v>49980.678070068359</v>
      </c>
      <c r="AP110" s="127">
        <f>T110*'Step 3'!T$35</f>
        <v>48367.926040649421</v>
      </c>
      <c r="AQ110" s="127">
        <f>U110*'Step 3'!U$35</f>
        <v>46860.837970733643</v>
      </c>
      <c r="AR110" s="128">
        <f>-(V110*'Step 3'!$W$35)</f>
        <v>-138320.68292140958</v>
      </c>
      <c r="AS110" s="128">
        <f>-(W110*'Step 3'!$X$35)</f>
        <v>-621327.19512939453</v>
      </c>
      <c r="AT110" s="128">
        <f t="shared" si="6"/>
        <v>1507459.7437395405</v>
      </c>
      <c r="AU110" s="128">
        <f>AT110*((1+ASSUMPTIONS!$E$16)^('Step 4'!A110-'Step 4'!A109)-1)</f>
        <v>101.06098643124758</v>
      </c>
      <c r="AV110" s="128">
        <f t="shared" si="7"/>
        <v>-507020.91479156847</v>
      </c>
      <c r="AW110" s="128">
        <f>AV110*((1+ASSUMPTIONS!$E$17)^('Step 4'!A110-'Step 4'!A109)-1)</f>
        <v>-95.549257783400165</v>
      </c>
      <c r="AX110" s="128">
        <f>SUM(AR110:AS110)*(ASSUMPTIONS!$E$18)</f>
        <v>21.207249261994207</v>
      </c>
      <c r="AY110" s="136">
        <f>-('Step 3'!$V$29+'Step 3'!$Y$29)</f>
        <v>-388.06500000000005</v>
      </c>
      <c r="AZ110" s="128">
        <f t="shared" si="4"/>
        <v>1186905.9151816268</v>
      </c>
      <c r="BA110" s="196">
        <f t="shared" si="5"/>
        <v>0.69567381043016163</v>
      </c>
    </row>
    <row r="111" spans="1:53" x14ac:dyDescent="0.35">
      <c r="A111" s="135">
        <f>'Step 2'!A110</f>
        <v>43430</v>
      </c>
      <c r="B111" s="131">
        <f>'Step 2'!C110</f>
        <v>144.15087890625</v>
      </c>
      <c r="C111" s="131">
        <f>'Step 2'!D110</f>
        <v>112.379997253418</v>
      </c>
      <c r="D111" s="131">
        <f>'Step 2'!E110</f>
        <v>65.639999389648438</v>
      </c>
      <c r="E111" s="131">
        <f>'Step 2'!F110</f>
        <v>74.914848327636719</v>
      </c>
      <c r="F111" s="131">
        <f>'Step 2'!G110</f>
        <v>65.69000244140625</v>
      </c>
      <c r="G111" s="131">
        <f>'Step 2'!H110</f>
        <v>49.000946044921882</v>
      </c>
      <c r="H111" s="131">
        <f>'Step 2'!I110</f>
        <v>46.507888793945313</v>
      </c>
      <c r="I111" s="131">
        <f>'Step 2'!J110</f>
        <v>820</v>
      </c>
      <c r="J111" s="131">
        <f>'Step 2'!K110</f>
        <v>45.709999084472663</v>
      </c>
      <c r="K111" s="131">
        <f>'Step 2'!L110</f>
        <v>39.060001373291023</v>
      </c>
      <c r="L111" s="131">
        <f>'Step 2'!M110</f>
        <v>43.340000152587891</v>
      </c>
      <c r="M111" s="131">
        <f>'Step 2'!N110</f>
        <v>350.989990234375</v>
      </c>
      <c r="N111" s="131">
        <f>'Step 2'!O110</f>
        <v>89.010002136230469</v>
      </c>
      <c r="O111" s="131">
        <f>'Step 2'!P110</f>
        <v>15.39999961853027</v>
      </c>
      <c r="P111" s="131">
        <f>'Step 2'!Q110</f>
        <v>176.9700012207031</v>
      </c>
      <c r="Q111" s="131">
        <f>'Step 2'!R110</f>
        <v>135.1817626953125</v>
      </c>
      <c r="R111" s="131">
        <f>'Step 2'!S110</f>
        <v>68.80999755859375</v>
      </c>
      <c r="S111" s="131">
        <f>'Step 2'!T110</f>
        <v>91.75</v>
      </c>
      <c r="T111" s="131">
        <f>'Step 2'!U110</f>
        <v>177.6517028808594</v>
      </c>
      <c r="U111" s="131">
        <f>'Step 2'!V110</f>
        <v>20.079999923706051</v>
      </c>
      <c r="V111" s="131">
        <f>'Step 2'!W110</f>
        <v>2.342999935150146</v>
      </c>
      <c r="W111" s="131">
        <f>'Step 2'!X110</f>
        <v>265.94696044921881</v>
      </c>
      <c r="X111" s="127">
        <f>B111*'Step 3'!B$35</f>
        <v>51317.712890625</v>
      </c>
      <c r="Y111" s="127">
        <f>C111*'Step 3'!C$35</f>
        <v>50009.098777771011</v>
      </c>
      <c r="Z111" s="127">
        <f>D111*'Step 3'!D$35</f>
        <v>47917.199554443359</v>
      </c>
      <c r="AA111" s="127">
        <f>E111*'Step 3'!E$35</f>
        <v>46896.695053100586</v>
      </c>
      <c r="AB111" s="127">
        <f>F111*'Step 3'!F$35</f>
        <v>49464.571838378906</v>
      </c>
      <c r="AC111" s="127">
        <f>G111*'Step 3'!G$35</f>
        <v>51597.996185302742</v>
      </c>
      <c r="AD111" s="127">
        <f>H111*'Step 3'!H$35</f>
        <v>45717.254684448242</v>
      </c>
      <c r="AE111" s="127">
        <f>I111*'Step 3'!I$35</f>
        <v>45100</v>
      </c>
      <c r="AF111" s="127">
        <f>J111*'Step 3'!J$35</f>
        <v>46669.909065246589</v>
      </c>
      <c r="AG111" s="127">
        <f>K111*'Step 3'!K$35</f>
        <v>46793.881645202644</v>
      </c>
      <c r="AH111" s="127">
        <f>L111*'Step 3'!L$35</f>
        <v>45376.980159759521</v>
      </c>
      <c r="AI111" s="127">
        <f>M111*'Step 3'!M$35</f>
        <v>46681.668701171875</v>
      </c>
      <c r="AJ111" s="127">
        <f>N111*'Step 3'!N$35</f>
        <v>51002.731224060059</v>
      </c>
      <c r="AK111" s="127">
        <f>O111*'Step 3'!O$35</f>
        <v>44505.998897552483</v>
      </c>
      <c r="AL111" s="127">
        <f>P111*'Step 3'!P$35</f>
        <v>47781.900329589836</v>
      </c>
      <c r="AM111" s="127">
        <f>Q111*'Step 3'!Q$35</f>
        <v>48259.889282226563</v>
      </c>
      <c r="AN111" s="127">
        <f>R111*'Step 3'!R$35</f>
        <v>42731.008483886719</v>
      </c>
      <c r="AO111" s="127">
        <f>S111*'Step 3'!S$35</f>
        <v>48352.25</v>
      </c>
      <c r="AP111" s="127">
        <f>T111*'Step 3'!T$35</f>
        <v>48498.914886474617</v>
      </c>
      <c r="AQ111" s="127">
        <f>U111*'Step 3'!U$35</f>
        <v>48553.439815521233</v>
      </c>
      <c r="AR111" s="128">
        <f>-(V111*'Step 3'!$W$35)</f>
        <v>-138026.1261796951</v>
      </c>
      <c r="AS111" s="128">
        <f>-(W111*'Step 3'!$X$35)</f>
        <v>-631358.08410644543</v>
      </c>
      <c r="AT111" s="128">
        <f t="shared" si="6"/>
        <v>1507560.8047259718</v>
      </c>
      <c r="AU111" s="128">
        <f>AT111*((1+ASSUMPTIONS!$E$16)^('Step 4'!A111-'Step 4'!A110)-1)</f>
        <v>151.60418326603704</v>
      </c>
      <c r="AV111" s="128">
        <f t="shared" si="7"/>
        <v>-507116.46404935187</v>
      </c>
      <c r="AW111" s="128">
        <f>AV111*((1+ASSUMPTIONS!$E$17)^('Step 4'!A111-'Step 4'!A110)-1)</f>
        <v>-143.35764988064494</v>
      </c>
      <c r="AX111" s="128">
        <f>SUM(AR111:AS111)*(ASSUMPTIONS!$E$18)</f>
        <v>21.479060492668847</v>
      </c>
      <c r="AY111" s="136">
        <f>-('Step 3'!$V$29+'Step 3'!$Y$29)</f>
        <v>-388.06500000000005</v>
      </c>
      <c r="AZ111" s="128">
        <f t="shared" si="4"/>
        <v>1183930.8924591192</v>
      </c>
      <c r="BA111" s="196">
        <f t="shared" si="5"/>
        <v>0.68728767180422679</v>
      </c>
    </row>
    <row r="112" spans="1:53" x14ac:dyDescent="0.35">
      <c r="A112" s="135">
        <f>'Step 2'!A111</f>
        <v>43431</v>
      </c>
      <c r="B112" s="131">
        <f>'Step 2'!C111</f>
        <v>146.52117919921881</v>
      </c>
      <c r="C112" s="131">
        <f>'Step 2'!D111</f>
        <v>114.2200012207031</v>
      </c>
      <c r="D112" s="131">
        <f>'Step 2'!E111</f>
        <v>66.209999084472656</v>
      </c>
      <c r="E112" s="131">
        <f>'Step 2'!F111</f>
        <v>75.808578491210938</v>
      </c>
      <c r="F112" s="131">
        <f>'Step 2'!G111</f>
        <v>66.080001831054688</v>
      </c>
      <c r="G112" s="131">
        <f>'Step 2'!H111</f>
        <v>48.561832427978523</v>
      </c>
      <c r="H112" s="131">
        <f>'Step 2'!I111</f>
        <v>46.866943359375</v>
      </c>
      <c r="I112" s="131">
        <f>'Step 2'!J111</f>
        <v>835.22998046875</v>
      </c>
      <c r="J112" s="131">
        <f>'Step 2'!K111</f>
        <v>44.990001678466797</v>
      </c>
      <c r="K112" s="131">
        <f>'Step 2'!L111</f>
        <v>38.459999084472663</v>
      </c>
      <c r="L112" s="131">
        <f>'Step 2'!M111</f>
        <v>44.069999694824219</v>
      </c>
      <c r="M112" s="131">
        <f>'Step 2'!N111</f>
        <v>353.07998657226563</v>
      </c>
      <c r="N112" s="131">
        <f>'Step 2'!O111</f>
        <v>88.889999389648438</v>
      </c>
      <c r="O112" s="131">
        <f>'Step 2'!P111</f>
        <v>15.22000026702881</v>
      </c>
      <c r="P112" s="131">
        <f>'Step 2'!Q111</f>
        <v>176.72999572753909</v>
      </c>
      <c r="Q112" s="131">
        <f>'Step 2'!R111</f>
        <v>137.73558044433591</v>
      </c>
      <c r="R112" s="131">
        <f>'Step 2'!S111</f>
        <v>69.709999084472656</v>
      </c>
      <c r="S112" s="131">
        <f>'Step 2'!T111</f>
        <v>93.379997253417969</v>
      </c>
      <c r="T112" s="131">
        <f>'Step 2'!U111</f>
        <v>179.20111083984381</v>
      </c>
      <c r="U112" s="131">
        <f>'Step 2'!V111</f>
        <v>21.04999923706055</v>
      </c>
      <c r="V112" s="131">
        <f>'Step 2'!W111</f>
        <v>2.3529999256134029</v>
      </c>
      <c r="W112" s="131">
        <f>'Step 2'!X111</f>
        <v>266.84173583984381</v>
      </c>
      <c r="X112" s="127">
        <f>B112*'Step 3'!B$35</f>
        <v>52161.539794921897</v>
      </c>
      <c r="Y112" s="127">
        <f>C112*'Step 3'!C$35</f>
        <v>50827.900543212876</v>
      </c>
      <c r="Z112" s="127">
        <f>D112*'Step 3'!D$35</f>
        <v>48333.299331665039</v>
      </c>
      <c r="AA112" s="127">
        <f>E112*'Step 3'!E$35</f>
        <v>47456.170135498047</v>
      </c>
      <c r="AB112" s="127">
        <f>F112*'Step 3'!F$35</f>
        <v>49758.24137878418</v>
      </c>
      <c r="AC112" s="127">
        <f>G112*'Step 3'!G$35</f>
        <v>51135.609546661384</v>
      </c>
      <c r="AD112" s="127">
        <f>H112*'Step 3'!H$35</f>
        <v>46070.205322265625</v>
      </c>
      <c r="AE112" s="127">
        <f>I112*'Step 3'!I$35</f>
        <v>45937.64892578125</v>
      </c>
      <c r="AF112" s="127">
        <f>J112*'Step 3'!J$35</f>
        <v>45934.7917137146</v>
      </c>
      <c r="AG112" s="127">
        <f>K112*'Step 3'!K$35</f>
        <v>46075.078903198249</v>
      </c>
      <c r="AH112" s="127">
        <f>L112*'Step 3'!L$35</f>
        <v>46141.289680480957</v>
      </c>
      <c r="AI112" s="127">
        <f>M112*'Step 3'!M$35</f>
        <v>46959.638214111328</v>
      </c>
      <c r="AJ112" s="127">
        <f>N112*'Step 3'!N$35</f>
        <v>50933.969650268555</v>
      </c>
      <c r="AK112" s="127">
        <f>O112*'Step 3'!O$35</f>
        <v>43985.800771713264</v>
      </c>
      <c r="AL112" s="127">
        <f>P112*'Step 3'!P$35</f>
        <v>47717.098846435554</v>
      </c>
      <c r="AM112" s="127">
        <f>Q112*'Step 3'!Q$35</f>
        <v>49171.602218627922</v>
      </c>
      <c r="AN112" s="127">
        <f>R112*'Step 3'!R$35</f>
        <v>43289.90943145752</v>
      </c>
      <c r="AO112" s="127">
        <f>S112*'Step 3'!S$35</f>
        <v>49211.25855255127</v>
      </c>
      <c r="AP112" s="127">
        <f>T112*'Step 3'!T$35</f>
        <v>48921.903259277358</v>
      </c>
      <c r="AQ112" s="127">
        <f>U112*'Step 3'!U$35</f>
        <v>50898.89815521241</v>
      </c>
      <c r="AR112" s="128">
        <f>-(V112*'Step 3'!$W$35)</f>
        <v>-138615.22561788556</v>
      </c>
      <c r="AS112" s="128">
        <f>-(W112*'Step 3'!$X$35)</f>
        <v>-633482.28088378918</v>
      </c>
      <c r="AT112" s="128">
        <f t="shared" si="6"/>
        <v>1507712.4089092377</v>
      </c>
      <c r="AU112" s="128">
        <f>AT112*((1+ASSUMPTIONS!$E$16)^('Step 4'!A112-'Step 4'!A111)-1)</f>
        <v>50.538115614312709</v>
      </c>
      <c r="AV112" s="128">
        <f t="shared" si="7"/>
        <v>-507259.8216992325</v>
      </c>
      <c r="AW112" s="128">
        <f>AV112*((1+ASSUMPTIONS!$E$17)^('Step 4'!A112-'Step 4'!A111)-1)</f>
        <v>-47.794888511754124</v>
      </c>
      <c r="AX112" s="128">
        <f>SUM(AR112:AS112)*(ASSUMPTIONS!$E$18)</f>
        <v>21.554808152640078</v>
      </c>
      <c r="AY112" s="136">
        <f>-('Step 3'!$V$29+'Step 3'!$Y$29)</f>
        <v>-388.06500000000005</v>
      </c>
      <c r="AZ112" s="128">
        <f t="shared" si="4"/>
        <v>1188913.1681194247</v>
      </c>
      <c r="BA112" s="196">
        <f t="shared" si="5"/>
        <v>0.68603571025162635</v>
      </c>
    </row>
    <row r="113" spans="1:53" x14ac:dyDescent="0.35">
      <c r="A113" s="135">
        <f>'Step 2'!A112</f>
        <v>43432</v>
      </c>
      <c r="B113" s="131">
        <f>'Step 2'!C112</f>
        <v>147.35777282714841</v>
      </c>
      <c r="C113" s="131">
        <f>'Step 2'!D112</f>
        <v>115.5299987792969</v>
      </c>
      <c r="D113" s="131">
        <f>'Step 2'!E112</f>
        <v>66.349998474121094</v>
      </c>
      <c r="E113" s="131">
        <f>'Step 2'!F112</f>
        <v>76.692390441894531</v>
      </c>
      <c r="F113" s="131">
        <f>'Step 2'!G112</f>
        <v>66.819999694824219</v>
      </c>
      <c r="G113" s="131">
        <f>'Step 2'!H112</f>
        <v>49.489959716796882</v>
      </c>
      <c r="H113" s="131">
        <f>'Step 2'!I112</f>
        <v>45.4107666015625</v>
      </c>
      <c r="I113" s="131">
        <f>'Step 2'!J112</f>
        <v>833.70001220703125</v>
      </c>
      <c r="J113" s="131">
        <f>'Step 2'!K112</f>
        <v>44.889999389648438</v>
      </c>
      <c r="K113" s="131">
        <f>'Step 2'!L112</f>
        <v>39.369998931884773</v>
      </c>
      <c r="L113" s="131">
        <f>'Step 2'!M112</f>
        <v>44.900001525878913</v>
      </c>
      <c r="M113" s="131">
        <f>'Step 2'!N112</f>
        <v>358.8699951171875</v>
      </c>
      <c r="N113" s="131">
        <f>'Step 2'!O112</f>
        <v>91.19000244140625</v>
      </c>
      <c r="O113" s="131">
        <f>'Step 2'!P112</f>
        <v>15.510000228881839</v>
      </c>
      <c r="P113" s="131">
        <f>'Step 2'!Q112</f>
        <v>178.05000305175781</v>
      </c>
      <c r="Q113" s="131">
        <f>'Step 2'!R112</f>
        <v>144.03028869628909</v>
      </c>
      <c r="R113" s="131">
        <f>'Step 2'!S112</f>
        <v>72.830001831054688</v>
      </c>
      <c r="S113" s="131">
        <f>'Step 2'!T112</f>
        <v>94.480003356933594</v>
      </c>
      <c r="T113" s="131">
        <f>'Step 2'!U112</f>
        <v>178.8812255859375</v>
      </c>
      <c r="U113" s="131">
        <f>'Step 2'!V112</f>
        <v>21.340000152587891</v>
      </c>
      <c r="V113" s="131">
        <f>'Step 2'!W112</f>
        <v>2.3350000381469731</v>
      </c>
      <c r="W113" s="131">
        <f>'Step 2'!X112</f>
        <v>272.98583984375</v>
      </c>
      <c r="X113" s="127">
        <f>B113*'Step 3'!B$35</f>
        <v>52459.367126464836</v>
      </c>
      <c r="Y113" s="127">
        <f>C113*'Step 3'!C$35</f>
        <v>51410.849456787124</v>
      </c>
      <c r="Z113" s="127">
        <f>D113*'Step 3'!D$35</f>
        <v>48435.498886108398</v>
      </c>
      <c r="AA113" s="127">
        <f>E113*'Step 3'!E$35</f>
        <v>48009.436416625977</v>
      </c>
      <c r="AB113" s="127">
        <f>F113*'Step 3'!F$35</f>
        <v>50315.459770202637</v>
      </c>
      <c r="AC113" s="127">
        <f>G113*'Step 3'!G$35</f>
        <v>52112.927581787117</v>
      </c>
      <c r="AD113" s="127">
        <f>H113*'Step 3'!H$35</f>
        <v>44638.783569335938</v>
      </c>
      <c r="AE113" s="127">
        <f>I113*'Step 3'!I$35</f>
        <v>45853.500671386719</v>
      </c>
      <c r="AF113" s="127">
        <f>J113*'Step 3'!J$35</f>
        <v>45832.689376831055</v>
      </c>
      <c r="AG113" s="127">
        <f>K113*'Step 3'!K$35</f>
        <v>47165.258720397956</v>
      </c>
      <c r="AH113" s="127">
        <f>L113*'Step 3'!L$35</f>
        <v>47010.301597595222</v>
      </c>
      <c r="AI113" s="127">
        <f>M113*'Step 3'!M$35</f>
        <v>47729.709350585938</v>
      </c>
      <c r="AJ113" s="127">
        <f>N113*'Step 3'!N$35</f>
        <v>52251.871398925781</v>
      </c>
      <c r="AK113" s="127">
        <f>O113*'Step 3'!O$35</f>
        <v>44823.900661468513</v>
      </c>
      <c r="AL113" s="127">
        <f>P113*'Step 3'!P$35</f>
        <v>48073.500823974609</v>
      </c>
      <c r="AM113" s="127">
        <f>Q113*'Step 3'!Q$35</f>
        <v>51418.813064575203</v>
      </c>
      <c r="AN113" s="127">
        <f>R113*'Step 3'!R$35</f>
        <v>45227.431137084961</v>
      </c>
      <c r="AO113" s="127">
        <f>S113*'Step 3'!S$35</f>
        <v>49790.961769104004</v>
      </c>
      <c r="AP113" s="127">
        <f>T113*'Step 3'!T$35</f>
        <v>48834.574584960938</v>
      </c>
      <c r="AQ113" s="127">
        <f>U113*'Step 3'!U$35</f>
        <v>51600.12036895752</v>
      </c>
      <c r="AR113" s="128">
        <f>-(V113*'Step 3'!$W$35)</f>
        <v>-137554.85224723819</v>
      </c>
      <c r="AS113" s="128">
        <f>-(W113*'Step 3'!$X$35)</f>
        <v>-648068.3837890625</v>
      </c>
      <c r="AT113" s="128">
        <f t="shared" si="6"/>
        <v>1507762.947024852</v>
      </c>
      <c r="AU113" s="128">
        <f>AT113*((1+ASSUMPTIONS!$E$16)^('Step 4'!A113-'Step 4'!A112)-1)</f>
        <v>50.539809638394992</v>
      </c>
      <c r="AV113" s="128">
        <f t="shared" si="7"/>
        <v>-507307.61658774427</v>
      </c>
      <c r="AW113" s="128">
        <f>AV113*((1+ASSUMPTIONS!$E$17)^('Step 4'!A113-'Step 4'!A112)-1)</f>
        <v>-47.799391827944632</v>
      </c>
      <c r="AX113" s="128">
        <f>SUM(AR113:AS113)*(ASSUMPTIONS!$E$18)</f>
        <v>21.932408783115275</v>
      </c>
      <c r="AY113" s="136">
        <f>-('Step 3'!$V$29+'Step 3'!$Y$29)</f>
        <v>-388.06500000000005</v>
      </c>
      <c r="AZ113" s="128">
        <f t="shared" si="4"/>
        <v>1187463.658560561</v>
      </c>
      <c r="BA113" s="196">
        <f t="shared" si="5"/>
        <v>0.67522539213622068</v>
      </c>
    </row>
    <row r="114" spans="1:53" x14ac:dyDescent="0.35">
      <c r="A114" s="135">
        <f>'Step 2'!A113</f>
        <v>43433</v>
      </c>
      <c r="B114" s="131">
        <f>'Step 2'!C113</f>
        <v>148.4433288574219</v>
      </c>
      <c r="C114" s="131">
        <f>'Step 2'!D113</f>
        <v>117</v>
      </c>
      <c r="D114" s="131">
        <f>'Step 2'!E113</f>
        <v>65.959999084472656</v>
      </c>
      <c r="E114" s="131">
        <f>'Step 2'!F113</f>
        <v>77.367660522460938</v>
      </c>
      <c r="F114" s="131">
        <f>'Step 2'!G113</f>
        <v>66.879997253417969</v>
      </c>
      <c r="G114" s="131">
        <f>'Step 2'!H113</f>
        <v>49.469997406005859</v>
      </c>
      <c r="H114" s="131">
        <f>'Step 2'!I113</f>
        <v>45.989246368408203</v>
      </c>
      <c r="I114" s="131">
        <f>'Step 2'!J113</f>
        <v>825.83001708984375</v>
      </c>
      <c r="J114" s="131">
        <f>'Step 2'!K113</f>
        <v>45.229999542236328</v>
      </c>
      <c r="K114" s="131">
        <f>'Step 2'!L113</f>
        <v>38.790000915527337</v>
      </c>
      <c r="L114" s="131">
        <f>'Step 2'!M113</f>
        <v>45.509998321533203</v>
      </c>
      <c r="M114" s="131">
        <f>'Step 2'!N113</f>
        <v>354.85000610351563</v>
      </c>
      <c r="N114" s="131">
        <f>'Step 2'!O113</f>
        <v>91.199996948242188</v>
      </c>
      <c r="O114" s="131">
        <f>'Step 2'!P113</f>
        <v>15.439999580383301</v>
      </c>
      <c r="P114" s="131">
        <f>'Step 2'!Q113</f>
        <v>177.88999938964841</v>
      </c>
      <c r="Q114" s="131">
        <f>'Step 2'!R113</f>
        <v>144.1499938964844</v>
      </c>
      <c r="R114" s="131">
        <f>'Step 2'!S113</f>
        <v>73.260002136230469</v>
      </c>
      <c r="S114" s="131">
        <f>'Step 2'!T113</f>
        <v>95.069999694824219</v>
      </c>
      <c r="T114" s="131">
        <f>'Step 2'!U113</f>
        <v>177.6017150878906</v>
      </c>
      <c r="U114" s="131">
        <f>'Step 2'!V113</f>
        <v>21.430000305175781</v>
      </c>
      <c r="V114" s="131">
        <f>'Step 2'!W113</f>
        <v>2.309999942779541</v>
      </c>
      <c r="W114" s="131">
        <f>'Step 2'!X113</f>
        <v>272.38934326171881</v>
      </c>
      <c r="X114" s="127">
        <f>B114*'Step 3'!B$35</f>
        <v>52845.825073242195</v>
      </c>
      <c r="Y114" s="127">
        <f>C114*'Step 3'!C$35</f>
        <v>52065</v>
      </c>
      <c r="Z114" s="127">
        <f>D114*'Step 3'!D$35</f>
        <v>48150.799331665039</v>
      </c>
      <c r="AA114" s="127">
        <f>E114*'Step 3'!E$35</f>
        <v>48432.155487060547</v>
      </c>
      <c r="AB114" s="127">
        <f>F114*'Step 3'!F$35</f>
        <v>50360.63793182373</v>
      </c>
      <c r="AC114" s="127">
        <f>G114*'Step 3'!G$35</f>
        <v>52091.90726852417</v>
      </c>
      <c r="AD114" s="127">
        <f>H114*'Step 3'!H$35</f>
        <v>45207.429180145264</v>
      </c>
      <c r="AE114" s="127">
        <f>I114*'Step 3'!I$35</f>
        <v>45420.650939941406</v>
      </c>
      <c r="AF114" s="127">
        <f>J114*'Step 3'!J$35</f>
        <v>46179.829532623291</v>
      </c>
      <c r="AG114" s="127">
        <f>K114*'Step 3'!K$35</f>
        <v>46470.421096801751</v>
      </c>
      <c r="AH114" s="127">
        <f>L114*'Step 3'!L$35</f>
        <v>47648.968242645264</v>
      </c>
      <c r="AI114" s="127">
        <f>M114*'Step 3'!M$35</f>
        <v>47195.050811767578</v>
      </c>
      <c r="AJ114" s="127">
        <f>N114*'Step 3'!N$35</f>
        <v>52257.598251342773</v>
      </c>
      <c r="AK114" s="127">
        <f>O114*'Step 3'!O$35</f>
        <v>44621.598787307739</v>
      </c>
      <c r="AL114" s="127">
        <f>P114*'Step 3'!P$35</f>
        <v>48030.299835205071</v>
      </c>
      <c r="AM114" s="127">
        <f>Q114*'Step 3'!Q$35</f>
        <v>51461.547821044929</v>
      </c>
      <c r="AN114" s="127">
        <f>R114*'Step 3'!R$35</f>
        <v>45494.461326599121</v>
      </c>
      <c r="AO114" s="127">
        <f>S114*'Step 3'!S$35</f>
        <v>50101.889839172363</v>
      </c>
      <c r="AP114" s="127">
        <f>T114*'Step 3'!T$35</f>
        <v>48485.268218994133</v>
      </c>
      <c r="AQ114" s="127">
        <f>U114*'Step 3'!U$35</f>
        <v>51817.740737915039</v>
      </c>
      <c r="AR114" s="128">
        <f>-(V114*'Step 3'!$W$35)</f>
        <v>-136082.09662914276</v>
      </c>
      <c r="AS114" s="128">
        <f>-(W114*'Step 3'!$X$35)</f>
        <v>-646652.30090332043</v>
      </c>
      <c r="AT114" s="128">
        <f t="shared" si="6"/>
        <v>1507813.4868344904</v>
      </c>
      <c r="AU114" s="128">
        <f>AT114*((1+ASSUMPTIONS!$E$16)^('Step 4'!A114-'Step 4'!A113)-1)</f>
        <v>50.541503719260504</v>
      </c>
      <c r="AV114" s="128">
        <f t="shared" si="7"/>
        <v>-507355.41597957222</v>
      </c>
      <c r="AW114" s="128">
        <f>AV114*((1+ASSUMPTIONS!$E$17)^('Step 4'!A114-'Step 4'!A113)-1)</f>
        <v>-47.803895568445292</v>
      </c>
      <c r="AX114" s="128">
        <f>SUM(AR114:AS114)*(ASSUMPTIONS!$E$18)</f>
        <v>21.851760472235071</v>
      </c>
      <c r="AY114" s="136">
        <f>-('Step 3'!$V$29+'Step 3'!$Y$29)</f>
        <v>-388.06500000000005</v>
      </c>
      <c r="AZ114" s="128">
        <f t="shared" si="4"/>
        <v>1191699.2774048992</v>
      </c>
      <c r="BA114" s="196">
        <f t="shared" si="5"/>
        <v>0.67822962035290102</v>
      </c>
    </row>
    <row r="115" spans="1:53" x14ac:dyDescent="0.35">
      <c r="A115" s="135">
        <f>'Step 2'!A114</f>
        <v>43434</v>
      </c>
      <c r="B115" s="131">
        <f>'Step 2'!C114</f>
        <v>149.38946533203119</v>
      </c>
      <c r="C115" s="131">
        <f>'Step 2'!D114</f>
        <v>118.63999938964839</v>
      </c>
      <c r="D115" s="131">
        <f>'Step 2'!E114</f>
        <v>66.19000244140625</v>
      </c>
      <c r="E115" s="131">
        <f>'Step 2'!F114</f>
        <v>78.787696838378906</v>
      </c>
      <c r="F115" s="131">
        <f>'Step 2'!G114</f>
        <v>66.720001220703125</v>
      </c>
      <c r="G115" s="131">
        <f>'Step 2'!H114</f>
        <v>49.110000610351563</v>
      </c>
      <c r="H115" s="131">
        <f>'Step 2'!I114</f>
        <v>46.537807464599609</v>
      </c>
      <c r="I115" s="131">
        <f>'Step 2'!J114</f>
        <v>809.07000732421875</v>
      </c>
      <c r="J115" s="131">
        <f>'Step 2'!K114</f>
        <v>45.090000152587891</v>
      </c>
      <c r="K115" s="131">
        <f>'Step 2'!L114</f>
        <v>38.430000305175781</v>
      </c>
      <c r="L115" s="131">
        <f>'Step 2'!M114</f>
        <v>46.229999542236328</v>
      </c>
      <c r="M115" s="131">
        <f>'Step 2'!N114</f>
        <v>346.77999877929688</v>
      </c>
      <c r="N115" s="131">
        <f>'Step 2'!O114</f>
        <v>92.480003356933594</v>
      </c>
      <c r="O115" s="131">
        <f>'Step 2'!P114</f>
        <v>15.489999771118161</v>
      </c>
      <c r="P115" s="131">
        <f>'Step 2'!Q114</f>
        <v>178.55999755859381</v>
      </c>
      <c r="Q115" s="131">
        <f>'Step 2'!R114</f>
        <v>143.99000549316409</v>
      </c>
      <c r="R115" s="131">
        <f>'Step 2'!S114</f>
        <v>74.050003051757813</v>
      </c>
      <c r="S115" s="131">
        <f>'Step 2'!T114</f>
        <v>96.699996948242188</v>
      </c>
      <c r="T115" s="131">
        <f>'Step 2'!U114</f>
        <v>177.64170837402341</v>
      </c>
      <c r="U115" s="131">
        <f>'Step 2'!V114</f>
        <v>21.29999923706055</v>
      </c>
      <c r="V115" s="131">
        <f>'Step 2'!W114</f>
        <v>2.3080000877380371</v>
      </c>
      <c r="W115" s="131">
        <f>'Step 2'!X114</f>
        <v>274.04965209960938</v>
      </c>
      <c r="X115" s="127">
        <f>B115*'Step 3'!B$35</f>
        <v>53182.649658203103</v>
      </c>
      <c r="Y115" s="127">
        <f>C115*'Step 3'!C$35</f>
        <v>52794.799728393533</v>
      </c>
      <c r="Z115" s="127">
        <f>D115*'Step 3'!D$35</f>
        <v>48318.701782226563</v>
      </c>
      <c r="AA115" s="127">
        <f>E115*'Step 3'!E$35</f>
        <v>49321.098220825195</v>
      </c>
      <c r="AB115" s="127">
        <f>F115*'Step 3'!F$35</f>
        <v>50240.160919189453</v>
      </c>
      <c r="AC115" s="127">
        <f>G115*'Step 3'!G$35</f>
        <v>51712.830642700195</v>
      </c>
      <c r="AD115" s="127">
        <f>H115*'Step 3'!H$35</f>
        <v>45746.664737701416</v>
      </c>
      <c r="AE115" s="127">
        <f>I115*'Step 3'!I$35</f>
        <v>44498.850402832031</v>
      </c>
      <c r="AF115" s="127">
        <f>J115*'Step 3'!J$35</f>
        <v>46036.890155792236</v>
      </c>
      <c r="AG115" s="127">
        <f>K115*'Step 3'!K$35</f>
        <v>46039.140365600586</v>
      </c>
      <c r="AH115" s="127">
        <f>L115*'Step 3'!L$35</f>
        <v>48402.809520721436</v>
      </c>
      <c r="AI115" s="127">
        <f>M115*'Step 3'!M$35</f>
        <v>46121.739837646484</v>
      </c>
      <c r="AJ115" s="127">
        <f>N115*'Step 3'!N$35</f>
        <v>52991.041923522949</v>
      </c>
      <c r="AK115" s="127">
        <f>O115*'Step 3'!O$35</f>
        <v>44766.099338531487</v>
      </c>
      <c r="AL115" s="127">
        <f>P115*'Step 3'!P$35</f>
        <v>48211.199340820327</v>
      </c>
      <c r="AM115" s="127">
        <f>Q115*'Step 3'!Q$35</f>
        <v>51404.431961059578</v>
      </c>
      <c r="AN115" s="127">
        <f>R115*'Step 3'!R$35</f>
        <v>45985.051895141602</v>
      </c>
      <c r="AO115" s="127">
        <f>S115*'Step 3'!S$35</f>
        <v>50960.898391723633</v>
      </c>
      <c r="AP115" s="127">
        <f>T115*'Step 3'!T$35</f>
        <v>48496.186386108391</v>
      </c>
      <c r="AQ115" s="127">
        <f>U115*'Step 3'!U$35</f>
        <v>51503.39815521241</v>
      </c>
      <c r="AR115" s="128">
        <f>-(V115*'Step 3'!$W$35)</f>
        <v>-135964.28516864777</v>
      </c>
      <c r="AS115" s="128">
        <f>-(W115*'Step 3'!$X$35)</f>
        <v>-650593.87408447266</v>
      </c>
      <c r="AT115" s="128">
        <f t="shared" si="6"/>
        <v>1507864.0283382097</v>
      </c>
      <c r="AU115" s="128">
        <f>AT115*((1+ASSUMPTIONS!$E$16)^('Step 4'!A115-'Step 4'!A114)-1)</f>
        <v>50.543197856911156</v>
      </c>
      <c r="AV115" s="128">
        <f t="shared" si="7"/>
        <v>-507403.21987514064</v>
      </c>
      <c r="AW115" s="128">
        <f>AV115*((1+ASSUMPTIONS!$E$17)^('Step 4'!A115-'Step 4'!A114)-1)</f>
        <v>-47.808399733296092</v>
      </c>
      <c r="AX115" s="128">
        <f>SUM(AR115:AS115)*(ASSUMPTIONS!$E$18)</f>
        <v>21.958509230800058</v>
      </c>
      <c r="AY115" s="136">
        <f>-('Step 3'!$V$29+'Step 3'!$Y$29)</f>
        <v>-388.06500000000005</v>
      </c>
      <c r="AZ115" s="128">
        <f t="shared" si="4"/>
        <v>1190273.9208812558</v>
      </c>
      <c r="BA115" s="196">
        <f t="shared" si="5"/>
        <v>0.67502908145184704</v>
      </c>
    </row>
    <row r="116" spans="1:53" x14ac:dyDescent="0.35">
      <c r="A116" s="135">
        <f>'Step 2'!A115</f>
        <v>43437</v>
      </c>
      <c r="B116" s="131">
        <f>'Step 2'!C115</f>
        <v>150.88334655761719</v>
      </c>
      <c r="C116" s="131">
        <f>'Step 2'!D115</f>
        <v>118.51999664306641</v>
      </c>
      <c r="D116" s="131">
        <f>'Step 2'!E115</f>
        <v>66.410003662109375</v>
      </c>
      <c r="E116" s="131">
        <f>'Step 2'!F115</f>
        <v>78.668540954589844</v>
      </c>
      <c r="F116" s="131">
        <f>'Step 2'!G115</f>
        <v>67.5</v>
      </c>
      <c r="G116" s="131">
        <f>'Step 2'!H115</f>
        <v>49.790000915527337</v>
      </c>
      <c r="H116" s="131">
        <f>'Step 2'!I115</f>
        <v>47.106315612792969</v>
      </c>
      <c r="I116" s="131">
        <f>'Step 2'!J115</f>
        <v>824.46002197265625</v>
      </c>
      <c r="J116" s="131">
        <f>'Step 2'!K115</f>
        <v>45.540000915527337</v>
      </c>
      <c r="K116" s="131">
        <f>'Step 2'!L115</f>
        <v>39.819999694824219</v>
      </c>
      <c r="L116" s="131">
        <f>'Step 2'!M115</f>
        <v>45.990001678466797</v>
      </c>
      <c r="M116" s="131">
        <f>'Step 2'!N115</f>
        <v>346.33999633789063</v>
      </c>
      <c r="N116" s="131">
        <f>'Step 2'!O115</f>
        <v>94.629997253417969</v>
      </c>
      <c r="O116" s="131">
        <f>'Step 2'!P115</f>
        <v>15.60000038146973</v>
      </c>
      <c r="P116" s="131">
        <f>'Step 2'!Q115</f>
        <v>178.36000061035159</v>
      </c>
      <c r="Q116" s="131">
        <f>'Step 2'!R115</f>
        <v>146.28999328613281</v>
      </c>
      <c r="R116" s="131">
        <f>'Step 2'!S115</f>
        <v>74.269996643066406</v>
      </c>
      <c r="S116" s="131">
        <f>'Step 2'!T115</f>
        <v>96.459999084472656</v>
      </c>
      <c r="T116" s="131">
        <f>'Step 2'!U115</f>
        <v>177.8216247558594</v>
      </c>
      <c r="U116" s="131">
        <f>'Step 2'!V115</f>
        <v>23.70999908447266</v>
      </c>
      <c r="V116" s="131">
        <f>'Step 2'!W115</f>
        <v>2.288000106811523</v>
      </c>
      <c r="W116" s="131">
        <f>'Step 2'!X115</f>
        <v>277.67843627929688</v>
      </c>
      <c r="X116" s="127">
        <f>B116*'Step 3'!B$35</f>
        <v>53714.471374511719</v>
      </c>
      <c r="Y116" s="127">
        <f>C116*'Step 3'!C$35</f>
        <v>52741.398506164551</v>
      </c>
      <c r="Z116" s="127">
        <f>D116*'Step 3'!D$35</f>
        <v>48479.302673339844</v>
      </c>
      <c r="AA116" s="127">
        <f>E116*'Step 3'!E$35</f>
        <v>49246.506637573242</v>
      </c>
      <c r="AB116" s="127">
        <f>F116*'Step 3'!F$35</f>
        <v>50827.5</v>
      </c>
      <c r="AC116" s="127">
        <f>G116*'Step 3'!G$35</f>
        <v>52428.870964050286</v>
      </c>
      <c r="AD116" s="127">
        <f>H116*'Step 3'!H$35</f>
        <v>46305.508247375488</v>
      </c>
      <c r="AE116" s="127">
        <f>I116*'Step 3'!I$35</f>
        <v>45345.301208496094</v>
      </c>
      <c r="AF116" s="127">
        <f>J116*'Step 3'!J$35</f>
        <v>46496.340934753411</v>
      </c>
      <c r="AG116" s="127">
        <f>K116*'Step 3'!K$35</f>
        <v>47704.359634399414</v>
      </c>
      <c r="AH116" s="127">
        <f>L116*'Step 3'!L$35</f>
        <v>48151.531757354736</v>
      </c>
      <c r="AI116" s="127">
        <f>M116*'Step 3'!M$35</f>
        <v>46063.219512939453</v>
      </c>
      <c r="AJ116" s="127">
        <f>N116*'Step 3'!N$35</f>
        <v>54222.988426208496</v>
      </c>
      <c r="AK116" s="127">
        <f>O116*'Step 3'!O$35</f>
        <v>45084.001102447517</v>
      </c>
      <c r="AL116" s="127">
        <f>P116*'Step 3'!P$35</f>
        <v>48157.200164794929</v>
      </c>
      <c r="AM116" s="127">
        <f>Q116*'Step 3'!Q$35</f>
        <v>52225.527603149414</v>
      </c>
      <c r="AN116" s="127">
        <f>R116*'Step 3'!R$35</f>
        <v>46121.667915344238</v>
      </c>
      <c r="AO116" s="127">
        <f>S116*'Step 3'!S$35</f>
        <v>50834.41951751709</v>
      </c>
      <c r="AP116" s="127">
        <f>T116*'Step 3'!T$35</f>
        <v>48545.303558349617</v>
      </c>
      <c r="AQ116" s="127">
        <f>U116*'Step 3'!U$35</f>
        <v>57330.77778625489</v>
      </c>
      <c r="AR116" s="128">
        <f>-(V116*'Step 3'!$W$35)</f>
        <v>-134786.08629226682</v>
      </c>
      <c r="AS116" s="128">
        <f>-(W116*'Step 3'!$X$35)</f>
        <v>-659208.60772705078</v>
      </c>
      <c r="AT116" s="128">
        <f t="shared" si="6"/>
        <v>1507914.5715360667</v>
      </c>
      <c r="AU116" s="128">
        <f>AT116*((1+ASSUMPTIONS!$E$16)^('Step 4'!A116-'Step 4'!A115)-1)</f>
        <v>151.63975896430603</v>
      </c>
      <c r="AV116" s="128">
        <f t="shared" si="7"/>
        <v>-507451.02827487391</v>
      </c>
      <c r="AW116" s="128">
        <f>AV116*((1+ASSUMPTIONS!$E$17)^('Step 4'!A116-'Step 4'!A115)-1)</f>
        <v>-143.45222843311788</v>
      </c>
      <c r="AX116" s="128">
        <f>SUM(AR116:AS116)*(ASSUMPTIONS!$E$18)</f>
        <v>22.16611653280016</v>
      </c>
      <c r="AY116" s="136">
        <f>-('Step 3'!$V$29+'Step 3'!$Y$29)</f>
        <v>-388.06500000000005</v>
      </c>
      <c r="AZ116" s="128">
        <f t="shared" si="4"/>
        <v>1196137.3354139635</v>
      </c>
      <c r="BA116" s="196">
        <f t="shared" si="5"/>
        <v>0.67047271760283278</v>
      </c>
    </row>
    <row r="117" spans="1:53" x14ac:dyDescent="0.35">
      <c r="A117" s="135">
        <f>'Step 2'!A116</f>
        <v>43438</v>
      </c>
      <c r="B117" s="131">
        <f>'Step 2'!C116</f>
        <v>150.94309997558591</v>
      </c>
      <c r="C117" s="131">
        <f>'Step 2'!D116</f>
        <v>116.51999664306641</v>
      </c>
      <c r="D117" s="131">
        <f>'Step 2'!E116</f>
        <v>66.599998474121094</v>
      </c>
      <c r="E117" s="131">
        <f>'Step 2'!F116</f>
        <v>77.665565490722656</v>
      </c>
      <c r="F117" s="131">
        <f>'Step 2'!G116</f>
        <v>66.650001525878906</v>
      </c>
      <c r="G117" s="131">
        <f>'Step 2'!H116</f>
        <v>49.029998779296882</v>
      </c>
      <c r="H117" s="131">
        <f>'Step 2'!I116</f>
        <v>47.176132202148438</v>
      </c>
      <c r="I117" s="131">
        <f>'Step 2'!J116</f>
        <v>880.07000732421875</v>
      </c>
      <c r="J117" s="131">
        <f>'Step 2'!K116</f>
        <v>44.909999847412109</v>
      </c>
      <c r="K117" s="131">
        <f>'Step 2'!L116</f>
        <v>39.830001831054688</v>
      </c>
      <c r="L117" s="131">
        <f>'Step 2'!M116</f>
        <v>45.139999389648438</v>
      </c>
      <c r="M117" s="131">
        <f>'Step 2'!N116</f>
        <v>346.42999267578119</v>
      </c>
      <c r="N117" s="131">
        <f>'Step 2'!O116</f>
        <v>91.290000915527344</v>
      </c>
      <c r="O117" s="131">
        <f>'Step 2'!P116</f>
        <v>15.460000038146971</v>
      </c>
      <c r="P117" s="131">
        <f>'Step 2'!Q116</f>
        <v>177.8500061035156</v>
      </c>
      <c r="Q117" s="131">
        <f>'Step 2'!R116</f>
        <v>142.1300048828125</v>
      </c>
      <c r="R117" s="131">
        <f>'Step 2'!S116</f>
        <v>71.5</v>
      </c>
      <c r="S117" s="131">
        <f>'Step 2'!T116</f>
        <v>91.94000244140625</v>
      </c>
      <c r="T117" s="131">
        <f>'Step 2'!U116</f>
        <v>178.12152099609381</v>
      </c>
      <c r="U117" s="131">
        <f>'Step 2'!V116</f>
        <v>21.120000839233398</v>
      </c>
      <c r="V117" s="131">
        <f>'Step 2'!W116</f>
        <v>2.3650000095367432</v>
      </c>
      <c r="W117" s="131">
        <f>'Step 2'!X116</f>
        <v>268.68099975585938</v>
      </c>
      <c r="X117" s="127">
        <f>B117*'Step 3'!B$35</f>
        <v>53735.743591308586</v>
      </c>
      <c r="Y117" s="127">
        <f>C117*'Step 3'!C$35</f>
        <v>51851.398506164551</v>
      </c>
      <c r="Z117" s="127">
        <f>D117*'Step 3'!D$35</f>
        <v>48617.998886108398</v>
      </c>
      <c r="AA117" s="127">
        <f>E117*'Step 3'!E$35</f>
        <v>48618.643997192383</v>
      </c>
      <c r="AB117" s="127">
        <f>F117*'Step 3'!F$35</f>
        <v>50187.451148986816</v>
      </c>
      <c r="AC117" s="127">
        <f>G117*'Step 3'!G$35</f>
        <v>51628.588714599617</v>
      </c>
      <c r="AD117" s="127">
        <f>H117*'Step 3'!H$35</f>
        <v>46374.137954711914</v>
      </c>
      <c r="AE117" s="127">
        <f>I117*'Step 3'!I$35</f>
        <v>48403.850402832031</v>
      </c>
      <c r="AF117" s="127">
        <f>J117*'Step 3'!J$35</f>
        <v>45853.109844207764</v>
      </c>
      <c r="AG117" s="127">
        <f>K117*'Step 3'!K$35</f>
        <v>47716.342193603516</v>
      </c>
      <c r="AH117" s="127">
        <f>L117*'Step 3'!L$35</f>
        <v>47261.579360961914</v>
      </c>
      <c r="AI117" s="127">
        <f>M117*'Step 3'!M$35</f>
        <v>46075.189025878899</v>
      </c>
      <c r="AJ117" s="127">
        <f>N117*'Step 3'!N$35</f>
        <v>52309.170524597168</v>
      </c>
      <c r="AK117" s="127">
        <f>O117*'Step 3'!O$35</f>
        <v>44679.400110244744</v>
      </c>
      <c r="AL117" s="127">
        <f>P117*'Step 3'!P$35</f>
        <v>48019.501647949211</v>
      </c>
      <c r="AM117" s="127">
        <f>Q117*'Step 3'!Q$35</f>
        <v>50740.411743164063</v>
      </c>
      <c r="AN117" s="127">
        <f>R117*'Step 3'!R$35</f>
        <v>44401.5</v>
      </c>
      <c r="AO117" s="127">
        <f>S117*'Step 3'!S$35</f>
        <v>48452.381286621094</v>
      </c>
      <c r="AP117" s="127">
        <f>T117*'Step 3'!T$35</f>
        <v>48627.175231933608</v>
      </c>
      <c r="AQ117" s="127">
        <f>U117*'Step 3'!U$35</f>
        <v>51068.162029266357</v>
      </c>
      <c r="AR117" s="128">
        <f>-(V117*'Step 3'!$W$35)</f>
        <v>-139322.15056180954</v>
      </c>
      <c r="AS117" s="128">
        <f>-(W117*'Step 3'!$X$35)</f>
        <v>-637848.69342041016</v>
      </c>
      <c r="AT117" s="128">
        <f t="shared" si="6"/>
        <v>1508066.211295031</v>
      </c>
      <c r="AU117" s="128">
        <f>AT117*((1+ASSUMPTIONS!$E$16)^('Step 4'!A117-'Step 4'!A116)-1)</f>
        <v>50.549974975403181</v>
      </c>
      <c r="AV117" s="128">
        <f t="shared" si="7"/>
        <v>-507594.48050330702</v>
      </c>
      <c r="AW117" s="128">
        <f>AV117*((1+ASSUMPTIONS!$E$17)^('Step 4'!A117-'Step 4'!A116)-1)</f>
        <v>-47.826420637000389</v>
      </c>
      <c r="AX117" s="128">
        <f>SUM(AR117:AS117)*(ASSUMPTIONS!$E$18)</f>
        <v>21.696441579980394</v>
      </c>
      <c r="AY117" s="136">
        <f>-('Step 3'!$V$29+'Step 3'!$Y$29)</f>
        <v>-388.06500000000005</v>
      </c>
      <c r="AZ117" s="128">
        <f t="shared" si="4"/>
        <v>1197558.9780057555</v>
      </c>
      <c r="BA117" s="196">
        <f t="shared" si="5"/>
        <v>0.68361916333779604</v>
      </c>
    </row>
    <row r="118" spans="1:53" x14ac:dyDescent="0.35">
      <c r="A118" s="135">
        <f>'Step 2'!A117</f>
        <v>43440</v>
      </c>
      <c r="B118" s="131">
        <f>'Step 2'!C117</f>
        <v>151.01283264160159</v>
      </c>
      <c r="C118" s="131">
        <f>'Step 2'!D117</f>
        <v>115.8399963378906</v>
      </c>
      <c r="D118" s="131">
        <f>'Step 2'!E117</f>
        <v>66.720001220703125</v>
      </c>
      <c r="E118" s="131">
        <f>'Step 2'!F117</f>
        <v>77.824455261230469</v>
      </c>
      <c r="F118" s="131">
        <f>'Step 2'!G117</f>
        <v>66.550003051757813</v>
      </c>
      <c r="G118" s="131">
        <f>'Step 2'!H117</f>
        <v>48.720001220703118</v>
      </c>
      <c r="H118" s="131">
        <f>'Step 2'!I117</f>
        <v>47.225997924804688</v>
      </c>
      <c r="I118" s="131">
        <f>'Step 2'!J117</f>
        <v>868.67999267578125</v>
      </c>
      <c r="J118" s="131">
        <f>'Step 2'!K117</f>
        <v>44.939998626708977</v>
      </c>
      <c r="K118" s="131">
        <f>'Step 2'!L117</f>
        <v>40.560001373291023</v>
      </c>
      <c r="L118" s="131">
        <f>'Step 2'!M117</f>
        <v>44.979999542236328</v>
      </c>
      <c r="M118" s="131">
        <f>'Step 2'!N117</f>
        <v>340.41000366210938</v>
      </c>
      <c r="N118" s="131">
        <f>'Step 2'!O117</f>
        <v>89.010002136230469</v>
      </c>
      <c r="O118" s="131">
        <f>'Step 2'!P117</f>
        <v>15.44999980926514</v>
      </c>
      <c r="P118" s="131">
        <f>'Step 2'!Q117</f>
        <v>178.25</v>
      </c>
      <c r="Q118" s="131">
        <f>'Step 2'!R117</f>
        <v>140.8500061035156</v>
      </c>
      <c r="R118" s="131">
        <f>'Step 2'!S117</f>
        <v>71.540000915527344</v>
      </c>
      <c r="S118" s="131">
        <f>'Step 2'!T117</f>
        <v>93.029998779296875</v>
      </c>
      <c r="T118" s="131">
        <f>'Step 2'!U117</f>
        <v>175.69244384765619</v>
      </c>
      <c r="U118" s="131">
        <f>'Step 2'!V117</f>
        <v>21.29999923706055</v>
      </c>
      <c r="V118" s="131">
        <f>'Step 2'!W117</f>
        <v>2.3529999256134029</v>
      </c>
      <c r="W118" s="131">
        <f>'Step 2'!X117</f>
        <v>268.27337646484381</v>
      </c>
      <c r="X118" s="127">
        <f>B118*'Step 3'!B$35</f>
        <v>53760.568420410164</v>
      </c>
      <c r="Y118" s="127">
        <f>C118*'Step 3'!C$35</f>
        <v>51548.798370361314</v>
      </c>
      <c r="Z118" s="127">
        <f>D118*'Step 3'!D$35</f>
        <v>48705.600891113281</v>
      </c>
      <c r="AA118" s="127">
        <f>E118*'Step 3'!E$35</f>
        <v>48718.108993530273</v>
      </c>
      <c r="AB118" s="127">
        <f>F118*'Step 3'!F$35</f>
        <v>50112.152297973633</v>
      </c>
      <c r="AC118" s="127">
        <f>G118*'Step 3'!G$35</f>
        <v>51302.161285400383</v>
      </c>
      <c r="AD118" s="127">
        <f>H118*'Step 3'!H$35</f>
        <v>46423.155960083008</v>
      </c>
      <c r="AE118" s="127">
        <f>I118*'Step 3'!I$35</f>
        <v>47777.399597167969</v>
      </c>
      <c r="AF118" s="127">
        <f>J118*'Step 3'!J$35</f>
        <v>45883.738597869866</v>
      </c>
      <c r="AG118" s="127">
        <f>K118*'Step 3'!K$35</f>
        <v>48590.881645202644</v>
      </c>
      <c r="AH118" s="127">
        <f>L118*'Step 3'!L$35</f>
        <v>47094.059520721436</v>
      </c>
      <c r="AI118" s="127">
        <f>M118*'Step 3'!M$35</f>
        <v>45274.530487060547</v>
      </c>
      <c r="AJ118" s="127">
        <f>N118*'Step 3'!N$35</f>
        <v>51002.731224060059</v>
      </c>
      <c r="AK118" s="127">
        <f>O118*'Step 3'!O$35</f>
        <v>44650.499448776252</v>
      </c>
      <c r="AL118" s="127">
        <f>P118*'Step 3'!P$35</f>
        <v>48127.5</v>
      </c>
      <c r="AM118" s="127">
        <f>Q118*'Step 3'!Q$35</f>
        <v>50283.452178955071</v>
      </c>
      <c r="AN118" s="127">
        <f>R118*'Step 3'!R$35</f>
        <v>44426.34056854248</v>
      </c>
      <c r="AO118" s="127">
        <f>S118*'Step 3'!S$35</f>
        <v>49026.809356689453</v>
      </c>
      <c r="AP118" s="127">
        <f>T118*'Step 3'!T$35</f>
        <v>47964.037170410142</v>
      </c>
      <c r="AQ118" s="127">
        <f>U118*'Step 3'!U$35</f>
        <v>51503.39815521241</v>
      </c>
      <c r="AR118" s="128">
        <f>-(V118*'Step 3'!$W$35)</f>
        <v>-138615.22561788556</v>
      </c>
      <c r="AS118" s="128">
        <f>-(W118*'Step 3'!$X$35)</f>
        <v>-636880.99572753918</v>
      </c>
      <c r="AT118" s="128">
        <f t="shared" si="6"/>
        <v>1508116.7612700064</v>
      </c>
      <c r="AU118" s="128">
        <f>AT118*((1+ASSUMPTIONS!$E$16)^('Step 4'!A118-'Step 4'!A117)-1)</f>
        <v>101.10503327230404</v>
      </c>
      <c r="AV118" s="128">
        <f t="shared" si="7"/>
        <v>-507642.30692394404</v>
      </c>
      <c r="AW118" s="128">
        <f>AV118*((1+ASSUMPTIONS!$E$17)^('Step 4'!A118-'Step 4'!A117)-1)</f>
        <v>-95.666360560245835</v>
      </c>
      <c r="AX118" s="128">
        <f>SUM(AR118:AS118)*(ASSUMPTIONS!$E$18)</f>
        <v>21.649690788324904</v>
      </c>
      <c r="AY118" s="136">
        <f>-('Step 3'!$V$29+'Step 3'!$Y$29)</f>
        <v>-388.06500000000005</v>
      </c>
      <c r="AZ118" s="128">
        <f t="shared" si="4"/>
        <v>1196793.1805336783</v>
      </c>
      <c r="BA118" s="196">
        <f t="shared" si="5"/>
        <v>0.68479273049295752</v>
      </c>
    </row>
    <row r="119" spans="1:53" x14ac:dyDescent="0.35">
      <c r="A119" s="135">
        <f>'Step 2'!A118</f>
        <v>43441</v>
      </c>
      <c r="B119" s="131">
        <f>'Step 2'!C118</f>
        <v>149.7778625488281</v>
      </c>
      <c r="C119" s="131">
        <f>'Step 2'!D118</f>
        <v>113.5800018310547</v>
      </c>
      <c r="D119" s="131">
        <f>'Step 2'!E118</f>
        <v>66.80999755859375</v>
      </c>
      <c r="E119" s="131">
        <f>'Step 2'!F118</f>
        <v>76.185943603515625</v>
      </c>
      <c r="F119" s="131">
        <f>'Step 2'!G118</f>
        <v>65.470001220703125</v>
      </c>
      <c r="G119" s="131">
        <f>'Step 2'!H118</f>
        <v>48.389999389648438</v>
      </c>
      <c r="H119" s="131">
        <f>'Step 2'!I118</f>
        <v>46.860000610351563</v>
      </c>
      <c r="I119" s="131">
        <f>'Step 2'!J118</f>
        <v>870.15997314453125</v>
      </c>
      <c r="J119" s="131">
        <f>'Step 2'!K118</f>
        <v>44.340000152587891</v>
      </c>
      <c r="K119" s="131">
        <f>'Step 2'!L118</f>
        <v>40.529998779296882</v>
      </c>
      <c r="L119" s="131">
        <f>'Step 2'!M118</f>
        <v>43.919998168945313</v>
      </c>
      <c r="M119" s="131">
        <f>'Step 2'!N118</f>
        <v>331.45001220703119</v>
      </c>
      <c r="N119" s="131">
        <f>'Step 2'!O118</f>
        <v>87.230003356933594</v>
      </c>
      <c r="O119" s="131">
        <f>'Step 2'!P118</f>
        <v>15.52999973297119</v>
      </c>
      <c r="P119" s="131">
        <f>'Step 2'!Q118</f>
        <v>177.1000061035156</v>
      </c>
      <c r="Q119" s="131">
        <f>'Step 2'!R118</f>
        <v>135.86000061035159</v>
      </c>
      <c r="R119" s="131">
        <f>'Step 2'!S118</f>
        <v>69.949996948242188</v>
      </c>
      <c r="S119" s="131">
        <f>'Step 2'!T118</f>
        <v>88.230003356933594</v>
      </c>
      <c r="T119" s="131">
        <f>'Step 2'!U118</f>
        <v>167.52558898925781</v>
      </c>
      <c r="U119" s="131">
        <f>'Step 2'!V118</f>
        <v>19.45999908447266</v>
      </c>
      <c r="V119" s="131">
        <f>'Step 2'!W118</f>
        <v>2.339999914169312</v>
      </c>
      <c r="W119" s="131">
        <f>'Step 2'!X118</f>
        <v>262.039794921875</v>
      </c>
      <c r="X119" s="127">
        <f>B119*'Step 3'!B$35</f>
        <v>53320.919067382805</v>
      </c>
      <c r="Y119" s="127">
        <f>C119*'Step 3'!C$35</f>
        <v>50543.100814819343</v>
      </c>
      <c r="Z119" s="127">
        <f>D119*'Step 3'!D$35</f>
        <v>48771.298217773438</v>
      </c>
      <c r="AA119" s="127">
        <f>E119*'Step 3'!E$35</f>
        <v>47692.400695800781</v>
      </c>
      <c r="AB119" s="127">
        <f>F119*'Step 3'!F$35</f>
        <v>49298.910919189453</v>
      </c>
      <c r="AC119" s="127">
        <f>G119*'Step 3'!G$35</f>
        <v>50954.669357299805</v>
      </c>
      <c r="AD119" s="127">
        <f>H119*'Step 3'!H$35</f>
        <v>46063.380599975586</v>
      </c>
      <c r="AE119" s="127">
        <f>I119*'Step 3'!I$35</f>
        <v>47858.798522949219</v>
      </c>
      <c r="AF119" s="127">
        <f>J119*'Step 3'!J$35</f>
        <v>45271.140155792236</v>
      </c>
      <c r="AG119" s="127">
        <f>K119*'Step 3'!K$35</f>
        <v>48554.938537597664</v>
      </c>
      <c r="AH119" s="127">
        <f>L119*'Step 3'!L$35</f>
        <v>45984.238082885742</v>
      </c>
      <c r="AI119" s="127">
        <f>M119*'Step 3'!M$35</f>
        <v>44082.851623535149</v>
      </c>
      <c r="AJ119" s="127">
        <f>N119*'Step 3'!N$35</f>
        <v>49982.791923522949</v>
      </c>
      <c r="AK119" s="127">
        <f>O119*'Step 3'!O$35</f>
        <v>44881.699228286736</v>
      </c>
      <c r="AL119" s="127">
        <f>P119*'Step 3'!P$35</f>
        <v>47817.001647949211</v>
      </c>
      <c r="AM119" s="127">
        <f>Q119*'Step 3'!Q$35</f>
        <v>48502.020217895515</v>
      </c>
      <c r="AN119" s="127">
        <f>R119*'Step 3'!R$35</f>
        <v>43438.948104858398</v>
      </c>
      <c r="AO119" s="127">
        <f>S119*'Step 3'!S$35</f>
        <v>46497.211769104004</v>
      </c>
      <c r="AP119" s="127">
        <f>T119*'Step 3'!T$35</f>
        <v>45734.485794067383</v>
      </c>
      <c r="AQ119" s="127">
        <f>U119*'Step 3'!U$35</f>
        <v>47054.27778625489</v>
      </c>
      <c r="AR119" s="128">
        <f>-(V119*'Step 3'!$W$35)</f>
        <v>-137849.39494371417</v>
      </c>
      <c r="AS119" s="128">
        <f>-(W119*'Step 3'!$X$35)</f>
        <v>-622082.47314453125</v>
      </c>
      <c r="AT119" s="128">
        <f t="shared" si="6"/>
        <v>1508217.8663032788</v>
      </c>
      <c r="AU119" s="128">
        <f>AT119*((1+ASSUMPTIONS!$E$16)^('Step 4'!A119-'Step 4'!A118)-1)</f>
        <v>50.555058410609412</v>
      </c>
      <c r="AV119" s="128">
        <f t="shared" si="7"/>
        <v>-507737.97328450426</v>
      </c>
      <c r="AW119" s="128">
        <f>AV119*((1+ASSUMPTIONS!$E$17)^('Step 4'!A119-'Step 4'!A118)-1)</f>
        <v>-47.8399407724146</v>
      </c>
      <c r="AX119" s="128">
        <f>SUM(AR119:AS119)*(ASSUMPTIONS!$E$18)</f>
        <v>21.215177471479098</v>
      </c>
      <c r="AY119" s="136">
        <f>-('Step 3'!$V$29+'Step 3'!$Y$29)</f>
        <v>-388.06500000000005</v>
      </c>
      <c r="AZ119" s="128">
        <f t="shared" si="4"/>
        <v>1192488.9732925792</v>
      </c>
      <c r="BA119" s="196">
        <f t="shared" si="5"/>
        <v>0.69645090446625924</v>
      </c>
    </row>
    <row r="120" spans="1:53" x14ac:dyDescent="0.35">
      <c r="A120" s="135">
        <f>'Step 2'!A119</f>
        <v>43444</v>
      </c>
      <c r="B120" s="131">
        <f>'Step 2'!C119</f>
        <v>150.6343688964844</v>
      </c>
      <c r="C120" s="131">
        <f>'Step 2'!D119</f>
        <v>114.0899963378906</v>
      </c>
      <c r="D120" s="131">
        <f>'Step 2'!E119</f>
        <v>66.580001831054688</v>
      </c>
      <c r="E120" s="131">
        <f>'Step 2'!F119</f>
        <v>76.881065368652344</v>
      </c>
      <c r="F120" s="131">
        <f>'Step 2'!G119</f>
        <v>65.489997863769531</v>
      </c>
      <c r="G120" s="131">
        <f>'Step 2'!H119</f>
        <v>48.299999237060547</v>
      </c>
      <c r="H120" s="131">
        <f>'Step 2'!I119</f>
        <v>47.189998626708977</v>
      </c>
      <c r="I120" s="131">
        <f>'Step 2'!J119</f>
        <v>885.8699951171875</v>
      </c>
      <c r="J120" s="131">
        <f>'Step 2'!K119</f>
        <v>44.259998321533203</v>
      </c>
      <c r="K120" s="131">
        <f>'Step 2'!L119</f>
        <v>40.590000152587891</v>
      </c>
      <c r="L120" s="131">
        <f>'Step 2'!M119</f>
        <v>44.400001525878913</v>
      </c>
      <c r="M120" s="131">
        <f>'Step 2'!N119</f>
        <v>338.05999755859381</v>
      </c>
      <c r="N120" s="131">
        <f>'Step 2'!O119</f>
        <v>87.629997253417969</v>
      </c>
      <c r="O120" s="131">
        <f>'Step 2'!P119</f>
        <v>15.77000045776367</v>
      </c>
      <c r="P120" s="131">
        <f>'Step 2'!Q119</f>
        <v>177</v>
      </c>
      <c r="Q120" s="131">
        <f>'Step 2'!R119</f>
        <v>134.1199951171875</v>
      </c>
      <c r="R120" s="131">
        <f>'Step 2'!S119</f>
        <v>70.919998168945313</v>
      </c>
      <c r="S120" s="131">
        <f>'Step 2'!T119</f>
        <v>88.550003051757813</v>
      </c>
      <c r="T120" s="131">
        <f>'Step 2'!U119</f>
        <v>166.10614013671881</v>
      </c>
      <c r="U120" s="131">
        <f>'Step 2'!V119</f>
        <v>19.989999771118161</v>
      </c>
      <c r="V120" s="131">
        <f>'Step 2'!W119</f>
        <v>2.3299999237060551</v>
      </c>
      <c r="W120" s="131">
        <f>'Step 2'!X119</f>
        <v>262.53689575195313</v>
      </c>
      <c r="X120" s="127">
        <f>B120*'Step 3'!B$35</f>
        <v>53625.835327148445</v>
      </c>
      <c r="Y120" s="127">
        <f>C120*'Step 3'!C$35</f>
        <v>50770.048370361314</v>
      </c>
      <c r="Z120" s="127">
        <f>D120*'Step 3'!D$35</f>
        <v>48603.401336669922</v>
      </c>
      <c r="AA120" s="127">
        <f>E120*'Step 3'!E$35</f>
        <v>48127.546920776367</v>
      </c>
      <c r="AB120" s="127">
        <f>F120*'Step 3'!F$35</f>
        <v>49313.968391418457</v>
      </c>
      <c r="AC120" s="127">
        <f>G120*'Step 3'!G$35</f>
        <v>50859.899196624756</v>
      </c>
      <c r="AD120" s="127">
        <f>H120*'Step 3'!H$35</f>
        <v>46387.768650054924</v>
      </c>
      <c r="AE120" s="127">
        <f>I120*'Step 3'!I$35</f>
        <v>48722.849731445313</v>
      </c>
      <c r="AF120" s="127">
        <f>J120*'Step 3'!J$35</f>
        <v>45189.4582862854</v>
      </c>
      <c r="AG120" s="127">
        <f>K120*'Step 3'!K$35</f>
        <v>48626.820182800293</v>
      </c>
      <c r="AH120" s="127">
        <f>L120*'Step 3'!L$35</f>
        <v>46486.801597595222</v>
      </c>
      <c r="AI120" s="127">
        <f>M120*'Step 3'!M$35</f>
        <v>44961.979675292976</v>
      </c>
      <c r="AJ120" s="127">
        <f>N120*'Step 3'!N$35</f>
        <v>50211.988426208496</v>
      </c>
      <c r="AK120" s="127">
        <f>O120*'Step 3'!O$35</f>
        <v>45575.301322937004</v>
      </c>
      <c r="AL120" s="127">
        <f>P120*'Step 3'!P$35</f>
        <v>47790</v>
      </c>
      <c r="AM120" s="127">
        <f>Q120*'Step 3'!Q$35</f>
        <v>47880.838256835938</v>
      </c>
      <c r="AN120" s="127">
        <f>R120*'Step 3'!R$35</f>
        <v>44041.318862915039</v>
      </c>
      <c r="AO120" s="127">
        <f>S120*'Step 3'!S$35</f>
        <v>46665.851608276367</v>
      </c>
      <c r="AP120" s="127">
        <f>T120*'Step 3'!T$35</f>
        <v>45346.976257324233</v>
      </c>
      <c r="AQ120" s="127">
        <f>U120*'Step 3'!U$35</f>
        <v>48335.819446563713</v>
      </c>
      <c r="AR120" s="128">
        <f>-(V120*'Step 3'!$W$35)</f>
        <v>-137260.29550552371</v>
      </c>
      <c r="AS120" s="128">
        <f>-(W120*'Step 3'!$X$35)</f>
        <v>-623262.59051513672</v>
      </c>
      <c r="AT120" s="128">
        <f t="shared" si="6"/>
        <v>1508268.4213616895</v>
      </c>
      <c r="AU120" s="128">
        <f>AT120*((1+ASSUMPTIONS!$E$16)^('Step 4'!A120-'Step 4'!A119)-1)</f>
        <v>151.67534301082952</v>
      </c>
      <c r="AV120" s="128">
        <f t="shared" si="7"/>
        <v>-507785.81322527665</v>
      </c>
      <c r="AW120" s="128">
        <f>AV120*((1+ASSUMPTIONS!$E$17)^('Step 4'!A120-'Step 4'!A119)-1)</f>
        <v>-143.54686938269759</v>
      </c>
      <c r="AX120" s="128">
        <f>SUM(AR120:AS120)*(ASSUMPTIONS!$E$18)</f>
        <v>21.231677043153272</v>
      </c>
      <c r="AY120" s="136">
        <f>-('Step 3'!$V$29+'Step 3'!$Y$29)</f>
        <v>-388.06500000000005</v>
      </c>
      <c r="AZ120" s="128">
        <f t="shared" si="4"/>
        <v>1197125.4891139581</v>
      </c>
      <c r="BA120" s="196">
        <f t="shared" si="5"/>
        <v>0.69679423191185363</v>
      </c>
    </row>
    <row r="121" spans="1:53" x14ac:dyDescent="0.35">
      <c r="A121" s="135">
        <f>'Step 2'!A120</f>
        <v>43445</v>
      </c>
      <c r="B121" s="131">
        <f>'Step 2'!C120</f>
        <v>152.28761291503909</v>
      </c>
      <c r="C121" s="131">
        <f>'Step 2'!D120</f>
        <v>114.5</v>
      </c>
      <c r="D121" s="131">
        <f>'Step 2'!E120</f>
        <v>68.400001525878906</v>
      </c>
      <c r="E121" s="131">
        <f>'Step 2'!F120</f>
        <v>76.573226928710938</v>
      </c>
      <c r="F121" s="131">
        <f>'Step 2'!G120</f>
        <v>65.919998168945313</v>
      </c>
      <c r="G121" s="131">
        <f>'Step 2'!H120</f>
        <v>47.830001831054688</v>
      </c>
      <c r="H121" s="131">
        <f>'Step 2'!I120</f>
        <v>46.939998626708977</v>
      </c>
      <c r="I121" s="131">
        <f>'Step 2'!J120</f>
        <v>878.34002685546875</v>
      </c>
      <c r="J121" s="131">
        <f>'Step 2'!K120</f>
        <v>44.860000610351563</v>
      </c>
      <c r="K121" s="131">
        <f>'Step 2'!L120</f>
        <v>41.669998168945313</v>
      </c>
      <c r="L121" s="131">
        <f>'Step 2'!M120</f>
        <v>44.009998321533203</v>
      </c>
      <c r="M121" s="131">
        <f>'Step 2'!N120</f>
        <v>342.57000732421881</v>
      </c>
      <c r="N121" s="131">
        <f>'Step 2'!O120</f>
        <v>88.129997253417969</v>
      </c>
      <c r="O121" s="131">
        <f>'Step 2'!P120</f>
        <v>15.739999771118161</v>
      </c>
      <c r="P121" s="131">
        <f>'Step 2'!Q120</f>
        <v>176.5299987792969</v>
      </c>
      <c r="Q121" s="131">
        <f>'Step 2'!R120</f>
        <v>133.88999938964841</v>
      </c>
      <c r="R121" s="131">
        <f>'Step 2'!S120</f>
        <v>71.839996337890625</v>
      </c>
      <c r="S121" s="131">
        <f>'Step 2'!T120</f>
        <v>88.139999389648438</v>
      </c>
      <c r="T121" s="131">
        <f>'Step 2'!U120</f>
        <v>165.73628234863281</v>
      </c>
      <c r="U121" s="131">
        <f>'Step 2'!V120</f>
        <v>19.979999542236332</v>
      </c>
      <c r="V121" s="131">
        <f>'Step 2'!W120</f>
        <v>2.369999885559082</v>
      </c>
      <c r="W121" s="131">
        <f>'Step 2'!X120</f>
        <v>262.59652709960938</v>
      </c>
      <c r="X121" s="127">
        <f>B121*'Step 3'!B$35</f>
        <v>54214.390197753914</v>
      </c>
      <c r="Y121" s="127">
        <f>C121*'Step 3'!C$35</f>
        <v>50952.5</v>
      </c>
      <c r="Z121" s="127">
        <f>D121*'Step 3'!D$35</f>
        <v>49932.001113891602</v>
      </c>
      <c r="AA121" s="127">
        <f>E121*'Step 3'!E$35</f>
        <v>47934.840057373047</v>
      </c>
      <c r="AB121" s="127">
        <f>F121*'Step 3'!F$35</f>
        <v>49637.75862121582</v>
      </c>
      <c r="AC121" s="127">
        <f>G121*'Step 3'!G$35</f>
        <v>50364.991928100586</v>
      </c>
      <c r="AD121" s="127">
        <f>H121*'Step 3'!H$35</f>
        <v>46142.018650054924</v>
      </c>
      <c r="AE121" s="127">
        <f>I121*'Step 3'!I$35</f>
        <v>48308.701477050781</v>
      </c>
      <c r="AF121" s="127">
        <f>J121*'Step 3'!J$35</f>
        <v>45802.060623168945</v>
      </c>
      <c r="AG121" s="127">
        <f>K121*'Step 3'!K$35</f>
        <v>49920.657806396484</v>
      </c>
      <c r="AH121" s="127">
        <f>L121*'Step 3'!L$35</f>
        <v>46078.468242645264</v>
      </c>
      <c r="AI121" s="127">
        <f>M121*'Step 3'!M$35</f>
        <v>45561.810974121101</v>
      </c>
      <c r="AJ121" s="127">
        <f>N121*'Step 3'!N$35</f>
        <v>50498.488426208496</v>
      </c>
      <c r="AK121" s="127">
        <f>O121*'Step 3'!O$35</f>
        <v>45488.599338531487</v>
      </c>
      <c r="AL121" s="127">
        <f>P121*'Step 3'!P$35</f>
        <v>47663.099670410164</v>
      </c>
      <c r="AM121" s="127">
        <f>Q121*'Step 3'!Q$35</f>
        <v>47798.729782104485</v>
      </c>
      <c r="AN121" s="127">
        <f>R121*'Step 3'!R$35</f>
        <v>44612.637725830078</v>
      </c>
      <c r="AO121" s="127">
        <f>S121*'Step 3'!S$35</f>
        <v>46449.779678344727</v>
      </c>
      <c r="AP121" s="127">
        <f>T121*'Step 3'!T$35</f>
        <v>45246.005081176758</v>
      </c>
      <c r="AQ121" s="127">
        <f>U121*'Step 3'!U$35</f>
        <v>48311.638893127449</v>
      </c>
      <c r="AR121" s="128">
        <f>-(V121*'Step 3'!$W$35)</f>
        <v>-139616.69325828552</v>
      </c>
      <c r="AS121" s="128">
        <f>-(W121*'Step 3'!$X$35)</f>
        <v>-623404.15533447266</v>
      </c>
      <c r="AT121" s="128">
        <f t="shared" si="6"/>
        <v>1508420.0967047003</v>
      </c>
      <c r="AU121" s="128">
        <f>AT121*((1+ASSUMPTIONS!$E$16)^('Step 4'!A121-'Step 4'!A120)-1)</f>
        <v>50.561837119431715</v>
      </c>
      <c r="AV121" s="128">
        <f t="shared" si="7"/>
        <v>-507929.36009465932</v>
      </c>
      <c r="AW121" s="128">
        <f>AV121*((1+ASSUMPTIONS!$E$17)^('Step 4'!A121-'Step 4'!A120)-1)</f>
        <v>-47.857973565201817</v>
      </c>
      <c r="AX121" s="128">
        <f>SUM(AR121:AS121)*(ASSUMPTIONS!$E$18)</f>
        <v>21.301413188602055</v>
      </c>
      <c r="AY121" s="136">
        <f>-('Step 3'!$V$29+'Step 3'!$Y$29)</f>
        <v>-388.06500000000005</v>
      </c>
      <c r="AZ121" s="128">
        <f t="shared" si="4"/>
        <v>1198025.0065815321</v>
      </c>
      <c r="BA121" s="196">
        <f t="shared" si="5"/>
        <v>0.69493427143723985</v>
      </c>
    </row>
    <row r="122" spans="1:53" x14ac:dyDescent="0.35">
      <c r="A122" s="135">
        <f>'Step 2'!A121</f>
        <v>43446</v>
      </c>
      <c r="B122" s="131">
        <f>'Step 2'!C121</f>
        <v>154.2595520019531</v>
      </c>
      <c r="C122" s="131">
        <f>'Step 2'!D121</f>
        <v>114.3399963378906</v>
      </c>
      <c r="D122" s="131">
        <f>'Step 2'!E121</f>
        <v>67.839996337890625</v>
      </c>
      <c r="E122" s="131">
        <f>'Step 2'!F121</f>
        <v>77.466964721679688</v>
      </c>
      <c r="F122" s="131">
        <f>'Step 2'!G121</f>
        <v>66.129997253417969</v>
      </c>
      <c r="G122" s="131">
        <f>'Step 2'!H121</f>
        <v>48.189998626708977</v>
      </c>
      <c r="H122" s="131">
        <f>'Step 2'!I121</f>
        <v>48</v>
      </c>
      <c r="I122" s="131">
        <f>'Step 2'!J121</f>
        <v>889.34002685546875</v>
      </c>
      <c r="J122" s="131">
        <f>'Step 2'!K121</f>
        <v>45.169998168945313</v>
      </c>
      <c r="K122" s="131">
        <f>'Step 2'!L121</f>
        <v>42.209999084472663</v>
      </c>
      <c r="L122" s="131">
        <f>'Step 2'!M121</f>
        <v>44.159999847412109</v>
      </c>
      <c r="M122" s="131">
        <f>'Step 2'!N121</f>
        <v>353.6300048828125</v>
      </c>
      <c r="N122" s="131">
        <f>'Step 2'!O121</f>
        <v>90.540000915527344</v>
      </c>
      <c r="O122" s="131">
        <f>'Step 2'!P121</f>
        <v>15.89000034332275</v>
      </c>
      <c r="P122" s="131">
        <f>'Step 2'!Q121</f>
        <v>176.74000549316409</v>
      </c>
      <c r="Q122" s="131">
        <f>'Step 2'!R121</f>
        <v>134.96000671386719</v>
      </c>
      <c r="R122" s="131">
        <f>'Step 2'!S121</f>
        <v>72.529998779296875</v>
      </c>
      <c r="S122" s="131">
        <f>'Step 2'!T121</f>
        <v>89.629997253417969</v>
      </c>
      <c r="T122" s="131">
        <f>'Step 2'!U121</f>
        <v>166.91581726074219</v>
      </c>
      <c r="U122" s="131">
        <f>'Step 2'!V121</f>
        <v>20.479999542236332</v>
      </c>
      <c r="V122" s="131">
        <f>'Step 2'!W121</f>
        <v>2.375</v>
      </c>
      <c r="W122" s="131">
        <f>'Step 2'!X121</f>
        <v>263.91879272460938</v>
      </c>
      <c r="X122" s="127">
        <f>B122*'Step 3'!B$35</f>
        <v>54916.400512695305</v>
      </c>
      <c r="Y122" s="127">
        <f>C122*'Step 3'!C$35</f>
        <v>50881.298370361314</v>
      </c>
      <c r="Z122" s="127">
        <f>D122*'Step 3'!D$35</f>
        <v>49523.197326660156</v>
      </c>
      <c r="AA122" s="127">
        <f>E122*'Step 3'!E$35</f>
        <v>48494.319915771484</v>
      </c>
      <c r="AB122" s="127">
        <f>F122*'Step 3'!F$35</f>
        <v>49795.88793182373</v>
      </c>
      <c r="AC122" s="127">
        <f>G122*'Step 3'!G$35</f>
        <v>50744.068553924553</v>
      </c>
      <c r="AD122" s="127">
        <f>H122*'Step 3'!H$35</f>
        <v>47184</v>
      </c>
      <c r="AE122" s="127">
        <f>I122*'Step 3'!I$35</f>
        <v>48913.701477050781</v>
      </c>
      <c r="AF122" s="127">
        <f>J122*'Step 3'!J$35</f>
        <v>46118.568130493164</v>
      </c>
      <c r="AG122" s="127">
        <f>K122*'Step 3'!K$35</f>
        <v>50567.578903198249</v>
      </c>
      <c r="AH122" s="127">
        <f>L122*'Step 3'!L$35</f>
        <v>46235.519840240479</v>
      </c>
      <c r="AI122" s="127">
        <f>M122*'Step 3'!M$35</f>
        <v>47032.790649414063</v>
      </c>
      <c r="AJ122" s="127">
        <f>N122*'Step 3'!N$35</f>
        <v>51879.420524597168</v>
      </c>
      <c r="AK122" s="127">
        <f>O122*'Step 3'!O$35</f>
        <v>45922.100992202752</v>
      </c>
      <c r="AL122" s="127">
        <f>P122*'Step 3'!P$35</f>
        <v>47719.801483154304</v>
      </c>
      <c r="AM122" s="127">
        <f>Q122*'Step 3'!Q$35</f>
        <v>48180.722396850586</v>
      </c>
      <c r="AN122" s="127">
        <f>R122*'Step 3'!R$35</f>
        <v>45041.129241943359</v>
      </c>
      <c r="AO122" s="127">
        <f>S122*'Step 3'!S$35</f>
        <v>47235.00855255127</v>
      </c>
      <c r="AP122" s="127">
        <f>T122*'Step 3'!T$35</f>
        <v>45568.018112182617</v>
      </c>
      <c r="AQ122" s="127">
        <f>U122*'Step 3'!U$35</f>
        <v>49520.638893127449</v>
      </c>
      <c r="AR122" s="128">
        <f>-(V122*'Step 3'!$W$35)</f>
        <v>-139911.25</v>
      </c>
      <c r="AS122" s="128">
        <f>-(W122*'Step 3'!$X$35)</f>
        <v>-626543.21392822266</v>
      </c>
      <c r="AT122" s="128">
        <f t="shared" si="6"/>
        <v>1508470.6585418198</v>
      </c>
      <c r="AU122" s="128">
        <f>AT122*((1+ASSUMPTIONS!$E$16)^('Step 4'!A122-'Step 4'!A121)-1)</f>
        <v>50.563531938652488</v>
      </c>
      <c r="AV122" s="128">
        <f t="shared" si="7"/>
        <v>-507977.21806822449</v>
      </c>
      <c r="AW122" s="128">
        <f>AV122*((1+ASSUMPTIONS!$E$17)^('Step 4'!A122-'Step 4'!A121)-1)</f>
        <v>-47.862482825374016</v>
      </c>
      <c r="AX122" s="128">
        <f>SUM(AR122:AS122)*(ASSUMPTIONS!$E$18)</f>
        <v>21.397270148639702</v>
      </c>
      <c r="AY122" s="136">
        <f>-('Step 3'!$V$29+'Step 3'!$Y$29)</f>
        <v>-388.06500000000005</v>
      </c>
      <c r="AZ122" s="128">
        <f t="shared" si="4"/>
        <v>1205149.1816728776</v>
      </c>
      <c r="BA122" s="196">
        <f t="shared" si="5"/>
        <v>0.69343997037150096</v>
      </c>
    </row>
    <row r="123" spans="1:53" x14ac:dyDescent="0.35">
      <c r="A123" s="135">
        <f>'Step 2'!A122</f>
        <v>43447</v>
      </c>
      <c r="B123" s="131">
        <f>'Step 2'!C122</f>
        <v>155.19572448730469</v>
      </c>
      <c r="C123" s="131">
        <f>'Step 2'!D122</f>
        <v>114.86000061035161</v>
      </c>
      <c r="D123" s="131">
        <f>'Step 2'!E122</f>
        <v>69.180000305175781</v>
      </c>
      <c r="E123" s="131">
        <f>'Step 2'!F122</f>
        <v>78.459999084472656</v>
      </c>
      <c r="F123" s="131">
        <f>'Step 2'!G122</f>
        <v>66.910003662109375</v>
      </c>
      <c r="G123" s="131">
        <f>'Step 2'!H122</f>
        <v>48.529998779296882</v>
      </c>
      <c r="H123" s="131">
        <f>'Step 2'!I122</f>
        <v>47.959999084472663</v>
      </c>
      <c r="I123" s="131">
        <f>'Step 2'!J122</f>
        <v>883.47998046875</v>
      </c>
      <c r="J123" s="131">
        <f>'Step 2'!K122</f>
        <v>45.310001373291023</v>
      </c>
      <c r="K123" s="131">
        <f>'Step 2'!L122</f>
        <v>42.680000305175781</v>
      </c>
      <c r="L123" s="131">
        <f>'Step 2'!M122</f>
        <v>44.569999694824219</v>
      </c>
      <c r="M123" s="131">
        <f>'Step 2'!N122</f>
        <v>354.55999755859381</v>
      </c>
      <c r="N123" s="131">
        <f>'Step 2'!O122</f>
        <v>89.129997253417969</v>
      </c>
      <c r="O123" s="131">
        <f>'Step 2'!P122</f>
        <v>15.77999973297119</v>
      </c>
      <c r="P123" s="131">
        <f>'Step 2'!Q122</f>
        <v>176.82000732421881</v>
      </c>
      <c r="Q123" s="131">
        <f>'Step 2'!R122</f>
        <v>136.32000732421881</v>
      </c>
      <c r="R123" s="131">
        <f>'Step 2'!S122</f>
        <v>72.180000305175781</v>
      </c>
      <c r="S123" s="131">
        <f>'Step 2'!T122</f>
        <v>87.480003356933594</v>
      </c>
      <c r="T123" s="131">
        <f>'Step 2'!U122</f>
        <v>166.22608947753909</v>
      </c>
      <c r="U123" s="131">
        <f>'Step 2'!V122</f>
        <v>19.860000610351559</v>
      </c>
      <c r="V123" s="131">
        <f>'Step 2'!W122</f>
        <v>2.3629999160766602</v>
      </c>
      <c r="W123" s="131">
        <f>'Step 2'!X122</f>
        <v>263.82931518554688</v>
      </c>
      <c r="X123" s="127">
        <f>B123*'Step 3'!B$35</f>
        <v>55249.677917480469</v>
      </c>
      <c r="Y123" s="127">
        <f>C123*'Step 3'!C$35</f>
        <v>51112.700271606467</v>
      </c>
      <c r="Z123" s="127">
        <f>D123*'Step 3'!D$35</f>
        <v>50501.40022277832</v>
      </c>
      <c r="AA123" s="127">
        <f>E123*'Step 3'!E$35</f>
        <v>49115.959426879883</v>
      </c>
      <c r="AB123" s="127">
        <f>F123*'Step 3'!F$35</f>
        <v>50383.232757568359</v>
      </c>
      <c r="AC123" s="127">
        <f>G123*'Step 3'!G$35</f>
        <v>51102.088714599617</v>
      </c>
      <c r="AD123" s="127">
        <f>H123*'Step 3'!H$35</f>
        <v>47144.679100036628</v>
      </c>
      <c r="AE123" s="127">
        <f>I123*'Step 3'!I$35</f>
        <v>48591.39892578125</v>
      </c>
      <c r="AF123" s="127">
        <f>J123*'Step 3'!J$35</f>
        <v>46261.511402130134</v>
      </c>
      <c r="AG123" s="127">
        <f>K123*'Step 3'!K$35</f>
        <v>51130.640365600586</v>
      </c>
      <c r="AH123" s="127">
        <f>L123*'Step 3'!L$35</f>
        <v>46664.789680480957</v>
      </c>
      <c r="AI123" s="127">
        <f>M123*'Step 3'!M$35</f>
        <v>47156.479675292976</v>
      </c>
      <c r="AJ123" s="127">
        <f>N123*'Step 3'!N$35</f>
        <v>51071.488426208496</v>
      </c>
      <c r="AK123" s="127">
        <f>O123*'Step 3'!O$35</f>
        <v>45604.199228286736</v>
      </c>
      <c r="AL123" s="127">
        <f>P123*'Step 3'!P$35</f>
        <v>47741.401977539077</v>
      </c>
      <c r="AM123" s="127">
        <f>Q123*'Step 3'!Q$35</f>
        <v>48666.242614746116</v>
      </c>
      <c r="AN123" s="127">
        <f>R123*'Step 3'!R$35</f>
        <v>44823.78018951416</v>
      </c>
      <c r="AO123" s="127">
        <f>S123*'Step 3'!S$35</f>
        <v>46101.961769104004</v>
      </c>
      <c r="AP123" s="127">
        <f>T123*'Step 3'!T$35</f>
        <v>45379.722427368171</v>
      </c>
      <c r="AQ123" s="127">
        <f>U123*'Step 3'!U$35</f>
        <v>48021.481475830071</v>
      </c>
      <c r="AR123" s="128">
        <f>-(V123*'Step 3'!$W$35)</f>
        <v>-139204.32505607605</v>
      </c>
      <c r="AS123" s="128">
        <f>-(W123*'Step 3'!$X$35)</f>
        <v>-626330.79425048828</v>
      </c>
      <c r="AT123" s="128">
        <f t="shared" si="6"/>
        <v>1508521.2220737585</v>
      </c>
      <c r="AU123" s="128">
        <f>AT123*((1+ASSUMPTIONS!$E$16)^('Step 4'!A123-'Step 4'!A122)-1)</f>
        <v>50.565226814683143</v>
      </c>
      <c r="AV123" s="128">
        <f t="shared" si="7"/>
        <v>-508025.08055104985</v>
      </c>
      <c r="AW123" s="128">
        <f>AV123*((1+ASSUMPTIONS!$E$17)^('Step 4'!A123-'Step 4'!A122)-1)</f>
        <v>-47.866992510416431</v>
      </c>
      <c r="AX123" s="128">
        <f>SUM(AR123:AS123)*(ASSUMPTIONS!$E$18)</f>
        <v>21.371604611865997</v>
      </c>
      <c r="AY123" s="136">
        <f>-('Step 3'!$V$29+'Step 3'!$Y$29)</f>
        <v>-388.06500000000005</v>
      </c>
      <c r="AZ123" s="128">
        <f t="shared" si="4"/>
        <v>1206421.8636238929</v>
      </c>
      <c r="BA123" s="196">
        <f t="shared" si="5"/>
        <v>0.69439948788045935</v>
      </c>
    </row>
    <row r="124" spans="1:53" x14ac:dyDescent="0.35">
      <c r="A124" s="135">
        <f>'Step 2'!A123</f>
        <v>43448</v>
      </c>
      <c r="B124" s="131">
        <f>'Step 2'!C123</f>
        <v>150.95307922363281</v>
      </c>
      <c r="C124" s="131">
        <f>'Step 2'!D123</f>
        <v>111.9300003051758</v>
      </c>
      <c r="D124" s="131">
        <f>'Step 2'!E123</f>
        <v>68.730003356933594</v>
      </c>
      <c r="E124" s="131">
        <f>'Step 2'!F123</f>
        <v>76.480003356933594</v>
      </c>
      <c r="F124" s="131">
        <f>'Step 2'!G123</f>
        <v>65.339996337890625</v>
      </c>
      <c r="G124" s="131">
        <f>'Step 2'!H123</f>
        <v>48.009998321533203</v>
      </c>
      <c r="H124" s="131">
        <f>'Step 2'!I123</f>
        <v>50.979999542236328</v>
      </c>
      <c r="I124" s="131">
        <f>'Step 2'!J123</f>
        <v>871.239990234375</v>
      </c>
      <c r="J124" s="131">
        <f>'Step 2'!K123</f>
        <v>44.569999694824219</v>
      </c>
      <c r="K124" s="131">
        <f>'Step 2'!L123</f>
        <v>42.319999694824219</v>
      </c>
      <c r="L124" s="131">
        <f>'Step 2'!M123</f>
        <v>43.799999237060547</v>
      </c>
      <c r="M124" s="131">
        <f>'Step 2'!N123</f>
        <v>348.17001342773438</v>
      </c>
      <c r="N124" s="131">
        <f>'Step 2'!O123</f>
        <v>88.819999694824219</v>
      </c>
      <c r="O124" s="131">
        <f>'Step 2'!P123</f>
        <v>15.94999980926514</v>
      </c>
      <c r="P124" s="131">
        <f>'Step 2'!Q123</f>
        <v>176.5</v>
      </c>
      <c r="Q124" s="131">
        <f>'Step 2'!R123</f>
        <v>126.73000335693359</v>
      </c>
      <c r="R124" s="131">
        <f>'Step 2'!S123</f>
        <v>70.760002136230469</v>
      </c>
      <c r="S124" s="131">
        <f>'Step 2'!T123</f>
        <v>87.739997863769531</v>
      </c>
      <c r="T124" s="131">
        <f>'Step 2'!U123</f>
        <v>163.71705627441409</v>
      </c>
      <c r="U124" s="131">
        <f>'Step 2'!V123</f>
        <v>19.89999961853027</v>
      </c>
      <c r="V124" s="131">
        <f>'Step 2'!W123</f>
        <v>2.3680000305175781</v>
      </c>
      <c r="W124" s="131">
        <f>'Step 2'!X123</f>
        <v>258.95779418945313</v>
      </c>
      <c r="X124" s="127">
        <f>B124*'Step 3'!B$35</f>
        <v>53739.296203613281</v>
      </c>
      <c r="Y124" s="127">
        <f>C124*'Step 3'!C$35</f>
        <v>49808.85013580323</v>
      </c>
      <c r="Z124" s="127">
        <f>D124*'Step 3'!D$35</f>
        <v>50172.902450561523</v>
      </c>
      <c r="AA124" s="127">
        <f>E124*'Step 3'!E$35</f>
        <v>47876.48210144043</v>
      </c>
      <c r="AB124" s="127">
        <f>F124*'Step 3'!F$35</f>
        <v>49201.017242431641</v>
      </c>
      <c r="AC124" s="127">
        <f>G124*'Step 3'!G$35</f>
        <v>50554.528232574463</v>
      </c>
      <c r="AD124" s="127">
        <f>H124*'Step 3'!H$35</f>
        <v>50113.339550018311</v>
      </c>
      <c r="AE124" s="127">
        <f>I124*'Step 3'!I$35</f>
        <v>47918.199462890625</v>
      </c>
      <c r="AF124" s="127">
        <f>J124*'Step 3'!J$35</f>
        <v>45505.969688415527</v>
      </c>
      <c r="AG124" s="127">
        <f>K124*'Step 3'!K$35</f>
        <v>50699.359634399414</v>
      </c>
      <c r="AH124" s="127">
        <f>L124*'Step 3'!L$35</f>
        <v>45858.599201202393</v>
      </c>
      <c r="AI124" s="127">
        <f>M124*'Step 3'!M$35</f>
        <v>46306.611785888672</v>
      </c>
      <c r="AJ124" s="127">
        <f>N124*'Step 3'!N$35</f>
        <v>50893.859825134277</v>
      </c>
      <c r="AK124" s="127">
        <f>O124*'Step 3'!O$35</f>
        <v>46095.499448776252</v>
      </c>
      <c r="AL124" s="127">
        <f>P124*'Step 3'!P$35</f>
        <v>47655</v>
      </c>
      <c r="AM124" s="127">
        <f>Q124*'Step 3'!Q$35</f>
        <v>45242.611198425293</v>
      </c>
      <c r="AN124" s="127">
        <f>R124*'Step 3'!R$35</f>
        <v>43941.961326599121</v>
      </c>
      <c r="AO124" s="127">
        <f>S124*'Step 3'!S$35</f>
        <v>46238.978874206543</v>
      </c>
      <c r="AP124" s="127">
        <f>T124*'Step 3'!T$35</f>
        <v>44694.756362915046</v>
      </c>
      <c r="AQ124" s="127">
        <f>U124*'Step 3'!U$35</f>
        <v>48118.199077606194</v>
      </c>
      <c r="AR124" s="128">
        <f>-(V124*'Step 3'!$W$35)</f>
        <v>-139498.88179779053</v>
      </c>
      <c r="AS124" s="128">
        <f>-(W124*'Step 3'!$X$35)</f>
        <v>-614765.80340576172</v>
      </c>
      <c r="AT124" s="128">
        <f t="shared" si="6"/>
        <v>1508571.7873005732</v>
      </c>
      <c r="AU124" s="128">
        <f>AT124*((1+ASSUMPTIONS!$E$16)^('Step 4'!A124-'Step 4'!A123)-1)</f>
        <v>50.566921747525591</v>
      </c>
      <c r="AV124" s="128">
        <f t="shared" si="7"/>
        <v>-508072.94754356024</v>
      </c>
      <c r="AW124" s="128">
        <f>AV124*((1+ASSUMPTIONS!$E$17)^('Step 4'!A124-'Step 4'!A123)-1)</f>
        <v>-47.871502620369085</v>
      </c>
      <c r="AX124" s="128">
        <f>SUM(AR124:AS124)*(ASSUMPTIONS!$E$18)</f>
        <v>21.056965537342744</v>
      </c>
      <c r="AY124" s="136">
        <f>-('Step 3'!$V$29+'Step 3'!$Y$29)</f>
        <v>-388.06500000000005</v>
      </c>
      <c r="AZ124" s="128">
        <f t="shared" si="4"/>
        <v>1206505.8637410274</v>
      </c>
      <c r="BA124" s="196">
        <f t="shared" si="5"/>
        <v>0.70354269422811921</v>
      </c>
    </row>
    <row r="125" spans="1:53" x14ac:dyDescent="0.35">
      <c r="A125" s="135">
        <f>'Step 2'!A124</f>
        <v>43451</v>
      </c>
      <c r="B125" s="131">
        <f>'Step 2'!C124</f>
        <v>145.53521728515619</v>
      </c>
      <c r="C125" s="131">
        <f>'Step 2'!D124</f>
        <v>108.36000061035161</v>
      </c>
      <c r="D125" s="131">
        <f>'Step 2'!E124</f>
        <v>65.470001220703125</v>
      </c>
      <c r="E125" s="131">
        <f>'Step 2'!F124</f>
        <v>75.230003356933594</v>
      </c>
      <c r="F125" s="131">
        <f>'Step 2'!G124</f>
        <v>64.470001220703125</v>
      </c>
      <c r="G125" s="131">
        <f>'Step 2'!H124</f>
        <v>46.650001525878913</v>
      </c>
      <c r="H125" s="131">
        <f>'Step 2'!I124</f>
        <v>48.930000305175781</v>
      </c>
      <c r="I125" s="131">
        <f>'Step 2'!J124</f>
        <v>854.17999267578125</v>
      </c>
      <c r="J125" s="131">
        <f>'Step 2'!K124</f>
        <v>43.169998168945313</v>
      </c>
      <c r="K125" s="131">
        <f>'Step 2'!L124</f>
        <v>41.020000457763672</v>
      </c>
      <c r="L125" s="131">
        <f>'Step 2'!M124</f>
        <v>43.110000610351563</v>
      </c>
      <c r="M125" s="131">
        <f>'Step 2'!N124</f>
        <v>340.94000244140619</v>
      </c>
      <c r="N125" s="131">
        <f>'Step 2'!O124</f>
        <v>87.180000305175781</v>
      </c>
      <c r="O125" s="131">
        <f>'Step 2'!P124</f>
        <v>14.88000011444092</v>
      </c>
      <c r="P125" s="131">
        <f>'Step 2'!Q124</f>
        <v>176</v>
      </c>
      <c r="Q125" s="131">
        <f>'Step 2'!R124</f>
        <v>123.120002746582</v>
      </c>
      <c r="R125" s="131">
        <f>'Step 2'!S124</f>
        <v>69.75</v>
      </c>
      <c r="S125" s="131">
        <f>'Step 2'!T124</f>
        <v>86.209999084472656</v>
      </c>
      <c r="T125" s="131">
        <f>'Step 2'!U124</f>
        <v>158.77894592285159</v>
      </c>
      <c r="U125" s="131">
        <f>'Step 2'!V124</f>
        <v>18.829999923706051</v>
      </c>
      <c r="V125" s="131">
        <f>'Step 2'!W124</f>
        <v>2.339999914169312</v>
      </c>
      <c r="W125" s="131">
        <f>'Step 2'!X124</f>
        <v>253.87745666503909</v>
      </c>
      <c r="X125" s="127">
        <f>B125*'Step 3'!B$35</f>
        <v>51810.537353515603</v>
      </c>
      <c r="Y125" s="127">
        <f>C125*'Step 3'!C$35</f>
        <v>48220.200271606467</v>
      </c>
      <c r="Z125" s="127">
        <f>D125*'Step 3'!D$35</f>
        <v>47793.100891113281</v>
      </c>
      <c r="AA125" s="127">
        <f>E125*'Step 3'!E$35</f>
        <v>47093.98210144043</v>
      </c>
      <c r="AB125" s="127">
        <f>F125*'Step 3'!F$35</f>
        <v>48545.910919189453</v>
      </c>
      <c r="AC125" s="127">
        <f>G125*'Step 3'!G$35</f>
        <v>49122.451606750496</v>
      </c>
      <c r="AD125" s="127">
        <f>H125*'Step 3'!H$35</f>
        <v>48098.190299987793</v>
      </c>
      <c r="AE125" s="127">
        <f>I125*'Step 3'!I$35</f>
        <v>46979.899597167969</v>
      </c>
      <c r="AF125" s="127">
        <f>J125*'Step 3'!J$35</f>
        <v>44076.568130493164</v>
      </c>
      <c r="AG125" s="127">
        <f>K125*'Step 3'!K$35</f>
        <v>49141.960548400879</v>
      </c>
      <c r="AH125" s="127">
        <f>L125*'Step 3'!L$35</f>
        <v>45136.170639038086</v>
      </c>
      <c r="AI125" s="127">
        <f>M125*'Step 3'!M$35</f>
        <v>45345.020324707024</v>
      </c>
      <c r="AJ125" s="127">
        <f>N125*'Step 3'!N$35</f>
        <v>49954.140174865723</v>
      </c>
      <c r="AK125" s="127">
        <f>O125*'Step 3'!O$35</f>
        <v>43003.20033073426</v>
      </c>
      <c r="AL125" s="127">
        <f>P125*'Step 3'!P$35</f>
        <v>47520</v>
      </c>
      <c r="AM125" s="127">
        <f>Q125*'Step 3'!Q$35</f>
        <v>43953.840980529778</v>
      </c>
      <c r="AN125" s="127">
        <f>R125*'Step 3'!R$35</f>
        <v>43314.75</v>
      </c>
      <c r="AO125" s="127">
        <f>S125*'Step 3'!S$35</f>
        <v>45432.66951751709</v>
      </c>
      <c r="AP125" s="127">
        <f>T125*'Step 3'!T$35</f>
        <v>43346.652236938484</v>
      </c>
      <c r="AQ125" s="127">
        <f>U125*'Step 3'!U$35</f>
        <v>45530.939815521233</v>
      </c>
      <c r="AR125" s="128">
        <f>-(V125*'Step 3'!$W$35)</f>
        <v>-137849.39494371417</v>
      </c>
      <c r="AS125" s="128">
        <f>-(W125*'Step 3'!$X$35)</f>
        <v>-602705.08212280285</v>
      </c>
      <c r="AT125" s="128">
        <f t="shared" si="6"/>
        <v>1508622.3542223207</v>
      </c>
      <c r="AU125" s="128">
        <f>AT125*((1+ASSUMPTIONS!$E$16)^('Step 4'!A125-'Step 4'!A124)-1)</f>
        <v>151.71093540756658</v>
      </c>
      <c r="AV125" s="128">
        <f t="shared" si="7"/>
        <v>-508120.81904618058</v>
      </c>
      <c r="AW125" s="128">
        <f>AV125*((1+ASSUMPTIONS!$E$17)^('Step 4'!A125-'Step 4'!A124)-1)</f>
        <v>-143.64157277054986</v>
      </c>
      <c r="AX125" s="128">
        <f>SUM(AR125:AS125)*(ASSUMPTIONS!$E$18)</f>
        <v>20.674214779001939</v>
      </c>
      <c r="AY125" s="136">
        <f>-('Step 3'!$V$29+'Step 3'!$Y$29)</f>
        <v>-388.06500000000005</v>
      </c>
      <c r="AZ125" s="128">
        <f t="shared" si="4"/>
        <v>1193007.9224265562</v>
      </c>
      <c r="BA125" s="196">
        <f t="shared" si="5"/>
        <v>0.71267979673405113</v>
      </c>
    </row>
    <row r="126" spans="1:53" x14ac:dyDescent="0.35">
      <c r="A126" s="135">
        <f>'Step 2'!A125</f>
        <v>43452</v>
      </c>
      <c r="B126" s="131">
        <f>'Step 2'!C125</f>
        <v>145.0870361328125</v>
      </c>
      <c r="C126" s="131">
        <f>'Step 2'!D125</f>
        <v>106.5</v>
      </c>
      <c r="D126" s="131">
        <f>'Step 2'!E125</f>
        <v>65.519996643066406</v>
      </c>
      <c r="E126" s="131">
        <f>'Step 2'!F125</f>
        <v>74.330001831054688</v>
      </c>
      <c r="F126" s="131">
        <f>'Step 2'!G125</f>
        <v>64.919998168945313</v>
      </c>
      <c r="G126" s="131">
        <f>'Step 2'!H125</f>
        <v>46.779998779296882</v>
      </c>
      <c r="H126" s="131">
        <f>'Step 2'!I125</f>
        <v>48.75</v>
      </c>
      <c r="I126" s="131">
        <f>'Step 2'!J125</f>
        <v>857.239990234375</v>
      </c>
      <c r="J126" s="131">
        <f>'Step 2'!K125</f>
        <v>43.259998321533203</v>
      </c>
      <c r="K126" s="131">
        <f>'Step 2'!L125</f>
        <v>40.889999389648438</v>
      </c>
      <c r="L126" s="131">
        <f>'Step 2'!M125</f>
        <v>42.400001525878913</v>
      </c>
      <c r="M126" s="131">
        <f>'Step 2'!N125</f>
        <v>344.10000610351563</v>
      </c>
      <c r="N126" s="131">
        <f>'Step 2'!O125</f>
        <v>89.230003356933594</v>
      </c>
      <c r="O126" s="131">
        <f>'Step 2'!P125</f>
        <v>14.97999954223633</v>
      </c>
      <c r="P126" s="131">
        <f>'Step 2'!Q125</f>
        <v>176</v>
      </c>
      <c r="Q126" s="131">
        <f>'Step 2'!R125</f>
        <v>125.30999755859381</v>
      </c>
      <c r="R126" s="131">
        <f>'Step 2'!S125</f>
        <v>70.080001831054688</v>
      </c>
      <c r="S126" s="131">
        <f>'Step 2'!T125</f>
        <v>87.800003051757813</v>
      </c>
      <c r="T126" s="131">
        <f>'Step 2'!U125</f>
        <v>158.17918395996091</v>
      </c>
      <c r="U126" s="131">
        <f>'Step 2'!V125</f>
        <v>19.5</v>
      </c>
      <c r="V126" s="131">
        <f>'Step 2'!W125</f>
        <v>2.3280000686645508</v>
      </c>
      <c r="W126" s="131">
        <f>'Step 2'!X125</f>
        <v>253.59907531738281</v>
      </c>
      <c r="X126" s="127">
        <f>B126*'Step 3'!B$35</f>
        <v>51650.98486328125</v>
      </c>
      <c r="Y126" s="127">
        <f>C126*'Step 3'!C$35</f>
        <v>47392.5</v>
      </c>
      <c r="Z126" s="127">
        <f>D126*'Step 3'!D$35</f>
        <v>47829.597549438477</v>
      </c>
      <c r="AA126" s="127">
        <f>E126*'Step 3'!E$35</f>
        <v>46530.581146240234</v>
      </c>
      <c r="AB126" s="127">
        <f>F126*'Step 3'!F$35</f>
        <v>48884.75862121582</v>
      </c>
      <c r="AC126" s="127">
        <f>G126*'Step 3'!G$35</f>
        <v>49259.338714599617</v>
      </c>
      <c r="AD126" s="127">
        <f>H126*'Step 3'!H$35</f>
        <v>47921.25</v>
      </c>
      <c r="AE126" s="127">
        <f>I126*'Step 3'!I$35</f>
        <v>47148.199462890625</v>
      </c>
      <c r="AF126" s="127">
        <f>J126*'Step 3'!J$35</f>
        <v>44168.4582862854</v>
      </c>
      <c r="AG126" s="127">
        <f>K126*'Step 3'!K$35</f>
        <v>48986.219268798828</v>
      </c>
      <c r="AH126" s="127">
        <f>L126*'Step 3'!L$35</f>
        <v>44392.801597595222</v>
      </c>
      <c r="AI126" s="127">
        <f>M126*'Step 3'!M$35</f>
        <v>45765.300811767578</v>
      </c>
      <c r="AJ126" s="127">
        <f>N126*'Step 3'!N$35</f>
        <v>51128.791923522949</v>
      </c>
      <c r="AK126" s="127">
        <f>O126*'Step 3'!O$35</f>
        <v>43292.198677062996</v>
      </c>
      <c r="AL126" s="127">
        <f>P126*'Step 3'!P$35</f>
        <v>47520</v>
      </c>
      <c r="AM126" s="127">
        <f>Q126*'Step 3'!Q$35</f>
        <v>44735.669128417991</v>
      </c>
      <c r="AN126" s="127">
        <f>R126*'Step 3'!R$35</f>
        <v>43519.681137084961</v>
      </c>
      <c r="AO126" s="127">
        <f>S126*'Step 3'!S$35</f>
        <v>46270.601608276367</v>
      </c>
      <c r="AP126" s="127">
        <f>T126*'Step 3'!T$35</f>
        <v>43182.917221069329</v>
      </c>
      <c r="AQ126" s="127">
        <f>U126*'Step 3'!U$35</f>
        <v>47151</v>
      </c>
      <c r="AR126" s="128">
        <f>-(V126*'Step 3'!$W$35)</f>
        <v>-137142.48404502869</v>
      </c>
      <c r="AS126" s="128">
        <f>-(W126*'Step 3'!$X$35)</f>
        <v>-602044.2048034668</v>
      </c>
      <c r="AT126" s="128">
        <f t="shared" si="6"/>
        <v>1508774.0651577283</v>
      </c>
      <c r="AU126" s="128">
        <f>AT126*((1+ASSUMPTIONS!$E$16)^('Step 4'!A126-'Step 4'!A125)-1)</f>
        <v>50.573702047051356</v>
      </c>
      <c r="AV126" s="128">
        <f t="shared" si="7"/>
        <v>-508264.46061895113</v>
      </c>
      <c r="AW126" s="128">
        <f>AV126*((1+ASSUMPTIONS!$E$17)^('Step 4'!A126-'Step 4'!A125)-1)</f>
        <v>-47.889547310082904</v>
      </c>
      <c r="AX126" s="128">
        <f>SUM(AR126:AS126)*(ASSUMPTIONS!$E$18)</f>
        <v>20.636029948220038</v>
      </c>
      <c r="AY126" s="136">
        <f>-('Step 3'!$V$29+'Step 3'!$Y$29)</f>
        <v>-388.06500000000005</v>
      </c>
      <c r="AZ126" s="128">
        <f t="shared" si="4"/>
        <v>1197689.0208925146</v>
      </c>
      <c r="BA126" s="196">
        <f t="shared" si="5"/>
        <v>0.7146467490893933</v>
      </c>
    </row>
    <row r="127" spans="1:53" x14ac:dyDescent="0.35">
      <c r="A127" s="135">
        <f>'Step 2'!A126</f>
        <v>43453</v>
      </c>
      <c r="B127" s="131">
        <f>'Step 2'!C126</f>
        <v>141.3722229003906</v>
      </c>
      <c r="C127" s="131">
        <f>'Step 2'!D126</f>
        <v>109.11000061035161</v>
      </c>
      <c r="D127" s="131">
        <f>'Step 2'!E126</f>
        <v>64.760002136230469</v>
      </c>
      <c r="E127" s="131">
        <f>'Step 2'!F126</f>
        <v>73.769996643066406</v>
      </c>
      <c r="F127" s="131">
        <f>'Step 2'!G126</f>
        <v>64.05999755859375</v>
      </c>
      <c r="G127" s="131">
        <f>'Step 2'!H126</f>
        <v>45.869998931884773</v>
      </c>
      <c r="H127" s="131">
        <f>'Step 2'!I126</f>
        <v>49.110000610351563</v>
      </c>
      <c r="I127" s="131">
        <f>'Step 2'!J126</f>
        <v>835.8699951171875</v>
      </c>
      <c r="J127" s="131">
        <f>'Step 2'!K126</f>
        <v>43.009998321533203</v>
      </c>
      <c r="K127" s="131">
        <f>'Step 2'!L126</f>
        <v>40.080001831054688</v>
      </c>
      <c r="L127" s="131">
        <f>'Step 2'!M126</f>
        <v>41.970001220703118</v>
      </c>
      <c r="M127" s="131">
        <f>'Step 2'!N126</f>
        <v>340.3900146484375</v>
      </c>
      <c r="N127" s="131">
        <f>'Step 2'!O126</f>
        <v>85.220001220703125</v>
      </c>
      <c r="O127" s="131">
        <f>'Step 2'!P126</f>
        <v>14.739999771118161</v>
      </c>
      <c r="P127" s="131">
        <f>'Step 2'!Q126</f>
        <v>175.42999267578119</v>
      </c>
      <c r="Q127" s="131">
        <f>'Step 2'!R126</f>
        <v>122.25</v>
      </c>
      <c r="R127" s="131">
        <f>'Step 2'!S126</f>
        <v>69</v>
      </c>
      <c r="S127" s="131">
        <f>'Step 2'!T126</f>
        <v>86.370002746582031</v>
      </c>
      <c r="T127" s="131">
        <f>'Step 2'!U126</f>
        <v>156.05999755859381</v>
      </c>
      <c r="U127" s="131">
        <f>'Step 2'!V126</f>
        <v>18.159999847412109</v>
      </c>
      <c r="V127" s="131">
        <f>'Step 2'!W126</f>
        <v>2.3380000591278081</v>
      </c>
      <c r="W127" s="131">
        <f>'Step 2'!X126</f>
        <v>249.8012390136719</v>
      </c>
      <c r="X127" s="127">
        <f>B127*'Step 3'!B$35</f>
        <v>50328.511352539055</v>
      </c>
      <c r="Y127" s="127">
        <f>C127*'Step 3'!C$35</f>
        <v>48553.950271606467</v>
      </c>
      <c r="Z127" s="127">
        <f>D127*'Step 3'!D$35</f>
        <v>47274.801559448242</v>
      </c>
      <c r="AA127" s="127">
        <f>E127*'Step 3'!E$35</f>
        <v>46180.01789855957</v>
      </c>
      <c r="AB127" s="127">
        <f>F127*'Step 3'!F$35</f>
        <v>48237.178161621094</v>
      </c>
      <c r="AC127" s="127">
        <f>G127*'Step 3'!G$35</f>
        <v>48301.108875274665</v>
      </c>
      <c r="AD127" s="127">
        <f>H127*'Step 3'!H$35</f>
        <v>48275.130599975586</v>
      </c>
      <c r="AE127" s="127">
        <f>I127*'Step 3'!I$35</f>
        <v>45972.849731445313</v>
      </c>
      <c r="AF127" s="127">
        <f>J127*'Step 3'!J$35</f>
        <v>43913.2082862854</v>
      </c>
      <c r="AG127" s="127">
        <f>K127*'Step 3'!K$35</f>
        <v>48015.842193603516</v>
      </c>
      <c r="AH127" s="127">
        <f>L127*'Step 3'!L$35</f>
        <v>43942.591278076165</v>
      </c>
      <c r="AI127" s="127">
        <f>M127*'Step 3'!M$35</f>
        <v>45271.871948242188</v>
      </c>
      <c r="AJ127" s="127">
        <f>N127*'Step 3'!N$35</f>
        <v>48831.060699462891</v>
      </c>
      <c r="AK127" s="127">
        <f>O127*'Step 3'!O$35</f>
        <v>42598.599338531487</v>
      </c>
      <c r="AL127" s="127">
        <f>P127*'Step 3'!P$35</f>
        <v>47366.098022460923</v>
      </c>
      <c r="AM127" s="127">
        <f>Q127*'Step 3'!Q$35</f>
        <v>43643.25</v>
      </c>
      <c r="AN127" s="127">
        <f>R127*'Step 3'!R$35</f>
        <v>42849</v>
      </c>
      <c r="AO127" s="127">
        <f>S127*'Step 3'!S$35</f>
        <v>45516.99144744873</v>
      </c>
      <c r="AP127" s="127">
        <f>T127*'Step 3'!T$35</f>
        <v>42604.379333496108</v>
      </c>
      <c r="AQ127" s="127">
        <f>U127*'Step 3'!U$35</f>
        <v>43910.87963104248</v>
      </c>
      <c r="AR127" s="128">
        <f>-(V127*'Step 3'!$W$35)</f>
        <v>-137731.58348321918</v>
      </c>
      <c r="AS127" s="128">
        <f>-(W127*'Step 3'!$X$35)</f>
        <v>-593028.14141845715</v>
      </c>
      <c r="AT127" s="128">
        <f t="shared" si="6"/>
        <v>1508824.6388597754</v>
      </c>
      <c r="AU127" s="128">
        <f>AT127*((1+ASSUMPTIONS!$E$16)^('Step 4'!A127-'Step 4'!A126)-1)</f>
        <v>50.575397263981323</v>
      </c>
      <c r="AV127" s="128">
        <f t="shared" si="7"/>
        <v>-508312.3501662612</v>
      </c>
      <c r="AW127" s="128">
        <f>AV127*((1+ASSUMPTIONS!$E$17)^('Step 4'!A127-'Step 4'!A126)-1)</f>
        <v>-47.894059545187382</v>
      </c>
      <c r="AX127" s="128">
        <f>SUM(AR127:AS127)*(ASSUMPTIONS!$E$18)</f>
        <v>20.400772626892955</v>
      </c>
      <c r="AY127" s="136">
        <f>-('Step 3'!$V$29+'Step 3'!$Y$29)</f>
        <v>-388.06500000000005</v>
      </c>
      <c r="AZ127" s="128">
        <f t="shared" si="4"/>
        <v>1190974.9015313038</v>
      </c>
      <c r="BA127" s="196">
        <f t="shared" si="5"/>
        <v>0.72077769906304268</v>
      </c>
    </row>
    <row r="128" spans="1:53" x14ac:dyDescent="0.35">
      <c r="A128" s="135">
        <f>'Step 2'!A127</f>
        <v>43454</v>
      </c>
      <c r="B128" s="131">
        <f>'Step 2'!C127</f>
        <v>138.48402404785159</v>
      </c>
      <c r="C128" s="131">
        <f>'Step 2'!D127</f>
        <v>109.2900009155273</v>
      </c>
      <c r="D128" s="131">
        <f>'Step 2'!E127</f>
        <v>64.660003662109375</v>
      </c>
      <c r="E128" s="131">
        <f>'Step 2'!F127</f>
        <v>73.489997863769531</v>
      </c>
      <c r="F128" s="131">
        <f>'Step 2'!G127</f>
        <v>62.150001525878913</v>
      </c>
      <c r="G128" s="131">
        <f>'Step 2'!H127</f>
        <v>44.139999389648438</v>
      </c>
      <c r="H128" s="131">
        <f>'Step 2'!I127</f>
        <v>49.599998474121087</v>
      </c>
      <c r="I128" s="131">
        <f>'Step 2'!J127</f>
        <v>826.219970703125</v>
      </c>
      <c r="J128" s="131">
        <f>'Step 2'!K127</f>
        <v>42.790000915527337</v>
      </c>
      <c r="K128" s="131">
        <f>'Step 2'!L127</f>
        <v>38.220001220703118</v>
      </c>
      <c r="L128" s="131">
        <f>'Step 2'!M127</f>
        <v>41.950000762939453</v>
      </c>
      <c r="M128" s="131">
        <f>'Step 2'!N127</f>
        <v>332.69000244140619</v>
      </c>
      <c r="N128" s="131">
        <f>'Step 2'!O127</f>
        <v>83.480003356933594</v>
      </c>
      <c r="O128" s="131">
        <f>'Step 2'!P127</f>
        <v>14.689999580383301</v>
      </c>
      <c r="P128" s="131">
        <f>'Step 2'!Q127</f>
        <v>174.86000061035159</v>
      </c>
      <c r="Q128" s="131">
        <f>'Step 2'!R127</f>
        <v>119.84999847412109</v>
      </c>
      <c r="R128" s="131">
        <f>'Step 2'!S127</f>
        <v>68.379997253417969</v>
      </c>
      <c r="S128" s="131">
        <f>'Step 2'!T127</f>
        <v>84.410003662109375</v>
      </c>
      <c r="T128" s="131">
        <f>'Step 2'!U127</f>
        <v>152.5</v>
      </c>
      <c r="U128" s="131">
        <f>'Step 2'!V127</f>
        <v>17.940000534057621</v>
      </c>
      <c r="V128" s="131">
        <f>'Step 2'!W127</f>
        <v>2.3350000381469731</v>
      </c>
      <c r="W128" s="131">
        <f>'Step 2'!X127</f>
        <v>245.73500061035159</v>
      </c>
      <c r="X128" s="127">
        <f>B128*'Step 3'!B$35</f>
        <v>49300.312561035164</v>
      </c>
      <c r="Y128" s="127">
        <f>C128*'Step 3'!C$35</f>
        <v>48634.050407409646</v>
      </c>
      <c r="Z128" s="127">
        <f>D128*'Step 3'!D$35</f>
        <v>47201.802673339844</v>
      </c>
      <c r="AA128" s="127">
        <f>E128*'Step 3'!E$35</f>
        <v>46004.738662719727</v>
      </c>
      <c r="AB128" s="127">
        <f>F128*'Step 3'!F$35</f>
        <v>46798.951148986824</v>
      </c>
      <c r="AC128" s="127">
        <f>G128*'Step 3'!G$35</f>
        <v>46479.419357299805</v>
      </c>
      <c r="AD128" s="127">
        <f>H128*'Step 3'!H$35</f>
        <v>48756.798500061028</v>
      </c>
      <c r="AE128" s="127">
        <f>I128*'Step 3'!I$35</f>
        <v>45442.098388671875</v>
      </c>
      <c r="AF128" s="127">
        <f>J128*'Step 3'!J$35</f>
        <v>43688.590934753411</v>
      </c>
      <c r="AG128" s="127">
        <f>K128*'Step 3'!K$35</f>
        <v>45787.561462402336</v>
      </c>
      <c r="AH128" s="127">
        <f>L128*'Step 3'!L$35</f>
        <v>43921.650798797607</v>
      </c>
      <c r="AI128" s="127">
        <f>M128*'Step 3'!M$35</f>
        <v>44247.770324707024</v>
      </c>
      <c r="AJ128" s="127">
        <f>N128*'Step 3'!N$35</f>
        <v>47834.041923522949</v>
      </c>
      <c r="AK128" s="127">
        <f>O128*'Step 3'!O$35</f>
        <v>42454.098787307739</v>
      </c>
      <c r="AL128" s="127">
        <f>P128*'Step 3'!P$35</f>
        <v>47212.200164794929</v>
      </c>
      <c r="AM128" s="127">
        <f>Q128*'Step 3'!Q$35</f>
        <v>42786.44945526123</v>
      </c>
      <c r="AN128" s="127">
        <f>R128*'Step 3'!R$35</f>
        <v>42463.978294372559</v>
      </c>
      <c r="AO128" s="127">
        <f>S128*'Step 3'!S$35</f>
        <v>44484.071929931641</v>
      </c>
      <c r="AP128" s="127">
        <f>T128*'Step 3'!T$35</f>
        <v>41632.5</v>
      </c>
      <c r="AQ128" s="127">
        <f>U128*'Step 3'!U$35</f>
        <v>43378.921291351326</v>
      </c>
      <c r="AR128" s="128">
        <f>-(V128*'Step 3'!$W$35)</f>
        <v>-137554.85224723819</v>
      </c>
      <c r="AS128" s="128">
        <f>-(W128*'Step 3'!$X$35)</f>
        <v>-583374.89144897473</v>
      </c>
      <c r="AT128" s="128">
        <f t="shared" si="6"/>
        <v>1508875.2142570394</v>
      </c>
      <c r="AU128" s="128">
        <f>AT128*((1+ASSUMPTIONS!$E$16)^('Step 4'!A128-'Step 4'!A127)-1)</f>
        <v>50.577092537734501</v>
      </c>
      <c r="AV128" s="128">
        <f t="shared" si="7"/>
        <v>-508360.24422580638</v>
      </c>
      <c r="AW128" s="128">
        <f>AV128*((1+ASSUMPTIONS!$E$17)^('Step 4'!A128-'Step 4'!A127)-1)</f>
        <v>-47.898572205442377</v>
      </c>
      <c r="AX128" s="128">
        <f>SUM(AR128:AS128)*(ASSUMPTIONS!$E$18)</f>
        <v>20.126346978262319</v>
      </c>
      <c r="AY128" s="136">
        <f>-('Step 3'!$V$29+'Step 3'!$Y$29)</f>
        <v>-388.06500000000005</v>
      </c>
      <c r="AZ128" s="128">
        <f t="shared" si="4"/>
        <v>1187729.9732690575</v>
      </c>
      <c r="BA128" s="196">
        <f t="shared" si="5"/>
        <v>0.7289192329528823</v>
      </c>
    </row>
    <row r="129" spans="1:53" x14ac:dyDescent="0.35">
      <c r="A129" s="135">
        <f>'Step 2'!A128</f>
        <v>43455</v>
      </c>
      <c r="B129" s="131">
        <f>'Step 2'!C128</f>
        <v>137.5777282714844</v>
      </c>
      <c r="C129" s="131">
        <f>'Step 2'!D128</f>
        <v>109.4199981689453</v>
      </c>
      <c r="D129" s="131">
        <f>'Step 2'!E128</f>
        <v>64.900001525878906</v>
      </c>
      <c r="E129" s="131">
        <f>'Step 2'!F128</f>
        <v>72.900001525878906</v>
      </c>
      <c r="F129" s="131">
        <f>'Step 2'!G128</f>
        <v>61.389999389648438</v>
      </c>
      <c r="G129" s="131">
        <f>'Step 2'!H128</f>
        <v>43.619998931884773</v>
      </c>
      <c r="H129" s="131">
        <f>'Step 2'!I128</f>
        <v>49.810001373291023</v>
      </c>
      <c r="I129" s="131">
        <f>'Step 2'!J128</f>
        <v>826.03997802734375</v>
      </c>
      <c r="J129" s="131">
        <f>'Step 2'!K128</f>
        <v>42.540000915527337</v>
      </c>
      <c r="K129" s="131">
        <f>'Step 2'!L128</f>
        <v>37.209999084472663</v>
      </c>
      <c r="L129" s="131">
        <f>'Step 2'!M128</f>
        <v>41.930000305175781</v>
      </c>
      <c r="M129" s="131">
        <f>'Step 2'!N128</f>
        <v>330.57000732421881</v>
      </c>
      <c r="N129" s="131">
        <f>'Step 2'!O128</f>
        <v>81.510002136230469</v>
      </c>
      <c r="O129" s="131">
        <f>'Step 2'!P128</f>
        <v>14.44999980926514</v>
      </c>
      <c r="P129" s="131">
        <f>'Step 2'!Q128</f>
        <v>173.4700012207031</v>
      </c>
      <c r="Q129" s="131">
        <f>'Step 2'!R128</f>
        <v>120.0800018310547</v>
      </c>
      <c r="R129" s="131">
        <f>'Step 2'!S128</f>
        <v>67.269996643066406</v>
      </c>
      <c r="S129" s="131">
        <f>'Step 2'!T128</f>
        <v>81.470001220703125</v>
      </c>
      <c r="T129" s="131">
        <f>'Step 2'!U128</f>
        <v>151.4100036621094</v>
      </c>
      <c r="U129" s="131">
        <f>'Step 2'!V128</f>
        <v>16.930000305175781</v>
      </c>
      <c r="V129" s="131">
        <f>'Step 2'!W128</f>
        <v>2.3299999237060551</v>
      </c>
      <c r="W129" s="131">
        <f>'Step 2'!X128</f>
        <v>240.69999694824219</v>
      </c>
      <c r="X129" s="127">
        <f>B129*'Step 3'!B$35</f>
        <v>48977.671264648445</v>
      </c>
      <c r="Y129" s="127">
        <f>C129*'Step 3'!C$35</f>
        <v>48691.899185180657</v>
      </c>
      <c r="Z129" s="127">
        <f>D129*'Step 3'!D$35</f>
        <v>47377.001113891602</v>
      </c>
      <c r="AA129" s="127">
        <f>E129*'Step 3'!E$35</f>
        <v>45635.400955200195</v>
      </c>
      <c r="AB129" s="127">
        <f>F129*'Step 3'!F$35</f>
        <v>46226.669540405273</v>
      </c>
      <c r="AC129" s="127">
        <f>G129*'Step 3'!G$35</f>
        <v>45931.858875274665</v>
      </c>
      <c r="AD129" s="127">
        <f>H129*'Step 3'!H$35</f>
        <v>48963.231349945076</v>
      </c>
      <c r="AE129" s="127">
        <f>I129*'Step 3'!I$35</f>
        <v>45432.198791503906</v>
      </c>
      <c r="AF129" s="127">
        <f>J129*'Step 3'!J$35</f>
        <v>43433.340934753411</v>
      </c>
      <c r="AG129" s="127">
        <f>K129*'Step 3'!K$35</f>
        <v>44577.578903198249</v>
      </c>
      <c r="AH129" s="127">
        <f>L129*'Step 3'!L$35</f>
        <v>43900.710319519043</v>
      </c>
      <c r="AI129" s="127">
        <f>M129*'Step 3'!M$35</f>
        <v>43965.810974121101</v>
      </c>
      <c r="AJ129" s="127">
        <f>N129*'Step 3'!N$35</f>
        <v>46705.231224060059</v>
      </c>
      <c r="AK129" s="127">
        <f>O129*'Step 3'!O$35</f>
        <v>41760.499448776252</v>
      </c>
      <c r="AL129" s="127">
        <f>P129*'Step 3'!P$35</f>
        <v>46836.900329589836</v>
      </c>
      <c r="AM129" s="127">
        <f>Q129*'Step 3'!Q$35</f>
        <v>42868.560653686531</v>
      </c>
      <c r="AN129" s="127">
        <f>R129*'Step 3'!R$35</f>
        <v>41774.667915344238</v>
      </c>
      <c r="AO129" s="127">
        <f>S129*'Step 3'!S$35</f>
        <v>42934.690643310547</v>
      </c>
      <c r="AP129" s="127">
        <f>T129*'Step 3'!T$35</f>
        <v>41334.930999755867</v>
      </c>
      <c r="AQ129" s="127">
        <f>U129*'Step 3'!U$35</f>
        <v>40936.740737915039</v>
      </c>
      <c r="AR129" s="128">
        <f>-(V129*'Step 3'!$W$35)</f>
        <v>-137260.29550552371</v>
      </c>
      <c r="AS129" s="128">
        <f>-(W129*'Step 3'!$X$35)</f>
        <v>-571421.79275512695</v>
      </c>
      <c r="AT129" s="128">
        <f t="shared" si="6"/>
        <v>1508925.791349577</v>
      </c>
      <c r="AU129" s="128">
        <f>AT129*((1+ASSUMPTIONS!$E$16)^('Step 4'!A129-'Step 4'!A128)-1)</f>
        <v>50.578787868312801</v>
      </c>
      <c r="AV129" s="128">
        <f t="shared" si="7"/>
        <v>-508408.14279801183</v>
      </c>
      <c r="AW129" s="128">
        <f>AV129*((1+ASSUMPTIONS!$E$17)^('Step 4'!A129-'Step 4'!A128)-1)</f>
        <v>-47.903085290887944</v>
      </c>
      <c r="AX129" s="128">
        <f>SUM(AR129:AS129)*(ASSUMPTIONS!$E$18)</f>
        <v>19.784426610679041</v>
      </c>
      <c r="AY129" s="136">
        <f>-('Step 3'!$V$29+'Step 3'!$Y$29)</f>
        <v>-388.06500000000005</v>
      </c>
      <c r="AZ129" s="128">
        <f t="shared" si="4"/>
        <v>1189735.5495801826</v>
      </c>
      <c r="BA129" s="196">
        <f t="shared" si="5"/>
        <v>0.74036980954348608</v>
      </c>
    </row>
    <row r="130" spans="1:53" x14ac:dyDescent="0.35">
      <c r="A130" s="135">
        <f>'Step 2'!A129</f>
        <v>43458</v>
      </c>
      <c r="B130" s="131">
        <f>'Step 2'!C129</f>
        <v>133.50437927246091</v>
      </c>
      <c r="C130" s="131">
        <f>'Step 2'!D129</f>
        <v>106.75</v>
      </c>
      <c r="D130" s="131">
        <f>'Step 2'!E129</f>
        <v>62.659999847412109</v>
      </c>
      <c r="E130" s="131">
        <f>'Step 2'!F129</f>
        <v>71.150001525878906</v>
      </c>
      <c r="F130" s="131">
        <f>'Step 2'!G129</f>
        <v>60.560001373291023</v>
      </c>
      <c r="G130" s="131">
        <f>'Step 2'!H129</f>
        <v>42.349998474121087</v>
      </c>
      <c r="H130" s="131">
        <f>'Step 2'!I129</f>
        <v>47.150001525878913</v>
      </c>
      <c r="I130" s="131">
        <f>'Step 2'!J129</f>
        <v>822.82000732421875</v>
      </c>
      <c r="J130" s="131">
        <f>'Step 2'!K129</f>
        <v>40.909999847412109</v>
      </c>
      <c r="K130" s="131">
        <f>'Step 2'!L129</f>
        <v>36.240001678466797</v>
      </c>
      <c r="L130" s="131">
        <f>'Step 2'!M129</f>
        <v>40.549999237060547</v>
      </c>
      <c r="M130" s="131">
        <f>'Step 2'!N129</f>
        <v>327.41000366210938</v>
      </c>
      <c r="N130" s="131">
        <f>'Step 2'!O129</f>
        <v>79.269996643066406</v>
      </c>
      <c r="O130" s="131">
        <f>'Step 2'!P129</f>
        <v>13.819999694824221</v>
      </c>
      <c r="P130" s="131">
        <f>'Step 2'!Q129</f>
        <v>172.94999694824219</v>
      </c>
      <c r="Q130" s="131">
        <f>'Step 2'!R129</f>
        <v>116.129997253418</v>
      </c>
      <c r="R130" s="131">
        <f>'Step 2'!S129</f>
        <v>65.55999755859375</v>
      </c>
      <c r="S130" s="131">
        <f>'Step 2'!T129</f>
        <v>79.120002746582031</v>
      </c>
      <c r="T130" s="131">
        <f>'Step 2'!U129</f>
        <v>148.91999816894531</v>
      </c>
      <c r="U130" s="131">
        <f>'Step 2'!V129</f>
        <v>16.64999961853027</v>
      </c>
      <c r="V130" s="131">
        <f>'Step 2'!W129</f>
        <v>2.3329999446868901</v>
      </c>
      <c r="W130" s="131">
        <f>'Step 2'!X129</f>
        <v>234.3399963378906</v>
      </c>
      <c r="X130" s="127">
        <f>B130*'Step 3'!B$35</f>
        <v>47527.559020996086</v>
      </c>
      <c r="Y130" s="127">
        <f>C130*'Step 3'!C$35</f>
        <v>47503.75</v>
      </c>
      <c r="Z130" s="127">
        <f>D130*'Step 3'!D$35</f>
        <v>45741.79988861084</v>
      </c>
      <c r="AA130" s="127">
        <f>E130*'Step 3'!E$35</f>
        <v>44539.900955200195</v>
      </c>
      <c r="AB130" s="127">
        <f>F130*'Step 3'!F$35</f>
        <v>45601.681034088142</v>
      </c>
      <c r="AC130" s="127">
        <f>G130*'Step 3'!G$35</f>
        <v>44594.548393249504</v>
      </c>
      <c r="AD130" s="127">
        <f>H130*'Step 3'!H$35</f>
        <v>46348.451499938972</v>
      </c>
      <c r="AE130" s="127">
        <f>I130*'Step 3'!I$35</f>
        <v>45255.100402832031</v>
      </c>
      <c r="AF130" s="127">
        <f>J130*'Step 3'!J$35</f>
        <v>41769.109844207764</v>
      </c>
      <c r="AG130" s="127">
        <f>K130*'Step 3'!K$35</f>
        <v>43415.522010803223</v>
      </c>
      <c r="AH130" s="127">
        <f>L130*'Step 3'!L$35</f>
        <v>42455.849201202393</v>
      </c>
      <c r="AI130" s="127">
        <f>M130*'Step 3'!M$35</f>
        <v>43545.530487060547</v>
      </c>
      <c r="AJ130" s="127">
        <f>N130*'Step 3'!N$35</f>
        <v>45421.708076477051</v>
      </c>
      <c r="AK130" s="127">
        <f>O130*'Step 3'!O$35</f>
        <v>39939.799118041999</v>
      </c>
      <c r="AL130" s="127">
        <f>P130*'Step 3'!P$35</f>
        <v>46696.499176025391</v>
      </c>
      <c r="AM130" s="127">
        <f>Q130*'Step 3'!Q$35</f>
        <v>41458.409019470222</v>
      </c>
      <c r="AN130" s="127">
        <f>R130*'Step 3'!R$35</f>
        <v>40712.758483886719</v>
      </c>
      <c r="AO130" s="127">
        <f>S130*'Step 3'!S$35</f>
        <v>41696.24144744873</v>
      </c>
      <c r="AP130" s="127">
        <f>T130*'Step 3'!T$35</f>
        <v>40655.15950012207</v>
      </c>
      <c r="AQ130" s="127">
        <f>U130*'Step 3'!U$35</f>
        <v>40259.699077606194</v>
      </c>
      <c r="AR130" s="128">
        <f>-(V130*'Step 3'!$W$35)</f>
        <v>-137437.0267415047</v>
      </c>
      <c r="AS130" s="128">
        <f>-(W130*'Step 3'!$X$35)</f>
        <v>-556323.15130615223</v>
      </c>
      <c r="AT130" s="128">
        <f t="shared" si="6"/>
        <v>1508976.3701374454</v>
      </c>
      <c r="AU130" s="128">
        <f>AT130*((1+ASSUMPTIONS!$E$16)^('Step 4'!A130-'Step 4'!A129)-1)</f>
        <v>151.74653615647659</v>
      </c>
      <c r="AV130" s="128">
        <f t="shared" si="7"/>
        <v>-508456.04588330269</v>
      </c>
      <c r="AW130" s="128">
        <f>AV130*((1+ASSUMPTIONS!$E$17)^('Step 4'!A130-'Step 4'!A129)-1)</f>
        <v>-143.73633863786759</v>
      </c>
      <c r="AX130" s="128">
        <f>SUM(AR130:AS130)*(ASSUMPTIONS!$E$18)</f>
        <v>19.367848511146864</v>
      </c>
      <c r="AY130" s="136">
        <f>-('Step 3'!$V$29+'Step 3'!$Y$29)</f>
        <v>-388.06500000000005</v>
      </c>
      <c r="AZ130" s="128">
        <f t="shared" si="4"/>
        <v>1181538.5358897836</v>
      </c>
      <c r="BA130" s="196">
        <f t="shared" si="5"/>
        <v>0.75310032327542065</v>
      </c>
    </row>
    <row r="131" spans="1:53" x14ac:dyDescent="0.35">
      <c r="A131" s="135">
        <f>'Step 2'!A130</f>
        <v>43460</v>
      </c>
      <c r="B131" s="131">
        <f>'Step 2'!C130</f>
        <v>137.77691650390619</v>
      </c>
      <c r="C131" s="131">
        <f>'Step 2'!D130</f>
        <v>111.0899963378906</v>
      </c>
      <c r="D131" s="131">
        <f>'Step 2'!E130</f>
        <v>64.860000610351563</v>
      </c>
      <c r="E131" s="131">
        <f>'Step 2'!F130</f>
        <v>74</v>
      </c>
      <c r="F131" s="131">
        <f>'Step 2'!G130</f>
        <v>63.080001831054688</v>
      </c>
      <c r="G131" s="131">
        <f>'Step 2'!H130</f>
        <v>43.490001678466797</v>
      </c>
      <c r="H131" s="131">
        <f>'Step 2'!I130</f>
        <v>47.909999847412109</v>
      </c>
      <c r="I131" s="131">
        <f>'Step 2'!J130</f>
        <v>839.05999755859375</v>
      </c>
      <c r="J131" s="131">
        <f>'Step 2'!K130</f>
        <v>42.340000152587891</v>
      </c>
      <c r="K131" s="131">
        <f>'Step 2'!L130</f>
        <v>38.099998474121087</v>
      </c>
      <c r="L131" s="131">
        <f>'Step 2'!M130</f>
        <v>42.189998626708977</v>
      </c>
      <c r="M131" s="131">
        <f>'Step 2'!N130</f>
        <v>344.45001220703119</v>
      </c>
      <c r="N131" s="131">
        <f>'Step 2'!O130</f>
        <v>85.220001220703125</v>
      </c>
      <c r="O131" s="131">
        <f>'Step 2'!P130</f>
        <v>14.27999973297119</v>
      </c>
      <c r="P131" s="131">
        <f>'Step 2'!Q130</f>
        <v>173.69999694824219</v>
      </c>
      <c r="Q131" s="131">
        <f>'Step 2'!R130</f>
        <v>121.2900009155273</v>
      </c>
      <c r="R131" s="131">
        <f>'Step 2'!S130</f>
        <v>69.620002746582031</v>
      </c>
      <c r="S131" s="131">
        <f>'Step 2'!T130</f>
        <v>83.800003051757813</v>
      </c>
      <c r="T131" s="131">
        <f>'Step 2'!U130</f>
        <v>155.0299987792969</v>
      </c>
      <c r="U131" s="131">
        <f>'Step 2'!V130</f>
        <v>17.89999961853027</v>
      </c>
      <c r="V131" s="131">
        <f>'Step 2'!W130</f>
        <v>2.380000114440918</v>
      </c>
      <c r="W131" s="131">
        <f>'Step 2'!X130</f>
        <v>246.17999267578119</v>
      </c>
      <c r="X131" s="127">
        <f>B131*'Step 3'!B$35</f>
        <v>49048.582275390603</v>
      </c>
      <c r="Y131" s="127">
        <f>C131*'Step 3'!C$35</f>
        <v>49435.048370361314</v>
      </c>
      <c r="Z131" s="127">
        <f>D131*'Step 3'!D$35</f>
        <v>47347.800445556641</v>
      </c>
      <c r="AA131" s="127">
        <f>E131*'Step 3'!E$35</f>
        <v>46324</v>
      </c>
      <c r="AB131" s="127">
        <f>F131*'Step 3'!F$35</f>
        <v>47499.24137878418</v>
      </c>
      <c r="AC131" s="127">
        <f>G131*'Step 3'!G$35</f>
        <v>45794.971767425537</v>
      </c>
      <c r="AD131" s="127">
        <f>H131*'Step 3'!H$35</f>
        <v>47095.529850006104</v>
      </c>
      <c r="AE131" s="127">
        <f>I131*'Step 3'!I$35</f>
        <v>46148.299865722656</v>
      </c>
      <c r="AF131" s="127">
        <f>J131*'Step 3'!J$35</f>
        <v>43229.140155792236</v>
      </c>
      <c r="AG131" s="127">
        <f>K131*'Step 3'!K$35</f>
        <v>45643.798171997063</v>
      </c>
      <c r="AH131" s="127">
        <f>L131*'Step 3'!L$35</f>
        <v>44172.928562164299</v>
      </c>
      <c r="AI131" s="127">
        <f>M131*'Step 3'!M$35</f>
        <v>45811.851623535149</v>
      </c>
      <c r="AJ131" s="127">
        <f>N131*'Step 3'!N$35</f>
        <v>48831.060699462891</v>
      </c>
      <c r="AK131" s="127">
        <f>O131*'Step 3'!O$35</f>
        <v>41269.199228286736</v>
      </c>
      <c r="AL131" s="127">
        <f>P131*'Step 3'!P$35</f>
        <v>46898.999176025391</v>
      </c>
      <c r="AM131" s="127">
        <f>Q131*'Step 3'!Q$35</f>
        <v>43300.530326843247</v>
      </c>
      <c r="AN131" s="127">
        <f>R131*'Step 3'!R$35</f>
        <v>43234.021705627441</v>
      </c>
      <c r="AO131" s="127">
        <f>S131*'Step 3'!S$35</f>
        <v>44162.601608276367</v>
      </c>
      <c r="AP131" s="127">
        <f>T131*'Step 3'!T$35</f>
        <v>42323.189666748054</v>
      </c>
      <c r="AQ131" s="127">
        <f>U131*'Step 3'!U$35</f>
        <v>43282.199077606194</v>
      </c>
      <c r="AR131" s="128">
        <f>-(V131*'Step 3'!$W$35)</f>
        <v>-140205.80674171448</v>
      </c>
      <c r="AS131" s="128">
        <f>-(W131*'Step 3'!$X$35)</f>
        <v>-584431.30261230457</v>
      </c>
      <c r="AT131" s="128">
        <f t="shared" si="6"/>
        <v>1509128.1166736018</v>
      </c>
      <c r="AU131" s="128">
        <f>AT131*((1+ASSUMPTIONS!$E$16)^('Step 4'!A131-'Step 4'!A130)-1)</f>
        <v>101.17283513244949</v>
      </c>
      <c r="AV131" s="128">
        <f t="shared" si="7"/>
        <v>-508599.78222194058</v>
      </c>
      <c r="AW131" s="128">
        <f>AV131*((1+ASSUMPTIONS!$E$17)^('Step 4'!A131-'Step 4'!A130)-1)</f>
        <v>-95.846798982805041</v>
      </c>
      <c r="AX131" s="128">
        <f>SUM(AR131:AS131)*(ASSUMPTIONS!$E$18)</f>
        <v>20.229846283509101</v>
      </c>
      <c r="AY131" s="136">
        <f>-('Step 3'!$V$29+'Step 3'!$Y$29)</f>
        <v>-388.06500000000005</v>
      </c>
      <c r="AZ131" s="128">
        <f t="shared" si="4"/>
        <v>1186381.7099356875</v>
      </c>
      <c r="BA131" s="196">
        <f t="shared" si="5"/>
        <v>0.72539828124602324</v>
      </c>
    </row>
    <row r="132" spans="1:53" x14ac:dyDescent="0.35">
      <c r="A132" s="135"/>
    </row>
    <row r="133" spans="1:53" x14ac:dyDescent="0.35">
      <c r="A133" s="135"/>
    </row>
    <row r="134" spans="1:53" x14ac:dyDescent="0.35">
      <c r="A134" s="135"/>
    </row>
    <row r="135" spans="1:53" x14ac:dyDescent="0.35">
      <c r="A135" s="135"/>
    </row>
    <row r="136" spans="1:53" x14ac:dyDescent="0.35">
      <c r="A136" s="135"/>
    </row>
    <row r="137" spans="1:53" x14ac:dyDescent="0.35">
      <c r="A137" s="135"/>
    </row>
    <row r="138" spans="1:53" x14ac:dyDescent="0.35">
      <c r="A138" s="135"/>
    </row>
    <row r="139" spans="1:53" x14ac:dyDescent="0.35">
      <c r="A139" s="135"/>
    </row>
    <row r="140" spans="1:53" x14ac:dyDescent="0.35">
      <c r="A140" s="135"/>
    </row>
    <row r="141" spans="1:53" x14ac:dyDescent="0.35">
      <c r="A141" s="135"/>
    </row>
    <row r="142" spans="1:53" x14ac:dyDescent="0.35">
      <c r="A142" s="135"/>
    </row>
    <row r="143" spans="1:53" x14ac:dyDescent="0.35">
      <c r="A143" s="135"/>
    </row>
    <row r="144" spans="1:53" x14ac:dyDescent="0.35">
      <c r="A144" s="135"/>
    </row>
    <row r="145" spans="1:1" x14ac:dyDescent="0.35">
      <c r="A145" s="135"/>
    </row>
    <row r="146" spans="1:1" x14ac:dyDescent="0.35">
      <c r="A146" s="135"/>
    </row>
    <row r="147" spans="1:1" x14ac:dyDescent="0.35">
      <c r="A147" s="135"/>
    </row>
    <row r="148" spans="1:1" x14ac:dyDescent="0.35">
      <c r="A148" s="135"/>
    </row>
    <row r="149" spans="1:1" x14ac:dyDescent="0.35">
      <c r="A149" s="135"/>
    </row>
    <row r="150" spans="1:1" x14ac:dyDescent="0.35">
      <c r="A150" s="135"/>
    </row>
    <row r="151" spans="1:1" x14ac:dyDescent="0.35">
      <c r="A151" s="135"/>
    </row>
    <row r="152" spans="1:1" x14ac:dyDescent="0.35">
      <c r="A152" s="135"/>
    </row>
    <row r="153" spans="1:1" x14ac:dyDescent="0.35">
      <c r="A153" s="135"/>
    </row>
    <row r="154" spans="1:1" x14ac:dyDescent="0.35">
      <c r="A154" s="135"/>
    </row>
    <row r="155" spans="1:1" x14ac:dyDescent="0.35">
      <c r="A155" s="135"/>
    </row>
    <row r="156" spans="1:1" x14ac:dyDescent="0.35">
      <c r="A156" s="135"/>
    </row>
    <row r="157" spans="1:1" x14ac:dyDescent="0.35">
      <c r="A157" s="135"/>
    </row>
    <row r="158" spans="1:1" x14ac:dyDescent="0.35">
      <c r="A158" s="135"/>
    </row>
    <row r="159" spans="1:1" x14ac:dyDescent="0.35">
      <c r="A159" s="135"/>
    </row>
    <row r="160" spans="1:1" x14ac:dyDescent="0.35">
      <c r="A160" s="135"/>
    </row>
    <row r="161" spans="1:1" x14ac:dyDescent="0.35">
      <c r="A161" s="135"/>
    </row>
    <row r="162" spans="1:1" x14ac:dyDescent="0.35">
      <c r="A162" s="135"/>
    </row>
    <row r="163" spans="1:1" x14ac:dyDescent="0.35">
      <c r="A163" s="135"/>
    </row>
    <row r="164" spans="1:1" x14ac:dyDescent="0.35">
      <c r="A164" s="135"/>
    </row>
    <row r="165" spans="1:1" x14ac:dyDescent="0.35">
      <c r="A165" s="135"/>
    </row>
    <row r="166" spans="1:1" x14ac:dyDescent="0.35">
      <c r="A166" s="135"/>
    </row>
    <row r="167" spans="1:1" x14ac:dyDescent="0.35">
      <c r="A167" s="135"/>
    </row>
    <row r="168" spans="1:1" x14ac:dyDescent="0.35">
      <c r="A168" s="135"/>
    </row>
    <row r="169" spans="1:1" x14ac:dyDescent="0.35">
      <c r="A169" s="135"/>
    </row>
    <row r="170" spans="1:1" x14ac:dyDescent="0.35">
      <c r="A170" s="135"/>
    </row>
    <row r="171" spans="1:1" x14ac:dyDescent="0.35">
      <c r="A171" s="135"/>
    </row>
    <row r="172" spans="1:1" x14ac:dyDescent="0.35">
      <c r="A172" s="135"/>
    </row>
    <row r="173" spans="1:1" x14ac:dyDescent="0.35">
      <c r="A173" s="135"/>
    </row>
    <row r="174" spans="1:1" x14ac:dyDescent="0.35">
      <c r="A174" s="135"/>
    </row>
    <row r="175" spans="1:1" x14ac:dyDescent="0.35">
      <c r="A175" s="135"/>
    </row>
    <row r="176" spans="1:1" x14ac:dyDescent="0.35">
      <c r="A176" s="135"/>
    </row>
    <row r="177" spans="1:1" x14ac:dyDescent="0.35">
      <c r="A177" s="135"/>
    </row>
    <row r="178" spans="1:1" x14ac:dyDescent="0.35">
      <c r="A178" s="135"/>
    </row>
    <row r="179" spans="1:1" x14ac:dyDescent="0.35">
      <c r="A179" s="135"/>
    </row>
    <row r="180" spans="1:1" x14ac:dyDescent="0.35">
      <c r="A180" s="135"/>
    </row>
    <row r="181" spans="1:1" x14ac:dyDescent="0.35">
      <c r="A181" s="135"/>
    </row>
    <row r="182" spans="1:1" x14ac:dyDescent="0.35">
      <c r="A182" s="135"/>
    </row>
    <row r="183" spans="1:1" x14ac:dyDescent="0.35">
      <c r="A183" s="135"/>
    </row>
    <row r="184" spans="1:1" x14ac:dyDescent="0.35">
      <c r="A184" s="135"/>
    </row>
    <row r="185" spans="1:1" x14ac:dyDescent="0.35">
      <c r="A185" s="135"/>
    </row>
    <row r="186" spans="1:1" x14ac:dyDescent="0.35">
      <c r="A186" s="135"/>
    </row>
    <row r="187" spans="1:1" x14ac:dyDescent="0.35">
      <c r="A187" s="135"/>
    </row>
    <row r="188" spans="1:1" x14ac:dyDescent="0.35">
      <c r="A188" s="135"/>
    </row>
    <row r="189" spans="1:1" x14ac:dyDescent="0.35">
      <c r="A189" s="135"/>
    </row>
    <row r="190" spans="1:1" x14ac:dyDescent="0.35">
      <c r="A190" s="135"/>
    </row>
    <row r="191" spans="1:1" x14ac:dyDescent="0.35">
      <c r="A191" s="135"/>
    </row>
    <row r="192" spans="1:1" x14ac:dyDescent="0.35">
      <c r="A192" s="135"/>
    </row>
    <row r="193" spans="1:1" x14ac:dyDescent="0.35">
      <c r="A193" s="135"/>
    </row>
    <row r="194" spans="1:1" x14ac:dyDescent="0.35">
      <c r="A194" s="135"/>
    </row>
    <row r="195" spans="1:1" x14ac:dyDescent="0.35">
      <c r="A195" s="135"/>
    </row>
    <row r="196" spans="1:1" x14ac:dyDescent="0.35">
      <c r="A196" s="135"/>
    </row>
    <row r="197" spans="1:1" x14ac:dyDescent="0.35">
      <c r="A197" s="135"/>
    </row>
    <row r="198" spans="1:1" x14ac:dyDescent="0.35">
      <c r="A198" s="135"/>
    </row>
    <row r="199" spans="1:1" x14ac:dyDescent="0.35">
      <c r="A199" s="135"/>
    </row>
    <row r="200" spans="1:1" x14ac:dyDescent="0.35">
      <c r="A200" s="135"/>
    </row>
    <row r="201" spans="1:1" x14ac:dyDescent="0.35">
      <c r="A201" s="135"/>
    </row>
    <row r="202" spans="1:1" x14ac:dyDescent="0.35">
      <c r="A202" s="135"/>
    </row>
    <row r="203" spans="1:1" x14ac:dyDescent="0.35">
      <c r="A203" s="135"/>
    </row>
    <row r="204" spans="1:1" x14ac:dyDescent="0.35">
      <c r="A204" s="135"/>
    </row>
    <row r="205" spans="1:1" x14ac:dyDescent="0.35">
      <c r="A205" s="135"/>
    </row>
    <row r="206" spans="1:1" x14ac:dyDescent="0.35">
      <c r="A206" s="135"/>
    </row>
    <row r="207" spans="1:1" x14ac:dyDescent="0.35">
      <c r="A207" s="135"/>
    </row>
    <row r="208" spans="1:1" x14ac:dyDescent="0.35">
      <c r="A208" s="135"/>
    </row>
    <row r="209" spans="1:1" x14ac:dyDescent="0.35">
      <c r="A209" s="135"/>
    </row>
    <row r="210" spans="1:1" x14ac:dyDescent="0.35">
      <c r="A210" s="135"/>
    </row>
    <row r="211" spans="1:1" x14ac:dyDescent="0.35">
      <c r="A211" s="135"/>
    </row>
    <row r="212" spans="1:1" x14ac:dyDescent="0.35">
      <c r="A212" s="135"/>
    </row>
    <row r="213" spans="1:1" x14ac:dyDescent="0.35">
      <c r="A213" s="135"/>
    </row>
    <row r="214" spans="1:1" x14ac:dyDescent="0.35">
      <c r="A214" s="135"/>
    </row>
    <row r="215" spans="1:1" x14ac:dyDescent="0.35">
      <c r="A215" s="135"/>
    </row>
    <row r="216" spans="1:1" x14ac:dyDescent="0.35">
      <c r="A216" s="135"/>
    </row>
    <row r="217" spans="1:1" x14ac:dyDescent="0.35">
      <c r="A217" s="135"/>
    </row>
    <row r="218" spans="1:1" x14ac:dyDescent="0.35">
      <c r="A218" s="135"/>
    </row>
    <row r="219" spans="1:1" x14ac:dyDescent="0.35">
      <c r="A219" s="135"/>
    </row>
    <row r="220" spans="1:1" x14ac:dyDescent="0.35">
      <c r="A220" s="135"/>
    </row>
    <row r="221" spans="1:1" x14ac:dyDescent="0.35">
      <c r="A221" s="135"/>
    </row>
    <row r="222" spans="1:1" x14ac:dyDescent="0.35">
      <c r="A222" s="135"/>
    </row>
    <row r="223" spans="1:1" x14ac:dyDescent="0.35">
      <c r="A223" s="135"/>
    </row>
    <row r="224" spans="1:1" x14ac:dyDescent="0.35">
      <c r="A224" s="135"/>
    </row>
    <row r="225" spans="1:1" x14ac:dyDescent="0.35">
      <c r="A225" s="135"/>
    </row>
    <row r="226" spans="1:1" x14ac:dyDescent="0.35">
      <c r="A226" s="135"/>
    </row>
    <row r="227" spans="1:1" x14ac:dyDescent="0.35">
      <c r="A227" s="135"/>
    </row>
    <row r="228" spans="1:1" x14ac:dyDescent="0.35">
      <c r="A228" s="135"/>
    </row>
  </sheetData>
  <mergeCells count="2">
    <mergeCell ref="B3:U3"/>
    <mergeCell ref="X3:AS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31"/>
  <sheetViews>
    <sheetView tabSelected="1" topLeftCell="A111" workbookViewId="0">
      <selection activeCell="C148" sqref="C148"/>
    </sheetView>
  </sheetViews>
  <sheetFormatPr defaultColWidth="11.453125" defaultRowHeight="12.5" x14ac:dyDescent="0.25"/>
  <cols>
    <col min="1" max="1" width="11.7265625" style="34" customWidth="1"/>
    <col min="2" max="2" width="14.26953125" style="230" bestFit="1" customWidth="1"/>
    <col min="3" max="5" width="12.7265625" style="25" customWidth="1"/>
    <col min="6" max="6" width="12.7265625" style="230" customWidth="1"/>
    <col min="7" max="8" width="12.7265625" style="25" customWidth="1"/>
    <col min="9" max="13" width="11.453125" style="2"/>
    <col min="14" max="14" width="14.26953125" style="2" bestFit="1" customWidth="1"/>
    <col min="15" max="15" width="13.1796875" style="2" bestFit="1" customWidth="1"/>
    <col min="16" max="21" width="11.453125" style="2"/>
    <col min="22" max="22" width="14.26953125" style="2" customWidth="1"/>
    <col min="23" max="16384" width="11.453125" style="2"/>
  </cols>
  <sheetData>
    <row r="1" spans="1:22" ht="13" x14ac:dyDescent="0.3">
      <c r="A1" s="271" t="s">
        <v>1174</v>
      </c>
    </row>
    <row r="2" spans="1:22" x14ac:dyDescent="0.25">
      <c r="A2" s="26"/>
    </row>
    <row r="3" spans="1:22" ht="15" thickBot="1" x14ac:dyDescent="0.4">
      <c r="A3" s="27"/>
      <c r="B3" s="254" t="s">
        <v>18</v>
      </c>
      <c r="C3" s="255"/>
      <c r="D3" s="255"/>
      <c r="E3" s="256"/>
      <c r="F3" s="257" t="s">
        <v>19</v>
      </c>
      <c r="G3" s="258"/>
      <c r="H3" s="259"/>
    </row>
    <row r="4" spans="1:22" ht="15" thickTop="1" x14ac:dyDescent="0.35">
      <c r="A4" s="28" t="s">
        <v>20</v>
      </c>
      <c r="B4" s="231" t="s">
        <v>21</v>
      </c>
      <c r="C4" s="29" t="s">
        <v>22</v>
      </c>
      <c r="D4" s="30" t="s">
        <v>23</v>
      </c>
      <c r="E4" s="30" t="s">
        <v>24</v>
      </c>
      <c r="F4" s="231" t="s">
        <v>25</v>
      </c>
      <c r="G4" s="29" t="s">
        <v>22</v>
      </c>
      <c r="H4" s="31" t="s">
        <v>26</v>
      </c>
      <c r="J4" s="32" t="s">
        <v>27</v>
      </c>
      <c r="K4" s="33"/>
      <c r="L4" s="33"/>
      <c r="M4" s="33"/>
      <c r="N4" s="16" t="s">
        <v>9</v>
      </c>
      <c r="O4" s="16" t="s">
        <v>10</v>
      </c>
      <c r="P4" s="15"/>
      <c r="Q4" s="33"/>
      <c r="R4" s="33"/>
      <c r="S4" s="33"/>
      <c r="T4" s="33"/>
      <c r="U4" s="16" t="s">
        <v>9</v>
      </c>
      <c r="V4" s="17" t="s">
        <v>10</v>
      </c>
    </row>
    <row r="5" spans="1:22" ht="14.5" x14ac:dyDescent="0.35">
      <c r="A5" s="43" t="str">
        <f>'Step 4'!A5</f>
        <v>2018-06-26</v>
      </c>
      <c r="B5" s="232">
        <f>'Step 4'!AZ5</f>
        <v>1000000</v>
      </c>
      <c r="C5" s="35"/>
      <c r="D5" s="36"/>
      <c r="E5" s="37"/>
      <c r="F5" s="235"/>
      <c r="G5" s="35"/>
      <c r="H5" s="38"/>
      <c r="J5" s="39"/>
      <c r="K5" s="40"/>
      <c r="L5" s="40"/>
      <c r="M5" s="40"/>
      <c r="N5" s="41"/>
      <c r="O5" s="41"/>
      <c r="P5" s="9"/>
      <c r="Q5" s="40"/>
      <c r="R5" s="40"/>
      <c r="S5" s="40"/>
      <c r="T5" s="40"/>
      <c r="U5" s="41"/>
      <c r="V5" s="42"/>
    </row>
    <row r="6" spans="1:22" ht="14.5" x14ac:dyDescent="0.35">
      <c r="A6" s="43">
        <f>'Step 4'!A6</f>
        <v>43278</v>
      </c>
      <c r="B6" s="233">
        <f>'Step 4'!AZ6</f>
        <v>993678.94505429559</v>
      </c>
      <c r="C6" s="44">
        <f>B6/B5-1</f>
        <v>-6.3210549457044518E-3</v>
      </c>
      <c r="D6" s="44">
        <f>IF(C6&lt;0,C6,0)</f>
        <v>-6.3210549457044518E-3</v>
      </c>
      <c r="E6" s="45"/>
      <c r="F6" s="236">
        <f>'Step 2'!X4</f>
        <v>268.80633544921881</v>
      </c>
      <c r="G6" s="44"/>
      <c r="H6" s="45"/>
      <c r="J6" s="4" t="s">
        <v>28</v>
      </c>
      <c r="K6" s="9"/>
      <c r="L6" s="9"/>
      <c r="M6" s="9"/>
      <c r="N6" s="44">
        <f>((B69/B5)^(1/COUNT(A6:A131)))-1</f>
        <v>7.2315909319597971E-4</v>
      </c>
      <c r="O6" s="46">
        <f>((1+N6)^250)-1</f>
        <v>0.19808498340720426</v>
      </c>
      <c r="P6" s="9"/>
      <c r="Q6" s="9" t="s">
        <v>29</v>
      </c>
      <c r="R6" s="9"/>
      <c r="S6" s="9"/>
      <c r="T6" s="9"/>
      <c r="U6" s="47">
        <f>AVERAGE(H7:H131)</f>
        <v>2.4759546427875873E-3</v>
      </c>
      <c r="V6" s="48">
        <f>((1+U6)^250)-1</f>
        <v>0.85562882772286386</v>
      </c>
    </row>
    <row r="7" spans="1:22" ht="14.5" x14ac:dyDescent="0.35">
      <c r="A7" s="43">
        <f>'Step 4'!A7</f>
        <v>43279</v>
      </c>
      <c r="B7" s="233">
        <f>'Step 4'!AZ7</f>
        <v>999147.2272594634</v>
      </c>
      <c r="C7" s="44">
        <f>(B7/B6)-1</f>
        <v>5.5030673965512644E-3</v>
      </c>
      <c r="D7" s="44">
        <f>IF(C7&lt;0,C7,0)</f>
        <v>0</v>
      </c>
      <c r="E7" s="45" t="str">
        <f>IF(AND(D7&lt;0,D6&lt;0),(1+D7)*(1+E6)-1,IF(D7&lt;0,D7,""))</f>
        <v/>
      </c>
      <c r="F7" s="236">
        <f>'Step 2'!X5</f>
        <v>266.5794677734375</v>
      </c>
      <c r="G7" s="44">
        <f>(F7/F6)-1</f>
        <v>-8.2842827050927381E-3</v>
      </c>
      <c r="H7" s="45">
        <f>C7-G7</f>
        <v>1.3787350101644003E-2</v>
      </c>
      <c r="J7" s="49" t="s">
        <v>30</v>
      </c>
      <c r="K7" s="50"/>
      <c r="L7" s="50"/>
      <c r="M7" s="50"/>
      <c r="N7" s="51">
        <f>AVERAGE(C6:C131)</f>
        <v>1.3684252199989021E-3</v>
      </c>
      <c r="O7" s="52">
        <f>N7*250</f>
        <v>0.3421063049997255</v>
      </c>
      <c r="P7" s="9"/>
      <c r="Q7" s="9"/>
      <c r="R7" s="9"/>
      <c r="S7" s="9"/>
      <c r="T7" s="9"/>
      <c r="U7" s="53"/>
      <c r="V7" s="54"/>
    </row>
    <row r="8" spans="1:22" ht="14.5" x14ac:dyDescent="0.35">
      <c r="A8" s="43">
        <f>'Step 4'!A8</f>
        <v>43280</v>
      </c>
      <c r="B8" s="233">
        <f>'Step 4'!AZ8</f>
        <v>997412.75170788122</v>
      </c>
      <c r="C8" s="44">
        <f t="shared" ref="C8:C69" si="0">(B8/B7)-1</f>
        <v>-1.7359559274758851E-3</v>
      </c>
      <c r="D8" s="44">
        <f t="shared" ref="D8:D69" si="1">IF(C8&lt;0,C8,0)</f>
        <v>-1.7359559274758851E-3</v>
      </c>
      <c r="E8" s="45">
        <f t="shared" ref="E8:E11" si="2">IF(AND(D8&lt;0,D7&lt;0),(1+D8)*(1+E7)-1,IF(D8&lt;0,D8,""))</f>
        <v>-1.7359559274758851E-3</v>
      </c>
      <c r="F8" s="236">
        <f>'Step 2'!X6</f>
        <v>268.1036376953125</v>
      </c>
      <c r="G8" s="44">
        <f t="shared" ref="G8:G69" si="3">(F8/F7)-1</f>
        <v>5.7175068080275171E-3</v>
      </c>
      <c r="H8" s="45">
        <f t="shared" ref="H8:H69" si="4">C8-G8</f>
        <v>-7.4534627355034022E-3</v>
      </c>
      <c r="J8" s="4"/>
      <c r="K8" s="9"/>
      <c r="L8" s="9"/>
      <c r="M8" s="9"/>
      <c r="N8" s="53"/>
      <c r="O8" s="55"/>
      <c r="P8" s="9"/>
      <c r="Q8" s="9" t="s">
        <v>31</v>
      </c>
      <c r="R8" s="9"/>
      <c r="S8" s="9"/>
      <c r="T8" s="9"/>
      <c r="U8" s="44">
        <f>_xlfn.VAR.S(H7:H131)</f>
        <v>1.1739766712632766E-4</v>
      </c>
      <c r="V8" s="56">
        <f>U8*250</f>
        <v>2.9349416781581917E-2</v>
      </c>
    </row>
    <row r="9" spans="1:22" ht="14.5" x14ac:dyDescent="0.35">
      <c r="A9" s="43">
        <f>'Step 4'!A9</f>
        <v>43283</v>
      </c>
      <c r="B9" s="233">
        <f>'Step 4'!AZ9</f>
        <v>996256.38108272874</v>
      </c>
      <c r="C9" s="44">
        <f t="shared" si="0"/>
        <v>-1.1593702037320242E-3</v>
      </c>
      <c r="D9" s="44">
        <f t="shared" si="1"/>
        <v>-1.1593702037320242E-3</v>
      </c>
      <c r="E9" s="45">
        <f t="shared" si="2"/>
        <v>-2.8933135156306022E-3</v>
      </c>
      <c r="F9" s="236">
        <f>'Step 2'!X7</f>
        <v>268.4896240234375</v>
      </c>
      <c r="G9" s="44">
        <f t="shared" si="3"/>
        <v>1.4396907533333891E-3</v>
      </c>
      <c r="H9" s="45">
        <f t="shared" si="4"/>
        <v>-2.5990609570654133E-3</v>
      </c>
      <c r="J9" s="4" t="s">
        <v>32</v>
      </c>
      <c r="K9" s="9"/>
      <c r="L9" s="9"/>
      <c r="M9" s="9"/>
      <c r="N9" s="44">
        <f>_xlfn.VAR.S(C6:C131)</f>
        <v>2.2429085181641002E-5</v>
      </c>
      <c r="O9" s="46">
        <f>N9*250</f>
        <v>5.6072712954102506E-3</v>
      </c>
      <c r="P9" s="9"/>
      <c r="Q9" s="9" t="s">
        <v>33</v>
      </c>
      <c r="R9" s="9"/>
      <c r="S9" s="9"/>
      <c r="T9" s="9"/>
      <c r="U9" s="47">
        <f>SQRT(U8)</f>
        <v>1.0835020402672422E-2</v>
      </c>
      <c r="V9" s="48">
        <f>SQRT(V8)</f>
        <v>0.171316714834198</v>
      </c>
    </row>
    <row r="10" spans="1:22" ht="14.5" x14ac:dyDescent="0.35">
      <c r="A10" s="43">
        <f>'Step 4'!A10</f>
        <v>43284</v>
      </c>
      <c r="B10" s="233">
        <f>'Step 4'!AZ10</f>
        <v>997130.88972735987</v>
      </c>
      <c r="C10" s="44">
        <f t="shared" si="0"/>
        <v>8.7779477375171666E-4</v>
      </c>
      <c r="D10" s="44">
        <f t="shared" si="1"/>
        <v>0</v>
      </c>
      <c r="E10" s="45" t="str">
        <f t="shared" si="2"/>
        <v/>
      </c>
      <c r="F10" s="236">
        <f>'Step 2'!X8</f>
        <v>269.06365966796881</v>
      </c>
      <c r="G10" s="44">
        <f t="shared" si="3"/>
        <v>2.1380179834480373E-3</v>
      </c>
      <c r="H10" s="45">
        <f t="shared" si="4"/>
        <v>-1.2602232096963206E-3</v>
      </c>
      <c r="J10" s="49" t="s">
        <v>34</v>
      </c>
      <c r="K10" s="50"/>
      <c r="L10" s="50"/>
      <c r="M10" s="50"/>
      <c r="N10" s="51">
        <f>SQRT(N9)</f>
        <v>4.7359355128254229E-3</v>
      </c>
      <c r="O10" s="52">
        <f>SQRT(O9)</f>
        <v>7.4881715361029555E-2</v>
      </c>
      <c r="P10" s="9"/>
      <c r="Q10" s="9"/>
      <c r="R10" s="9"/>
      <c r="S10" s="9"/>
      <c r="T10" s="9"/>
      <c r="U10" s="53"/>
      <c r="V10" s="54"/>
    </row>
    <row r="11" spans="1:22" ht="14.5" x14ac:dyDescent="0.35">
      <c r="A11" s="43">
        <f>'Step 4'!A11</f>
        <v>43286</v>
      </c>
      <c r="B11" s="233">
        <f>'Step 4'!AZ11</f>
        <v>1000773.6642229082</v>
      </c>
      <c r="C11" s="44">
        <f t="shared" si="0"/>
        <v>3.6532560901250122E-3</v>
      </c>
      <c r="D11" s="44">
        <f t="shared" si="1"/>
        <v>0</v>
      </c>
      <c r="E11" s="45" t="str">
        <f t="shared" si="2"/>
        <v/>
      </c>
      <c r="F11" s="236">
        <f>'Step 2'!X9</f>
        <v>268.113525390625</v>
      </c>
      <c r="G11" s="44">
        <f t="shared" si="3"/>
        <v>-3.5312620014025242E-3</v>
      </c>
      <c r="H11" s="45">
        <f t="shared" si="4"/>
        <v>7.1845180915275364E-3</v>
      </c>
      <c r="J11" s="4"/>
      <c r="K11" s="9"/>
      <c r="L11" s="9"/>
      <c r="M11" s="9"/>
      <c r="N11" s="53"/>
      <c r="O11" s="55"/>
      <c r="P11" s="9"/>
      <c r="Q11" s="50" t="s">
        <v>14</v>
      </c>
      <c r="R11" s="9"/>
      <c r="S11" s="9"/>
      <c r="T11" s="9"/>
      <c r="U11" s="9"/>
      <c r="V11" s="57">
        <f>V6/V9</f>
        <v>4.9944270093607033</v>
      </c>
    </row>
    <row r="12" spans="1:22" ht="14.5" x14ac:dyDescent="0.35">
      <c r="A12" s="43">
        <f>'Step 4'!A12</f>
        <v>43287</v>
      </c>
      <c r="B12" s="233">
        <f>'Step 4'!AZ12</f>
        <v>1004052.3855770143</v>
      </c>
      <c r="C12" s="44">
        <f t="shared" si="0"/>
        <v>3.2761866856798605E-3</v>
      </c>
      <c r="D12" s="44">
        <f t="shared" si="1"/>
        <v>0</v>
      </c>
      <c r="E12" s="45" t="str">
        <f>IF(AND(D12&lt;0,D11&lt;0),(1+D12)*(1+E11)-1,IF(D12&lt;0,D12,""))</f>
        <v/>
      </c>
      <c r="F12" s="236">
        <f>'Step 2'!X10</f>
        <v>270.30078125</v>
      </c>
      <c r="G12" s="44">
        <f t="shared" si="3"/>
        <v>8.157946736138344E-3</v>
      </c>
      <c r="H12" s="45">
        <f t="shared" si="4"/>
        <v>-4.8817600504584835E-3</v>
      </c>
      <c r="J12" s="4" t="s">
        <v>35</v>
      </c>
      <c r="K12" s="9"/>
      <c r="L12" s="9"/>
      <c r="M12" s="9"/>
      <c r="N12" s="44">
        <f>_xlfn.VAR.S(D6:D131)</f>
        <v>4.9033410042786046E-6</v>
      </c>
      <c r="O12" s="46">
        <f>N12*250</f>
        <v>1.2258352510696512E-3</v>
      </c>
      <c r="P12" s="9"/>
      <c r="Q12" s="9"/>
      <c r="R12" s="9"/>
      <c r="S12" s="9"/>
      <c r="T12" s="9"/>
      <c r="U12" s="9"/>
      <c r="V12" s="8"/>
    </row>
    <row r="13" spans="1:22" ht="14.5" x14ac:dyDescent="0.35">
      <c r="A13" s="43">
        <f>'Step 4'!A13</f>
        <v>43290</v>
      </c>
      <c r="B13" s="233">
        <f>'Step 4'!AZ13</f>
        <v>999991.98709314188</v>
      </c>
      <c r="C13" s="44">
        <f>(B13/B12)-1</f>
        <v>-4.0440105936693227E-3</v>
      </c>
      <c r="D13" s="44">
        <f t="shared" si="1"/>
        <v>-4.0440105936693227E-3</v>
      </c>
      <c r="E13" s="45">
        <f t="shared" ref="E13:E69" si="5">IF(AND(D13&lt;0,D12&lt;0),(1+D13)*(1+E12)-1,IF(D13&lt;0,D13,""))</f>
        <v>-4.0440105936693227E-3</v>
      </c>
      <c r="F13" s="236">
        <f>'Step 2'!X11</f>
        <v>272.5870361328125</v>
      </c>
      <c r="G13" s="44">
        <f t="shared" si="3"/>
        <v>8.458188216252216E-3</v>
      </c>
      <c r="H13" s="45">
        <f t="shared" si="4"/>
        <v>-1.2502198809921539E-2</v>
      </c>
      <c r="J13" s="49" t="s">
        <v>36</v>
      </c>
      <c r="K13" s="50"/>
      <c r="L13" s="50"/>
      <c r="M13" s="50"/>
      <c r="N13" s="51">
        <f>SQRT(N12)</f>
        <v>2.2143488894658414E-3</v>
      </c>
      <c r="O13" s="52">
        <f>SQRT(O12)</f>
        <v>3.5011930124882448E-2</v>
      </c>
      <c r="P13" s="9"/>
      <c r="Q13" s="9" t="s">
        <v>37</v>
      </c>
      <c r="R13" s="9"/>
      <c r="S13" s="9"/>
      <c r="T13" s="9"/>
      <c r="U13" s="44">
        <f>_xlfn.VAR.S(G7:G131)</f>
        <v>1.0244271546515216E-4</v>
      </c>
      <c r="V13" s="56">
        <f>U13*250</f>
        <v>2.5610678866288039E-2</v>
      </c>
    </row>
    <row r="14" spans="1:22" ht="14.5" x14ac:dyDescent="0.35">
      <c r="A14" s="43">
        <f>'Step 4'!A14</f>
        <v>43291</v>
      </c>
      <c r="B14" s="233">
        <f>'Step 4'!AZ14</f>
        <v>1000481.7642782726</v>
      </c>
      <c r="C14" s="44">
        <f t="shared" si="0"/>
        <v>4.89781109701104E-4</v>
      </c>
      <c r="D14" s="44">
        <f t="shared" si="1"/>
        <v>0</v>
      </c>
      <c r="E14" s="45" t="str">
        <f t="shared" si="5"/>
        <v/>
      </c>
      <c r="F14" s="236">
        <f>'Step 2'!X12</f>
        <v>275.04153442382813</v>
      </c>
      <c r="G14" s="44">
        <f t="shared" si="3"/>
        <v>9.0044571665532924E-3</v>
      </c>
      <c r="H14" s="45">
        <f t="shared" si="4"/>
        <v>-8.5146760568521884E-3</v>
      </c>
      <c r="J14" s="4"/>
      <c r="K14" s="9"/>
      <c r="L14" s="9"/>
      <c r="M14" s="9"/>
      <c r="N14" s="9"/>
      <c r="O14" s="55"/>
      <c r="P14" s="9"/>
      <c r="Q14" s="9" t="s">
        <v>38</v>
      </c>
      <c r="R14" s="9"/>
      <c r="S14" s="9"/>
      <c r="T14" s="9"/>
      <c r="U14" s="44">
        <f>SQRT(U13)</f>
        <v>1.0121398888748145E-2</v>
      </c>
      <c r="V14" s="56">
        <f>SQRT(V13)</f>
        <v>0.16003336797770656</v>
      </c>
    </row>
    <row r="15" spans="1:22" ht="14.5" x14ac:dyDescent="0.35">
      <c r="A15" s="43">
        <f>'Step 4'!A15</f>
        <v>43292</v>
      </c>
      <c r="B15" s="233">
        <f>'Step 4'!AZ15</f>
        <v>1001670.290274701</v>
      </c>
      <c r="C15" s="44">
        <f t="shared" si="0"/>
        <v>1.1879536827796855E-3</v>
      </c>
      <c r="D15" s="44">
        <f t="shared" si="1"/>
        <v>0</v>
      </c>
      <c r="E15" s="45" t="str">
        <f t="shared" si="5"/>
        <v/>
      </c>
      <c r="F15" s="236">
        <f>'Step 2'!X13</f>
        <v>276.03121948242188</v>
      </c>
      <c r="G15" s="44">
        <f t="shared" si="3"/>
        <v>3.5983112902093772E-3</v>
      </c>
      <c r="H15" s="45">
        <f t="shared" si="4"/>
        <v>-2.4103576074296917E-3</v>
      </c>
      <c r="J15" s="4" t="s">
        <v>39</v>
      </c>
      <c r="K15" s="9"/>
      <c r="L15" s="9"/>
      <c r="M15" s="9"/>
      <c r="N15" s="9"/>
      <c r="O15" s="46">
        <f>MAX(C6:C131)</f>
        <v>2.145322190474519E-2</v>
      </c>
      <c r="P15" s="9"/>
      <c r="Q15" s="9"/>
      <c r="R15" s="9"/>
      <c r="S15" s="9"/>
      <c r="T15" s="9"/>
      <c r="U15" s="44"/>
      <c r="V15" s="56"/>
    </row>
    <row r="16" spans="1:22" ht="14.5" x14ac:dyDescent="0.35">
      <c r="A16" s="43">
        <f>'Step 4'!A16</f>
        <v>43293</v>
      </c>
      <c r="B16" s="233">
        <f>'Step 4'!AZ16</f>
        <v>1001999.1371772955</v>
      </c>
      <c r="C16" s="44">
        <f t="shared" si="0"/>
        <v>3.2829854872140629E-4</v>
      </c>
      <c r="D16" s="44">
        <f t="shared" si="1"/>
        <v>0</v>
      </c>
      <c r="E16" s="45" t="str">
        <f t="shared" si="5"/>
        <v/>
      </c>
      <c r="F16" s="236">
        <f>'Step 2'!X14</f>
        <v>274.01223754882813</v>
      </c>
      <c r="G16" s="44">
        <f t="shared" si="3"/>
        <v>-7.3143245803118928E-3</v>
      </c>
      <c r="H16" s="45">
        <f t="shared" si="4"/>
        <v>7.6426231290332991E-3</v>
      </c>
      <c r="J16" s="4" t="s">
        <v>40</v>
      </c>
      <c r="K16" s="9"/>
      <c r="L16" s="9"/>
      <c r="M16" s="9"/>
      <c r="N16" s="9"/>
      <c r="O16" s="46">
        <f>MIN(C6:C131)</f>
        <v>-1.1187630097891033E-2</v>
      </c>
      <c r="P16" s="9"/>
      <c r="Q16" s="9" t="s">
        <v>41</v>
      </c>
      <c r="R16" s="9"/>
      <c r="S16" s="9"/>
      <c r="T16" s="9"/>
      <c r="U16" s="44">
        <f>_xlfn.COVARIANCE.S(C7:C131,G7:G131)</f>
        <v>3.5871794824954182E-6</v>
      </c>
      <c r="V16" s="56">
        <f>U16*250</f>
        <v>8.967948706238545E-4</v>
      </c>
    </row>
    <row r="17" spans="1:22" ht="14.5" x14ac:dyDescent="0.35">
      <c r="A17" s="43">
        <f>'Step 4'!A17</f>
        <v>43294</v>
      </c>
      <c r="B17" s="233">
        <f>'Step 4'!AZ17</f>
        <v>1004590.4513187179</v>
      </c>
      <c r="C17" s="44">
        <f t="shared" si="0"/>
        <v>2.5861440846368655E-3</v>
      </c>
      <c r="D17" s="44">
        <f t="shared" si="1"/>
        <v>0</v>
      </c>
      <c r="E17" s="45" t="str">
        <f t="shared" si="5"/>
        <v/>
      </c>
      <c r="F17" s="236">
        <f>'Step 2'!X15</f>
        <v>276.49639892578119</v>
      </c>
      <c r="G17" s="44">
        <f t="shared" si="3"/>
        <v>9.0658774920970853E-3</v>
      </c>
      <c r="H17" s="45">
        <f t="shared" si="4"/>
        <v>-6.4797334074602198E-3</v>
      </c>
      <c r="J17" s="4"/>
      <c r="K17" s="58" t="s">
        <v>42</v>
      </c>
      <c r="L17" s="58"/>
      <c r="M17" s="58"/>
      <c r="N17" s="58"/>
      <c r="O17" s="46">
        <f>ABS(O15)+ABS(O16)</f>
        <v>3.2640852002636223E-2</v>
      </c>
      <c r="P17" s="9"/>
      <c r="Q17" s="9"/>
      <c r="R17" s="9"/>
      <c r="S17" s="9"/>
      <c r="T17" s="9"/>
      <c r="U17" s="9"/>
      <c r="V17" s="8"/>
    </row>
    <row r="18" spans="1:22" ht="14.5" x14ac:dyDescent="0.35">
      <c r="A18" s="43">
        <f>'Step 4'!A18</f>
        <v>43297</v>
      </c>
      <c r="B18" s="233">
        <f>'Step 4'!AZ18</f>
        <v>1001398.6007048681</v>
      </c>
      <c r="C18" s="44">
        <f t="shared" si="0"/>
        <v>-3.1772655311026465E-3</v>
      </c>
      <c r="D18" s="44">
        <f t="shared" si="1"/>
        <v>-3.1772655311026465E-3</v>
      </c>
      <c r="E18" s="45">
        <f t="shared" si="5"/>
        <v>-3.1772655311026465E-3</v>
      </c>
      <c r="F18" s="236">
        <f>'Step 2'!X16</f>
        <v>276.71414184570313</v>
      </c>
      <c r="G18" s="44">
        <f t="shared" si="3"/>
        <v>7.8750725422782608E-4</v>
      </c>
      <c r="H18" s="45">
        <f t="shared" si="4"/>
        <v>-3.9647727853304726E-3</v>
      </c>
      <c r="J18" s="4" t="s">
        <v>43</v>
      </c>
      <c r="K18" s="9"/>
      <c r="L18" s="9"/>
      <c r="M18" s="9"/>
      <c r="N18" s="9"/>
      <c r="O18" s="59">
        <f>COUNT(D6:D131)-O19</f>
        <v>103</v>
      </c>
      <c r="P18" s="9"/>
      <c r="Q18" s="50" t="s">
        <v>44</v>
      </c>
      <c r="R18" s="9"/>
      <c r="S18" s="9"/>
      <c r="T18" s="9"/>
      <c r="U18" s="9"/>
      <c r="V18" s="57">
        <f>V16/V13</f>
        <v>3.5016442762254435E-2</v>
      </c>
    </row>
    <row r="19" spans="1:22" ht="14.5" x14ac:dyDescent="0.35">
      <c r="A19" s="43">
        <f>'Step 4'!A19</f>
        <v>43298</v>
      </c>
      <c r="B19" s="233">
        <f>'Step 4'!AZ19</f>
        <v>1002161.0909393966</v>
      </c>
      <c r="C19" s="44">
        <f t="shared" si="0"/>
        <v>7.6142530456091428E-4</v>
      </c>
      <c r="D19" s="44">
        <f t="shared" si="1"/>
        <v>0</v>
      </c>
      <c r="E19" s="45" t="str">
        <f t="shared" si="5"/>
        <v/>
      </c>
      <c r="F19" s="236">
        <f>'Step 2'!X17</f>
        <v>276.46670532226563</v>
      </c>
      <c r="G19" s="44">
        <f t="shared" si="3"/>
        <v>-8.9419543861068984E-4</v>
      </c>
      <c r="H19" s="45">
        <f t="shared" si="4"/>
        <v>1.6556207431716041E-3</v>
      </c>
      <c r="J19" s="4" t="s">
        <v>45</v>
      </c>
      <c r="K19" s="9"/>
      <c r="L19" s="9"/>
      <c r="M19" s="9"/>
      <c r="N19" s="9"/>
      <c r="O19" s="59">
        <f>COUNTIF(D6:D69,"&lt;0")</f>
        <v>23</v>
      </c>
      <c r="P19" s="9"/>
      <c r="Q19" s="9"/>
      <c r="R19" s="9"/>
      <c r="S19" s="9"/>
      <c r="T19" s="9"/>
      <c r="U19" s="9"/>
      <c r="V19" s="8"/>
    </row>
    <row r="20" spans="1:22" ht="14.5" x14ac:dyDescent="0.35">
      <c r="A20" s="43">
        <f>'Step 4'!A20</f>
        <v>43299</v>
      </c>
      <c r="B20" s="233">
        <f>'Step 4'!AZ20</f>
        <v>1003959.8108354696</v>
      </c>
      <c r="C20" s="44">
        <f t="shared" si="0"/>
        <v>1.7948410812744786E-3</v>
      </c>
      <c r="D20" s="44">
        <f t="shared" si="1"/>
        <v>0</v>
      </c>
      <c r="E20" s="45" t="str">
        <f t="shared" si="5"/>
        <v/>
      </c>
      <c r="F20" s="236">
        <f>'Step 2'!X18</f>
        <v>277.58511352539063</v>
      </c>
      <c r="G20" s="44">
        <f t="shared" si="3"/>
        <v>4.0453630820438402E-3</v>
      </c>
      <c r="H20" s="45">
        <f t="shared" si="4"/>
        <v>-2.2505220007693616E-3</v>
      </c>
      <c r="J20" s="4"/>
      <c r="K20" s="58" t="s">
        <v>11</v>
      </c>
      <c r="L20" s="58"/>
      <c r="M20" s="58"/>
      <c r="N20" s="58"/>
      <c r="O20" s="60">
        <f>O18/O19</f>
        <v>4.4782608695652177</v>
      </c>
      <c r="P20" s="9"/>
      <c r="Q20" s="9" t="s">
        <v>46</v>
      </c>
      <c r="R20" s="9"/>
      <c r="S20" s="9"/>
      <c r="T20" s="9"/>
      <c r="U20" s="53">
        <f>AVERAGE(G7:G131)</f>
        <v>-1.0460135814630584E-3</v>
      </c>
      <c r="V20" s="54">
        <f>((1+U20)^250)-1</f>
        <v>-0.23021210172582685</v>
      </c>
    </row>
    <row r="21" spans="1:22" ht="14.5" x14ac:dyDescent="0.35">
      <c r="A21" s="43">
        <f>'Step 4'!A21</f>
        <v>43300</v>
      </c>
      <c r="B21" s="233">
        <f>'Step 4'!AZ21</f>
        <v>1012698.2223727864</v>
      </c>
      <c r="C21" s="44">
        <f t="shared" si="0"/>
        <v>8.7039455593793669E-3</v>
      </c>
      <c r="D21" s="44">
        <f t="shared" si="1"/>
        <v>0</v>
      </c>
      <c r="E21" s="45" t="str">
        <f t="shared" si="5"/>
        <v/>
      </c>
      <c r="F21" s="236">
        <f>'Step 2'!X19</f>
        <v>278.16903686523438</v>
      </c>
      <c r="G21" s="44">
        <f t="shared" si="3"/>
        <v>2.103583050358182E-3</v>
      </c>
      <c r="H21" s="45">
        <f t="shared" si="4"/>
        <v>6.6003625090211848E-3</v>
      </c>
      <c r="J21" s="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</row>
    <row r="22" spans="1:22" ht="14.5" x14ac:dyDescent="0.35">
      <c r="A22" s="43">
        <f>'Step 4'!A22</f>
        <v>43301</v>
      </c>
      <c r="B22" s="233">
        <f>'Step 4'!AZ22</f>
        <v>1012366.1581537063</v>
      </c>
      <c r="C22" s="44">
        <f t="shared" si="0"/>
        <v>-3.2790046604602718E-4</v>
      </c>
      <c r="D22" s="44">
        <f t="shared" si="1"/>
        <v>-3.2790046604602718E-4</v>
      </c>
      <c r="E22" s="45">
        <f t="shared" si="5"/>
        <v>-3.2790046604602718E-4</v>
      </c>
      <c r="F22" s="236">
        <f>'Step 2'!X20</f>
        <v>277.11993408203119</v>
      </c>
      <c r="G22" s="44">
        <f t="shared" si="3"/>
        <v>-3.771457797840494E-3</v>
      </c>
      <c r="H22" s="45">
        <f t="shared" si="4"/>
        <v>3.4435573317944668E-3</v>
      </c>
      <c r="J22" s="61" t="s">
        <v>47</v>
      </c>
      <c r="K22" s="62"/>
      <c r="L22" s="62"/>
      <c r="M22" s="62"/>
      <c r="N22" s="62"/>
      <c r="O22" s="63">
        <f>MIN(E6:E131)</f>
        <v>-1.5167492933937599E-2</v>
      </c>
      <c r="P22" s="9"/>
      <c r="Q22" s="50" t="s">
        <v>48</v>
      </c>
      <c r="R22" s="9"/>
      <c r="S22" s="9"/>
      <c r="T22" s="9"/>
      <c r="U22" s="9"/>
      <c r="V22" s="64">
        <f>O7-O24-V18*(V20-O24)</f>
        <v>0.32691141015355651</v>
      </c>
    </row>
    <row r="23" spans="1:22" ht="14.5" x14ac:dyDescent="0.35">
      <c r="A23" s="43">
        <f>'Step 4'!A23</f>
        <v>43304</v>
      </c>
      <c r="B23" s="233">
        <f>'Step 4'!AZ23</f>
        <v>1013473.2617303455</v>
      </c>
      <c r="C23" s="44">
        <f t="shared" si="0"/>
        <v>1.0935801910429976E-3</v>
      </c>
      <c r="D23" s="44">
        <f t="shared" si="1"/>
        <v>0</v>
      </c>
      <c r="E23" s="45" t="str">
        <f t="shared" si="5"/>
        <v/>
      </c>
      <c r="F23" s="236">
        <f>'Step 2'!X21</f>
        <v>276.80322265625</v>
      </c>
      <c r="G23" s="44">
        <f t="shared" si="3"/>
        <v>-1.1428677147686805E-3</v>
      </c>
      <c r="H23" s="45">
        <f t="shared" si="4"/>
        <v>2.2364479058116782E-3</v>
      </c>
      <c r="J23" s="4"/>
      <c r="K23" s="9"/>
      <c r="L23" s="9"/>
      <c r="M23" s="9"/>
      <c r="N23" s="9"/>
      <c r="O23" s="9"/>
      <c r="P23" s="9"/>
      <c r="Q23" s="9"/>
      <c r="R23" s="50"/>
      <c r="S23" s="9"/>
      <c r="T23" s="9"/>
      <c r="U23" s="9"/>
      <c r="V23" s="8"/>
    </row>
    <row r="24" spans="1:22" ht="14.5" x14ac:dyDescent="0.35">
      <c r="A24" s="43">
        <f>'Step 4'!A24</f>
        <v>43305</v>
      </c>
      <c r="B24" s="233">
        <f>'Step 4'!AZ24</f>
        <v>1006269.1519796718</v>
      </c>
      <c r="C24" s="44">
        <f t="shared" si="0"/>
        <v>-7.1083372622715579E-3</v>
      </c>
      <c r="D24" s="44">
        <f t="shared" si="1"/>
        <v>-7.1083372622715579E-3</v>
      </c>
      <c r="E24" s="45">
        <f t="shared" si="5"/>
        <v>-7.1083372622715579E-3</v>
      </c>
      <c r="F24" s="236">
        <f>'Step 2'!X22</f>
        <v>277.31787109375</v>
      </c>
      <c r="G24" s="44">
        <f t="shared" si="3"/>
        <v>1.8592573907245669E-3</v>
      </c>
      <c r="H24" s="45">
        <f t="shared" si="4"/>
        <v>-8.9675946529961248E-3</v>
      </c>
      <c r="J24" s="65" t="s">
        <v>49</v>
      </c>
      <c r="K24" s="58"/>
      <c r="L24" s="58"/>
      <c r="M24" s="58"/>
      <c r="N24" s="66"/>
      <c r="O24" s="67">
        <f>ASSUMPTIONS!Q17</f>
        <v>2.41E-2</v>
      </c>
      <c r="P24" s="9"/>
      <c r="Q24" s="9" t="s">
        <v>50</v>
      </c>
      <c r="R24" s="9"/>
      <c r="S24" s="9"/>
      <c r="T24" s="9"/>
      <c r="U24" s="9"/>
      <c r="V24" s="8"/>
    </row>
    <row r="25" spans="1:22" ht="14.5" x14ac:dyDescent="0.35">
      <c r="A25" s="43">
        <f>'Step 4'!A25</f>
        <v>43306</v>
      </c>
      <c r="B25" s="233">
        <f>'Step 4'!AZ25</f>
        <v>1009191.2919254686</v>
      </c>
      <c r="C25" s="44">
        <f t="shared" si="0"/>
        <v>2.9039347375878766E-3</v>
      </c>
      <c r="D25" s="44">
        <f t="shared" si="1"/>
        <v>0</v>
      </c>
      <c r="E25" s="45" t="str">
        <f t="shared" si="5"/>
        <v/>
      </c>
      <c r="F25" s="236">
        <f>'Step 2'!X23</f>
        <v>278.71334838867188</v>
      </c>
      <c r="G25" s="44">
        <f t="shared" si="3"/>
        <v>5.0320496454774322E-3</v>
      </c>
      <c r="H25" s="45">
        <f t="shared" si="4"/>
        <v>-2.1281149078895556E-3</v>
      </c>
      <c r="J25" s="4"/>
      <c r="K25" s="9"/>
      <c r="L25" s="9"/>
      <c r="M25" s="9"/>
      <c r="N25" s="9"/>
      <c r="O25" s="9"/>
      <c r="P25" s="9"/>
      <c r="Q25" s="9"/>
      <c r="R25" s="58" t="s">
        <v>6</v>
      </c>
      <c r="S25" s="9"/>
      <c r="T25" s="9"/>
      <c r="U25" s="9"/>
      <c r="V25" s="54">
        <f>O7-O24</f>
        <v>0.31800630499972549</v>
      </c>
    </row>
    <row r="26" spans="1:22" ht="14.5" x14ac:dyDescent="0.35">
      <c r="A26" s="43">
        <f>'Step 4'!A26</f>
        <v>43307</v>
      </c>
      <c r="B26" s="233">
        <f>'Step 4'!AZ26</f>
        <v>1026067.8641436109</v>
      </c>
      <c r="C26" s="44">
        <f t="shared" si="0"/>
        <v>1.6722867461473001E-2</v>
      </c>
      <c r="D26" s="44">
        <f t="shared" si="1"/>
        <v>0</v>
      </c>
      <c r="E26" s="45" t="str">
        <f t="shared" si="5"/>
        <v/>
      </c>
      <c r="F26" s="236">
        <f>'Step 2'!X24</f>
        <v>281.08868408203119</v>
      </c>
      <c r="G26" s="44">
        <f t="shared" si="3"/>
        <v>8.5225042399004192E-3</v>
      </c>
      <c r="H26" s="45">
        <f t="shared" si="4"/>
        <v>8.2003632215725819E-3</v>
      </c>
      <c r="J26" s="49" t="s">
        <v>51</v>
      </c>
      <c r="K26" s="50"/>
      <c r="L26" s="9"/>
      <c r="M26" s="50"/>
      <c r="N26" s="68"/>
      <c r="O26" s="9"/>
      <c r="P26" s="9"/>
      <c r="Q26" s="9"/>
      <c r="R26" s="69">
        <v>0.05</v>
      </c>
      <c r="S26" s="9"/>
      <c r="T26" s="9"/>
      <c r="U26" s="9"/>
      <c r="V26" s="54">
        <f>O7-R26</f>
        <v>0.29210630499972551</v>
      </c>
    </row>
    <row r="27" spans="1:22" ht="14.5" x14ac:dyDescent="0.35">
      <c r="A27" s="43">
        <f>'Step 4'!A27</f>
        <v>43308</v>
      </c>
      <c r="B27" s="233">
        <f>'Step 4'!AZ27</f>
        <v>1029551.9259561095</v>
      </c>
      <c r="C27" s="44">
        <f t="shared" si="0"/>
        <v>3.3955471506814661E-3</v>
      </c>
      <c r="D27" s="44">
        <f t="shared" si="1"/>
        <v>0</v>
      </c>
      <c r="E27" s="45" t="str">
        <f t="shared" si="5"/>
        <v/>
      </c>
      <c r="F27" s="236">
        <f>'Step 2'!X25</f>
        <v>280.42556762695313</v>
      </c>
      <c r="G27" s="44">
        <f t="shared" si="3"/>
        <v>-2.3591004997004505E-3</v>
      </c>
      <c r="H27" s="45">
        <f t="shared" si="4"/>
        <v>5.7546476503819166E-3</v>
      </c>
      <c r="J27" s="4"/>
      <c r="K27" s="62" t="s">
        <v>6</v>
      </c>
      <c r="L27" s="9"/>
      <c r="M27" s="9"/>
      <c r="N27" s="9"/>
      <c r="O27" s="70">
        <f>(O7-O24)/O10</f>
        <v>4.2467817873363574</v>
      </c>
      <c r="P27" s="9"/>
      <c r="Q27" s="9"/>
      <c r="R27" s="9"/>
      <c r="S27" s="9"/>
      <c r="T27" s="9"/>
      <c r="U27" s="9"/>
      <c r="V27" s="8"/>
    </row>
    <row r="28" spans="1:22" ht="14.5" x14ac:dyDescent="0.35">
      <c r="A28" s="43">
        <f>'Step 4'!A28</f>
        <v>43311</v>
      </c>
      <c r="B28" s="233">
        <f>'Step 4'!AZ28</f>
        <v>1031531.260356794</v>
      </c>
      <c r="C28" s="44">
        <f t="shared" si="0"/>
        <v>1.9225202253361218E-3</v>
      </c>
      <c r="D28" s="44">
        <f t="shared" si="1"/>
        <v>0</v>
      </c>
      <c r="E28" s="45" t="str">
        <f t="shared" si="5"/>
        <v/>
      </c>
      <c r="F28" s="236">
        <f>'Step 2'!X26</f>
        <v>278.52532958984381</v>
      </c>
      <c r="G28" s="44">
        <f t="shared" si="3"/>
        <v>-6.7762652784826294E-3</v>
      </c>
      <c r="H28" s="45">
        <f t="shared" si="4"/>
        <v>8.6987855038187512E-3</v>
      </c>
      <c r="J28" s="4"/>
      <c r="K28" s="71">
        <v>0.05</v>
      </c>
      <c r="L28" s="9"/>
      <c r="M28" s="9"/>
      <c r="N28" s="9"/>
      <c r="O28" s="72">
        <f>(O7-K28)/O10</f>
        <v>3.9009029586379564</v>
      </c>
      <c r="P28" s="9"/>
      <c r="Q28" s="50" t="s">
        <v>52</v>
      </c>
      <c r="R28" s="50"/>
      <c r="S28" s="9"/>
      <c r="T28" s="50"/>
      <c r="U28" s="68"/>
      <c r="V28" s="8"/>
    </row>
    <row r="29" spans="1:22" ht="14.5" x14ac:dyDescent="0.35">
      <c r="A29" s="43">
        <f>'Step 4'!A29</f>
        <v>43312</v>
      </c>
      <c r="B29" s="233">
        <f>'Step 4'!AZ29</f>
        <v>1028843.0506679814</v>
      </c>
      <c r="C29" s="44">
        <f t="shared" si="0"/>
        <v>-2.6060380253359883E-3</v>
      </c>
      <c r="D29" s="44">
        <f t="shared" si="1"/>
        <v>-2.6060380253359883E-3</v>
      </c>
      <c r="E29" s="45">
        <f t="shared" si="5"/>
        <v>-2.6060380253359883E-3</v>
      </c>
      <c r="F29" s="236">
        <f>'Step 2'!X27</f>
        <v>277.07046508789063</v>
      </c>
      <c r="G29" s="44">
        <f t="shared" si="3"/>
        <v>-5.2234549155568688E-3</v>
      </c>
      <c r="H29" s="45">
        <f t="shared" si="4"/>
        <v>2.6174168902208805E-3</v>
      </c>
      <c r="J29" s="49" t="s">
        <v>53</v>
      </c>
      <c r="K29" s="50"/>
      <c r="L29" s="50"/>
      <c r="M29" s="50"/>
      <c r="N29" s="68"/>
      <c r="O29" s="9"/>
      <c r="P29" s="9"/>
      <c r="Q29" s="9"/>
      <c r="R29" s="62" t="s">
        <v>6</v>
      </c>
      <c r="S29" s="9"/>
      <c r="T29" s="9"/>
      <c r="U29" s="9"/>
      <c r="V29" s="73">
        <f>O24+V14/O10*V25</f>
        <v>0.70372679249382175</v>
      </c>
    </row>
    <row r="30" spans="1:22" ht="14.5" x14ac:dyDescent="0.35">
      <c r="A30" s="43">
        <f>'Step 4'!A30</f>
        <v>43313</v>
      </c>
      <c r="B30" s="233">
        <f>'Step 4'!AZ30</f>
        <v>1028971.9382793037</v>
      </c>
      <c r="C30" s="44">
        <f t="shared" si="0"/>
        <v>1.2527431782594078E-4</v>
      </c>
      <c r="D30" s="44">
        <f t="shared" si="1"/>
        <v>0</v>
      </c>
      <c r="E30" s="45" t="str">
        <f t="shared" si="5"/>
        <v/>
      </c>
      <c r="F30" s="236">
        <f>'Step 2'!X28</f>
        <v>278.43621826171881</v>
      </c>
      <c r="G30" s="44">
        <f t="shared" si="3"/>
        <v>4.9292629345929484E-3</v>
      </c>
      <c r="H30" s="45">
        <f t="shared" si="4"/>
        <v>-4.8039886167670076E-3</v>
      </c>
      <c r="J30" s="4"/>
      <c r="K30" s="62" t="str">
        <f>K27</f>
        <v>T-bill</v>
      </c>
      <c r="L30" s="9"/>
      <c r="M30" s="9"/>
      <c r="N30" s="9"/>
      <c r="O30" s="70">
        <f>(O7-O24)/O13</f>
        <v>9.0827984594234987</v>
      </c>
      <c r="P30" s="9"/>
      <c r="Q30" s="9"/>
      <c r="R30" s="71">
        <v>0.05</v>
      </c>
      <c r="S30" s="9"/>
      <c r="T30" s="9"/>
      <c r="U30" s="9"/>
      <c r="V30" s="73">
        <f>R30+V14/O10*V26</f>
        <v>0.67427463862503245</v>
      </c>
    </row>
    <row r="31" spans="1:22" ht="14.5" x14ac:dyDescent="0.35">
      <c r="A31" s="43">
        <f>'Step 4'!A31</f>
        <v>43314</v>
      </c>
      <c r="B31" s="233">
        <f>'Step 4'!AZ31</f>
        <v>1035333.5456437177</v>
      </c>
      <c r="C31" s="44">
        <f t="shared" si="0"/>
        <v>6.1824886838528492E-3</v>
      </c>
      <c r="D31" s="44">
        <f t="shared" si="1"/>
        <v>0</v>
      </c>
      <c r="E31" s="45" t="str">
        <f t="shared" si="5"/>
        <v/>
      </c>
      <c r="F31" s="236">
        <f>'Step 2'!X29</f>
        <v>277.9710693359375</v>
      </c>
      <c r="G31" s="44">
        <f t="shared" si="3"/>
        <v>-1.6705762227530174E-3</v>
      </c>
      <c r="H31" s="45">
        <f t="shared" si="4"/>
        <v>7.8530649066058666E-3</v>
      </c>
      <c r="J31" s="4"/>
      <c r="K31" s="71">
        <f>K28</f>
        <v>0.05</v>
      </c>
      <c r="L31" s="9"/>
      <c r="M31" s="9"/>
      <c r="N31" s="9"/>
      <c r="O31" s="72">
        <f>(O7-K31)/O13</f>
        <v>8.3430506104012245</v>
      </c>
      <c r="P31" s="9"/>
      <c r="Q31" s="9"/>
      <c r="R31" s="9"/>
      <c r="S31" s="9"/>
      <c r="T31" s="9"/>
      <c r="U31" s="9"/>
      <c r="V31" s="8"/>
    </row>
    <row r="32" spans="1:22" ht="14.5" x14ac:dyDescent="0.35">
      <c r="A32" s="43">
        <f>'Step 4'!A32</f>
        <v>43315</v>
      </c>
      <c r="B32" s="233">
        <f>'Step 4'!AZ32</f>
        <v>1042371.9603583753</v>
      </c>
      <c r="C32" s="44">
        <f t="shared" si="0"/>
        <v>6.7982098564007831E-3</v>
      </c>
      <c r="D32" s="44">
        <f t="shared" si="1"/>
        <v>0</v>
      </c>
      <c r="E32" s="45" t="str">
        <f t="shared" si="5"/>
        <v/>
      </c>
      <c r="F32" s="236">
        <f>'Step 2'!X30</f>
        <v>279.48538208007813</v>
      </c>
      <c r="G32" s="44">
        <f t="shared" si="3"/>
        <v>5.4477350745825159E-3</v>
      </c>
      <c r="H32" s="45">
        <f t="shared" si="4"/>
        <v>1.3504747818182672E-3</v>
      </c>
      <c r="J32" s="4"/>
      <c r="K32" s="9"/>
      <c r="L32" s="9"/>
      <c r="M32" s="9"/>
      <c r="N32" s="9"/>
      <c r="O32" s="9"/>
      <c r="P32" s="9"/>
      <c r="Q32" s="50" t="s">
        <v>54</v>
      </c>
      <c r="R32" s="50"/>
      <c r="S32" s="50"/>
      <c r="T32" s="50"/>
      <c r="U32" s="68"/>
      <c r="V32" s="8"/>
    </row>
    <row r="33" spans="1:22" ht="14.5" x14ac:dyDescent="0.35">
      <c r="A33" s="43">
        <f>'Step 4'!A33</f>
        <v>43318</v>
      </c>
      <c r="B33" s="233">
        <f>'Step 4'!AZ33</f>
        <v>1046424.3400508268</v>
      </c>
      <c r="C33" s="44">
        <f t="shared" si="0"/>
        <v>3.8876522456132712E-3</v>
      </c>
      <c r="D33" s="44">
        <f t="shared" si="1"/>
        <v>0</v>
      </c>
      <c r="E33" s="45" t="str">
        <f t="shared" si="5"/>
        <v/>
      </c>
      <c r="F33" s="236">
        <f>'Step 2'!X31</f>
        <v>280.68289184570313</v>
      </c>
      <c r="G33" s="44">
        <f t="shared" si="3"/>
        <v>4.2846955240110063E-3</v>
      </c>
      <c r="H33" s="45">
        <f t="shared" si="4"/>
        <v>-3.9704327839773512E-4</v>
      </c>
      <c r="J33" s="4"/>
      <c r="K33" s="9"/>
      <c r="L33" s="9"/>
      <c r="M33" s="9"/>
      <c r="N33" s="9"/>
      <c r="O33" s="9"/>
      <c r="P33" s="9"/>
      <c r="Q33" s="9"/>
      <c r="R33" s="62" t="s">
        <v>6</v>
      </c>
      <c r="S33" s="9"/>
      <c r="T33" s="9"/>
      <c r="U33" s="9"/>
      <c r="V33" s="57">
        <f>V25/V18</f>
        <v>9.0816279414457437</v>
      </c>
    </row>
    <row r="34" spans="1:22" ht="15" thickBot="1" x14ac:dyDescent="0.4">
      <c r="A34" s="43">
        <f>'Step 4'!A34</f>
        <v>43319</v>
      </c>
      <c r="B34" s="233">
        <f>'Step 4'!AZ34</f>
        <v>1040759.9010362485</v>
      </c>
      <c r="C34" s="44">
        <f t="shared" si="0"/>
        <v>-5.4131376706156864E-3</v>
      </c>
      <c r="D34" s="44">
        <f t="shared" si="1"/>
        <v>-5.4131376706156864E-3</v>
      </c>
      <c r="E34" s="45">
        <f t="shared" si="5"/>
        <v>-5.4131376706156864E-3</v>
      </c>
      <c r="F34" s="236">
        <f>'Step 2'!X32</f>
        <v>281.71218872070313</v>
      </c>
      <c r="G34" s="44">
        <f t="shared" si="3"/>
        <v>3.6671165393500349E-3</v>
      </c>
      <c r="H34" s="45">
        <f t="shared" si="4"/>
        <v>-9.0802542099657213E-3</v>
      </c>
      <c r="J34" s="13"/>
      <c r="K34" s="19"/>
      <c r="L34" s="19"/>
      <c r="M34" s="19"/>
      <c r="N34" s="19"/>
      <c r="O34" s="19"/>
      <c r="P34" s="19"/>
      <c r="Q34" s="19"/>
      <c r="R34" s="74">
        <v>0.05</v>
      </c>
      <c r="S34" s="19"/>
      <c r="T34" s="19"/>
      <c r="U34" s="19"/>
      <c r="V34" s="75">
        <f>V26/V18</f>
        <v>8.3419754251736293</v>
      </c>
    </row>
    <row r="35" spans="1:22" ht="15" thickTop="1" x14ac:dyDescent="0.35">
      <c r="A35" s="43">
        <f>'Step 4'!A35</f>
        <v>43320</v>
      </c>
      <c r="B35" s="233">
        <f>'Step 4'!AZ35</f>
        <v>1041513.2661243682</v>
      </c>
      <c r="C35" s="44">
        <f t="shared" si="0"/>
        <v>7.2386060163309729E-4</v>
      </c>
      <c r="D35" s="44">
        <f t="shared" si="1"/>
        <v>0</v>
      </c>
      <c r="E35" s="45" t="str">
        <f t="shared" si="5"/>
        <v/>
      </c>
      <c r="F35" s="236">
        <f>'Step 2'!X33</f>
        <v>282.64251708984381</v>
      </c>
      <c r="G35" s="44">
        <f t="shared" si="3"/>
        <v>3.3024072311724773E-3</v>
      </c>
      <c r="H35" s="45">
        <f t="shared" si="4"/>
        <v>-2.57854662953938E-3</v>
      </c>
      <c r="Q35" s="25"/>
      <c r="R35" s="76"/>
      <c r="S35" s="25"/>
      <c r="T35" s="25"/>
      <c r="U35" s="25"/>
      <c r="V35" s="77"/>
    </row>
    <row r="36" spans="1:22" ht="14.5" x14ac:dyDescent="0.35">
      <c r="A36" s="43">
        <f>'Step 4'!A36</f>
        <v>43321</v>
      </c>
      <c r="B36" s="233">
        <f>'Step 4'!AZ36</f>
        <v>1040120.7523223957</v>
      </c>
      <c r="C36" s="44">
        <f t="shared" si="0"/>
        <v>-1.3370101440515203E-3</v>
      </c>
      <c r="D36" s="44">
        <f t="shared" si="1"/>
        <v>-1.3370101440515203E-3</v>
      </c>
      <c r="E36" s="45">
        <f t="shared" si="5"/>
        <v>-1.3370101440515203E-3</v>
      </c>
      <c r="F36" s="236">
        <f>'Step 2'!X34</f>
        <v>282.52374267578119</v>
      </c>
      <c r="G36" s="44">
        <f t="shared" si="3"/>
        <v>-4.2022840471966916E-4</v>
      </c>
      <c r="H36" s="45">
        <f t="shared" si="4"/>
        <v>-9.1678173933185114E-4</v>
      </c>
      <c r="Q36" s="25"/>
      <c r="R36" s="76"/>
      <c r="S36" s="25"/>
      <c r="T36" s="25"/>
      <c r="U36" s="25"/>
      <c r="V36" s="77"/>
    </row>
    <row r="37" spans="1:22" ht="14.5" x14ac:dyDescent="0.35">
      <c r="A37" s="43">
        <f>'Step 4'!A37</f>
        <v>43322</v>
      </c>
      <c r="B37" s="233">
        <f>'Step 4'!AZ37</f>
        <v>1040069.1471147091</v>
      </c>
      <c r="C37" s="44">
        <f t="shared" si="0"/>
        <v>-4.9614631350558547E-5</v>
      </c>
      <c r="D37" s="44">
        <f t="shared" si="1"/>
        <v>-4.9614631350558547E-5</v>
      </c>
      <c r="E37" s="45">
        <f t="shared" si="5"/>
        <v>-1.3865584401366871E-3</v>
      </c>
      <c r="F37" s="236">
        <f>'Step 2'!X35</f>
        <v>282.13778686523438</v>
      </c>
      <c r="G37" s="44">
        <f t="shared" si="3"/>
        <v>-1.3661004448385361E-3</v>
      </c>
      <c r="H37" s="45">
        <f t="shared" si="4"/>
        <v>1.3164858134879776E-3</v>
      </c>
      <c r="Q37" s="25"/>
      <c r="R37" s="78"/>
      <c r="S37" s="25"/>
      <c r="T37" s="25"/>
      <c r="U37" s="25"/>
      <c r="V37" s="79"/>
    </row>
    <row r="38" spans="1:22" ht="14.5" x14ac:dyDescent="0.35">
      <c r="A38" s="43">
        <f>'Step 4'!A38</f>
        <v>43325</v>
      </c>
      <c r="B38" s="233">
        <f>'Step 4'!AZ38</f>
        <v>1039403.8922806808</v>
      </c>
      <c r="C38" s="44">
        <f t="shared" si="0"/>
        <v>-6.396255824661079E-4</v>
      </c>
      <c r="D38" s="44">
        <f t="shared" si="1"/>
        <v>-6.396255824661079E-4</v>
      </c>
      <c r="E38" s="45">
        <f t="shared" si="5"/>
        <v>-2.0252971443528445E-3</v>
      </c>
      <c r="F38" s="236">
        <f>'Step 2'!X36</f>
        <v>280.2474365234375</v>
      </c>
      <c r="G38" s="44">
        <f t="shared" si="3"/>
        <v>-6.7000962997552094E-3</v>
      </c>
      <c r="H38" s="45">
        <f t="shared" si="4"/>
        <v>6.0604707172891015E-3</v>
      </c>
      <c r="Q38" s="25"/>
      <c r="R38" s="76"/>
      <c r="S38" s="25"/>
      <c r="T38" s="25"/>
      <c r="U38" s="25"/>
      <c r="V38" s="77"/>
    </row>
    <row r="39" spans="1:22" ht="14.5" x14ac:dyDescent="0.35">
      <c r="A39" s="43">
        <f>'Step 4'!A39</f>
        <v>43326</v>
      </c>
      <c r="B39" s="233">
        <f>'Step 4'!AZ39</f>
        <v>1041619.4553611997</v>
      </c>
      <c r="C39" s="44">
        <f t="shared" si="0"/>
        <v>2.131570890751E-3</v>
      </c>
      <c r="D39" s="44">
        <f t="shared" si="1"/>
        <v>0</v>
      </c>
      <c r="E39" s="45" t="str">
        <f t="shared" si="5"/>
        <v/>
      </c>
      <c r="F39" s="236">
        <f>'Step 2'!X37</f>
        <v>279.19833374023438</v>
      </c>
      <c r="G39" s="44">
        <f t="shared" si="3"/>
        <v>-3.743487527370748E-3</v>
      </c>
      <c r="H39" s="45">
        <f t="shared" si="4"/>
        <v>5.875058418121748E-3</v>
      </c>
    </row>
    <row r="40" spans="1:22" ht="14.5" x14ac:dyDescent="0.35">
      <c r="A40" s="43">
        <f>'Step 4'!A40</f>
        <v>43327</v>
      </c>
      <c r="B40" s="233">
        <f>'Step 4'!AZ40</f>
        <v>1048812.9578774634</v>
      </c>
      <c r="C40" s="44">
        <f t="shared" si="0"/>
        <v>6.9060754186558437E-3</v>
      </c>
      <c r="D40" s="44">
        <f t="shared" si="1"/>
        <v>0</v>
      </c>
      <c r="E40" s="45" t="str">
        <f t="shared" si="5"/>
        <v/>
      </c>
      <c r="F40" s="236">
        <f>'Step 2'!X38</f>
        <v>280.97979736328119</v>
      </c>
      <c r="G40" s="44">
        <f t="shared" si="3"/>
        <v>6.3806384485958212E-3</v>
      </c>
      <c r="H40" s="45">
        <f t="shared" si="4"/>
        <v>5.2543697006002255E-4</v>
      </c>
    </row>
    <row r="41" spans="1:22" ht="14.5" x14ac:dyDescent="0.35">
      <c r="A41" s="43">
        <f>'Step 4'!A41</f>
        <v>43328</v>
      </c>
      <c r="B41" s="233">
        <f>'Step 4'!AZ41</f>
        <v>1051237.8728955663</v>
      </c>
      <c r="C41" s="44">
        <f t="shared" si="0"/>
        <v>2.3120566921772667E-3</v>
      </c>
      <c r="D41" s="44">
        <f t="shared" si="1"/>
        <v>0</v>
      </c>
      <c r="E41" s="45" t="str">
        <f t="shared" si="5"/>
        <v/>
      </c>
      <c r="F41" s="236">
        <f>'Step 2'!X39</f>
        <v>278.88162231445313</v>
      </c>
      <c r="G41" s="44">
        <f t="shared" si="3"/>
        <v>-7.4673519894219442E-3</v>
      </c>
      <c r="H41" s="45">
        <f t="shared" si="4"/>
        <v>9.779408681599211E-3</v>
      </c>
    </row>
    <row r="42" spans="1:22" ht="14.5" x14ac:dyDescent="0.35">
      <c r="A42" s="43">
        <f>'Step 4'!A42</f>
        <v>43329</v>
      </c>
      <c r="B42" s="233">
        <f>'Step 4'!AZ42</f>
        <v>1057727.5747149757</v>
      </c>
      <c r="C42" s="44">
        <f t="shared" si="0"/>
        <v>6.1733904254552829E-3</v>
      </c>
      <c r="D42" s="44">
        <f t="shared" si="1"/>
        <v>0</v>
      </c>
      <c r="E42" s="45" t="str">
        <f t="shared" si="5"/>
        <v/>
      </c>
      <c r="F42" s="236">
        <f>'Step 2'!X40</f>
        <v>281.13818359375</v>
      </c>
      <c r="G42" s="44">
        <f t="shared" si="3"/>
        <v>8.0914664099038802E-3</v>
      </c>
      <c r="H42" s="45">
        <f t="shared" si="4"/>
        <v>-1.9180759844485973E-3</v>
      </c>
    </row>
    <row r="43" spans="1:22" ht="14.5" x14ac:dyDescent="0.35">
      <c r="A43" s="43">
        <f>'Step 4'!A43</f>
        <v>43332</v>
      </c>
      <c r="B43" s="233">
        <f>'Step 4'!AZ43</f>
        <v>1062090.1740417818</v>
      </c>
      <c r="C43" s="44">
        <f t="shared" si="0"/>
        <v>4.1245018387476851E-3</v>
      </c>
      <c r="D43" s="44">
        <f t="shared" si="1"/>
        <v>0</v>
      </c>
      <c r="E43" s="45" t="str">
        <f t="shared" si="5"/>
        <v/>
      </c>
      <c r="F43" s="236">
        <f>'Step 2'!X41</f>
        <v>282.12789916992188</v>
      </c>
      <c r="G43" s="44">
        <f t="shared" si="3"/>
        <v>3.5203883141039505E-3</v>
      </c>
      <c r="H43" s="45">
        <f t="shared" si="4"/>
        <v>6.0411352464373458E-4</v>
      </c>
    </row>
    <row r="44" spans="1:22" ht="14.5" x14ac:dyDescent="0.35">
      <c r="A44" s="43">
        <f>'Step 4'!A44</f>
        <v>43333</v>
      </c>
      <c r="B44" s="233">
        <f>'Step 4'!AZ44</f>
        <v>1055218.6597075413</v>
      </c>
      <c r="C44" s="44">
        <f t="shared" si="0"/>
        <v>-6.469803131772589E-3</v>
      </c>
      <c r="D44" s="44">
        <f t="shared" si="1"/>
        <v>-6.469803131772589E-3</v>
      </c>
      <c r="E44" s="45">
        <f t="shared" si="5"/>
        <v>-6.469803131772589E-3</v>
      </c>
      <c r="F44" s="236">
        <f>'Step 2'!X42</f>
        <v>282.73162841796881</v>
      </c>
      <c r="G44" s="44">
        <f t="shared" si="3"/>
        <v>2.139913315284403E-3</v>
      </c>
      <c r="H44" s="45">
        <f t="shared" si="4"/>
        <v>-8.609716447056992E-3</v>
      </c>
    </row>
    <row r="45" spans="1:22" ht="14.5" x14ac:dyDescent="0.35">
      <c r="A45" s="43">
        <f>'Step 4'!A45</f>
        <v>43334</v>
      </c>
      <c r="B45" s="233">
        <f>'Step 4'!AZ45</f>
        <v>1054673.6392540382</v>
      </c>
      <c r="C45" s="44">
        <f t="shared" si="0"/>
        <v>-5.1650001493930287E-4</v>
      </c>
      <c r="D45" s="44">
        <f t="shared" si="1"/>
        <v>-5.1650001493930287E-4</v>
      </c>
      <c r="E45" s="45">
        <f t="shared" si="5"/>
        <v>-6.9829614932976902E-3</v>
      </c>
      <c r="F45" s="236">
        <f>'Step 2'!X43</f>
        <v>283.39471435546881</v>
      </c>
      <c r="G45" s="44">
        <f t="shared" si="3"/>
        <v>2.3452839047768403E-3</v>
      </c>
      <c r="H45" s="45">
        <f t="shared" si="4"/>
        <v>-2.8617839197161432E-3</v>
      </c>
    </row>
    <row r="46" spans="1:22" ht="14.5" x14ac:dyDescent="0.35">
      <c r="A46" s="43">
        <f>'Step 4'!A46</f>
        <v>43335</v>
      </c>
      <c r="B46" s="233">
        <f>'Step 4'!AZ46</f>
        <v>1059516.9474739409</v>
      </c>
      <c r="C46" s="44">
        <f t="shared" si="0"/>
        <v>4.5922340709381171E-3</v>
      </c>
      <c r="D46" s="44">
        <f t="shared" si="1"/>
        <v>0</v>
      </c>
      <c r="E46" s="45" t="str">
        <f t="shared" si="5"/>
        <v/>
      </c>
      <c r="F46" s="236">
        <f>'Step 2'!X44</f>
        <v>283.22647094726563</v>
      </c>
      <c r="G46" s="44">
        <f t="shared" si="3"/>
        <v>-5.9367165187196314E-4</v>
      </c>
      <c r="H46" s="45">
        <f t="shared" si="4"/>
        <v>5.1859057228100802E-3</v>
      </c>
    </row>
    <row r="47" spans="1:22" ht="14.5" x14ac:dyDescent="0.35">
      <c r="A47" s="43">
        <f>'Step 4'!A47</f>
        <v>43336</v>
      </c>
      <c r="B47" s="233">
        <f>'Step 4'!AZ47</f>
        <v>1064119.3283691497</v>
      </c>
      <c r="C47" s="44">
        <f t="shared" si="0"/>
        <v>4.3438483038724662E-3</v>
      </c>
      <c r="D47" s="44">
        <f t="shared" si="1"/>
        <v>0</v>
      </c>
      <c r="E47" s="45" t="str">
        <f t="shared" si="5"/>
        <v/>
      </c>
      <c r="F47" s="236">
        <f>'Step 2'!X45</f>
        <v>282.85040283203119</v>
      </c>
      <c r="G47" s="44">
        <f t="shared" si="3"/>
        <v>-1.3278000251059074E-3</v>
      </c>
      <c r="H47" s="45">
        <f t="shared" si="4"/>
        <v>5.6716483289783737E-3</v>
      </c>
    </row>
    <row r="48" spans="1:22" ht="14.5" x14ac:dyDescent="0.35">
      <c r="A48" s="43">
        <f>'Step 4'!A48</f>
        <v>43339</v>
      </c>
      <c r="B48" s="233">
        <f>'Step 4'!AZ48</f>
        <v>1061903.2005199122</v>
      </c>
      <c r="C48" s="44">
        <f t="shared" si="0"/>
        <v>-2.0825933616240855E-3</v>
      </c>
      <c r="D48" s="44">
        <f t="shared" si="1"/>
        <v>-2.0825933616240855E-3</v>
      </c>
      <c r="E48" s="45">
        <f t="shared" si="5"/>
        <v>-2.0825933616240855E-3</v>
      </c>
      <c r="F48" s="236">
        <f>'Step 2'!X46</f>
        <v>284.55267333984381</v>
      </c>
      <c r="G48" s="44">
        <f t="shared" si="3"/>
        <v>6.0182714635321766E-3</v>
      </c>
      <c r="H48" s="45">
        <f t="shared" si="4"/>
        <v>-8.1008648251562621E-3</v>
      </c>
    </row>
    <row r="49" spans="1:8" ht="14.5" x14ac:dyDescent="0.35">
      <c r="A49" s="43">
        <f>'Step 4'!A49</f>
        <v>43340</v>
      </c>
      <c r="B49" s="233">
        <f>'Step 4'!AZ49</f>
        <v>1060713.3305233142</v>
      </c>
      <c r="C49" s="44">
        <f t="shared" si="0"/>
        <v>-1.1205070255136951E-3</v>
      </c>
      <c r="D49" s="44">
        <f t="shared" si="1"/>
        <v>-1.1205070255136951E-3</v>
      </c>
      <c r="E49" s="45">
        <f t="shared" si="5"/>
        <v>-3.2007668266448297E-3</v>
      </c>
      <c r="F49" s="236">
        <f>'Step 2'!X47</f>
        <v>286.79934692382813</v>
      </c>
      <c r="G49" s="44">
        <f t="shared" si="3"/>
        <v>7.8954576585583691E-3</v>
      </c>
      <c r="H49" s="45">
        <f t="shared" si="4"/>
        <v>-9.0159646840720642E-3</v>
      </c>
    </row>
    <row r="50" spans="1:8" ht="14.5" x14ac:dyDescent="0.35">
      <c r="A50" s="43">
        <f>'Step 4'!A50</f>
        <v>43341</v>
      </c>
      <c r="B50" s="233">
        <f>'Step 4'!AZ50</f>
        <v>1062754.285683478</v>
      </c>
      <c r="C50" s="44">
        <f t="shared" si="0"/>
        <v>1.9241345436442625E-3</v>
      </c>
      <c r="D50" s="44">
        <f t="shared" si="1"/>
        <v>0</v>
      </c>
      <c r="E50" s="45" t="str">
        <f t="shared" si="5"/>
        <v/>
      </c>
      <c r="F50" s="236">
        <f>'Step 2'!X48</f>
        <v>286.93789672851563</v>
      </c>
      <c r="G50" s="44">
        <f t="shared" si="3"/>
        <v>4.8308967985311035E-4</v>
      </c>
      <c r="H50" s="45">
        <f t="shared" si="4"/>
        <v>1.4410448637911522E-3</v>
      </c>
    </row>
    <row r="51" spans="1:8" ht="14.5" x14ac:dyDescent="0.35">
      <c r="A51" s="43">
        <f>'Step 4'!A51</f>
        <v>43342</v>
      </c>
      <c r="B51" s="233">
        <f>'Step 4'!AZ51</f>
        <v>1062849.7651364028</v>
      </c>
      <c r="C51" s="44">
        <f t="shared" si="0"/>
        <v>8.9841512954658143E-5</v>
      </c>
      <c r="D51" s="44">
        <f t="shared" si="1"/>
        <v>0</v>
      </c>
      <c r="E51" s="45" t="str">
        <f t="shared" si="5"/>
        <v/>
      </c>
      <c r="F51" s="236">
        <f>'Step 2'!X49</f>
        <v>288.48184204101563</v>
      </c>
      <c r="G51" s="44">
        <f t="shared" si="3"/>
        <v>5.3807647233183875E-3</v>
      </c>
      <c r="H51" s="45">
        <f t="shared" si="4"/>
        <v>-5.2909232103637294E-3</v>
      </c>
    </row>
    <row r="52" spans="1:8" ht="14.5" x14ac:dyDescent="0.35">
      <c r="A52" s="43">
        <f>'Step 4'!A52</f>
        <v>43343</v>
      </c>
      <c r="B52" s="233">
        <f>'Step 4'!AZ52</f>
        <v>1068290.5762253872</v>
      </c>
      <c r="C52" s="44">
        <f t="shared" si="0"/>
        <v>5.1190782248384803E-3</v>
      </c>
      <c r="D52" s="44">
        <f t="shared" si="1"/>
        <v>0</v>
      </c>
      <c r="E52" s="45" t="str">
        <f t="shared" si="5"/>
        <v/>
      </c>
      <c r="F52" s="236">
        <f>'Step 2'!X50</f>
        <v>287.31396484375</v>
      </c>
      <c r="G52" s="44">
        <f t="shared" si="3"/>
        <v>-4.0483560039789035E-3</v>
      </c>
      <c r="H52" s="45">
        <f t="shared" si="4"/>
        <v>9.1674342288173838E-3</v>
      </c>
    </row>
    <row r="53" spans="1:8" ht="14.5" x14ac:dyDescent="0.35">
      <c r="A53" s="43">
        <f>'Step 4'!A53</f>
        <v>43347</v>
      </c>
      <c r="B53" s="233">
        <f>'Step 4'!AZ53</f>
        <v>1079060.2727120668</v>
      </c>
      <c r="C53" s="44">
        <f t="shared" si="0"/>
        <v>1.0081242619149888E-2</v>
      </c>
      <c r="D53" s="44">
        <f t="shared" si="1"/>
        <v>0</v>
      </c>
      <c r="E53" s="45" t="str">
        <f t="shared" si="5"/>
        <v/>
      </c>
      <c r="F53" s="236">
        <f>'Step 2'!X51</f>
        <v>287.32388305664063</v>
      </c>
      <c r="G53" s="44">
        <f t="shared" si="3"/>
        <v>3.4520469257559583E-5</v>
      </c>
      <c r="H53" s="45">
        <f t="shared" si="4"/>
        <v>1.0046722149892329E-2</v>
      </c>
    </row>
    <row r="54" spans="1:8" ht="14.5" x14ac:dyDescent="0.35">
      <c r="A54" s="43">
        <f>'Step 4'!A54</f>
        <v>43348</v>
      </c>
      <c r="B54" s="233">
        <f>'Step 4'!AZ54</f>
        <v>1081390.0365611047</v>
      </c>
      <c r="C54" s="44">
        <f t="shared" si="0"/>
        <v>2.159067392206282E-3</v>
      </c>
      <c r="D54" s="44">
        <f t="shared" si="1"/>
        <v>0</v>
      </c>
      <c r="E54" s="45" t="str">
        <f t="shared" si="5"/>
        <v/>
      </c>
      <c r="F54" s="236">
        <f>'Step 2'!X52</f>
        <v>286.82901000976563</v>
      </c>
      <c r="G54" s="44">
        <f t="shared" si="3"/>
        <v>-1.7223526342828865E-3</v>
      </c>
      <c r="H54" s="45">
        <f t="shared" si="4"/>
        <v>3.8814200264891685E-3</v>
      </c>
    </row>
    <row r="55" spans="1:8" ht="14.5" x14ac:dyDescent="0.35">
      <c r="A55" s="43">
        <f>'Step 4'!A55</f>
        <v>43349</v>
      </c>
      <c r="B55" s="233">
        <f>'Step 4'!AZ55</f>
        <v>1082708.5077481326</v>
      </c>
      <c r="C55" s="44">
        <f t="shared" si="0"/>
        <v>1.2192374096775538E-3</v>
      </c>
      <c r="D55" s="44">
        <f t="shared" si="1"/>
        <v>0</v>
      </c>
      <c r="E55" s="45" t="str">
        <f t="shared" si="5"/>
        <v/>
      </c>
      <c r="F55" s="236">
        <f>'Step 2'!X53</f>
        <v>286.05703735351563</v>
      </c>
      <c r="G55" s="44">
        <f t="shared" si="3"/>
        <v>-2.6914036910831163E-3</v>
      </c>
      <c r="H55" s="45">
        <f t="shared" si="4"/>
        <v>3.9106411007606701E-3</v>
      </c>
    </row>
    <row r="56" spans="1:8" ht="14.5" x14ac:dyDescent="0.35">
      <c r="A56" s="43">
        <f>'Step 4'!A56</f>
        <v>43350</v>
      </c>
      <c r="B56" s="233">
        <f>'Step 4'!AZ56</f>
        <v>1085631.5478726467</v>
      </c>
      <c r="C56" s="44">
        <f t="shared" si="0"/>
        <v>2.6997479964332438E-3</v>
      </c>
      <c r="D56" s="44">
        <f t="shared" si="1"/>
        <v>0</v>
      </c>
      <c r="E56" s="45" t="str">
        <f t="shared" si="5"/>
        <v/>
      </c>
      <c r="F56" s="236">
        <f>'Step 2'!X54</f>
        <v>285.19601440429688</v>
      </c>
      <c r="G56" s="44">
        <f t="shared" si="3"/>
        <v>-3.009969470370577E-3</v>
      </c>
      <c r="H56" s="45">
        <f t="shared" si="4"/>
        <v>5.7097174668038209E-3</v>
      </c>
    </row>
    <row r="57" spans="1:8" ht="14.5" x14ac:dyDescent="0.35">
      <c r="A57" s="43">
        <f>'Step 4'!A57</f>
        <v>43353</v>
      </c>
      <c r="B57" s="233">
        <f>'Step 4'!AZ57</f>
        <v>1091447.0669740913</v>
      </c>
      <c r="C57" s="44">
        <f t="shared" si="0"/>
        <v>5.3568073927479087E-3</v>
      </c>
      <c r="D57" s="44">
        <f t="shared" si="1"/>
        <v>0</v>
      </c>
      <c r="E57" s="45" t="str">
        <f t="shared" si="5"/>
        <v/>
      </c>
      <c r="F57" s="236">
        <f>'Step 2'!X55</f>
        <v>284.64175415039063</v>
      </c>
      <c r="G57" s="44">
        <f t="shared" si="3"/>
        <v>-1.9434361839311132E-3</v>
      </c>
      <c r="H57" s="45">
        <f t="shared" si="4"/>
        <v>7.3002435766790219E-3</v>
      </c>
    </row>
    <row r="58" spans="1:8" ht="14.5" x14ac:dyDescent="0.35">
      <c r="A58" s="43">
        <f>'Step 4'!A58</f>
        <v>43354</v>
      </c>
      <c r="B58" s="233">
        <f>'Step 4'!AZ58</f>
        <v>1088264.2406732887</v>
      </c>
      <c r="C58" s="44">
        <f t="shared" si="0"/>
        <v>-2.9161526904155632E-3</v>
      </c>
      <c r="D58" s="44">
        <f t="shared" si="1"/>
        <v>-2.9161526904155632E-3</v>
      </c>
      <c r="E58" s="45">
        <f t="shared" si="5"/>
        <v>-2.9161526904155632E-3</v>
      </c>
      <c r="F58" s="236">
        <f>'Step 2'!X56</f>
        <v>285.1365966796875</v>
      </c>
      <c r="G58" s="44">
        <f t="shared" si="3"/>
        <v>1.7384748445423703E-3</v>
      </c>
      <c r="H58" s="45">
        <f t="shared" si="4"/>
        <v>-4.6546275349579336E-3</v>
      </c>
    </row>
    <row r="59" spans="1:8" ht="14.5" x14ac:dyDescent="0.35">
      <c r="A59" s="43">
        <f>'Step 4'!A59</f>
        <v>43355</v>
      </c>
      <c r="B59" s="233">
        <f>'Step 4'!AZ59</f>
        <v>1095453.9202237932</v>
      </c>
      <c r="C59" s="44">
        <f t="shared" si="0"/>
        <v>6.6065568285662568E-3</v>
      </c>
      <c r="D59" s="44">
        <f t="shared" si="1"/>
        <v>0</v>
      </c>
      <c r="E59" s="45" t="str">
        <f t="shared" si="5"/>
        <v/>
      </c>
      <c r="F59" s="236">
        <f>'Step 2'!X57</f>
        <v>286.07681274414063</v>
      </c>
      <c r="G59" s="44">
        <f t="shared" si="3"/>
        <v>3.2974233241247486E-3</v>
      </c>
      <c r="H59" s="45">
        <f t="shared" si="4"/>
        <v>3.3091335044415082E-3</v>
      </c>
    </row>
    <row r="60" spans="1:8" ht="14.5" x14ac:dyDescent="0.35">
      <c r="A60" s="43">
        <f>'Step 4'!A60</f>
        <v>43356</v>
      </c>
      <c r="B60" s="233">
        <f>'Step 4'!AZ60</f>
        <v>1092701.8249578171</v>
      </c>
      <c r="C60" s="44">
        <f t="shared" si="0"/>
        <v>-2.5122875688042834E-3</v>
      </c>
      <c r="D60" s="44">
        <f t="shared" si="1"/>
        <v>-2.5122875688042834E-3</v>
      </c>
      <c r="E60" s="45">
        <f t="shared" si="5"/>
        <v>-2.5122875688042834E-3</v>
      </c>
      <c r="F60" s="236">
        <f>'Step 2'!X58</f>
        <v>286.1461181640625</v>
      </c>
      <c r="G60" s="44">
        <f t="shared" si="3"/>
        <v>2.4226157743112431E-4</v>
      </c>
      <c r="H60" s="45">
        <f t="shared" si="4"/>
        <v>-2.7545491462354077E-3</v>
      </c>
    </row>
    <row r="61" spans="1:8" ht="14.5" x14ac:dyDescent="0.35">
      <c r="A61" s="43">
        <f>'Step 4'!A61</f>
        <v>43357</v>
      </c>
      <c r="B61" s="233">
        <f>'Step 4'!AZ61</f>
        <v>1096985.415922777</v>
      </c>
      <c r="C61" s="44">
        <f t="shared" si="0"/>
        <v>3.9201828596975297E-3</v>
      </c>
      <c r="D61" s="44">
        <f t="shared" si="1"/>
        <v>0</v>
      </c>
      <c r="E61" s="45" t="str">
        <f t="shared" si="5"/>
        <v/>
      </c>
      <c r="F61" s="236">
        <f>'Step 2'!X59</f>
        <v>287.83853149414063</v>
      </c>
      <c r="G61" s="44">
        <f t="shared" si="3"/>
        <v>5.9145073885216171E-3</v>
      </c>
      <c r="H61" s="45">
        <f t="shared" si="4"/>
        <v>-1.9943245288240874E-3</v>
      </c>
    </row>
    <row r="62" spans="1:8" ht="14.5" x14ac:dyDescent="0.35">
      <c r="A62" s="43">
        <f>'Step 4'!A62</f>
        <v>43360</v>
      </c>
      <c r="B62" s="233">
        <f>'Step 4'!AZ62</f>
        <v>1095535.2457542671</v>
      </c>
      <c r="C62" s="44">
        <f t="shared" si="0"/>
        <v>-1.3219593874820301E-3</v>
      </c>
      <c r="D62" s="44">
        <f t="shared" si="1"/>
        <v>-1.3219593874820301E-3</v>
      </c>
      <c r="E62" s="45">
        <f t="shared" si="5"/>
        <v>-1.3219593874820301E-3</v>
      </c>
      <c r="F62" s="236">
        <f>'Step 2'!X60</f>
        <v>287.88800048828119</v>
      </c>
      <c r="G62" s="44">
        <f t="shared" si="3"/>
        <v>1.7186369692678838E-4</v>
      </c>
      <c r="H62" s="45">
        <f t="shared" si="4"/>
        <v>-1.4938230844088185E-3</v>
      </c>
    </row>
    <row r="63" spans="1:8" ht="14.5" x14ac:dyDescent="0.35">
      <c r="A63" s="43">
        <f>'Step 4'!A63</f>
        <v>43361</v>
      </c>
      <c r="B63" s="233">
        <f>'Step 4'!AZ63</f>
        <v>1093251.3725826195</v>
      </c>
      <c r="C63" s="44">
        <f t="shared" si="0"/>
        <v>-2.0847098991096935E-3</v>
      </c>
      <c r="D63" s="44">
        <f t="shared" si="1"/>
        <v>-2.0847098991096935E-3</v>
      </c>
      <c r="E63" s="45">
        <f t="shared" si="5"/>
        <v>-3.4039133847704184E-3</v>
      </c>
      <c r="F63" s="236">
        <f>'Step 2'!X61</f>
        <v>286.36383056640619</v>
      </c>
      <c r="G63" s="44">
        <f t="shared" si="3"/>
        <v>-5.294315564698393E-3</v>
      </c>
      <c r="H63" s="45">
        <f t="shared" si="4"/>
        <v>3.2096056655886995E-3</v>
      </c>
    </row>
    <row r="64" spans="1:8" ht="14.5" x14ac:dyDescent="0.35">
      <c r="A64" s="43">
        <f>'Step 4'!A64</f>
        <v>43362</v>
      </c>
      <c r="B64" s="233">
        <f>'Step 4'!AZ64</f>
        <v>1087092.9105929954</v>
      </c>
      <c r="C64" s="44">
        <f t="shared" si="0"/>
        <v>-5.6331619095760788E-3</v>
      </c>
      <c r="D64" s="44">
        <f t="shared" si="1"/>
        <v>-5.6331619095760788E-3</v>
      </c>
      <c r="E64" s="45">
        <f t="shared" si="5"/>
        <v>-9.0179004991238765E-3</v>
      </c>
      <c r="F64" s="236">
        <f>'Step 2'!X62</f>
        <v>287.917724609375</v>
      </c>
      <c r="G64" s="44">
        <f t="shared" si="3"/>
        <v>5.4262929780459768E-3</v>
      </c>
      <c r="H64" s="45">
        <f t="shared" si="4"/>
        <v>-1.1059454887622056E-2</v>
      </c>
    </row>
    <row r="65" spans="1:8" ht="14.5" x14ac:dyDescent="0.35">
      <c r="A65" s="43">
        <f>'Step 4'!A65</f>
        <v>43363</v>
      </c>
      <c r="B65" s="233">
        <f>'Step 4'!AZ65</f>
        <v>1084583.707831979</v>
      </c>
      <c r="C65" s="44">
        <f t="shared" si="0"/>
        <v>-2.308176915299387E-3</v>
      </c>
      <c r="D65" s="44">
        <f t="shared" si="1"/>
        <v>-2.308176915299387E-3</v>
      </c>
      <c r="E65" s="45">
        <f t="shared" si="5"/>
        <v>-1.130526250466668E-2</v>
      </c>
      <c r="F65" s="236">
        <f>'Step 2'!X63</f>
        <v>288.22451782226563</v>
      </c>
      <c r="G65" s="44">
        <f t="shared" si="3"/>
        <v>1.0655586185492893E-3</v>
      </c>
      <c r="H65" s="45">
        <f t="shared" si="4"/>
        <v>-3.3737355338486763E-3</v>
      </c>
    </row>
    <row r="66" spans="1:8" ht="14.5" x14ac:dyDescent="0.35">
      <c r="A66" s="43">
        <f>'Step 4'!A66</f>
        <v>43364</v>
      </c>
      <c r="B66" s="233">
        <f>'Step 4'!AZ66</f>
        <v>1088396.2665160818</v>
      </c>
      <c r="C66" s="44">
        <f t="shared" si="0"/>
        <v>3.5152276920367154E-3</v>
      </c>
      <c r="D66" s="44">
        <f t="shared" si="1"/>
        <v>0</v>
      </c>
      <c r="E66" s="45" t="str">
        <f t="shared" si="5"/>
        <v/>
      </c>
      <c r="F66" s="236">
        <f>'Step 2'!X64</f>
        <v>290.56024169921881</v>
      </c>
      <c r="G66" s="44">
        <f t="shared" si="3"/>
        <v>8.1038347972657299E-3</v>
      </c>
      <c r="H66" s="45">
        <f t="shared" si="4"/>
        <v>-4.5886071052290145E-3</v>
      </c>
    </row>
    <row r="67" spans="1:8" ht="14.5" x14ac:dyDescent="0.35">
      <c r="A67" s="43">
        <f>'Step 4'!A67</f>
        <v>43367</v>
      </c>
      <c r="B67" s="233">
        <f>'Step 4'!AZ67</f>
        <v>1092264.2204063728</v>
      </c>
      <c r="C67" s="44">
        <f t="shared" si="0"/>
        <v>3.5538103256016473E-3</v>
      </c>
      <c r="D67" s="44">
        <f t="shared" si="1"/>
        <v>0</v>
      </c>
      <c r="E67" s="45" t="str">
        <f t="shared" si="5"/>
        <v/>
      </c>
      <c r="F67" s="236">
        <f>'Step 2'!X65</f>
        <v>290.29476928710938</v>
      </c>
      <c r="G67" s="44">
        <f t="shared" si="3"/>
        <v>-9.1365704597756725E-4</v>
      </c>
      <c r="H67" s="45">
        <f t="shared" si="4"/>
        <v>4.4674673715792146E-3</v>
      </c>
    </row>
    <row r="68" spans="1:8" ht="14.5" x14ac:dyDescent="0.35">
      <c r="A68" s="43">
        <f>'Step 4'!A68</f>
        <v>43368</v>
      </c>
      <c r="B68" s="233">
        <f>'Step 4'!AZ68</f>
        <v>1089089.5839270975</v>
      </c>
      <c r="C68" s="44">
        <f t="shared" si="0"/>
        <v>-2.9064730126325822E-3</v>
      </c>
      <c r="D68" s="44">
        <f t="shared" si="1"/>
        <v>-2.9064730126325822E-3</v>
      </c>
      <c r="E68" s="45">
        <f t="shared" si="5"/>
        <v>-2.9064730126325822E-3</v>
      </c>
      <c r="F68" s="236">
        <f>'Step 2'!X66</f>
        <v>289.33041381835938</v>
      </c>
      <c r="G68" s="44">
        <f t="shared" si="3"/>
        <v>-3.3219870654859207E-3</v>
      </c>
      <c r="H68" s="45">
        <f t="shared" si="4"/>
        <v>4.1551405285333853E-4</v>
      </c>
    </row>
    <row r="69" spans="1:8" ht="14.5" x14ac:dyDescent="0.35">
      <c r="A69" s="43">
        <f>'Step 4'!A69</f>
        <v>43369</v>
      </c>
      <c r="B69" s="233">
        <f>'Step 4'!AZ69</f>
        <v>1095362.2332621263</v>
      </c>
      <c r="C69" s="44">
        <f t="shared" si="0"/>
        <v>5.7595347780396988E-3</v>
      </c>
      <c r="D69" s="44">
        <f t="shared" si="1"/>
        <v>0</v>
      </c>
      <c r="E69" s="45" t="str">
        <f t="shared" si="5"/>
        <v/>
      </c>
      <c r="F69" s="236">
        <f>'Step 2'!X67</f>
        <v>289.06198120117188</v>
      </c>
      <c r="G69" s="44">
        <f t="shared" si="3"/>
        <v>-9.2777186347237084E-4</v>
      </c>
      <c r="H69" s="45">
        <f t="shared" si="4"/>
        <v>6.6873066415120697E-3</v>
      </c>
    </row>
    <row r="70" spans="1:8" ht="14.5" x14ac:dyDescent="0.35">
      <c r="A70" s="43">
        <f>'Step 4'!A70</f>
        <v>43370</v>
      </c>
      <c r="B70" s="233">
        <f>'Step 4'!AZ70</f>
        <v>1097954.7336409369</v>
      </c>
      <c r="C70" s="44">
        <f t="shared" ref="C70:C131" si="6">(B70/B69)-1</f>
        <v>2.3667973023770994E-3</v>
      </c>
      <c r="D70" s="44">
        <f t="shared" ref="D70:D131" si="7">IF(C70&lt;0,C70,0)</f>
        <v>0</v>
      </c>
      <c r="E70" s="45" t="str">
        <f t="shared" ref="E70:E131" si="8">IF(AND(D70&lt;0,D69&lt;0),(1+D70)*(1+E69)-1,IF(D70&lt;0,D70,""))</f>
        <v/>
      </c>
      <c r="F70" s="236">
        <f>'Step 2'!X68</f>
        <v>288.19705200195313</v>
      </c>
      <c r="G70" s="44">
        <f t="shared" ref="G70:G131" si="9">(F70/F69)-1</f>
        <v>-2.9921928702786316E-3</v>
      </c>
      <c r="H70" s="45">
        <f t="shared" ref="H70:H131" si="10">C70-G70</f>
        <v>5.358990172655731E-3</v>
      </c>
    </row>
    <row r="71" spans="1:8" ht="14.5" x14ac:dyDescent="0.35">
      <c r="A71" s="43">
        <f>'Step 4'!A71</f>
        <v>43371</v>
      </c>
      <c r="B71" s="233">
        <f>'Step 4'!AZ71</f>
        <v>1099954.3606210437</v>
      </c>
      <c r="C71" s="44">
        <f t="shared" si="6"/>
        <v>1.8212289804295789E-3</v>
      </c>
      <c r="D71" s="44">
        <f t="shared" si="7"/>
        <v>0</v>
      </c>
      <c r="E71" s="45" t="str">
        <f t="shared" si="8"/>
        <v/>
      </c>
      <c r="F71" s="236">
        <f>'Step 2'!X69</f>
        <v>289.0023193359375</v>
      </c>
      <c r="G71" s="44">
        <f t="shared" si="9"/>
        <v>2.7941553474979397E-3</v>
      </c>
      <c r="H71" s="45">
        <f t="shared" si="10"/>
        <v>-9.7292636706836078E-4</v>
      </c>
    </row>
    <row r="72" spans="1:8" ht="14.5" x14ac:dyDescent="0.35">
      <c r="A72" s="43">
        <f>'Step 4'!A72</f>
        <v>43374</v>
      </c>
      <c r="B72" s="233">
        <f>'Step 4'!AZ72</f>
        <v>1096605.8522310741</v>
      </c>
      <c r="C72" s="44">
        <f t="shared" si="6"/>
        <v>-3.044224842273402E-3</v>
      </c>
      <c r="D72" s="44">
        <f t="shared" si="7"/>
        <v>-3.044224842273402E-3</v>
      </c>
      <c r="E72" s="45">
        <f t="shared" si="8"/>
        <v>-3.044224842273402E-3</v>
      </c>
      <c r="F72" s="236">
        <f>'Step 2'!X70</f>
        <v>289.03216552734381</v>
      </c>
      <c r="G72" s="44">
        <f t="shared" si="9"/>
        <v>1.0327318989999945E-4</v>
      </c>
      <c r="H72" s="45">
        <f t="shared" si="10"/>
        <v>-3.1474980321734014E-3</v>
      </c>
    </row>
    <row r="73" spans="1:8" ht="14.5" x14ac:dyDescent="0.35">
      <c r="A73" s="43">
        <f>'Step 4'!A73</f>
        <v>43375</v>
      </c>
      <c r="B73" s="233">
        <f>'Step 4'!AZ73</f>
        <v>1090029.1247913982</v>
      </c>
      <c r="C73" s="44">
        <f t="shared" si="6"/>
        <v>-5.9973484787587683E-3</v>
      </c>
      <c r="D73" s="44">
        <f t="shared" si="7"/>
        <v>-5.9973484787587683E-3</v>
      </c>
      <c r="E73" s="45">
        <f t="shared" si="8"/>
        <v>-9.0233160438053517E-3</v>
      </c>
      <c r="F73" s="236">
        <f>'Step 2'!X71</f>
        <v>290.03631591796881</v>
      </c>
      <c r="G73" s="44">
        <f t="shared" si="9"/>
        <v>3.4741821512942472E-3</v>
      </c>
      <c r="H73" s="45">
        <f t="shared" si="10"/>
        <v>-9.4715306300530155E-3</v>
      </c>
    </row>
    <row r="74" spans="1:8" ht="14.5" x14ac:dyDescent="0.35">
      <c r="A74" s="43">
        <f>'Step 4'!A74</f>
        <v>43376</v>
      </c>
      <c r="B74" s="233">
        <f>'Step 4'!AZ74</f>
        <v>1090015.2856919379</v>
      </c>
      <c r="C74" s="44">
        <f t="shared" si="6"/>
        <v>-1.269608228393615E-5</v>
      </c>
      <c r="D74" s="44">
        <f t="shared" si="7"/>
        <v>-1.269608228393615E-5</v>
      </c>
      <c r="E74" s="45">
        <f t="shared" si="8"/>
        <v>-9.0358975653263007E-3</v>
      </c>
      <c r="F74" s="236">
        <f>'Step 2'!X72</f>
        <v>289.86727905273438</v>
      </c>
      <c r="G74" s="44">
        <f t="shared" si="9"/>
        <v>-5.8281275811766786E-4</v>
      </c>
      <c r="H74" s="45">
        <f t="shared" si="10"/>
        <v>5.7011667583373171E-4</v>
      </c>
    </row>
    <row r="75" spans="1:8" ht="14.5" x14ac:dyDescent="0.35">
      <c r="A75" s="43">
        <f>'Step 4'!A75</f>
        <v>43377</v>
      </c>
      <c r="B75" s="233">
        <f>'Step 4'!AZ75</f>
        <v>1094069.4880634309</v>
      </c>
      <c r="C75" s="44">
        <f t="shared" si="6"/>
        <v>3.7193995577038397E-3</v>
      </c>
      <c r="D75" s="44">
        <f t="shared" si="7"/>
        <v>0</v>
      </c>
      <c r="E75" s="45" t="str">
        <f t="shared" si="8"/>
        <v/>
      </c>
      <c r="F75" s="236">
        <f>'Step 2'!X73</f>
        <v>290.0263671875</v>
      </c>
      <c r="G75" s="44">
        <f t="shared" si="9"/>
        <v>5.4883095217062028E-4</v>
      </c>
      <c r="H75" s="45">
        <f t="shared" si="10"/>
        <v>3.1705686055332194E-3</v>
      </c>
    </row>
    <row r="76" spans="1:8" ht="14.5" x14ac:dyDescent="0.35">
      <c r="A76" s="43">
        <f>'Step 4'!A76</f>
        <v>43378</v>
      </c>
      <c r="B76" s="233">
        <f>'Step 4'!AZ76</f>
        <v>1096869.4330097088</v>
      </c>
      <c r="C76" s="44">
        <f t="shared" si="6"/>
        <v>2.5592021136007226E-3</v>
      </c>
      <c r="D76" s="44">
        <f t="shared" si="7"/>
        <v>0</v>
      </c>
      <c r="E76" s="45" t="str">
        <f t="shared" si="8"/>
        <v/>
      </c>
      <c r="F76" s="236">
        <f>'Step 2'!X74</f>
        <v>287.75958251953119</v>
      </c>
      <c r="G76" s="44">
        <f t="shared" si="9"/>
        <v>-7.8157882331552075E-3</v>
      </c>
      <c r="H76" s="45">
        <f t="shared" si="10"/>
        <v>1.037499034675593E-2</v>
      </c>
    </row>
    <row r="77" spans="1:8" ht="14.5" x14ac:dyDescent="0.35">
      <c r="A77" s="43">
        <f>'Step 4'!A77</f>
        <v>43381</v>
      </c>
      <c r="B77" s="233">
        <f>'Step 4'!AZ77</f>
        <v>1099905.3899898373</v>
      </c>
      <c r="C77" s="44">
        <f t="shared" si="6"/>
        <v>2.7678380751281484E-3</v>
      </c>
      <c r="D77" s="44">
        <f t="shared" si="7"/>
        <v>0</v>
      </c>
      <c r="E77" s="45" t="str">
        <f t="shared" si="8"/>
        <v/>
      </c>
      <c r="F77" s="236">
        <f>'Step 2'!X75</f>
        <v>286.14898681640619</v>
      </c>
      <c r="G77" s="44">
        <f t="shared" si="9"/>
        <v>-5.5970184868324724E-3</v>
      </c>
      <c r="H77" s="45">
        <f t="shared" si="10"/>
        <v>8.3648565619606208E-3</v>
      </c>
    </row>
    <row r="78" spans="1:8" ht="14.5" x14ac:dyDescent="0.35">
      <c r="A78" s="43">
        <f>'Step 4'!A78</f>
        <v>43382</v>
      </c>
      <c r="B78" s="233">
        <f>'Step 4'!AZ78</f>
        <v>1101783.4050946869</v>
      </c>
      <c r="C78" s="44">
        <f t="shared" si="6"/>
        <v>1.7074333137570008E-3</v>
      </c>
      <c r="D78" s="44">
        <f t="shared" si="7"/>
        <v>0</v>
      </c>
      <c r="E78" s="45" t="str">
        <f t="shared" si="8"/>
        <v/>
      </c>
      <c r="F78" s="236">
        <f>'Step 2'!X76</f>
        <v>286.14898681640619</v>
      </c>
      <c r="G78" s="44">
        <f t="shared" si="9"/>
        <v>0</v>
      </c>
      <c r="H78" s="45">
        <f t="shared" si="10"/>
        <v>1.7074333137570008E-3</v>
      </c>
    </row>
    <row r="79" spans="1:8" ht="14.5" x14ac:dyDescent="0.35">
      <c r="A79" s="43">
        <f>'Step 4'!A79</f>
        <v>43383</v>
      </c>
      <c r="B79" s="233">
        <f>'Step 4'!AZ79</f>
        <v>1093881.4926338631</v>
      </c>
      <c r="C79" s="44">
        <f t="shared" si="6"/>
        <v>-7.1719290963042637E-3</v>
      </c>
      <c r="D79" s="44">
        <f t="shared" si="7"/>
        <v>-7.1719290963042637E-3</v>
      </c>
      <c r="E79" s="45">
        <f t="shared" si="8"/>
        <v>-7.1719290963042637E-3</v>
      </c>
      <c r="F79" s="236">
        <f>'Step 2'!X77</f>
        <v>285.73141479492188</v>
      </c>
      <c r="G79" s="44">
        <f t="shared" si="9"/>
        <v>-1.4592818452026091E-3</v>
      </c>
      <c r="H79" s="45">
        <f t="shared" si="10"/>
        <v>-5.7126472511016546E-3</v>
      </c>
    </row>
    <row r="80" spans="1:8" ht="14.5" x14ac:dyDescent="0.35">
      <c r="A80" s="43">
        <f>'Step 4'!A80</f>
        <v>43384</v>
      </c>
      <c r="B80" s="233">
        <f>'Step 4'!AZ80</f>
        <v>1095965.5691788385</v>
      </c>
      <c r="C80" s="44">
        <f t="shared" si="6"/>
        <v>1.9052123644192065E-3</v>
      </c>
      <c r="D80" s="44">
        <f t="shared" si="7"/>
        <v>0</v>
      </c>
      <c r="E80" s="45" t="str">
        <f t="shared" si="8"/>
        <v/>
      </c>
      <c r="F80" s="236">
        <f>'Step 2'!X78</f>
        <v>276.68426513671881</v>
      </c>
      <c r="G80" s="44">
        <f t="shared" si="9"/>
        <v>-3.1663125542903625E-2</v>
      </c>
      <c r="H80" s="45">
        <f t="shared" si="10"/>
        <v>3.3568337907322832E-2</v>
      </c>
    </row>
    <row r="81" spans="1:8" ht="14.5" x14ac:dyDescent="0.35">
      <c r="A81" s="43">
        <f>'Step 4'!A81</f>
        <v>43385</v>
      </c>
      <c r="B81" s="233">
        <f>'Step 4'!AZ81</f>
        <v>1102747.0627697546</v>
      </c>
      <c r="C81" s="44">
        <f t="shared" si="6"/>
        <v>6.1876885384246627E-3</v>
      </c>
      <c r="D81" s="44">
        <f t="shared" si="7"/>
        <v>0</v>
      </c>
      <c r="E81" s="45" t="str">
        <f t="shared" si="8"/>
        <v/>
      </c>
      <c r="F81" s="236">
        <f>'Step 2'!X79</f>
        <v>270.58987426757813</v>
      </c>
      <c r="G81" s="44">
        <f t="shared" si="9"/>
        <v>-2.2026517720945327E-2</v>
      </c>
      <c r="H81" s="45">
        <f t="shared" si="10"/>
        <v>2.8214206259369989E-2</v>
      </c>
    </row>
    <row r="82" spans="1:8" ht="14.5" x14ac:dyDescent="0.35">
      <c r="A82" s="43">
        <f>'Step 4'!A82</f>
        <v>43388</v>
      </c>
      <c r="B82" s="233">
        <f>'Step 4'!AZ82</f>
        <v>1109142.4293548884</v>
      </c>
      <c r="C82" s="44">
        <f t="shared" si="6"/>
        <v>5.799486392709774E-3</v>
      </c>
      <c r="D82" s="44">
        <f t="shared" si="7"/>
        <v>0</v>
      </c>
      <c r="E82" s="45" t="str">
        <f t="shared" si="8"/>
        <v/>
      </c>
      <c r="F82" s="236">
        <f>'Step 2'!X80</f>
        <v>274.34793090820313</v>
      </c>
      <c r="G82" s="44">
        <f t="shared" si="9"/>
        <v>1.3888386070606495E-2</v>
      </c>
      <c r="H82" s="45">
        <f t="shared" si="10"/>
        <v>-8.0888996778967215E-3</v>
      </c>
    </row>
    <row r="83" spans="1:8" ht="14.5" x14ac:dyDescent="0.35">
      <c r="A83" s="43">
        <f>'Step 4'!A83</f>
        <v>43389</v>
      </c>
      <c r="B83" s="233">
        <f>'Step 4'!AZ83</f>
        <v>1115152.4834823199</v>
      </c>
      <c r="C83" s="44">
        <f t="shared" si="6"/>
        <v>5.4186495515522459E-3</v>
      </c>
      <c r="D83" s="44">
        <f t="shared" si="7"/>
        <v>0</v>
      </c>
      <c r="E83" s="45" t="str">
        <f t="shared" si="8"/>
        <v/>
      </c>
      <c r="F83" s="236">
        <f>'Step 2'!X81</f>
        <v>272.80691528320313</v>
      </c>
      <c r="G83" s="44">
        <f t="shared" si="9"/>
        <v>-5.6170120179095395E-3</v>
      </c>
      <c r="H83" s="45">
        <f t="shared" si="10"/>
        <v>1.1035661569461785E-2</v>
      </c>
    </row>
    <row r="84" spans="1:8" ht="14.5" x14ac:dyDescent="0.35">
      <c r="A84" s="43">
        <f>'Step 4'!A84</f>
        <v>43390</v>
      </c>
      <c r="B84" s="233">
        <f>'Step 4'!AZ84</f>
        <v>1109639.3029019115</v>
      </c>
      <c r="C84" s="44">
        <f t="shared" si="6"/>
        <v>-4.9438804666355196E-3</v>
      </c>
      <c r="D84" s="44">
        <f t="shared" si="7"/>
        <v>-4.9438804666355196E-3</v>
      </c>
      <c r="E84" s="45">
        <f t="shared" si="8"/>
        <v>-4.9438804666355196E-3</v>
      </c>
      <c r="F84" s="236">
        <f>'Step 2'!X82</f>
        <v>278.77206420898438</v>
      </c>
      <c r="G84" s="44">
        <f t="shared" si="9"/>
        <v>2.1865827409795591E-2</v>
      </c>
      <c r="H84" s="45">
        <f t="shared" si="10"/>
        <v>-2.680970787643111E-2</v>
      </c>
    </row>
    <row r="85" spans="1:8" ht="14.5" x14ac:dyDescent="0.35">
      <c r="A85" s="43">
        <f>'Step 4'!A85</f>
        <v>43391</v>
      </c>
      <c r="B85" s="233">
        <f>'Step 4'!AZ85</f>
        <v>1114301.7986834848</v>
      </c>
      <c r="C85" s="44">
        <f t="shared" si="6"/>
        <v>4.2018120387228297E-3</v>
      </c>
      <c r="D85" s="44">
        <f t="shared" si="7"/>
        <v>0</v>
      </c>
      <c r="E85" s="45" t="str">
        <f t="shared" si="8"/>
        <v/>
      </c>
      <c r="F85" s="236">
        <f>'Step 2'!X83</f>
        <v>278.82180786132813</v>
      </c>
      <c r="G85" s="44">
        <f t="shared" si="9"/>
        <v>1.7843844032539025E-4</v>
      </c>
      <c r="H85" s="45">
        <f t="shared" si="10"/>
        <v>4.0233735983974395E-3</v>
      </c>
    </row>
    <row r="86" spans="1:8" ht="14.5" x14ac:dyDescent="0.35">
      <c r="A86" s="43">
        <f>'Step 4'!A86</f>
        <v>43392</v>
      </c>
      <c r="B86" s="233">
        <f>'Step 4'!AZ86</f>
        <v>1108804.100622369</v>
      </c>
      <c r="C86" s="44">
        <f t="shared" si="6"/>
        <v>-4.9337603758794479E-3</v>
      </c>
      <c r="D86" s="44">
        <f t="shared" si="7"/>
        <v>-4.9337603758794479E-3</v>
      </c>
      <c r="E86" s="45">
        <f t="shared" si="8"/>
        <v>-4.9337603758794479E-3</v>
      </c>
      <c r="F86" s="236">
        <f>'Step 2'!X84</f>
        <v>274.7952880859375</v>
      </c>
      <c r="G86" s="44">
        <f t="shared" si="9"/>
        <v>-1.4441193844468625E-2</v>
      </c>
      <c r="H86" s="45">
        <f t="shared" si="10"/>
        <v>9.507433468589177E-3</v>
      </c>
    </row>
    <row r="87" spans="1:8" ht="14.5" x14ac:dyDescent="0.35">
      <c r="A87" s="43">
        <f>'Step 4'!A87</f>
        <v>43395</v>
      </c>
      <c r="B87" s="233">
        <f>'Step 4'!AZ87</f>
        <v>1113350.8327076032</v>
      </c>
      <c r="C87" s="44">
        <f t="shared" si="6"/>
        <v>4.1005729350045428E-3</v>
      </c>
      <c r="D87" s="44">
        <f t="shared" si="7"/>
        <v>0</v>
      </c>
      <c r="E87" s="45" t="str">
        <f t="shared" si="8"/>
        <v/>
      </c>
      <c r="F87" s="236">
        <f>'Step 2'!X85</f>
        <v>274.64617919921881</v>
      </c>
      <c r="G87" s="44">
        <f t="shared" si="9"/>
        <v>-5.4261806218480757E-4</v>
      </c>
      <c r="H87" s="45">
        <f t="shared" si="10"/>
        <v>4.6431909971893504E-3</v>
      </c>
    </row>
    <row r="88" spans="1:8" ht="14.5" x14ac:dyDescent="0.35">
      <c r="A88" s="43">
        <f>'Step 4'!A88</f>
        <v>43396</v>
      </c>
      <c r="B88" s="233">
        <f>'Step 4'!AZ88</f>
        <v>1110452.6765946327</v>
      </c>
      <c r="C88" s="44">
        <f t="shared" si="6"/>
        <v>-2.6030933177840776E-3</v>
      </c>
      <c r="D88" s="44">
        <f t="shared" si="7"/>
        <v>-2.6030933177840776E-3</v>
      </c>
      <c r="E88" s="45">
        <f t="shared" si="8"/>
        <v>-2.6030933177840776E-3</v>
      </c>
      <c r="F88" s="236">
        <f>'Step 2'!X86</f>
        <v>273.41336059570313</v>
      </c>
      <c r="G88" s="44">
        <f t="shared" si="9"/>
        <v>-4.4887520631460287E-3</v>
      </c>
      <c r="H88" s="45">
        <f t="shared" si="10"/>
        <v>1.8856587453619511E-3</v>
      </c>
    </row>
    <row r="89" spans="1:8" ht="14.5" x14ac:dyDescent="0.35">
      <c r="A89" s="43">
        <f>'Step 4'!A89</f>
        <v>43397</v>
      </c>
      <c r="B89" s="233">
        <f>'Step 4'!AZ89</f>
        <v>1103963.0523106314</v>
      </c>
      <c r="C89" s="44">
        <f t="shared" si="6"/>
        <v>-5.8441250318768123E-3</v>
      </c>
      <c r="D89" s="44">
        <f t="shared" si="7"/>
        <v>-5.8441250318768123E-3</v>
      </c>
      <c r="E89" s="45">
        <f t="shared" si="8"/>
        <v>-8.4320055468420918E-3</v>
      </c>
      <c r="F89" s="236">
        <f>'Step 2'!X87</f>
        <v>272.021484375</v>
      </c>
      <c r="G89" s="44">
        <f t="shared" si="9"/>
        <v>-5.0907395954263857E-3</v>
      </c>
      <c r="H89" s="45">
        <f t="shared" si="10"/>
        <v>-7.5338543645042666E-4</v>
      </c>
    </row>
    <row r="90" spans="1:8" ht="14.5" x14ac:dyDescent="0.35">
      <c r="A90" s="43">
        <f>'Step 4'!A90</f>
        <v>43398</v>
      </c>
      <c r="B90" s="233">
        <f>'Step 4'!AZ90</f>
        <v>1096464.0918195171</v>
      </c>
      <c r="C90" s="44">
        <f t="shared" si="6"/>
        <v>-6.7927640109138876E-3</v>
      </c>
      <c r="D90" s="44">
        <f t="shared" si="7"/>
        <v>-6.7927640109138876E-3</v>
      </c>
      <c r="E90" s="45">
        <f t="shared" si="8"/>
        <v>-1.5167492933937599E-2</v>
      </c>
      <c r="F90" s="236">
        <f>'Step 2'!X88</f>
        <v>263.77963256835938</v>
      </c>
      <c r="G90" s="44">
        <f t="shared" si="9"/>
        <v>-3.029853257942916E-2</v>
      </c>
      <c r="H90" s="45">
        <f t="shared" si="10"/>
        <v>2.3505768568515273E-2</v>
      </c>
    </row>
    <row r="91" spans="1:8" ht="14.5" x14ac:dyDescent="0.35">
      <c r="A91" s="43">
        <f>'Step 4'!A91</f>
        <v>43399</v>
      </c>
      <c r="B91" s="233">
        <f>'Step 4'!AZ91</f>
        <v>1097496.1519451942</v>
      </c>
      <c r="C91" s="44">
        <f t="shared" si="6"/>
        <v>9.4126212921796792E-4</v>
      </c>
      <c r="D91" s="44">
        <f t="shared" si="7"/>
        <v>0</v>
      </c>
      <c r="E91" s="45" t="str">
        <f t="shared" si="8"/>
        <v/>
      </c>
      <c r="F91" s="236">
        <f>'Step 2'!X89</f>
        <v>268.511962890625</v>
      </c>
      <c r="G91" s="44">
        <f t="shared" si="9"/>
        <v>1.7940469005085946E-2</v>
      </c>
      <c r="H91" s="45">
        <f t="shared" si="10"/>
        <v>-1.6999206875867978E-2</v>
      </c>
    </row>
    <row r="92" spans="1:8" ht="14.5" x14ac:dyDescent="0.35">
      <c r="A92" s="43">
        <f>'Step 4'!A92</f>
        <v>43402</v>
      </c>
      <c r="B92" s="233">
        <f>'Step 4'!AZ92</f>
        <v>1121040.9804324785</v>
      </c>
      <c r="C92" s="44">
        <f t="shared" si="6"/>
        <v>2.145322190474519E-2</v>
      </c>
      <c r="D92" s="44">
        <f t="shared" si="7"/>
        <v>0</v>
      </c>
      <c r="E92" s="45" t="str">
        <f t="shared" si="8"/>
        <v/>
      </c>
      <c r="F92" s="236">
        <f>'Step 2'!X90</f>
        <v>263.78955078125</v>
      </c>
      <c r="G92" s="44">
        <f t="shared" si="9"/>
        <v>-1.758734344100199E-2</v>
      </c>
      <c r="H92" s="45">
        <f t="shared" si="10"/>
        <v>3.904056534574718E-2</v>
      </c>
    </row>
    <row r="93" spans="1:8" ht="14.5" x14ac:dyDescent="0.35">
      <c r="A93" s="43">
        <f>'Step 4'!A93</f>
        <v>43403</v>
      </c>
      <c r="B93" s="233">
        <f>'Step 4'!AZ93</f>
        <v>1127233.061191543</v>
      </c>
      <c r="C93" s="44">
        <f t="shared" si="6"/>
        <v>5.5235097263577337E-3</v>
      </c>
      <c r="D93" s="44">
        <f t="shared" si="7"/>
        <v>0</v>
      </c>
      <c r="E93" s="45" t="str">
        <f t="shared" si="8"/>
        <v/>
      </c>
      <c r="F93" s="236">
        <f>'Step 2'!X91</f>
        <v>262.32809448242188</v>
      </c>
      <c r="G93" s="44">
        <f t="shared" si="9"/>
        <v>-5.5402357466389773E-3</v>
      </c>
      <c r="H93" s="45">
        <f t="shared" si="10"/>
        <v>1.1063745472996711E-2</v>
      </c>
    </row>
    <row r="94" spans="1:8" ht="14.5" x14ac:dyDescent="0.35">
      <c r="A94" s="43">
        <f>'Step 4'!A94</f>
        <v>43404</v>
      </c>
      <c r="B94" s="233">
        <f>'Step 4'!AZ94</f>
        <v>1120987.7483223865</v>
      </c>
      <c r="C94" s="44">
        <f t="shared" si="6"/>
        <v>-5.5403918534423502E-3</v>
      </c>
      <c r="D94" s="44">
        <f t="shared" si="7"/>
        <v>-5.5403918534423502E-3</v>
      </c>
      <c r="E94" s="45">
        <f t="shared" si="8"/>
        <v>-5.5403918534423502E-3</v>
      </c>
      <c r="F94" s="236">
        <f>'Step 2'!X92</f>
        <v>266.21539306640619</v>
      </c>
      <c r="G94" s="44">
        <f t="shared" si="9"/>
        <v>1.4818460796789612E-2</v>
      </c>
      <c r="H94" s="45">
        <f t="shared" si="10"/>
        <v>-2.0358852650231962E-2</v>
      </c>
    </row>
    <row r="95" spans="1:8" ht="14.5" x14ac:dyDescent="0.35">
      <c r="A95" s="43">
        <f>'Step 4'!A95</f>
        <v>43405</v>
      </c>
      <c r="B95" s="233">
        <f>'Step 4'!AZ95</f>
        <v>1134270.7360336017</v>
      </c>
      <c r="C95" s="44">
        <f t="shared" si="6"/>
        <v>1.1849360290595357E-2</v>
      </c>
      <c r="D95" s="44">
        <f t="shared" si="7"/>
        <v>0</v>
      </c>
      <c r="E95" s="45" t="str">
        <f t="shared" si="8"/>
        <v/>
      </c>
      <c r="F95" s="236">
        <f>'Step 2'!X93</f>
        <v>269.05880737304688</v>
      </c>
      <c r="G95" s="44">
        <f t="shared" si="9"/>
        <v>1.0680878644502068E-2</v>
      </c>
      <c r="H95" s="45">
        <f t="shared" si="10"/>
        <v>1.168481646093289E-3</v>
      </c>
    </row>
    <row r="96" spans="1:8" ht="14.5" x14ac:dyDescent="0.35">
      <c r="A96" s="43">
        <f>'Step 4'!A96</f>
        <v>43406</v>
      </c>
      <c r="B96" s="233">
        <f>'Step 4'!AZ96</f>
        <v>1140696.2326402143</v>
      </c>
      <c r="C96" s="44">
        <f t="shared" si="6"/>
        <v>5.6648703016721758E-3</v>
      </c>
      <c r="D96" s="44">
        <f t="shared" si="7"/>
        <v>0</v>
      </c>
      <c r="E96" s="45" t="str">
        <f t="shared" si="8"/>
        <v/>
      </c>
      <c r="F96" s="236">
        <f>'Step 2'!X94</f>
        <v>271.92208862304688</v>
      </c>
      <c r="G96" s="44">
        <f t="shared" si="9"/>
        <v>1.0641841751829695E-2</v>
      </c>
      <c r="H96" s="45">
        <f t="shared" si="10"/>
        <v>-4.9769714501575191E-3</v>
      </c>
    </row>
    <row r="97" spans="1:8" ht="14.5" x14ac:dyDescent="0.35">
      <c r="A97" s="43">
        <f>'Step 4'!A97</f>
        <v>43409</v>
      </c>
      <c r="B97" s="233">
        <f>'Step 4'!AZ97</f>
        <v>1145706.5764030707</v>
      </c>
      <c r="C97" s="44">
        <f t="shared" si="6"/>
        <v>4.3923558432903409E-3</v>
      </c>
      <c r="D97" s="44">
        <f t="shared" si="7"/>
        <v>0</v>
      </c>
      <c r="E97" s="45" t="str">
        <f t="shared" si="8"/>
        <v/>
      </c>
      <c r="F97" s="236">
        <f>'Step 2'!X95</f>
        <v>270.31149291992188</v>
      </c>
      <c r="G97" s="44">
        <f t="shared" si="9"/>
        <v>-5.9230043108329244E-3</v>
      </c>
      <c r="H97" s="45">
        <f t="shared" si="10"/>
        <v>1.0315360154123265E-2</v>
      </c>
    </row>
    <row r="98" spans="1:8" ht="14.5" x14ac:dyDescent="0.35">
      <c r="A98" s="43">
        <f>'Step 4'!A98</f>
        <v>43410</v>
      </c>
      <c r="B98" s="233">
        <f>'Step 4'!AZ98</f>
        <v>1148067.6726614654</v>
      </c>
      <c r="C98" s="44">
        <f t="shared" si="6"/>
        <v>2.0608210749799571E-3</v>
      </c>
      <c r="D98" s="44">
        <f t="shared" si="7"/>
        <v>0</v>
      </c>
      <c r="E98" s="45" t="str">
        <f t="shared" si="8"/>
        <v/>
      </c>
      <c r="F98" s="236">
        <f>'Step 2'!X96</f>
        <v>271.80279541015619</v>
      </c>
      <c r="G98" s="44">
        <f t="shared" si="9"/>
        <v>5.516977743436513E-3</v>
      </c>
      <c r="H98" s="45">
        <f t="shared" si="10"/>
        <v>-3.4561566684565559E-3</v>
      </c>
    </row>
    <row r="99" spans="1:8" ht="14.5" x14ac:dyDescent="0.35">
      <c r="A99" s="43">
        <f>'Step 4'!A99</f>
        <v>43411</v>
      </c>
      <c r="B99" s="233">
        <f>'Step 4'!AZ99</f>
        <v>1149560.061837479</v>
      </c>
      <c r="C99" s="44">
        <f t="shared" si="6"/>
        <v>1.2999139437084306E-3</v>
      </c>
      <c r="D99" s="44">
        <f t="shared" si="7"/>
        <v>0</v>
      </c>
      <c r="E99" s="45" t="str">
        <f t="shared" si="8"/>
        <v/>
      </c>
      <c r="F99" s="236">
        <f>'Step 2'!X97</f>
        <v>273.52273559570313</v>
      </c>
      <c r="G99" s="44">
        <f t="shared" si="9"/>
        <v>6.3278973380369585E-3</v>
      </c>
      <c r="H99" s="45">
        <f t="shared" si="10"/>
        <v>-5.0279833943285279E-3</v>
      </c>
    </row>
    <row r="100" spans="1:8" ht="14.5" x14ac:dyDescent="0.35">
      <c r="A100" s="43">
        <f>'Step 4'!A100</f>
        <v>43412</v>
      </c>
      <c r="B100" s="233">
        <f>'Step 4'!AZ100</f>
        <v>1151546.6944721979</v>
      </c>
      <c r="C100" s="44">
        <f t="shared" si="6"/>
        <v>1.728167757971244E-3</v>
      </c>
      <c r="D100" s="44">
        <f t="shared" si="7"/>
        <v>0</v>
      </c>
      <c r="E100" s="45" t="str">
        <f t="shared" si="8"/>
        <v/>
      </c>
      <c r="F100" s="236">
        <f>'Step 2'!X98</f>
        <v>279.3785400390625</v>
      </c>
      <c r="G100" s="44">
        <f t="shared" si="9"/>
        <v>2.1408839856058348E-2</v>
      </c>
      <c r="H100" s="45">
        <f t="shared" si="10"/>
        <v>-1.9680672098087104E-2</v>
      </c>
    </row>
    <row r="101" spans="1:8" ht="14.5" x14ac:dyDescent="0.35">
      <c r="A101" s="43">
        <f>'Step 4'!A101</f>
        <v>43413</v>
      </c>
      <c r="B101" s="233">
        <f>'Step 4'!AZ101</f>
        <v>1160706.6886438916</v>
      </c>
      <c r="C101" s="44">
        <f t="shared" si="6"/>
        <v>7.9545138861192299E-3</v>
      </c>
      <c r="D101" s="44">
        <f t="shared" si="7"/>
        <v>0</v>
      </c>
      <c r="E101" s="45" t="str">
        <f t="shared" si="8"/>
        <v/>
      </c>
      <c r="F101" s="236">
        <f>'Step 2'!X99</f>
        <v>278.87149047851563</v>
      </c>
      <c r="G101" s="44">
        <f t="shared" si="9"/>
        <v>-1.8149195012472363E-3</v>
      </c>
      <c r="H101" s="45">
        <f t="shared" si="10"/>
        <v>9.7694333873664663E-3</v>
      </c>
    </row>
    <row r="102" spans="1:8" ht="14.5" x14ac:dyDescent="0.35">
      <c r="A102" s="43">
        <f>'Step 4'!A102</f>
        <v>43416</v>
      </c>
      <c r="B102" s="233">
        <f>'Step 4'!AZ102</f>
        <v>1163082.3495497247</v>
      </c>
      <c r="C102" s="44">
        <f t="shared" si="6"/>
        <v>2.0467366381844432E-3</v>
      </c>
      <c r="D102" s="44">
        <f t="shared" si="7"/>
        <v>0</v>
      </c>
      <c r="E102" s="45" t="str">
        <f t="shared" si="8"/>
        <v/>
      </c>
      <c r="F102" s="236">
        <f>'Step 2'!X100</f>
        <v>276.14739990234381</v>
      </c>
      <c r="G102" s="44">
        <f t="shared" si="9"/>
        <v>-9.7682648430557073E-3</v>
      </c>
      <c r="H102" s="45">
        <f t="shared" si="10"/>
        <v>1.181500148124015E-2</v>
      </c>
    </row>
    <row r="103" spans="1:8" ht="14.5" x14ac:dyDescent="0.35">
      <c r="A103" s="43">
        <f>'Step 4'!A103</f>
        <v>43417</v>
      </c>
      <c r="B103" s="233">
        <f>'Step 4'!AZ103</f>
        <v>1172185.7442232359</v>
      </c>
      <c r="C103" s="44">
        <f t="shared" si="6"/>
        <v>7.8269562572550466E-3</v>
      </c>
      <c r="D103" s="44">
        <f t="shared" si="7"/>
        <v>0</v>
      </c>
      <c r="E103" s="45" t="str">
        <f t="shared" si="8"/>
        <v/>
      </c>
      <c r="F103" s="236">
        <f>'Step 2'!X101</f>
        <v>270.987548828125</v>
      </c>
      <c r="G103" s="44">
        <f t="shared" si="9"/>
        <v>-1.8685133649795405E-2</v>
      </c>
      <c r="H103" s="45">
        <f t="shared" si="10"/>
        <v>2.6512089907050451E-2</v>
      </c>
    </row>
    <row r="104" spans="1:8" ht="14.5" x14ac:dyDescent="0.35">
      <c r="A104" s="43">
        <f>'Step 4'!A104</f>
        <v>43418</v>
      </c>
      <c r="B104" s="233">
        <f>'Step 4'!AZ104</f>
        <v>1171855.7211885918</v>
      </c>
      <c r="C104" s="44">
        <f t="shared" si="6"/>
        <v>-2.8154499939148092E-4</v>
      </c>
      <c r="D104" s="44">
        <f t="shared" si="7"/>
        <v>-2.8154499939148092E-4</v>
      </c>
      <c r="E104" s="45">
        <f t="shared" si="8"/>
        <v>-2.8154499939148092E-4</v>
      </c>
      <c r="F104" s="236">
        <f>'Step 2'!X102</f>
        <v>270.48049926757813</v>
      </c>
      <c r="G104" s="44">
        <f t="shared" si="9"/>
        <v>-1.8711175577608152E-3</v>
      </c>
      <c r="H104" s="45">
        <f t="shared" si="10"/>
        <v>1.5895725583693343E-3</v>
      </c>
    </row>
    <row r="105" spans="1:8" ht="14.5" x14ac:dyDescent="0.35">
      <c r="A105" s="43">
        <f>'Step 4'!A105</f>
        <v>43419</v>
      </c>
      <c r="B105" s="233">
        <f>'Step 4'!AZ105</f>
        <v>1175769.5417901329</v>
      </c>
      <c r="C105" s="44">
        <f t="shared" si="6"/>
        <v>3.3398485246727283E-3</v>
      </c>
      <c r="D105" s="44">
        <f t="shared" si="7"/>
        <v>0</v>
      </c>
      <c r="E105" s="45" t="str">
        <f t="shared" si="8"/>
        <v/>
      </c>
      <c r="F105" s="236">
        <f>'Step 2'!X103</f>
        <v>268.63131713867188</v>
      </c>
      <c r="G105" s="44">
        <f t="shared" si="9"/>
        <v>-6.836656002608521E-3</v>
      </c>
      <c r="H105" s="45">
        <f t="shared" si="10"/>
        <v>1.0176504527281249E-2</v>
      </c>
    </row>
    <row r="106" spans="1:8" ht="14.5" x14ac:dyDescent="0.35">
      <c r="A106" s="43">
        <f>'Step 4'!A106</f>
        <v>43420</v>
      </c>
      <c r="B106" s="233">
        <f>'Step 4'!AZ106</f>
        <v>1181496.5652773818</v>
      </c>
      <c r="C106" s="44">
        <f t="shared" si="6"/>
        <v>4.8708724658146352E-3</v>
      </c>
      <c r="D106" s="44">
        <f t="shared" si="7"/>
        <v>0</v>
      </c>
      <c r="E106" s="45" t="str">
        <f t="shared" si="8"/>
        <v/>
      </c>
      <c r="F106" s="236">
        <f>'Step 2'!X104</f>
        <v>271.43490600585938</v>
      </c>
      <c r="G106" s="44">
        <f t="shared" si="9"/>
        <v>1.0436567474894298E-2</v>
      </c>
      <c r="H106" s="45">
        <f t="shared" si="10"/>
        <v>-5.5656950090796631E-3</v>
      </c>
    </row>
    <row r="107" spans="1:8" ht="14.5" x14ac:dyDescent="0.35">
      <c r="A107" s="43">
        <f>'Step 4'!A107</f>
        <v>43423</v>
      </c>
      <c r="B107" s="233">
        <f>'Step 4'!AZ107</f>
        <v>1183592.1783090215</v>
      </c>
      <c r="C107" s="44">
        <f t="shared" si="6"/>
        <v>1.7736937145880205E-3</v>
      </c>
      <c r="D107" s="44">
        <f t="shared" si="7"/>
        <v>0</v>
      </c>
      <c r="E107" s="45" t="str">
        <f t="shared" si="8"/>
        <v/>
      </c>
      <c r="F107" s="236">
        <f>'Step 2'!X105</f>
        <v>272.14080810546881</v>
      </c>
      <c r="G107" s="44">
        <f t="shared" si="9"/>
        <v>2.6006312526150044E-3</v>
      </c>
      <c r="H107" s="45">
        <f t="shared" si="10"/>
        <v>-8.2693753802698389E-4</v>
      </c>
    </row>
    <row r="108" spans="1:8" ht="14.5" x14ac:dyDescent="0.35">
      <c r="A108" s="43">
        <f>'Step 4'!A108</f>
        <v>43424</v>
      </c>
      <c r="B108" s="233">
        <f>'Step 4'!AZ108</f>
        <v>1177676.31326798</v>
      </c>
      <c r="C108" s="44">
        <f t="shared" si="6"/>
        <v>-4.9982292460680755E-3</v>
      </c>
      <c r="D108" s="44">
        <f t="shared" si="7"/>
        <v>-4.9982292460680755E-3</v>
      </c>
      <c r="E108" s="45">
        <f t="shared" si="8"/>
        <v>-4.9982292460680755E-3</v>
      </c>
      <c r="F108" s="236">
        <f>'Step 2'!X106</f>
        <v>267.53768920898438</v>
      </c>
      <c r="G108" s="44">
        <f t="shared" si="9"/>
        <v>-1.6914475004794149E-2</v>
      </c>
      <c r="H108" s="45">
        <f t="shared" si="10"/>
        <v>1.1916245758726074E-2</v>
      </c>
    </row>
    <row r="109" spans="1:8" ht="14.5" x14ac:dyDescent="0.35">
      <c r="A109" s="43">
        <f>'Step 4'!A109</f>
        <v>43425</v>
      </c>
      <c r="B109" s="233">
        <f>'Step 4'!AZ109</f>
        <v>1177043.1202318713</v>
      </c>
      <c r="C109" s="44">
        <f t="shared" si="6"/>
        <v>-5.3766304796576403E-4</v>
      </c>
      <c r="D109" s="44">
        <f t="shared" si="7"/>
        <v>-5.3766304796576403E-4</v>
      </c>
      <c r="E109" s="45">
        <f t="shared" si="8"/>
        <v>-5.5332049308629561E-3</v>
      </c>
      <c r="F109" s="236">
        <f>'Step 2'!X107</f>
        <v>262.58657836914063</v>
      </c>
      <c r="G109" s="44">
        <f t="shared" si="9"/>
        <v>-1.8506218149982767E-2</v>
      </c>
      <c r="H109" s="45">
        <f t="shared" si="10"/>
        <v>1.7968555102017003E-2</v>
      </c>
    </row>
    <row r="110" spans="1:8" ht="14.5" x14ac:dyDescent="0.35">
      <c r="A110" s="43">
        <f>'Step 4'!A110</f>
        <v>43427</v>
      </c>
      <c r="B110" s="233">
        <f>'Step 4'!AZ110</f>
        <v>1186905.9151816268</v>
      </c>
      <c r="C110" s="44">
        <f t="shared" si="6"/>
        <v>8.3792979035572923E-3</v>
      </c>
      <c r="D110" s="44">
        <f t="shared" si="7"/>
        <v>0</v>
      </c>
      <c r="E110" s="45" t="str">
        <f t="shared" si="8"/>
        <v/>
      </c>
      <c r="F110" s="236">
        <f>'Step 2'!X108</f>
        <v>263.48135375976563</v>
      </c>
      <c r="G110" s="44">
        <f t="shared" si="9"/>
        <v>3.407544270473517E-3</v>
      </c>
      <c r="H110" s="45">
        <f t="shared" si="10"/>
        <v>4.9717536330837753E-3</v>
      </c>
    </row>
    <row r="111" spans="1:8" ht="14.5" x14ac:dyDescent="0.35">
      <c r="A111" s="43">
        <f>'Step 4'!A111</f>
        <v>43430</v>
      </c>
      <c r="B111" s="233">
        <f>'Step 4'!AZ111</f>
        <v>1183930.8924591192</v>
      </c>
      <c r="C111" s="44">
        <f t="shared" si="6"/>
        <v>-2.5065362674954184E-3</v>
      </c>
      <c r="D111" s="44">
        <f t="shared" si="7"/>
        <v>-2.5065362674954184E-3</v>
      </c>
      <c r="E111" s="45">
        <f t="shared" si="8"/>
        <v>-2.5065362674954184E-3</v>
      </c>
      <c r="F111" s="236">
        <f>'Step 2'!X109</f>
        <v>261.72164916992188</v>
      </c>
      <c r="G111" s="44">
        <f t="shared" si="9"/>
        <v>-6.6786683943038661E-3</v>
      </c>
      <c r="H111" s="45">
        <f t="shared" si="10"/>
        <v>4.1721321268084477E-3</v>
      </c>
    </row>
    <row r="112" spans="1:8" ht="14.5" x14ac:dyDescent="0.35">
      <c r="A112" s="43">
        <f>'Step 4'!A112</f>
        <v>43431</v>
      </c>
      <c r="B112" s="233">
        <f>'Step 4'!AZ112</f>
        <v>1188913.1681194247</v>
      </c>
      <c r="C112" s="44">
        <f t="shared" si="6"/>
        <v>4.2082487179271322E-3</v>
      </c>
      <c r="D112" s="44">
        <f t="shared" si="7"/>
        <v>0</v>
      </c>
      <c r="E112" s="45" t="str">
        <f t="shared" si="8"/>
        <v/>
      </c>
      <c r="F112" s="236">
        <f>'Step 2'!X110</f>
        <v>265.94696044921881</v>
      </c>
      <c r="G112" s="44">
        <f t="shared" si="9"/>
        <v>1.6144294110548296E-2</v>
      </c>
      <c r="H112" s="45">
        <f t="shared" si="10"/>
        <v>-1.1936045392621164E-2</v>
      </c>
    </row>
    <row r="113" spans="1:8" ht="14.5" x14ac:dyDescent="0.35">
      <c r="A113" s="43">
        <f>'Step 4'!A113</f>
        <v>43432</v>
      </c>
      <c r="B113" s="233">
        <f>'Step 4'!AZ113</f>
        <v>1187463.658560561</v>
      </c>
      <c r="C113" s="44">
        <f t="shared" si="6"/>
        <v>-1.2191887496346698E-3</v>
      </c>
      <c r="D113" s="44">
        <f t="shared" si="7"/>
        <v>-1.2191887496346698E-3</v>
      </c>
      <c r="E113" s="45">
        <f t="shared" si="8"/>
        <v>-1.2191887496346698E-3</v>
      </c>
      <c r="F113" s="236">
        <f>'Step 2'!X111</f>
        <v>266.84173583984381</v>
      </c>
      <c r="G113" s="44">
        <f t="shared" si="9"/>
        <v>3.3644881261798432E-3</v>
      </c>
      <c r="H113" s="45">
        <f t="shared" si="10"/>
        <v>-4.583676875814513E-3</v>
      </c>
    </row>
    <row r="114" spans="1:8" ht="14.5" x14ac:dyDescent="0.35">
      <c r="A114" s="43">
        <f>'Step 4'!A114</f>
        <v>43433</v>
      </c>
      <c r="B114" s="233">
        <f>'Step 4'!AZ114</f>
        <v>1191699.2774048992</v>
      </c>
      <c r="C114" s="44">
        <f t="shared" si="6"/>
        <v>3.5669460819311993E-3</v>
      </c>
      <c r="D114" s="44">
        <f t="shared" si="7"/>
        <v>0</v>
      </c>
      <c r="E114" s="45" t="str">
        <f t="shared" si="8"/>
        <v/>
      </c>
      <c r="F114" s="236">
        <f>'Step 2'!X112</f>
        <v>272.98583984375</v>
      </c>
      <c r="G114" s="44">
        <f t="shared" si="9"/>
        <v>2.3025273706036131E-2</v>
      </c>
      <c r="H114" s="45">
        <f t="shared" si="10"/>
        <v>-1.9458327624104932E-2</v>
      </c>
    </row>
    <row r="115" spans="1:8" ht="14.5" x14ac:dyDescent="0.35">
      <c r="A115" s="43">
        <f>'Step 4'!A115</f>
        <v>43434</v>
      </c>
      <c r="B115" s="233">
        <f>'Step 4'!AZ115</f>
        <v>1190273.9208812558</v>
      </c>
      <c r="C115" s="44">
        <f t="shared" si="6"/>
        <v>-1.1960706452280867E-3</v>
      </c>
      <c r="D115" s="44">
        <f t="shared" si="7"/>
        <v>-1.1960706452280867E-3</v>
      </c>
      <c r="E115" s="45">
        <f t="shared" si="8"/>
        <v>-1.1960706452280867E-3</v>
      </c>
      <c r="F115" s="236">
        <f>'Step 2'!X113</f>
        <v>272.38934326171881</v>
      </c>
      <c r="G115" s="44">
        <f t="shared" si="9"/>
        <v>-2.1850825023473908E-3</v>
      </c>
      <c r="H115" s="45">
        <f t="shared" si="10"/>
        <v>9.8901185711930406E-4</v>
      </c>
    </row>
    <row r="116" spans="1:8" ht="14.5" x14ac:dyDescent="0.35">
      <c r="A116" s="43">
        <f>'Step 4'!A116</f>
        <v>43437</v>
      </c>
      <c r="B116" s="233">
        <f>'Step 4'!AZ116</f>
        <v>1196137.3354139635</v>
      </c>
      <c r="C116" s="44">
        <f t="shared" si="6"/>
        <v>4.9261051845668202E-3</v>
      </c>
      <c r="D116" s="44">
        <f t="shared" si="7"/>
        <v>0</v>
      </c>
      <c r="E116" s="45" t="str">
        <f t="shared" si="8"/>
        <v/>
      </c>
      <c r="F116" s="236">
        <f>'Step 2'!X114</f>
        <v>274.04965209960938</v>
      </c>
      <c r="G116" s="44">
        <f t="shared" si="9"/>
        <v>6.0953516683481812E-3</v>
      </c>
      <c r="H116" s="45">
        <f t="shared" si="10"/>
        <v>-1.169246483781361E-3</v>
      </c>
    </row>
    <row r="117" spans="1:8" ht="14.5" x14ac:dyDescent="0.35">
      <c r="A117" s="43">
        <f>'Step 4'!A117</f>
        <v>43438</v>
      </c>
      <c r="B117" s="233">
        <f>'Step 4'!AZ117</f>
        <v>1197558.9780057555</v>
      </c>
      <c r="C117" s="44">
        <f t="shared" si="6"/>
        <v>1.1885278970076296E-3</v>
      </c>
      <c r="D117" s="44">
        <f t="shared" si="7"/>
        <v>0</v>
      </c>
      <c r="E117" s="45" t="str">
        <f t="shared" si="8"/>
        <v/>
      </c>
      <c r="F117" s="236">
        <f>'Step 2'!X115</f>
        <v>277.67843627929688</v>
      </c>
      <c r="G117" s="44">
        <f t="shared" si="9"/>
        <v>1.3241338392097513E-2</v>
      </c>
      <c r="H117" s="45">
        <f t="shared" si="10"/>
        <v>-1.2052810495089883E-2</v>
      </c>
    </row>
    <row r="118" spans="1:8" ht="14.5" x14ac:dyDescent="0.35">
      <c r="A118" s="43">
        <f>'Step 4'!A118</f>
        <v>43440</v>
      </c>
      <c r="B118" s="233">
        <f>'Step 4'!AZ118</f>
        <v>1196793.1805336783</v>
      </c>
      <c r="C118" s="44">
        <f t="shared" si="6"/>
        <v>-6.3946535088610368E-4</v>
      </c>
      <c r="D118" s="44">
        <f t="shared" si="7"/>
        <v>-6.3946535088610368E-4</v>
      </c>
      <c r="E118" s="45">
        <f t="shared" si="8"/>
        <v>-6.3946535088610368E-4</v>
      </c>
      <c r="F118" s="236">
        <f>'Step 2'!X116</f>
        <v>268.68099975585938</v>
      </c>
      <c r="G118" s="44">
        <f t="shared" si="9"/>
        <v>-3.2402359520591784E-2</v>
      </c>
      <c r="H118" s="45">
        <f t="shared" si="10"/>
        <v>3.176289416970568E-2</v>
      </c>
    </row>
    <row r="119" spans="1:8" ht="14.5" x14ac:dyDescent="0.35">
      <c r="A119" s="43">
        <f>'Step 4'!A119</f>
        <v>43441</v>
      </c>
      <c r="B119" s="233">
        <f>'Step 4'!AZ119</f>
        <v>1192488.9732925792</v>
      </c>
      <c r="C119" s="44">
        <f t="shared" si="6"/>
        <v>-3.5964503400494063E-3</v>
      </c>
      <c r="D119" s="44">
        <f t="shared" si="7"/>
        <v>-3.5964503400494063E-3</v>
      </c>
      <c r="E119" s="45">
        <f t="shared" si="8"/>
        <v>-4.2336158855568184E-3</v>
      </c>
      <c r="F119" s="236">
        <f>'Step 2'!X117</f>
        <v>268.27337646484381</v>
      </c>
      <c r="G119" s="44">
        <f t="shared" si="9"/>
        <v>-1.5171273420374609E-3</v>
      </c>
      <c r="H119" s="45">
        <f t="shared" si="10"/>
        <v>-2.0793229980119454E-3</v>
      </c>
    </row>
    <row r="120" spans="1:8" ht="14.5" x14ac:dyDescent="0.35">
      <c r="A120" s="43">
        <f>'Step 4'!A120</f>
        <v>43444</v>
      </c>
      <c r="B120" s="233">
        <f>'Step 4'!AZ120</f>
        <v>1197125.4891139581</v>
      </c>
      <c r="C120" s="44">
        <f t="shared" si="6"/>
        <v>3.8880995340166979E-3</v>
      </c>
      <c r="D120" s="44">
        <f t="shared" si="7"/>
        <v>0</v>
      </c>
      <c r="E120" s="45" t="str">
        <f t="shared" si="8"/>
        <v/>
      </c>
      <c r="F120" s="236">
        <f>'Step 2'!X118</f>
        <v>262.039794921875</v>
      </c>
      <c r="G120" s="44">
        <f t="shared" si="9"/>
        <v>-2.3235930546338435E-2</v>
      </c>
      <c r="H120" s="45">
        <f t="shared" si="10"/>
        <v>2.7124030080355133E-2</v>
      </c>
    </row>
    <row r="121" spans="1:8" ht="14.5" x14ac:dyDescent="0.35">
      <c r="A121" s="43">
        <f>'Step 4'!A121</f>
        <v>43445</v>
      </c>
      <c r="B121" s="233">
        <f>'Step 4'!AZ121</f>
        <v>1198025.0065815321</v>
      </c>
      <c r="C121" s="44">
        <f t="shared" si="6"/>
        <v>7.5139780729238659E-4</v>
      </c>
      <c r="D121" s="44">
        <f t="shared" si="7"/>
        <v>0</v>
      </c>
      <c r="E121" s="45" t="str">
        <f t="shared" si="8"/>
        <v/>
      </c>
      <c r="F121" s="236">
        <f>'Step 2'!X119</f>
        <v>262.53689575195313</v>
      </c>
      <c r="G121" s="44">
        <f t="shared" si="9"/>
        <v>1.8970432724783048E-3</v>
      </c>
      <c r="H121" s="45">
        <f t="shared" si="10"/>
        <v>-1.1456454651859183E-3</v>
      </c>
    </row>
    <row r="122" spans="1:8" ht="14.5" x14ac:dyDescent="0.35">
      <c r="A122" s="43">
        <f>'Step 4'!A122</f>
        <v>43446</v>
      </c>
      <c r="B122" s="233">
        <f>'Step 4'!AZ122</f>
        <v>1205149.1816728776</v>
      </c>
      <c r="C122" s="44">
        <f t="shared" si="6"/>
        <v>5.9465996554395328E-3</v>
      </c>
      <c r="D122" s="44">
        <f t="shared" si="7"/>
        <v>0</v>
      </c>
      <c r="E122" s="45" t="str">
        <f t="shared" si="8"/>
        <v/>
      </c>
      <c r="F122" s="236">
        <f>'Step 2'!X120</f>
        <v>262.59652709960938</v>
      </c>
      <c r="G122" s="44">
        <f t="shared" si="9"/>
        <v>2.2713511365890504E-4</v>
      </c>
      <c r="H122" s="45">
        <f t="shared" si="10"/>
        <v>5.7194645417806278E-3</v>
      </c>
    </row>
    <row r="123" spans="1:8" ht="14.5" x14ac:dyDescent="0.35">
      <c r="A123" s="43">
        <f>'Step 4'!A123</f>
        <v>43447</v>
      </c>
      <c r="B123" s="233">
        <f>'Step 4'!AZ123</f>
        <v>1206421.8636238929</v>
      </c>
      <c r="C123" s="44">
        <f t="shared" si="6"/>
        <v>1.0560368544985099E-3</v>
      </c>
      <c r="D123" s="44">
        <f t="shared" si="7"/>
        <v>0</v>
      </c>
      <c r="E123" s="45" t="str">
        <f t="shared" si="8"/>
        <v/>
      </c>
      <c r="F123" s="236">
        <f>'Step 2'!X121</f>
        <v>263.91879272460938</v>
      </c>
      <c r="G123" s="44">
        <f t="shared" si="9"/>
        <v>5.035350770265179E-3</v>
      </c>
      <c r="H123" s="45">
        <f t="shared" si="10"/>
        <v>-3.979313915766669E-3</v>
      </c>
    </row>
    <row r="124" spans="1:8" ht="14.5" x14ac:dyDescent="0.35">
      <c r="A124" s="43">
        <f>'Step 4'!A124</f>
        <v>43448</v>
      </c>
      <c r="B124" s="233">
        <f>'Step 4'!AZ124</f>
        <v>1206505.8637410274</v>
      </c>
      <c r="C124" s="44">
        <f t="shared" si="6"/>
        <v>6.9627482448098021E-5</v>
      </c>
      <c r="D124" s="44">
        <f t="shared" si="7"/>
        <v>0</v>
      </c>
      <c r="E124" s="45" t="str">
        <f t="shared" si="8"/>
        <v/>
      </c>
      <c r="F124" s="236">
        <f>'Step 2'!X122</f>
        <v>263.82931518554688</v>
      </c>
      <c r="G124" s="44">
        <f t="shared" si="9"/>
        <v>-3.3903436029991685E-4</v>
      </c>
      <c r="H124" s="45">
        <f t="shared" si="10"/>
        <v>4.0866184274801487E-4</v>
      </c>
    </row>
    <row r="125" spans="1:8" ht="14.5" x14ac:dyDescent="0.35">
      <c r="A125" s="43">
        <f>'Step 4'!A125</f>
        <v>43451</v>
      </c>
      <c r="B125" s="233">
        <f>'Step 4'!AZ125</f>
        <v>1193007.9224265562</v>
      </c>
      <c r="C125" s="44">
        <f t="shared" si="6"/>
        <v>-1.1187630097891033E-2</v>
      </c>
      <c r="D125" s="44">
        <f t="shared" si="7"/>
        <v>-1.1187630097891033E-2</v>
      </c>
      <c r="E125" s="45">
        <f t="shared" si="8"/>
        <v>-1.1187630097891033E-2</v>
      </c>
      <c r="F125" s="236">
        <f>'Step 2'!X123</f>
        <v>258.95779418945313</v>
      </c>
      <c r="G125" s="44">
        <f t="shared" si="9"/>
        <v>-1.8464669070863859E-2</v>
      </c>
      <c r="H125" s="45">
        <f t="shared" si="10"/>
        <v>7.2770389729728269E-3</v>
      </c>
    </row>
    <row r="126" spans="1:8" ht="14.5" x14ac:dyDescent="0.35">
      <c r="A126" s="43">
        <f>'Step 4'!A126</f>
        <v>43452</v>
      </c>
      <c r="B126" s="233">
        <f>'Step 4'!AZ126</f>
        <v>1197689.0208925146</v>
      </c>
      <c r="C126" s="44">
        <f t="shared" si="6"/>
        <v>3.923778189533822E-3</v>
      </c>
      <c r="D126" s="44">
        <f t="shared" si="7"/>
        <v>0</v>
      </c>
      <c r="E126" s="45" t="str">
        <f t="shared" si="8"/>
        <v/>
      </c>
      <c r="F126" s="236">
        <f>'Step 2'!X124</f>
        <v>253.87745666503909</v>
      </c>
      <c r="G126" s="44">
        <f t="shared" si="9"/>
        <v>-1.9618399748560056E-2</v>
      </c>
      <c r="H126" s="45">
        <f t="shared" si="10"/>
        <v>2.3542177938093878E-2</v>
      </c>
    </row>
    <row r="127" spans="1:8" ht="14.5" x14ac:dyDescent="0.35">
      <c r="A127" s="43">
        <f>'Step 4'!A127</f>
        <v>43453</v>
      </c>
      <c r="B127" s="233">
        <f>'Step 4'!AZ127</f>
        <v>1190974.9015313038</v>
      </c>
      <c r="C127" s="44">
        <f t="shared" si="6"/>
        <v>-5.6058953902804465E-3</v>
      </c>
      <c r="D127" s="44">
        <f t="shared" si="7"/>
        <v>-5.6058953902804465E-3</v>
      </c>
      <c r="E127" s="45">
        <f t="shared" si="8"/>
        <v>-5.6058953902804465E-3</v>
      </c>
      <c r="F127" s="236">
        <f>'Step 2'!X125</f>
        <v>253.59907531738281</v>
      </c>
      <c r="G127" s="44">
        <f t="shared" si="9"/>
        <v>-1.0965185775575481E-3</v>
      </c>
      <c r="H127" s="45">
        <f t="shared" si="10"/>
        <v>-4.5093768127228984E-3</v>
      </c>
    </row>
    <row r="128" spans="1:8" ht="14.5" x14ac:dyDescent="0.35">
      <c r="A128" s="43">
        <f>'Step 4'!A128</f>
        <v>43454</v>
      </c>
      <c r="B128" s="233">
        <f>'Step 4'!AZ128</f>
        <v>1187729.9732690575</v>
      </c>
      <c r="C128" s="44">
        <f t="shared" si="6"/>
        <v>-2.7245983589361256E-3</v>
      </c>
      <c r="D128" s="44">
        <f t="shared" si="7"/>
        <v>-2.7245983589361256E-3</v>
      </c>
      <c r="E128" s="45">
        <f t="shared" si="8"/>
        <v>-8.3152199358358381E-3</v>
      </c>
      <c r="F128" s="236">
        <f>'Step 2'!X126</f>
        <v>249.8012390136719</v>
      </c>
      <c r="G128" s="44">
        <f t="shared" si="9"/>
        <v>-1.4975749808858185E-2</v>
      </c>
      <c r="H128" s="45">
        <f t="shared" si="10"/>
        <v>1.225115144992206E-2</v>
      </c>
    </row>
    <row r="129" spans="1:8" ht="14.5" x14ac:dyDescent="0.35">
      <c r="A129" s="43">
        <f>'Step 4'!A129</f>
        <v>43455</v>
      </c>
      <c r="B129" s="233">
        <f>'Step 4'!AZ129</f>
        <v>1189735.5495801826</v>
      </c>
      <c r="C129" s="44">
        <f t="shared" si="6"/>
        <v>1.6885793541145944E-3</v>
      </c>
      <c r="D129" s="44">
        <f t="shared" si="7"/>
        <v>0</v>
      </c>
      <c r="E129" s="45" t="str">
        <f t="shared" si="8"/>
        <v/>
      </c>
      <c r="F129" s="236">
        <f>'Step 2'!X127</f>
        <v>245.73500061035159</v>
      </c>
      <c r="G129" s="44">
        <f t="shared" si="9"/>
        <v>-1.6277895255346397E-2</v>
      </c>
      <c r="H129" s="45">
        <f t="shared" si="10"/>
        <v>1.7966474609460992E-2</v>
      </c>
    </row>
    <row r="130" spans="1:8" ht="14.5" x14ac:dyDescent="0.35">
      <c r="A130" s="43">
        <f>'Step 4'!A130</f>
        <v>43458</v>
      </c>
      <c r="B130" s="233">
        <f>'Step 4'!AZ130</f>
        <v>1181538.5358897836</v>
      </c>
      <c r="C130" s="44">
        <f t="shared" si="6"/>
        <v>-6.8897778950048894E-3</v>
      </c>
      <c r="D130" s="44">
        <f t="shared" si="7"/>
        <v>-6.8897778950048894E-3</v>
      </c>
      <c r="E130" s="45">
        <f t="shared" si="8"/>
        <v>-6.8897778950048894E-3</v>
      </c>
      <c r="F130" s="236">
        <f>'Step 2'!X128</f>
        <v>240.69999694824219</v>
      </c>
      <c r="G130" s="44">
        <f t="shared" si="9"/>
        <v>-2.0489566604690257E-2</v>
      </c>
      <c r="H130" s="45">
        <f t="shared" si="10"/>
        <v>1.3599788709685368E-2</v>
      </c>
    </row>
    <row r="131" spans="1:8" ht="14.5" x14ac:dyDescent="0.35">
      <c r="A131" s="138">
        <f>'Step 4'!A131</f>
        <v>43460</v>
      </c>
      <c r="B131" s="234">
        <f>'Step 4'!AZ131</f>
        <v>1186381.7099356875</v>
      </c>
      <c r="C131" s="139">
        <f t="shared" si="6"/>
        <v>4.0990402756999611E-3</v>
      </c>
      <c r="D131" s="139">
        <f t="shared" si="7"/>
        <v>0</v>
      </c>
      <c r="E131" s="140" t="str">
        <f t="shared" si="8"/>
        <v/>
      </c>
      <c r="F131" s="237">
        <f>'Step 2'!X129</f>
        <v>234.3399963378906</v>
      </c>
      <c r="G131" s="139">
        <f t="shared" si="9"/>
        <v>-2.6422935982501006E-2</v>
      </c>
      <c r="H131" s="140">
        <f t="shared" si="10"/>
        <v>3.0521976258200967E-2</v>
      </c>
    </row>
  </sheetData>
  <mergeCells count="2">
    <mergeCell ref="B3:E3"/>
    <mergeCell ref="F3:H3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ASSUMPTIONS</vt:lpstr>
      <vt:lpstr>Step 1</vt:lpstr>
      <vt:lpstr>Step 2</vt:lpstr>
      <vt:lpstr>Step 3</vt:lpstr>
      <vt:lpstr>Step 4</vt:lpstr>
      <vt:lpstr>Step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 ren</dc:creator>
  <cp:lastModifiedBy>na ren</cp:lastModifiedBy>
  <dcterms:created xsi:type="dcterms:W3CDTF">2018-12-21T13:12:08Z</dcterms:created>
  <dcterms:modified xsi:type="dcterms:W3CDTF">2019-01-16T04:02:25Z</dcterms:modified>
</cp:coreProperties>
</file>