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20B08201-5941-46E6-9C35-6E27A13C95E4}" xr6:coauthVersionLast="47" xr6:coauthVersionMax="47" xr10:uidLastSave="{00000000-0000-0000-0000-000000000000}"/>
  <bookViews>
    <workbookView xWindow="-110" yWindow="-110" windowWidth="19420" windowHeight="10300" firstSheet="1" activeTab="4" xr2:uid="{CDA84B58-D30E-4A2A-9B93-BFBA28B8EC1D}"/>
  </bookViews>
  <sheets>
    <sheet name="Raw Data" sheetId="4" r:id="rId1"/>
    <sheet name="Sheet2" sheetId="8" r:id="rId2"/>
    <sheet name="Pivot Table" sheetId="6" r:id="rId3"/>
    <sheet name="Sheet1" sheetId="9" r:id="rId4"/>
    <sheet name="Dashboard" sheetId="10" r:id="rId5"/>
    <sheet name="KPI" sheetId="1" r:id="rId6"/>
  </sheets>
  <definedNames>
    <definedName name="ExternalData_3" localSheetId="0" hidden="1">'Raw Data'!$A$1:$H$65</definedName>
    <definedName name="Slicer_Category">#N/A</definedName>
    <definedName name="Slicer_Month">#N/A</definedName>
    <definedName name="Slicer_Payment_Method">#N/A</definedName>
    <definedName name="Slicer_Spending_Type">#N/A</definedName>
    <definedName name="Slicer_Typ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6" i="8" l="1"/>
  <c r="E17" i="8"/>
  <c r="E18" i="8"/>
  <c r="E19" i="8"/>
  <c r="E20" i="8"/>
  <c r="E21" i="8"/>
  <c r="E22" i="8"/>
  <c r="E23" i="8"/>
  <c r="D16" i="8"/>
  <c r="D17" i="8"/>
  <c r="D18" i="8"/>
  <c r="D19" i="8"/>
  <c r="D20" i="8"/>
  <c r="D21" i="8"/>
  <c r="D22" i="8"/>
  <c r="D23" i="8"/>
  <c r="E15" i="8"/>
  <c r="D15" i="8"/>
  <c r="O19" i="1"/>
  <c r="F26" i="1"/>
  <c r="O29" i="1"/>
  <c r="C26" i="1"/>
  <c r="L28" i="1" l="1"/>
  <c r="L30" i="1" s="1"/>
  <c r="D3" i="8"/>
  <c r="E3" i="8" s="1"/>
  <c r="D4" i="8"/>
  <c r="E4" i="8" s="1"/>
  <c r="D5" i="8"/>
  <c r="E5" i="8" s="1"/>
  <c r="D6" i="8"/>
  <c r="E6" i="8" s="1"/>
  <c r="D7" i="8"/>
  <c r="E7" i="8" s="1"/>
  <c r="D8" i="8"/>
  <c r="E8" i="8" s="1"/>
  <c r="D9" i="8"/>
  <c r="E9" i="8" s="1"/>
  <c r="D10" i="8"/>
  <c r="E10" i="8" s="1"/>
  <c r="D2" i="8"/>
  <c r="E2" i="8" s="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M8" i="4"/>
  <c r="L26" i="1"/>
  <c r="I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9BBAE7-4157-4074-A334-4EEB24DFF77D}" keepAlive="1" name="Query - Dashboard Plan" description="Connection to the 'Dashboard Plan' query in the workbook." type="5" refreshedVersion="8" background="1" saveData="1">
    <dbPr connection="Provider=Microsoft.Mashup.OleDb.1;Data Source=$Workbook$;Location=&quot;Dashboard Plan&quot;;Extended Properties=&quot;&quot;" command="SELECT * FROM [Dashboard Plan]"/>
  </connection>
  <connection id="2" xr16:uid="{9A46697C-9707-45A4-8265-4665DB480A9D}" keepAlive="1" name="Query - KPI Guide" description="Connection to the 'KPI Guide' query in the workbook." type="5" refreshedVersion="8" background="1" saveData="1">
    <dbPr connection="Provider=Microsoft.Mashup.OleDb.1;Data Source=$Workbook$;Location=&quot;KPI Guide&quot;;Extended Properties=&quot;&quot;" command="SELECT * FROM [KPI Guide]"/>
  </connection>
  <connection id="3" xr16:uid="{C652C354-B707-442C-BD8A-221CC7D40F2C}"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<sst xmlns="http://schemas.openxmlformats.org/spreadsheetml/2006/main" count="548" uniqueCount="67">
  <si>
    <t>Column1</t>
  </si>
  <si>
    <t>Monthly Income vs Expense</t>
  </si>
  <si>
    <t>Expense by Category</t>
  </si>
  <si>
    <t>Monthly Savings Trend</t>
  </si>
  <si>
    <t>Spending Type Analysis</t>
  </si>
  <si>
    <t>Payment Method Analysis</t>
  </si>
  <si>
    <t>Savings %</t>
  </si>
  <si>
    <t>Date</t>
  </si>
  <si>
    <t>Month</t>
  </si>
  <si>
    <t>Type</t>
  </si>
  <si>
    <t>Category</t>
  </si>
  <si>
    <t>Description</t>
  </si>
  <si>
    <t>Payment Method</t>
  </si>
  <si>
    <t>Amount</t>
  </si>
  <si>
    <t>Spending Type</t>
  </si>
  <si>
    <t>Jan</t>
  </si>
  <si>
    <t>Income</t>
  </si>
  <si>
    <t>Salary</t>
  </si>
  <si>
    <t>Monthly Salary</t>
  </si>
  <si>
    <t>Bank Transfer</t>
  </si>
  <si>
    <t>Essential</t>
  </si>
  <si>
    <t>Expense</t>
  </si>
  <si>
    <t>Rent</t>
  </si>
  <si>
    <t>House Rent</t>
  </si>
  <si>
    <t>Food</t>
  </si>
  <si>
    <t>Groceries</t>
  </si>
  <si>
    <t>UPI</t>
  </si>
  <si>
    <t>Transport</t>
  </si>
  <si>
    <t>Bus/Auto</t>
  </si>
  <si>
    <t>Entertainment</t>
  </si>
  <si>
    <t>Movies</t>
  </si>
  <si>
    <t>Discretionary</t>
  </si>
  <si>
    <t>Shopping</t>
  </si>
  <si>
    <t>Clothes</t>
  </si>
  <si>
    <t>Debit Card</t>
  </si>
  <si>
    <t>Lifestyle</t>
  </si>
  <si>
    <t>Bills</t>
  </si>
  <si>
    <t>Electricity</t>
  </si>
  <si>
    <t>Restaurant</t>
  </si>
  <si>
    <t>Feb</t>
  </si>
  <si>
    <t>Shoes</t>
  </si>
  <si>
    <t>Mar</t>
  </si>
  <si>
    <t>Cab</t>
  </si>
  <si>
    <t>Accessories</t>
  </si>
  <si>
    <t>Internet</t>
  </si>
  <si>
    <t>Movie</t>
  </si>
  <si>
    <t>Apr</t>
  </si>
  <si>
    <t>May</t>
  </si>
  <si>
    <t>Electronics</t>
  </si>
  <si>
    <t>Jun</t>
  </si>
  <si>
    <t>Jul</t>
  </si>
  <si>
    <t>Personal Shopping</t>
  </si>
  <si>
    <t>Utilities</t>
  </si>
  <si>
    <t>Movies/Restaurant</t>
  </si>
  <si>
    <t>Aug</t>
  </si>
  <si>
    <t>Sep</t>
  </si>
  <si>
    <t>Row Labels</t>
  </si>
  <si>
    <t>Grand Total</t>
  </si>
  <si>
    <t>Sum of Amount</t>
  </si>
  <si>
    <t>Column Labels</t>
  </si>
  <si>
    <t>Savings</t>
  </si>
  <si>
    <t>Sum of Savings</t>
  </si>
  <si>
    <t>Sum of Savings %</t>
  </si>
  <si>
    <t>Average expense</t>
  </si>
  <si>
    <t>(All)</t>
  </si>
  <si>
    <t>Sum of Expense</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</si>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</sst>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4E]#,##0.00"/>
    <numFmt numFmtId="165" formatCode="&quot;$&quot;#,##0.00"/>
    <numFmt numFmtId="166" formatCode="[$₹-449]\ #,##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0"/>
        <bgColor theme="4" tint="0.79998168889431442"/>
      </patternFill>
    </fill>
    <fill>
      <patternFill patternType="solid">
        <fgColor theme="0"/>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9" fontId="0" fillId="0" borderId="0" xfId="1" applyFont="1"/>
    <xf numFmtId="9" fontId="0" fillId="0" borderId="0" xfId="0" pivotButton="1" applyNumberFormat="1"/>
    <xf numFmtId="164" fontId="0" fillId="0" borderId="0" xfId="0" applyNumberFormat="1"/>
    <xf numFmtId="165" fontId="0" fillId="0" borderId="0" xfId="0" applyNumberFormat="1"/>
    <xf numFmtId="0" fontId="0" fillId="0" borderId="1" xfId="0" applyNumberFormat="1" applyFont="1" applyBorder="1"/>
    <xf numFmtId="0" fontId="0" fillId="2" borderId="1" xfId="0" applyNumberFormat="1" applyFont="1" applyFill="1" applyBorder="1"/>
    <xf numFmtId="164" fontId="0" fillId="0" borderId="0" xfId="1" applyNumberFormat="1" applyFont="1"/>
    <xf numFmtId="9" fontId="0" fillId="0" borderId="0" xfId="1" applyNumberFormat="1" applyFont="1"/>
    <xf numFmtId="166" fontId="0" fillId="0" borderId="0" xfId="0" applyNumberFormat="1"/>
    <xf numFmtId="0" fontId="0" fillId="0" borderId="2" xfId="0" applyFont="1" applyBorder="1" applyAlignment="1">
      <alignment horizontal="right" vertical="center" wrapText="1"/>
    </xf>
    <xf numFmtId="0" fontId="0" fillId="3" borderId="2" xfId="0" applyFont="1" applyFill="1" applyBorder="1" applyAlignment="1">
      <alignment horizontal="right" vertical="center" wrapText="1"/>
    </xf>
    <xf numFmtId="0" fontId="0" fillId="4" borderId="2" xfId="0" applyFont="1" applyFill="1" applyBorder="1" applyAlignment="1">
      <alignment horizontal="right" vertical="center" wrapText="1"/>
    </xf>
    <xf numFmtId="0" fontId="0" fillId="4" borderId="0" xfId="0" applyFill="1"/>
  </cellXfs>
  <cellStyles count="2">
    <cellStyle name="Normal" xfId="0" builtinId="0"/>
    <cellStyle name="Percent" xfId="1" builtinId="5"/>
  </cellStyles>
  <dxfs count="22">
    <dxf>
      <numFmt numFmtId="1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effectLst/>
                <a:latin typeface="Algerian" panose="04020705040A02060702" pitchFamily="82" charset="0"/>
              </a:rPr>
              <a:t>Monthly Income vs Expense</a:t>
            </a:r>
            <a:r>
              <a:rPr lang="en-US" sz="1100" b="0" i="0" u="none" strike="noStrike" baseline="0">
                <a:latin typeface="Algerian" panose="04020705040A02060702" pitchFamily="82" charset="0"/>
              </a:rPr>
              <a:t> </a:t>
            </a:r>
            <a:endParaRPr lang="en-US" sz="1100">
              <a:latin typeface="Algerian" panose="04020705040A02060702" pitchFamily="82" charset="0"/>
            </a:endParaRPr>
          </a:p>
        </c:rich>
      </c:tx>
      <c:layout>
        <c:manualLayout>
          <c:xMode val="edge"/>
          <c:yMode val="edge"/>
          <c:x val="2.040931306000543E-2"/>
          <c:y val="2.98052625063292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Expense</c:v>
                </c:pt>
              </c:strCache>
            </c:strRef>
          </c:tx>
          <c:spPr>
            <a:solidFill>
              <a:schemeClr val="accent1"/>
            </a:solidFill>
            <a:ln>
              <a:noFill/>
            </a:ln>
            <a:effectLst/>
          </c:spPr>
          <c:invertIfNegative val="0"/>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Table'!$B$5:$B$14</c:f>
              <c:numCache>
                <c:formatCode>General</c:formatCode>
                <c:ptCount val="9"/>
                <c:pt idx="0">
                  <c:v>19700</c:v>
                </c:pt>
                <c:pt idx="1">
                  <c:v>19500</c:v>
                </c:pt>
                <c:pt idx="2">
                  <c:v>18000</c:v>
                </c:pt>
                <c:pt idx="3">
                  <c:v>18700</c:v>
                </c:pt>
                <c:pt idx="4">
                  <c:v>20700</c:v>
                </c:pt>
                <c:pt idx="5">
                  <c:v>18900</c:v>
                </c:pt>
                <c:pt idx="6">
                  <c:v>20300</c:v>
                </c:pt>
                <c:pt idx="7">
                  <c:v>21200</c:v>
                </c:pt>
                <c:pt idx="8">
                  <c:v>19400</c:v>
                </c:pt>
              </c:numCache>
            </c:numRef>
          </c:val>
          <c:extLst>
            <c:ext xmlns:c16="http://schemas.microsoft.com/office/drawing/2014/chart" uri="{C3380CC4-5D6E-409C-BE32-E72D297353CC}">
              <c16:uniqueId val="{00000000-9A6B-4DB3-B285-8C33FF3BEB84}"/>
            </c:ext>
          </c:extLst>
        </c:ser>
        <c:ser>
          <c:idx val="1"/>
          <c:order val="1"/>
          <c:tx>
            <c:strRef>
              <c:f>'Pivot Table'!$C$3:$C$4</c:f>
              <c:strCache>
                <c:ptCount val="1"/>
                <c:pt idx="0">
                  <c:v>Income</c:v>
                </c:pt>
              </c:strCache>
            </c:strRef>
          </c:tx>
          <c:spPr>
            <a:solidFill>
              <a:schemeClr val="accent2"/>
            </a:solidFill>
            <a:ln>
              <a:noFill/>
            </a:ln>
            <a:effectLst/>
          </c:spPr>
          <c:invertIfNegative val="0"/>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Table'!$C$5:$C$14</c:f>
              <c:numCache>
                <c:formatCode>General</c:formatCode>
                <c:ptCount val="9"/>
                <c:pt idx="0">
                  <c:v>35000</c:v>
                </c:pt>
                <c:pt idx="1">
                  <c:v>35000</c:v>
                </c:pt>
                <c:pt idx="2">
                  <c:v>35000</c:v>
                </c:pt>
                <c:pt idx="3">
                  <c:v>35000</c:v>
                </c:pt>
                <c:pt idx="4">
                  <c:v>35000</c:v>
                </c:pt>
                <c:pt idx="5">
                  <c:v>35000</c:v>
                </c:pt>
                <c:pt idx="6">
                  <c:v>35000</c:v>
                </c:pt>
                <c:pt idx="7">
                  <c:v>35000</c:v>
                </c:pt>
                <c:pt idx="8">
                  <c:v>35000</c:v>
                </c:pt>
              </c:numCache>
            </c:numRef>
          </c:val>
          <c:extLst>
            <c:ext xmlns:c16="http://schemas.microsoft.com/office/drawing/2014/chart" uri="{C3380CC4-5D6E-409C-BE32-E72D297353CC}">
              <c16:uniqueId val="{00000002-F379-4590-972E-EC1BF22F7F0A}"/>
            </c:ext>
          </c:extLst>
        </c:ser>
        <c:dLbls>
          <c:showLegendKey val="0"/>
          <c:showVal val="0"/>
          <c:showCatName val="0"/>
          <c:showSerName val="0"/>
          <c:showPercent val="0"/>
          <c:showBubbleSize val="0"/>
        </c:dLbls>
        <c:gapWidth val="219"/>
        <c:overlap val="-27"/>
        <c:axId val="2092916943"/>
        <c:axId val="37384847"/>
      </c:barChart>
      <c:catAx>
        <c:axId val="209291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847"/>
        <c:crosses val="autoZero"/>
        <c:auto val="1"/>
        <c:lblAlgn val="ctr"/>
        <c:lblOffset val="100"/>
        <c:noMultiLvlLbl val="0"/>
      </c:catAx>
      <c:valAx>
        <c:axId val="37384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lgerian" panose="04020705040A02060702" pitchFamily="82" charset="0"/>
              </a:rPr>
              <a:t>Spendin</a:t>
            </a:r>
            <a:r>
              <a:rPr lang="en-US" sz="1100" baseline="0">
                <a:latin typeface="Algerian" panose="04020705040A02060702" pitchFamily="82" charset="0"/>
              </a:rPr>
              <a:t>g type</a:t>
            </a:r>
            <a:endParaRPr lang="en-US" sz="1100">
              <a:latin typeface="Algerian" panose="04020705040A02060702" pitchFamily="82" charset="0"/>
            </a:endParaRPr>
          </a:p>
        </c:rich>
      </c:tx>
      <c:layout>
        <c:manualLayout>
          <c:xMode val="edge"/>
          <c:yMode val="edge"/>
          <c:x val="3.8550528434747822E-2"/>
          <c:y val="5.5819227746111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90170484137074"/>
          <c:y val="0.29252132228571681"/>
          <c:w val="0.46956941139866504"/>
          <c:h val="0.48920132354567836"/>
        </c:manualLayout>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Table'!$I$4:$I$7</c:f>
              <c:strCache>
                <c:ptCount val="3"/>
                <c:pt idx="0">
                  <c:v>Discretionary</c:v>
                </c:pt>
                <c:pt idx="1">
                  <c:v>Essential</c:v>
                </c:pt>
                <c:pt idx="2">
                  <c:v>Lifestyle</c:v>
                </c:pt>
              </c:strCache>
            </c:strRef>
          </c:cat>
          <c:val>
            <c:numRef>
              <c:f>'Pivot Table'!$J$4:$J$7</c:f>
              <c:numCache>
                <c:formatCode>General</c:formatCode>
                <c:ptCount val="3"/>
                <c:pt idx="0">
                  <c:v>8400</c:v>
                </c:pt>
                <c:pt idx="1">
                  <c:v>456800</c:v>
                </c:pt>
                <c:pt idx="2">
                  <c:v>26200</c:v>
                </c:pt>
              </c:numCache>
            </c:numRef>
          </c:val>
          <c:extLst>
            <c:ext xmlns:c16="http://schemas.microsoft.com/office/drawing/2014/chart" uri="{C3380CC4-5D6E-409C-BE32-E72D297353CC}">
              <c16:uniqueId val="{00000000-0820-4B27-8A6C-0751B40517F8}"/>
            </c:ext>
          </c:extLst>
        </c:ser>
        <c:dLbls>
          <c:showLegendKey val="0"/>
          <c:showVal val="0"/>
          <c:showCatName val="0"/>
          <c:showSerName val="0"/>
          <c:showPercent val="0"/>
          <c:showBubbleSize val="0"/>
        </c:dLbls>
        <c:gapWidth val="182"/>
        <c:axId val="2092914543"/>
        <c:axId val="2086118543"/>
      </c:barChart>
      <c:catAx>
        <c:axId val="2092914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118543"/>
        <c:crosses val="autoZero"/>
        <c:auto val="1"/>
        <c:lblAlgn val="ctr"/>
        <c:lblOffset val="100"/>
        <c:noMultiLvlLbl val="0"/>
      </c:catAx>
      <c:valAx>
        <c:axId val="2086118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lgerian" panose="04020705040A02060702" pitchFamily="82" charset="0"/>
              </a:rPr>
              <a:t>payment</a:t>
            </a:r>
            <a:r>
              <a:rPr lang="en-US" sz="1200" baseline="0">
                <a:latin typeface="Algerian" panose="04020705040A02060702" pitchFamily="82" charset="0"/>
              </a:rPr>
              <a:t> method</a:t>
            </a:r>
            <a:endParaRPr lang="en-US" sz="1200">
              <a:latin typeface="Algerian" panose="04020705040A02060702" pitchFamily="82" charset="0"/>
            </a:endParaRPr>
          </a:p>
        </c:rich>
      </c:tx>
      <c:layout>
        <c:manualLayout>
          <c:xMode val="edge"/>
          <c:yMode val="edge"/>
          <c:x val="2.8187910962057458E-3"/>
          <c:y val="3.5105138507738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6970262387262"/>
          <c:y val="0.30066473100065677"/>
          <c:w val="0.75756691462219861"/>
          <c:h val="0.34967150435745986"/>
        </c:manualLayout>
      </c:layout>
      <c:barChart>
        <c:barDir val="col"/>
        <c:grouping val="clustered"/>
        <c:varyColors val="0"/>
        <c:ser>
          <c:idx val="0"/>
          <c:order val="0"/>
          <c:tx>
            <c:strRef>
              <c:f>'Pivot Table'!$M$5</c:f>
              <c:strCache>
                <c:ptCount val="1"/>
                <c:pt idx="0">
                  <c:v>Total</c:v>
                </c:pt>
              </c:strCache>
            </c:strRef>
          </c:tx>
          <c:spPr>
            <a:solidFill>
              <a:schemeClr val="accent1"/>
            </a:solidFill>
            <a:ln>
              <a:noFill/>
            </a:ln>
            <a:effectLst/>
          </c:spPr>
          <c:invertIfNegative val="0"/>
          <c:cat>
            <c:strRef>
              <c:f>'Pivot Table'!$L$6:$L$9</c:f>
              <c:strCache>
                <c:ptCount val="3"/>
                <c:pt idx="0">
                  <c:v>Bank Transfer</c:v>
                </c:pt>
                <c:pt idx="1">
                  <c:v>Debit Card</c:v>
                </c:pt>
                <c:pt idx="2">
                  <c:v>UPI</c:v>
                </c:pt>
              </c:strCache>
            </c:strRef>
          </c:cat>
          <c:val>
            <c:numRef>
              <c:f>'Pivot Table'!$M$6:$M$9</c:f>
              <c:numCache>
                <c:formatCode>General</c:formatCode>
                <c:ptCount val="3"/>
                <c:pt idx="0">
                  <c:v>405000</c:v>
                </c:pt>
                <c:pt idx="1">
                  <c:v>23900</c:v>
                </c:pt>
                <c:pt idx="2">
                  <c:v>62500</c:v>
                </c:pt>
              </c:numCache>
            </c:numRef>
          </c:val>
          <c:extLst>
            <c:ext xmlns:c16="http://schemas.microsoft.com/office/drawing/2014/chart" uri="{C3380CC4-5D6E-409C-BE32-E72D297353CC}">
              <c16:uniqueId val="{00000000-36AC-46BD-ACB9-17032D207DC2}"/>
            </c:ext>
          </c:extLst>
        </c:ser>
        <c:dLbls>
          <c:showLegendKey val="0"/>
          <c:showVal val="0"/>
          <c:showCatName val="0"/>
          <c:showSerName val="0"/>
          <c:showPercent val="0"/>
          <c:showBubbleSize val="0"/>
        </c:dLbls>
        <c:gapWidth val="219"/>
        <c:overlap val="-27"/>
        <c:axId val="1068830495"/>
        <c:axId val="1068821855"/>
      </c:barChart>
      <c:catAx>
        <c:axId val="106883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21855"/>
        <c:crosses val="autoZero"/>
        <c:auto val="1"/>
        <c:lblAlgn val="ctr"/>
        <c:lblOffset val="100"/>
        <c:noMultiLvlLbl val="0"/>
      </c:catAx>
      <c:valAx>
        <c:axId val="10688218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83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effectLst/>
                <a:latin typeface="Algerian" panose="04020705040A02060702" pitchFamily="82" charset="0"/>
              </a:rPr>
              <a:t>Monthly Savings Trend</a:t>
            </a:r>
            <a:r>
              <a:rPr lang="en-US" sz="1100" b="0" i="0" u="none" strike="noStrike" baseline="0">
                <a:latin typeface="Algerian" panose="04020705040A02060702" pitchFamily="82" charset="0"/>
              </a:rPr>
              <a:t> </a:t>
            </a:r>
            <a:endParaRPr lang="en-US" sz="1100">
              <a:latin typeface="Algerian" panose="04020705040A02060702" pitchFamily="82" charset="0"/>
            </a:endParaRPr>
          </a:p>
        </c:rich>
      </c:tx>
      <c:layout>
        <c:manualLayout>
          <c:xMode val="edge"/>
          <c:yMode val="edge"/>
          <c:x val="1.5629377079646626E-2"/>
          <c:y val="3.45348781875080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9599254386319"/>
          <c:y val="0.2725925858783167"/>
          <c:w val="0.85890640014062558"/>
          <c:h val="0.62312205269514809"/>
        </c:manualLayout>
      </c:layout>
      <c:lineChart>
        <c:grouping val="standard"/>
        <c:varyColors val="0"/>
        <c:ser>
          <c:idx val="0"/>
          <c:order val="0"/>
          <c:tx>
            <c:v>Total</c:v>
          </c:tx>
          <c:spPr>
            <a:ln w="28575" cap="rnd">
              <a:solidFill>
                <a:schemeClr val="accent1"/>
              </a:solidFill>
              <a:round/>
            </a:ln>
            <a:effectLst/>
          </c:spPr>
          <c:marker>
            <c:symbol val="none"/>
          </c:marker>
          <c:cat>
            <c:strLit>
              <c:ptCount val="9"/>
              <c:pt idx="0">
                <c:v>Jan</c:v>
              </c:pt>
              <c:pt idx="1">
                <c:v>Feb</c:v>
              </c:pt>
              <c:pt idx="2">
                <c:v>Mar</c:v>
              </c:pt>
              <c:pt idx="3">
                <c:v>Apr</c:v>
              </c:pt>
              <c:pt idx="4">
                <c:v>May</c:v>
              </c:pt>
              <c:pt idx="5">
                <c:v>Jun</c:v>
              </c:pt>
              <c:pt idx="6">
                <c:v>Jul</c:v>
              </c:pt>
              <c:pt idx="7">
                <c:v>Aug</c:v>
              </c:pt>
              <c:pt idx="8">
                <c:v>Sep</c:v>
              </c:pt>
            </c:strLit>
          </c:cat>
          <c:val>
            <c:numLit>
              <c:formatCode>General</c:formatCode>
              <c:ptCount val="9"/>
              <c:pt idx="0">
                <c:v>15300</c:v>
              </c:pt>
              <c:pt idx="1">
                <c:v>15500</c:v>
              </c:pt>
              <c:pt idx="2">
                <c:v>17000</c:v>
              </c:pt>
              <c:pt idx="3">
                <c:v>16300</c:v>
              </c:pt>
              <c:pt idx="4">
                <c:v>14300</c:v>
              </c:pt>
              <c:pt idx="5">
                <c:v>16100</c:v>
              </c:pt>
              <c:pt idx="6">
                <c:v>14700</c:v>
              </c:pt>
              <c:pt idx="7">
                <c:v>13800</c:v>
              </c:pt>
              <c:pt idx="8">
                <c:v>15600</c:v>
              </c:pt>
            </c:numLit>
          </c:val>
          <c:smooth val="0"/>
          <c:extLst>
            <c:ext xmlns:c16="http://schemas.microsoft.com/office/drawing/2014/chart" uri="{C3380CC4-5D6E-409C-BE32-E72D297353CC}">
              <c16:uniqueId val="{00000000-4C99-486B-8328-0241433BDD16}"/>
            </c:ext>
          </c:extLst>
        </c:ser>
        <c:dLbls>
          <c:showLegendKey val="0"/>
          <c:showVal val="0"/>
          <c:showCatName val="0"/>
          <c:showSerName val="0"/>
          <c:showPercent val="0"/>
          <c:showBubbleSize val="0"/>
        </c:dLbls>
        <c:smooth val="0"/>
        <c:axId val="420532863"/>
        <c:axId val="420534303"/>
      </c:lineChart>
      <c:catAx>
        <c:axId val="42053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34303"/>
        <c:crosses val="autoZero"/>
        <c:auto val="1"/>
        <c:lblAlgn val="ctr"/>
        <c:lblOffset val="100"/>
        <c:noMultiLvlLbl val="0"/>
      </c:catAx>
      <c:valAx>
        <c:axId val="4205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53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Table!PivotTable3</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a:latin typeface="Algerian" panose="04020705040A02060702" pitchFamily="82" charset="0"/>
              </a:rPr>
              <a:t>Expense</a:t>
            </a:r>
            <a:r>
              <a:rPr lang="en-US" sz="1200" baseline="0">
                <a:latin typeface="Algerian" panose="04020705040A02060702" pitchFamily="82" charset="0"/>
              </a:rPr>
              <a:t> by category</a:t>
            </a:r>
            <a:endParaRPr lang="en-US" sz="1200">
              <a:latin typeface="Algerian" panose="04020705040A02060702" pitchFamily="82" charset="0"/>
            </a:endParaRPr>
          </a:p>
        </c:rich>
      </c:tx>
      <c:layout>
        <c:manualLayout>
          <c:xMode val="edge"/>
          <c:yMode val="edge"/>
          <c:x val="1.0229002624671916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B5-4F6F-BDC7-915E5E2EF7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B5-4F6F-BDC7-915E5E2EF7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B5-4F6F-BDC7-915E5E2EF7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B5-4F6F-BDC7-915E5E2EF7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B5-4F6F-BDC7-915E5E2EF7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B5-4F6F-BDC7-915E5E2EF7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2B5-4F6F-BDC7-915E5E2EF7D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Table'!$F$4:$F$11</c:f>
              <c:strCache>
                <c:ptCount val="7"/>
                <c:pt idx="0">
                  <c:v>Bills</c:v>
                </c:pt>
                <c:pt idx="1">
                  <c:v>Entertainment</c:v>
                </c:pt>
                <c:pt idx="2">
                  <c:v>Food</c:v>
                </c:pt>
                <c:pt idx="3">
                  <c:v>Rent</c:v>
                </c:pt>
                <c:pt idx="4">
                  <c:v>Salary</c:v>
                </c:pt>
                <c:pt idx="5">
                  <c:v>Shopping</c:v>
                </c:pt>
                <c:pt idx="6">
                  <c:v>Transport</c:v>
                </c:pt>
              </c:strCache>
            </c:strRef>
          </c:cat>
          <c:val>
            <c:numRef>
              <c:f>'Pivot Table'!$G$4:$G$11</c:f>
              <c:numCache>
                <c:formatCode>General</c:formatCode>
                <c:ptCount val="7"/>
                <c:pt idx="0">
                  <c:v>12600</c:v>
                </c:pt>
                <c:pt idx="1">
                  <c:v>8400</c:v>
                </c:pt>
                <c:pt idx="2">
                  <c:v>28800</c:v>
                </c:pt>
                <c:pt idx="3">
                  <c:v>90000</c:v>
                </c:pt>
                <c:pt idx="4">
                  <c:v>315000</c:v>
                </c:pt>
                <c:pt idx="5">
                  <c:v>23900</c:v>
                </c:pt>
                <c:pt idx="6">
                  <c:v>12700</c:v>
                </c:pt>
              </c:numCache>
            </c:numRef>
          </c:val>
          <c:extLst>
            <c:ext xmlns:c16="http://schemas.microsoft.com/office/drawing/2014/chart" uri="{C3380CC4-5D6E-409C-BE32-E72D297353CC}">
              <c16:uniqueId val="{00000000-E6AE-4C90-ACFE-6B63E492E7B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Table!PivotTable2</c:name>
    <c:fmtId val="7"/>
  </c:pivotSource>
  <c:chart>
    <c:title>
      <c:tx>
        <c:rich>
          <a:bodyPr rot="0" spcFirstLastPara="1" vertOverflow="ellipsis" vert="horz" wrap="square" anchor="ctr" anchorCtr="1"/>
          <a:lstStyle/>
          <a:p>
            <a:pPr algn="l">
              <a:defRPr lang="en-US" sz="1200" b="0" i="0" u="none" strike="noStrike" kern="1200" spc="0" baseline="0">
                <a:solidFill>
                  <a:schemeClr val="bg1"/>
                </a:solidFill>
                <a:latin typeface="Algerian" panose="04020705040A02060702" pitchFamily="82" charset="0"/>
                <a:ea typeface="+mn-ea"/>
                <a:cs typeface="+mn-cs"/>
              </a:defRPr>
            </a:pPr>
            <a:r>
              <a:rPr lang="en-US" sz="1200">
                <a:solidFill>
                  <a:schemeClr val="bg1"/>
                </a:solidFill>
                <a:latin typeface="Algerian" panose="04020705040A02060702" pitchFamily="82" charset="0"/>
              </a:rPr>
              <a:t>Monthly Income vs Expense </a:t>
            </a:r>
          </a:p>
        </c:rich>
      </c:tx>
      <c:layout>
        <c:manualLayout>
          <c:xMode val="edge"/>
          <c:yMode val="edge"/>
          <c:x val="2.040931306000543E-2"/>
          <c:y val="2.9805262506329217E-2"/>
        </c:manualLayout>
      </c:layout>
      <c:overlay val="0"/>
      <c:spPr>
        <a:noFill/>
        <a:ln>
          <a:noFill/>
        </a:ln>
        <a:effectLst/>
      </c:spPr>
      <c:txPr>
        <a:bodyPr rot="0" spcFirstLastPara="1" vertOverflow="ellipsis" vert="horz" wrap="square" anchor="ctr" anchorCtr="1"/>
        <a:lstStyle/>
        <a:p>
          <a:pPr algn="l">
            <a:defRPr lang="en-US" sz="1200" b="0" i="0" u="none" strike="noStrike" kern="1200" spc="0" baseline="0">
              <a:solidFill>
                <a:schemeClr val="bg1"/>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4584945972329"/>
          <c:y val="0.39596745406824146"/>
          <c:w val="0.83144294500303761"/>
          <c:h val="0.46324409448818898"/>
        </c:manualLayout>
      </c:layout>
      <c:barChart>
        <c:barDir val="col"/>
        <c:grouping val="clustered"/>
        <c:varyColors val="0"/>
        <c:ser>
          <c:idx val="0"/>
          <c:order val="0"/>
          <c:tx>
            <c:strRef>
              <c:f>'Pivot Table'!$B$3:$B$4</c:f>
              <c:strCache>
                <c:ptCount val="1"/>
                <c:pt idx="0">
                  <c:v>Expense</c:v>
                </c:pt>
              </c:strCache>
            </c:strRef>
          </c:tx>
          <c:spPr>
            <a:solidFill>
              <a:schemeClr val="bg1"/>
            </a:solidFill>
            <a:ln>
              <a:noFill/>
            </a:ln>
            <a:effectLst/>
          </c:spPr>
          <c:invertIfNegative val="0"/>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Table'!$B$5:$B$14</c:f>
              <c:numCache>
                <c:formatCode>General</c:formatCode>
                <c:ptCount val="9"/>
                <c:pt idx="0">
                  <c:v>19700</c:v>
                </c:pt>
                <c:pt idx="1">
                  <c:v>19500</c:v>
                </c:pt>
                <c:pt idx="2">
                  <c:v>18000</c:v>
                </c:pt>
                <c:pt idx="3">
                  <c:v>18700</c:v>
                </c:pt>
                <c:pt idx="4">
                  <c:v>20700</c:v>
                </c:pt>
                <c:pt idx="5">
                  <c:v>18900</c:v>
                </c:pt>
                <c:pt idx="6">
                  <c:v>20300</c:v>
                </c:pt>
                <c:pt idx="7">
                  <c:v>21200</c:v>
                </c:pt>
                <c:pt idx="8">
                  <c:v>19400</c:v>
                </c:pt>
              </c:numCache>
            </c:numRef>
          </c:val>
          <c:extLst>
            <c:ext xmlns:c16="http://schemas.microsoft.com/office/drawing/2014/chart" uri="{C3380CC4-5D6E-409C-BE32-E72D297353CC}">
              <c16:uniqueId val="{00000000-2D24-40FE-A9EB-D1903FF936C9}"/>
            </c:ext>
          </c:extLst>
        </c:ser>
        <c:ser>
          <c:idx val="1"/>
          <c:order val="1"/>
          <c:tx>
            <c:strRef>
              <c:f>'Pivot Table'!$C$3:$C$4</c:f>
              <c:strCache>
                <c:ptCount val="1"/>
                <c:pt idx="0">
                  <c:v>Income</c:v>
                </c:pt>
              </c:strCache>
            </c:strRef>
          </c:tx>
          <c:spPr>
            <a:solidFill>
              <a:schemeClr val="accent2"/>
            </a:solidFill>
            <a:ln>
              <a:noFill/>
            </a:ln>
            <a:effectLst/>
          </c:spPr>
          <c:invertIfNegative val="0"/>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Table'!$C$5:$C$14</c:f>
              <c:numCache>
                <c:formatCode>General</c:formatCode>
                <c:ptCount val="9"/>
                <c:pt idx="0">
                  <c:v>35000</c:v>
                </c:pt>
                <c:pt idx="1">
                  <c:v>35000</c:v>
                </c:pt>
                <c:pt idx="2">
                  <c:v>35000</c:v>
                </c:pt>
                <c:pt idx="3">
                  <c:v>35000</c:v>
                </c:pt>
                <c:pt idx="4">
                  <c:v>35000</c:v>
                </c:pt>
                <c:pt idx="5">
                  <c:v>35000</c:v>
                </c:pt>
                <c:pt idx="6">
                  <c:v>35000</c:v>
                </c:pt>
                <c:pt idx="7">
                  <c:v>35000</c:v>
                </c:pt>
                <c:pt idx="8">
                  <c:v>35000</c:v>
                </c:pt>
              </c:numCache>
            </c:numRef>
          </c:val>
          <c:extLst>
            <c:ext xmlns:c16="http://schemas.microsoft.com/office/drawing/2014/chart" uri="{C3380CC4-5D6E-409C-BE32-E72D297353CC}">
              <c16:uniqueId val="{00000003-B746-4D52-AA0D-8DCB19ECCAD1}"/>
            </c:ext>
          </c:extLst>
        </c:ser>
        <c:dLbls>
          <c:showLegendKey val="0"/>
          <c:showVal val="0"/>
          <c:showCatName val="0"/>
          <c:showSerName val="0"/>
          <c:showPercent val="0"/>
          <c:showBubbleSize val="0"/>
        </c:dLbls>
        <c:gapWidth val="219"/>
        <c:overlap val="-27"/>
        <c:axId val="2092916943"/>
        <c:axId val="37384847"/>
      </c:barChart>
      <c:catAx>
        <c:axId val="209291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7384847"/>
        <c:crosses val="autoZero"/>
        <c:auto val="1"/>
        <c:lblAlgn val="ctr"/>
        <c:lblOffset val="100"/>
        <c:noMultiLvlLbl val="0"/>
      </c:catAx>
      <c:valAx>
        <c:axId val="37384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9291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Table!PivotTable3</c:name>
    <c:fmtId val="10"/>
  </c:pivotSource>
  <c:chart>
    <c:title>
      <c:tx>
        <c:rich>
          <a:bodyPr rot="0" spcFirstLastPara="1" vertOverflow="ellipsis" vert="horz" wrap="square" anchor="ctr" anchorCtr="1"/>
          <a:lstStyle/>
          <a:p>
            <a:pPr algn="l">
              <a:defRPr lang="en-US" sz="1080" b="0" i="0" u="none" strike="noStrike" kern="1200" spc="0" baseline="0">
                <a:solidFill>
                  <a:schemeClr val="tx1"/>
                </a:solidFill>
                <a:latin typeface="+mn-lt"/>
                <a:ea typeface="+mn-ea"/>
                <a:cs typeface="+mn-cs"/>
              </a:defRPr>
            </a:pPr>
            <a:r>
              <a:rPr lang="en-US" sz="1100">
                <a:solidFill>
                  <a:schemeClr val="bg1"/>
                </a:solidFill>
                <a:latin typeface="Algerian" panose="04020705040A02060702" pitchFamily="82" charset="0"/>
              </a:rPr>
              <a:t>Expense by category</a:t>
            </a:r>
          </a:p>
        </c:rich>
      </c:tx>
      <c:layout>
        <c:manualLayout>
          <c:xMode val="edge"/>
          <c:yMode val="edge"/>
          <c:x val="1.0229002624671916E-2"/>
          <c:y val="3.2407407407407406E-2"/>
        </c:manualLayout>
      </c:layout>
      <c:overlay val="0"/>
      <c:spPr>
        <a:noFill/>
        <a:ln>
          <a:noFill/>
        </a:ln>
        <a:effectLst/>
      </c:spPr>
      <c:txPr>
        <a:bodyPr rot="0" spcFirstLastPara="1" vertOverflow="ellipsis" vert="horz" wrap="square" anchor="ctr" anchorCtr="1"/>
        <a:lstStyle/>
        <a:p>
          <a:pPr algn="l">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19-4C38-9B77-3245C4FF70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19-4C38-9B77-3245C4FF70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19-4C38-9B77-3245C4FF70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19-4C38-9B77-3245C4FF70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19-4C38-9B77-3245C4FF70B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19-4C38-9B77-3245C4FF70B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919-4C38-9B77-3245C4FF70B1}"/>
              </c:ext>
            </c:extLst>
          </c:dPt>
          <c:cat>
            <c:strRef>
              <c:f>'Pivot Table'!$F$4:$F$11</c:f>
              <c:strCache>
                <c:ptCount val="7"/>
                <c:pt idx="0">
                  <c:v>Bills</c:v>
                </c:pt>
                <c:pt idx="1">
                  <c:v>Entertainment</c:v>
                </c:pt>
                <c:pt idx="2">
                  <c:v>Food</c:v>
                </c:pt>
                <c:pt idx="3">
                  <c:v>Rent</c:v>
                </c:pt>
                <c:pt idx="4">
                  <c:v>Salary</c:v>
                </c:pt>
                <c:pt idx="5">
                  <c:v>Shopping</c:v>
                </c:pt>
                <c:pt idx="6">
                  <c:v>Transport</c:v>
                </c:pt>
              </c:strCache>
            </c:strRef>
          </c:cat>
          <c:val>
            <c:numRef>
              <c:f>'Pivot Table'!$G$4:$G$11</c:f>
              <c:numCache>
                <c:formatCode>General</c:formatCode>
                <c:ptCount val="7"/>
                <c:pt idx="0">
                  <c:v>12600</c:v>
                </c:pt>
                <c:pt idx="1">
                  <c:v>8400</c:v>
                </c:pt>
                <c:pt idx="2">
                  <c:v>28800</c:v>
                </c:pt>
                <c:pt idx="3">
                  <c:v>90000</c:v>
                </c:pt>
                <c:pt idx="4">
                  <c:v>315000</c:v>
                </c:pt>
                <c:pt idx="5">
                  <c:v>23900</c:v>
                </c:pt>
                <c:pt idx="6">
                  <c:v>12700</c:v>
                </c:pt>
              </c:numCache>
            </c:numRef>
          </c:val>
          <c:extLst>
            <c:ext xmlns:c16="http://schemas.microsoft.com/office/drawing/2014/chart" uri="{C3380CC4-5D6E-409C-BE32-E72D297353CC}">
              <c16:uniqueId val="{0000000E-6919-4C38-9B77-3245C4FF70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lumOff val="50000"/>
          </a:schemeClr>
        </a:gs>
        <a:gs pos="75000">
          <a:schemeClr val="tx2">
            <a:lumMod val="75000"/>
            <a:lumOff val="25000"/>
          </a:schemeClr>
        </a:gs>
        <a:gs pos="50000">
          <a:schemeClr val="tx2">
            <a:lumMod val="90000"/>
            <a:lumOff val="10000"/>
          </a:schemeClr>
        </a:gs>
        <a:gs pos="100000">
          <a:schemeClr val="tx2">
            <a:lumMod val="75000"/>
            <a:lumOff val="25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0" i="0" u="none" strike="noStrike" kern="1200" spc="0" baseline="0">
                <a:solidFill>
                  <a:schemeClr val="bg1"/>
                </a:solidFill>
                <a:latin typeface="+mn-lt"/>
                <a:ea typeface="+mn-ea"/>
                <a:cs typeface="+mn-cs"/>
              </a:defRPr>
            </a:pPr>
            <a:r>
              <a:rPr lang="en-US" sz="1200" b="0" i="0" u="none" strike="noStrike" baseline="0">
                <a:solidFill>
                  <a:schemeClr val="bg1"/>
                </a:solidFill>
                <a:effectLst/>
                <a:latin typeface="Algerian" panose="04020705040A02060702" pitchFamily="82" charset="0"/>
              </a:rPr>
              <a:t>Monthly Savings Trend</a:t>
            </a:r>
            <a:r>
              <a:rPr lang="en-US" sz="1200" b="0" i="0" u="none" strike="noStrike" baseline="0">
                <a:solidFill>
                  <a:schemeClr val="bg1"/>
                </a:solidFill>
                <a:latin typeface="Algerian" panose="04020705040A02060702" pitchFamily="82" charset="0"/>
              </a:rPr>
              <a:t> </a:t>
            </a:r>
            <a:endParaRPr lang="en-US" sz="1200">
              <a:solidFill>
                <a:schemeClr val="bg1"/>
              </a:solidFill>
              <a:latin typeface="Algerian" panose="04020705040A02060702" pitchFamily="82" charset="0"/>
            </a:endParaRPr>
          </a:p>
        </c:rich>
      </c:tx>
      <c:layout>
        <c:manualLayout>
          <c:xMode val="edge"/>
          <c:yMode val="edge"/>
          <c:x val="1.5629377079646626E-2"/>
          <c:y val="3.453487818750807E-2"/>
        </c:manualLayout>
      </c:layout>
      <c:overlay val="0"/>
      <c:spPr>
        <a:noFill/>
        <a:ln>
          <a:noFill/>
        </a:ln>
        <a:effectLst/>
      </c:spPr>
      <c:txPr>
        <a:bodyPr rot="0" spcFirstLastPara="1" vertOverflow="ellipsis" vert="horz" wrap="square" anchor="ctr" anchorCtr="1"/>
        <a:lstStyle/>
        <a:p>
          <a:pPr algn="l">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754390356464"/>
          <c:y val="0.27259262708827281"/>
          <c:w val="0.83524105421972994"/>
          <c:h val="0.55883660093664766"/>
        </c:manualLayout>
      </c:layout>
      <c:lineChart>
        <c:grouping val="standard"/>
        <c:varyColors val="0"/>
        <c:ser>
          <c:idx val="0"/>
          <c:order val="0"/>
          <c:tx>
            <c:v>Total</c:v>
          </c:tx>
          <c:spPr>
            <a:ln w="28575" cap="rnd">
              <a:solidFill>
                <a:schemeClr val="bg1"/>
              </a:solidFill>
              <a:round/>
            </a:ln>
            <a:effectLst/>
          </c:spPr>
          <c:marker>
            <c:symbol val="none"/>
          </c:marker>
          <c:cat>
            <c:strLit>
              <c:ptCount val="9"/>
              <c:pt idx="0">
                <c:v>Jan</c:v>
              </c:pt>
              <c:pt idx="1">
                <c:v>Feb</c:v>
              </c:pt>
              <c:pt idx="2">
                <c:v>Mar</c:v>
              </c:pt>
              <c:pt idx="3">
                <c:v>Apr</c:v>
              </c:pt>
              <c:pt idx="4">
                <c:v>May</c:v>
              </c:pt>
              <c:pt idx="5">
                <c:v>Jun</c:v>
              </c:pt>
              <c:pt idx="6">
                <c:v>Jul</c:v>
              </c:pt>
              <c:pt idx="7">
                <c:v>Aug</c:v>
              </c:pt>
              <c:pt idx="8">
                <c:v>Sep</c:v>
              </c:pt>
            </c:strLit>
          </c:cat>
          <c:val>
            <c:numLit>
              <c:formatCode>General</c:formatCode>
              <c:ptCount val="9"/>
              <c:pt idx="0">
                <c:v>15300</c:v>
              </c:pt>
              <c:pt idx="1">
                <c:v>15500</c:v>
              </c:pt>
              <c:pt idx="2">
                <c:v>17000</c:v>
              </c:pt>
              <c:pt idx="3">
                <c:v>16300</c:v>
              </c:pt>
              <c:pt idx="4">
                <c:v>14300</c:v>
              </c:pt>
              <c:pt idx="5">
                <c:v>16100</c:v>
              </c:pt>
              <c:pt idx="6">
                <c:v>14700</c:v>
              </c:pt>
              <c:pt idx="7">
                <c:v>13800</c:v>
              </c:pt>
              <c:pt idx="8">
                <c:v>15600</c:v>
              </c:pt>
            </c:numLit>
          </c:val>
          <c:smooth val="0"/>
          <c:extLst>
            <c:ext xmlns:c16="http://schemas.microsoft.com/office/drawing/2014/chart" uri="{C3380CC4-5D6E-409C-BE32-E72D297353CC}">
              <c16:uniqueId val="{00000000-61B0-45A8-9FB2-012B8C1474FC}"/>
            </c:ext>
          </c:extLst>
        </c:ser>
        <c:dLbls>
          <c:showLegendKey val="0"/>
          <c:showVal val="0"/>
          <c:showCatName val="0"/>
          <c:showSerName val="0"/>
          <c:showPercent val="0"/>
          <c:showBubbleSize val="0"/>
        </c:dLbls>
        <c:smooth val="0"/>
        <c:axId val="420532863"/>
        <c:axId val="420534303"/>
      </c:lineChart>
      <c:catAx>
        <c:axId val="42053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20534303"/>
        <c:crosses val="autoZero"/>
        <c:auto val="1"/>
        <c:lblAlgn val="ctr"/>
        <c:lblOffset val="100"/>
        <c:noMultiLvlLbl val="0"/>
      </c:catAx>
      <c:valAx>
        <c:axId val="420534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42053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Table!PivotTable4</c:name>
    <c:fmtId val="9"/>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latin typeface="Algerian" panose="04020705040A02060702" pitchFamily="82" charset="0"/>
              </a:rPr>
              <a:t>Spendin</a:t>
            </a:r>
            <a:r>
              <a:rPr lang="en-US" sz="1200" baseline="0">
                <a:solidFill>
                  <a:schemeClr val="bg1"/>
                </a:solidFill>
                <a:latin typeface="Algerian" panose="04020705040A02060702" pitchFamily="82" charset="0"/>
              </a:rPr>
              <a:t>g type</a:t>
            </a:r>
            <a:endParaRPr lang="en-US" sz="1200">
              <a:solidFill>
                <a:schemeClr val="bg1"/>
              </a:solidFill>
              <a:latin typeface="Algerian" panose="04020705040A02060702" pitchFamily="82" charset="0"/>
            </a:endParaRPr>
          </a:p>
        </c:rich>
      </c:tx>
      <c:layout>
        <c:manualLayout>
          <c:xMode val="edge"/>
          <c:yMode val="edge"/>
          <c:x val="7.3123650438509946E-4"/>
          <c:y val="3.751830714892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90170484137074"/>
          <c:y val="0.29252132228571681"/>
          <c:w val="0.46956941139866504"/>
          <c:h val="0.48920132354567836"/>
        </c:manualLayout>
      </c:layout>
      <c:barChart>
        <c:barDir val="bar"/>
        <c:grouping val="clustered"/>
        <c:varyColors val="0"/>
        <c:ser>
          <c:idx val="0"/>
          <c:order val="0"/>
          <c:tx>
            <c:strRef>
              <c:f>'Pivot Table'!$J$3</c:f>
              <c:strCache>
                <c:ptCount val="1"/>
                <c:pt idx="0">
                  <c:v>Total</c:v>
                </c:pt>
              </c:strCache>
            </c:strRef>
          </c:tx>
          <c:spPr>
            <a:solidFill>
              <a:schemeClr val="bg1"/>
            </a:solidFill>
            <a:ln>
              <a:noFill/>
            </a:ln>
            <a:effectLst/>
          </c:spPr>
          <c:invertIfNegative val="0"/>
          <c:cat>
            <c:strRef>
              <c:f>'Pivot Table'!$I$4:$I$7</c:f>
              <c:strCache>
                <c:ptCount val="3"/>
                <c:pt idx="0">
                  <c:v>Discretionary</c:v>
                </c:pt>
                <c:pt idx="1">
                  <c:v>Essential</c:v>
                </c:pt>
                <c:pt idx="2">
                  <c:v>Lifestyle</c:v>
                </c:pt>
              </c:strCache>
            </c:strRef>
          </c:cat>
          <c:val>
            <c:numRef>
              <c:f>'Pivot Table'!$J$4:$J$7</c:f>
              <c:numCache>
                <c:formatCode>General</c:formatCode>
                <c:ptCount val="3"/>
                <c:pt idx="0">
                  <c:v>8400</c:v>
                </c:pt>
                <c:pt idx="1">
                  <c:v>456800</c:v>
                </c:pt>
                <c:pt idx="2">
                  <c:v>26200</c:v>
                </c:pt>
              </c:numCache>
            </c:numRef>
          </c:val>
          <c:extLst>
            <c:ext xmlns:c16="http://schemas.microsoft.com/office/drawing/2014/chart" uri="{C3380CC4-5D6E-409C-BE32-E72D297353CC}">
              <c16:uniqueId val="{00000000-6E8D-474D-88EE-DD6D1F5ED0BF}"/>
            </c:ext>
          </c:extLst>
        </c:ser>
        <c:dLbls>
          <c:showLegendKey val="0"/>
          <c:showVal val="0"/>
          <c:showCatName val="0"/>
          <c:showSerName val="0"/>
          <c:showPercent val="0"/>
          <c:showBubbleSize val="0"/>
        </c:dLbls>
        <c:gapWidth val="182"/>
        <c:axId val="2092914543"/>
        <c:axId val="2086118543"/>
      </c:barChart>
      <c:catAx>
        <c:axId val="2092914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86118543"/>
        <c:crosses val="autoZero"/>
        <c:auto val="1"/>
        <c:lblAlgn val="ctr"/>
        <c:lblOffset val="100"/>
        <c:noMultiLvlLbl val="0"/>
      </c:catAx>
      <c:valAx>
        <c:axId val="2086118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9291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lumOff val="50000"/>
          </a:schemeClr>
        </a:gs>
        <a:gs pos="54000">
          <a:schemeClr val="tx2">
            <a:lumMod val="90000"/>
            <a:lumOff val="10000"/>
          </a:schemeClr>
        </a:gs>
        <a:gs pos="77000">
          <a:schemeClr val="tx2">
            <a:lumMod val="75000"/>
            <a:lumOff val="25000"/>
          </a:schemeClr>
        </a:gs>
        <a:gs pos="100000">
          <a:schemeClr val="tx2">
            <a:lumMod val="75000"/>
            <a:lumOff val="25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Algerian" panose="04020705040A02060702" pitchFamily="82" charset="0"/>
              </a:rPr>
              <a:t>payment</a:t>
            </a:r>
            <a:r>
              <a:rPr lang="en-US" sz="1200" baseline="0">
                <a:solidFill>
                  <a:schemeClr val="bg1"/>
                </a:solidFill>
                <a:latin typeface="Algerian" panose="04020705040A02060702" pitchFamily="82" charset="0"/>
              </a:rPr>
              <a:t> method</a:t>
            </a:r>
            <a:endParaRPr lang="en-US" sz="1200">
              <a:solidFill>
                <a:schemeClr val="bg1"/>
              </a:solidFill>
              <a:latin typeface="Algerian" panose="04020705040A02060702" pitchFamily="82" charset="0"/>
            </a:endParaRPr>
          </a:p>
        </c:rich>
      </c:tx>
      <c:layout>
        <c:manualLayout>
          <c:xMode val="edge"/>
          <c:yMode val="edge"/>
          <c:x val="2.8187910962057397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6970262387262"/>
          <c:y val="0.23356066472094827"/>
          <c:w val="0.75756691462219861"/>
          <c:h val="0.4838800943013763"/>
        </c:manualLayout>
      </c:layout>
      <c:barChart>
        <c:barDir val="col"/>
        <c:grouping val="clustered"/>
        <c:varyColors val="0"/>
        <c:ser>
          <c:idx val="0"/>
          <c:order val="0"/>
          <c:tx>
            <c:strRef>
              <c:f>'Pivot Table'!$M$5</c:f>
              <c:strCache>
                <c:ptCount val="1"/>
                <c:pt idx="0">
                  <c:v>Total</c:v>
                </c:pt>
              </c:strCache>
            </c:strRef>
          </c:tx>
          <c:spPr>
            <a:solidFill>
              <a:schemeClr val="bg1"/>
            </a:solidFill>
            <a:ln>
              <a:noFill/>
            </a:ln>
            <a:effectLst/>
          </c:spPr>
          <c:invertIfNegative val="0"/>
          <c:cat>
            <c:strRef>
              <c:f>'Pivot Table'!$L$6:$L$9</c:f>
              <c:strCache>
                <c:ptCount val="3"/>
                <c:pt idx="0">
                  <c:v>Bank Transfer</c:v>
                </c:pt>
                <c:pt idx="1">
                  <c:v>Debit Card</c:v>
                </c:pt>
                <c:pt idx="2">
                  <c:v>UPI</c:v>
                </c:pt>
              </c:strCache>
            </c:strRef>
          </c:cat>
          <c:val>
            <c:numRef>
              <c:f>'Pivot Table'!$M$6:$M$9</c:f>
              <c:numCache>
                <c:formatCode>General</c:formatCode>
                <c:ptCount val="3"/>
                <c:pt idx="0">
                  <c:v>405000</c:v>
                </c:pt>
                <c:pt idx="1">
                  <c:v>23900</c:v>
                </c:pt>
                <c:pt idx="2">
                  <c:v>62500</c:v>
                </c:pt>
              </c:numCache>
            </c:numRef>
          </c:val>
          <c:extLst>
            <c:ext xmlns:c16="http://schemas.microsoft.com/office/drawing/2014/chart" uri="{C3380CC4-5D6E-409C-BE32-E72D297353CC}">
              <c16:uniqueId val="{00000000-1C22-4AC2-A187-EC43BB73475A}"/>
            </c:ext>
          </c:extLst>
        </c:ser>
        <c:dLbls>
          <c:showLegendKey val="0"/>
          <c:showVal val="0"/>
          <c:showCatName val="0"/>
          <c:showSerName val="0"/>
          <c:showPercent val="0"/>
          <c:showBubbleSize val="0"/>
        </c:dLbls>
        <c:gapWidth val="219"/>
        <c:overlap val="-27"/>
        <c:axId val="1068830495"/>
        <c:axId val="1068821855"/>
      </c:barChart>
      <c:catAx>
        <c:axId val="106883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68821855"/>
        <c:crosses val="autoZero"/>
        <c:auto val="1"/>
        <c:lblAlgn val="ctr"/>
        <c:lblOffset val="100"/>
        <c:noMultiLvlLbl val="0"/>
      </c:catAx>
      <c:valAx>
        <c:axId val="10688218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6883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Table!PivotTable2</c:name>
    <c:fmtId val="10"/>
  </c:pivotSource>
  <c:chart>
    <c:title>
      <c:tx>
        <c:rich>
          <a:bodyPr rot="0" spcFirstLastPara="1" vertOverflow="ellipsis" vert="horz" wrap="square" anchor="ctr" anchorCtr="1"/>
          <a:lstStyle/>
          <a:p>
            <a:pPr algn="l">
              <a:defRPr lang="en-US" sz="1200" b="0" i="0" u="none" strike="noStrike" kern="1200" spc="0" baseline="0">
                <a:solidFill>
                  <a:schemeClr val="tx1">
                    <a:lumMod val="95000"/>
                    <a:lumOff val="5000"/>
                  </a:schemeClr>
                </a:solidFill>
                <a:latin typeface="Algerian" panose="04020705040A02060702" pitchFamily="82" charset="0"/>
                <a:ea typeface="+mn-ea"/>
                <a:cs typeface="+mn-cs"/>
              </a:defRPr>
            </a:pPr>
            <a:r>
              <a:rPr lang="en-US" sz="1200">
                <a:solidFill>
                  <a:schemeClr val="tx1">
                    <a:lumMod val="95000"/>
                    <a:lumOff val="5000"/>
                  </a:schemeClr>
                </a:solidFill>
                <a:latin typeface="Algerian" panose="04020705040A02060702" pitchFamily="82" charset="0"/>
              </a:rPr>
              <a:t>Monthly Income vs Expense </a:t>
            </a:r>
          </a:p>
        </c:rich>
      </c:tx>
      <c:layout>
        <c:manualLayout>
          <c:xMode val="edge"/>
          <c:yMode val="edge"/>
          <c:x val="2.040931306000543E-2"/>
          <c:y val="2.9805262506329217E-2"/>
        </c:manualLayout>
      </c:layout>
      <c:overlay val="0"/>
      <c:spPr>
        <a:noFill/>
        <a:ln>
          <a:noFill/>
        </a:ln>
        <a:effectLst/>
      </c:spPr>
      <c:txPr>
        <a:bodyPr rot="0" spcFirstLastPara="1" vertOverflow="ellipsis" vert="horz" wrap="square" anchor="ctr" anchorCtr="1"/>
        <a:lstStyle/>
        <a:p>
          <a:pPr algn="l">
            <a:defRPr lang="en-US" sz="1200" b="0" i="0" u="none" strike="noStrike" kern="1200" spc="0" baseline="0">
              <a:solidFill>
                <a:schemeClr val="tx1">
                  <a:lumMod val="95000"/>
                  <a:lumOff val="5000"/>
                </a:schemeClr>
              </a:solidFill>
              <a:latin typeface="Algerian" panose="04020705040A02060702" pitchFamily="8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A72E"/>
          </a:solidFill>
          <a:ln>
            <a:solidFill>
              <a:schemeClr val="accent6">
                <a:lumMod val="75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4499257857213"/>
          <c:y val="0.2133494502136685"/>
          <c:w val="0.83144294500303761"/>
          <c:h val="0.46324409448818898"/>
        </c:manualLayout>
      </c:layout>
      <c:barChart>
        <c:barDir val="col"/>
        <c:grouping val="clustered"/>
        <c:varyColors val="0"/>
        <c:ser>
          <c:idx val="0"/>
          <c:order val="0"/>
          <c:tx>
            <c:strRef>
              <c:f>'Pivot Table'!$B$3:$B$4</c:f>
              <c:strCache>
                <c:ptCount val="1"/>
                <c:pt idx="0">
                  <c:v>Expense</c:v>
                </c:pt>
              </c:strCache>
            </c:strRef>
          </c:tx>
          <c:spPr>
            <a:solidFill>
              <a:srgbClr val="4EA72E"/>
            </a:solidFill>
            <a:ln>
              <a:solidFill>
                <a:schemeClr val="accent6">
                  <a:lumMod val="75000"/>
                  <a:alpha val="97000"/>
                </a:schemeClr>
              </a:solidFill>
            </a:ln>
            <a:effectLst/>
          </c:spPr>
          <c:invertIfNegative val="1"/>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Table'!$B$5:$B$14</c:f>
              <c:numCache>
                <c:formatCode>General</c:formatCode>
                <c:ptCount val="9"/>
                <c:pt idx="0">
                  <c:v>19700</c:v>
                </c:pt>
                <c:pt idx="1">
                  <c:v>19500</c:v>
                </c:pt>
                <c:pt idx="2">
                  <c:v>18000</c:v>
                </c:pt>
                <c:pt idx="3">
                  <c:v>18700</c:v>
                </c:pt>
                <c:pt idx="4">
                  <c:v>20700</c:v>
                </c:pt>
                <c:pt idx="5">
                  <c:v>18900</c:v>
                </c:pt>
                <c:pt idx="6">
                  <c:v>20300</c:v>
                </c:pt>
                <c:pt idx="7">
                  <c:v>21200</c:v>
                </c:pt>
                <c:pt idx="8">
                  <c:v>19400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6">
                        <a:lumMod val="75000"/>
                        <a:alpha val="97000"/>
                      </a:schemeClr>
                    </a:solidFill>
                  </a:ln>
                  <a:effectLst/>
                </c14:spPr>
              </c14:invertSolidFillFmt>
            </c:ext>
            <c:ext xmlns:c16="http://schemas.microsoft.com/office/drawing/2014/chart" uri="{C3380CC4-5D6E-409C-BE32-E72D297353CC}">
              <c16:uniqueId val="{00000000-1607-4369-B22E-B750F7795792}"/>
            </c:ext>
          </c:extLst>
        </c:ser>
        <c:ser>
          <c:idx val="1"/>
          <c:order val="1"/>
          <c:tx>
            <c:strRef>
              <c:f>'Pivot Table'!$C$3:$C$4</c:f>
              <c:strCache>
                <c:ptCount val="1"/>
                <c:pt idx="0">
                  <c:v>Income</c:v>
                </c:pt>
              </c:strCache>
            </c:strRef>
          </c:tx>
          <c:spPr>
            <a:solidFill>
              <a:schemeClr val="accent2"/>
            </a:solidFill>
            <a:ln>
              <a:noFill/>
            </a:ln>
            <a:effectLst/>
          </c:spPr>
          <c:invertIfNegative val="0"/>
          <c:cat>
            <c:strRef>
              <c:f>'Pivot Table'!$A$5:$A$14</c:f>
              <c:strCache>
                <c:ptCount val="9"/>
                <c:pt idx="0">
                  <c:v>Jan</c:v>
                </c:pt>
                <c:pt idx="1">
                  <c:v>Feb</c:v>
                </c:pt>
                <c:pt idx="2">
                  <c:v>Mar</c:v>
                </c:pt>
                <c:pt idx="3">
                  <c:v>Apr</c:v>
                </c:pt>
                <c:pt idx="4">
                  <c:v>May</c:v>
                </c:pt>
                <c:pt idx="5">
                  <c:v>Jun</c:v>
                </c:pt>
                <c:pt idx="6">
                  <c:v>Jul</c:v>
                </c:pt>
                <c:pt idx="7">
                  <c:v>Aug</c:v>
                </c:pt>
                <c:pt idx="8">
                  <c:v>Sep</c:v>
                </c:pt>
              </c:strCache>
            </c:strRef>
          </c:cat>
          <c:val>
            <c:numRef>
              <c:f>'Pivot Table'!$C$5:$C$14</c:f>
              <c:numCache>
                <c:formatCode>General</c:formatCode>
                <c:ptCount val="9"/>
                <c:pt idx="0">
                  <c:v>35000</c:v>
                </c:pt>
                <c:pt idx="1">
                  <c:v>35000</c:v>
                </c:pt>
                <c:pt idx="2">
                  <c:v>35000</c:v>
                </c:pt>
                <c:pt idx="3">
                  <c:v>35000</c:v>
                </c:pt>
                <c:pt idx="4">
                  <c:v>35000</c:v>
                </c:pt>
                <c:pt idx="5">
                  <c:v>35000</c:v>
                </c:pt>
                <c:pt idx="6">
                  <c:v>35000</c:v>
                </c:pt>
                <c:pt idx="7">
                  <c:v>35000</c:v>
                </c:pt>
                <c:pt idx="8">
                  <c:v>35000</c:v>
                </c:pt>
              </c:numCache>
            </c:numRef>
          </c:val>
          <c:extLst>
            <c:ext xmlns:c16="http://schemas.microsoft.com/office/drawing/2014/chart" uri="{C3380CC4-5D6E-409C-BE32-E72D297353CC}">
              <c16:uniqueId val="{00000005-1607-4369-B22E-B750F7795792}"/>
            </c:ext>
          </c:extLst>
        </c:ser>
        <c:dLbls>
          <c:showLegendKey val="0"/>
          <c:showVal val="0"/>
          <c:showCatName val="0"/>
          <c:showSerName val="0"/>
          <c:showPercent val="0"/>
          <c:showBubbleSize val="0"/>
        </c:dLbls>
        <c:gapWidth val="219"/>
        <c:overlap val="-27"/>
        <c:axId val="2092916943"/>
        <c:axId val="37384847"/>
      </c:barChart>
      <c:catAx>
        <c:axId val="209291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37384847"/>
        <c:crosses val="autoZero"/>
        <c:auto val="1"/>
        <c:lblAlgn val="ctr"/>
        <c:lblOffset val="100"/>
        <c:noMultiLvlLbl val="0"/>
      </c:catAx>
      <c:valAx>
        <c:axId val="37384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crossAx val="2092916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200" b="0" i="0" u="none" strike="noStrike" kern="1200" spc="0" baseline="0">
                <a:solidFill>
                  <a:schemeClr val="tx1">
                    <a:lumMod val="95000"/>
                    <a:lumOff val="5000"/>
                  </a:schemeClr>
                </a:solidFill>
                <a:latin typeface="+mn-lt"/>
                <a:ea typeface="+mn-ea"/>
                <a:cs typeface="+mn-cs"/>
              </a:defRPr>
            </a:pPr>
            <a:r>
              <a:rPr lang="en-US" sz="1200" b="0" i="0" u="none" strike="noStrike" baseline="0">
                <a:solidFill>
                  <a:schemeClr val="tx1">
                    <a:lumMod val="95000"/>
                    <a:lumOff val="5000"/>
                  </a:schemeClr>
                </a:solidFill>
                <a:effectLst/>
                <a:latin typeface="Algerian" panose="04020705040A02060702" pitchFamily="82" charset="0"/>
              </a:rPr>
              <a:t>Monthly Savings Trend</a:t>
            </a:r>
            <a:r>
              <a:rPr lang="en-US" sz="1200" b="0" i="0" u="none" strike="noStrike" baseline="0">
                <a:solidFill>
                  <a:schemeClr val="tx1">
                    <a:lumMod val="95000"/>
                    <a:lumOff val="5000"/>
                  </a:schemeClr>
                </a:solidFill>
                <a:latin typeface="Algerian" panose="04020705040A02060702" pitchFamily="82" charset="0"/>
              </a:rPr>
              <a:t> </a:t>
            </a:r>
            <a:endParaRPr lang="en-US" sz="1200">
              <a:solidFill>
                <a:schemeClr val="tx1">
                  <a:lumMod val="95000"/>
                  <a:lumOff val="5000"/>
                </a:schemeClr>
              </a:solidFill>
              <a:latin typeface="Algerian" panose="04020705040A02060702" pitchFamily="82" charset="0"/>
            </a:endParaRPr>
          </a:p>
        </c:rich>
      </c:tx>
      <c:layout>
        <c:manualLayout>
          <c:xMode val="edge"/>
          <c:yMode val="edge"/>
          <c:x val="1.5629377079646626E-2"/>
          <c:y val="3.453487818750807E-2"/>
        </c:manualLayout>
      </c:layout>
      <c:overlay val="0"/>
      <c:spPr>
        <a:noFill/>
        <a:ln>
          <a:noFill/>
        </a:ln>
        <a:effectLst/>
      </c:spPr>
      <c:txPr>
        <a:bodyPr rot="0" spcFirstLastPara="1" vertOverflow="ellipsis" vert="horz" wrap="square" anchor="ctr" anchorCtr="1"/>
        <a:lstStyle/>
        <a:p>
          <a:pPr algn="l">
            <a:defRPr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754390356464"/>
          <c:y val="0.27259262708827281"/>
          <c:w val="0.83524105421972994"/>
          <c:h val="0.55883660093664766"/>
        </c:manualLayout>
      </c:layout>
      <c:lineChart>
        <c:grouping val="standard"/>
        <c:varyColors val="0"/>
        <c:ser>
          <c:idx val="0"/>
          <c:order val="0"/>
          <c:tx>
            <c:v>Total</c:v>
          </c:tx>
          <c:spPr>
            <a:ln w="28575" cap="rnd">
              <a:solidFill>
                <a:schemeClr val="accent1"/>
              </a:solidFill>
              <a:round/>
            </a:ln>
            <a:effectLst/>
          </c:spPr>
          <c:marker>
            <c:symbol val="none"/>
          </c:marker>
          <c:cat>
            <c:strLit>
              <c:ptCount val="9"/>
              <c:pt idx="0">
                <c:v>Jan</c:v>
              </c:pt>
              <c:pt idx="1">
                <c:v>Feb</c:v>
              </c:pt>
              <c:pt idx="2">
                <c:v>Mar</c:v>
              </c:pt>
              <c:pt idx="3">
                <c:v>Apr</c:v>
              </c:pt>
              <c:pt idx="4">
                <c:v>May</c:v>
              </c:pt>
              <c:pt idx="5">
                <c:v>Jun</c:v>
              </c:pt>
              <c:pt idx="6">
                <c:v>Jul</c:v>
              </c:pt>
              <c:pt idx="7">
                <c:v>Aug</c:v>
              </c:pt>
              <c:pt idx="8">
                <c:v>Sep</c:v>
              </c:pt>
            </c:strLit>
          </c:cat>
          <c:val>
            <c:numLit>
              <c:formatCode>General</c:formatCode>
              <c:ptCount val="9"/>
              <c:pt idx="0">
                <c:v>15300</c:v>
              </c:pt>
              <c:pt idx="1">
                <c:v>15500</c:v>
              </c:pt>
              <c:pt idx="2">
                <c:v>17000</c:v>
              </c:pt>
              <c:pt idx="3">
                <c:v>16300</c:v>
              </c:pt>
              <c:pt idx="4">
                <c:v>14300</c:v>
              </c:pt>
              <c:pt idx="5">
                <c:v>16100</c:v>
              </c:pt>
              <c:pt idx="6">
                <c:v>14700</c:v>
              </c:pt>
              <c:pt idx="7">
                <c:v>13800</c:v>
              </c:pt>
              <c:pt idx="8">
                <c:v>15600</c:v>
              </c:pt>
            </c:numLit>
          </c:val>
          <c:smooth val="0"/>
          <c:extLst>
            <c:ext xmlns:c16="http://schemas.microsoft.com/office/drawing/2014/chart" uri="{C3380CC4-5D6E-409C-BE32-E72D297353CC}">
              <c16:uniqueId val="{00000000-4F2A-4937-8368-2D1F9BCE7613}"/>
            </c:ext>
          </c:extLst>
        </c:ser>
        <c:dLbls>
          <c:showLegendKey val="0"/>
          <c:showVal val="0"/>
          <c:showCatName val="0"/>
          <c:showSerName val="0"/>
          <c:showPercent val="0"/>
          <c:showBubbleSize val="0"/>
        </c:dLbls>
        <c:smooth val="0"/>
        <c:axId val="420532863"/>
        <c:axId val="420534303"/>
      </c:lineChart>
      <c:catAx>
        <c:axId val="42053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420534303"/>
        <c:crosses val="autoZero"/>
        <c:auto val="1"/>
        <c:lblAlgn val="ctr"/>
        <c:lblOffset val="100"/>
        <c:noMultiLvlLbl val="0"/>
      </c:catAx>
      <c:valAx>
        <c:axId val="4205343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42053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Table!PivotTable3</c:name>
    <c:fmtId val="13"/>
  </c:pivotSource>
  <c:chart>
    <c:title>
      <c:tx>
        <c:rich>
          <a:bodyPr rot="0" spcFirstLastPara="1" vertOverflow="ellipsis" vert="horz" wrap="square" anchor="ctr" anchorCtr="1"/>
          <a:lstStyle/>
          <a:p>
            <a:pPr algn="l">
              <a:defRPr lang="en-US" sz="1080" b="0" i="0" u="none" strike="noStrike" kern="1200" spc="0" baseline="0">
                <a:solidFill>
                  <a:schemeClr val="tx1">
                    <a:lumMod val="95000"/>
                    <a:lumOff val="5000"/>
                  </a:schemeClr>
                </a:solidFill>
                <a:latin typeface="+mn-lt"/>
                <a:ea typeface="+mn-ea"/>
                <a:cs typeface="+mn-cs"/>
              </a:defRPr>
            </a:pPr>
            <a:r>
              <a:rPr lang="en-US" sz="1100" b="0">
                <a:solidFill>
                  <a:schemeClr val="tx1">
                    <a:lumMod val="95000"/>
                    <a:lumOff val="5000"/>
                  </a:schemeClr>
                </a:solidFill>
                <a:latin typeface="Algerian" panose="04020705040A02060702" pitchFamily="82" charset="0"/>
              </a:rPr>
              <a:t>Expense by category</a:t>
            </a:r>
          </a:p>
        </c:rich>
      </c:tx>
      <c:layout>
        <c:manualLayout>
          <c:xMode val="edge"/>
          <c:yMode val="edge"/>
          <c:x val="1.0229002624671916E-2"/>
          <c:y val="3.2407407407407406E-2"/>
        </c:manualLayout>
      </c:layout>
      <c:overlay val="0"/>
      <c:spPr>
        <a:noFill/>
        <a:ln>
          <a:noFill/>
        </a:ln>
        <a:effectLst/>
      </c:spPr>
      <c:txPr>
        <a:bodyPr rot="0" spcFirstLastPara="1" vertOverflow="ellipsis" vert="horz" wrap="square" anchor="ctr" anchorCtr="1"/>
        <a:lstStyle/>
        <a:p>
          <a:pPr algn="l">
            <a:defRPr lang="en-US" sz="108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doughnutChart>
        <c:varyColors val="1"/>
        <c:ser>
          <c:idx val="0"/>
          <c:order val="0"/>
          <c:tx>
            <c:strRef>
              <c:f>'Pivot 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C2-47A7-B18D-D3A05A027D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C2-47A7-B18D-D3A05A027D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C2-47A7-B18D-D3A05A027D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C2-47A7-B18D-D3A05A027D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C2-47A7-B18D-D3A05A027D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C2-47A7-B18D-D3A05A027D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C2-47A7-B18D-D3A05A027DDE}"/>
              </c:ext>
            </c:extLst>
          </c:dPt>
          <c:cat>
            <c:strRef>
              <c:f>'Pivot Table'!$F$4:$F$11</c:f>
              <c:strCache>
                <c:ptCount val="7"/>
                <c:pt idx="0">
                  <c:v>Bills</c:v>
                </c:pt>
                <c:pt idx="1">
                  <c:v>Entertainment</c:v>
                </c:pt>
                <c:pt idx="2">
                  <c:v>Food</c:v>
                </c:pt>
                <c:pt idx="3">
                  <c:v>Rent</c:v>
                </c:pt>
                <c:pt idx="4">
                  <c:v>Salary</c:v>
                </c:pt>
                <c:pt idx="5">
                  <c:v>Shopping</c:v>
                </c:pt>
                <c:pt idx="6">
                  <c:v>Transport</c:v>
                </c:pt>
              </c:strCache>
            </c:strRef>
          </c:cat>
          <c:val>
            <c:numRef>
              <c:f>'Pivot Table'!$G$4:$G$11</c:f>
              <c:numCache>
                <c:formatCode>General</c:formatCode>
                <c:ptCount val="7"/>
                <c:pt idx="0">
                  <c:v>12600</c:v>
                </c:pt>
                <c:pt idx="1">
                  <c:v>8400</c:v>
                </c:pt>
                <c:pt idx="2">
                  <c:v>28800</c:v>
                </c:pt>
                <c:pt idx="3">
                  <c:v>90000</c:v>
                </c:pt>
                <c:pt idx="4">
                  <c:v>315000</c:v>
                </c:pt>
                <c:pt idx="5">
                  <c:v>23900</c:v>
                </c:pt>
                <c:pt idx="6">
                  <c:v>12700</c:v>
                </c:pt>
              </c:numCache>
            </c:numRef>
          </c:val>
          <c:extLst>
            <c:ext xmlns:c16="http://schemas.microsoft.com/office/drawing/2014/chart" uri="{C3380CC4-5D6E-409C-BE32-E72D297353CC}">
              <c16:uniqueId val="{0000000E-3EC2-47A7-B18D-D3A05A027D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lang="en-US"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Table!PivotTable4</c:name>
    <c:fmtId val="12"/>
  </c:pivotSource>
  <c:chart>
    <c:title>
      <c:tx>
        <c:rich>
          <a:bodyPr rot="0" spcFirstLastPara="1" vertOverflow="ellipsis" vert="horz" wrap="square" anchor="ctr" anchorCtr="1"/>
          <a:lstStyle/>
          <a:p>
            <a:pPr>
              <a:defRPr sz="1200" b="0" i="0" u="none" strike="noStrike" kern="1200" spc="0" baseline="0">
                <a:solidFill>
                  <a:schemeClr val="tx1">
                    <a:lumMod val="95000"/>
                    <a:lumOff val="5000"/>
                  </a:schemeClr>
                </a:solidFill>
                <a:latin typeface="+mn-lt"/>
                <a:ea typeface="+mn-ea"/>
                <a:cs typeface="+mn-cs"/>
              </a:defRPr>
            </a:pPr>
            <a:r>
              <a:rPr lang="en-US" sz="1200">
                <a:solidFill>
                  <a:schemeClr val="tx1">
                    <a:lumMod val="95000"/>
                    <a:lumOff val="5000"/>
                  </a:schemeClr>
                </a:solidFill>
                <a:latin typeface="Algerian" panose="04020705040A02060702" pitchFamily="82" charset="0"/>
              </a:rPr>
              <a:t>Spendin</a:t>
            </a:r>
            <a:r>
              <a:rPr lang="en-US" sz="1200" baseline="0">
                <a:solidFill>
                  <a:schemeClr val="tx1">
                    <a:lumMod val="95000"/>
                    <a:lumOff val="5000"/>
                  </a:schemeClr>
                </a:solidFill>
                <a:latin typeface="Algerian" panose="04020705040A02060702" pitchFamily="82" charset="0"/>
              </a:rPr>
              <a:t>g type</a:t>
            </a:r>
            <a:endParaRPr lang="en-US" sz="1200">
              <a:solidFill>
                <a:schemeClr val="tx1">
                  <a:lumMod val="95000"/>
                  <a:lumOff val="5000"/>
                </a:schemeClr>
              </a:solidFill>
              <a:latin typeface="Algerian" panose="04020705040A02060702" pitchFamily="82" charset="0"/>
            </a:endParaRPr>
          </a:p>
        </c:rich>
      </c:tx>
      <c:layout>
        <c:manualLayout>
          <c:xMode val="edge"/>
          <c:yMode val="edge"/>
          <c:x val="7.3123650438509946E-4"/>
          <c:y val="3.7518307148926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90170484137074"/>
          <c:y val="0.29252132228571681"/>
          <c:w val="0.46956941139866504"/>
          <c:h val="0.48920132354567836"/>
        </c:manualLayout>
      </c:layout>
      <c:barChart>
        <c:barDir val="bar"/>
        <c:grouping val="cluster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Table'!$I$4:$I$7</c:f>
              <c:strCache>
                <c:ptCount val="3"/>
                <c:pt idx="0">
                  <c:v>Discretionary</c:v>
                </c:pt>
                <c:pt idx="1">
                  <c:v>Essential</c:v>
                </c:pt>
                <c:pt idx="2">
                  <c:v>Lifestyle</c:v>
                </c:pt>
              </c:strCache>
            </c:strRef>
          </c:cat>
          <c:val>
            <c:numRef>
              <c:f>'Pivot Table'!$J$4:$J$7</c:f>
              <c:numCache>
                <c:formatCode>General</c:formatCode>
                <c:ptCount val="3"/>
                <c:pt idx="0">
                  <c:v>8400</c:v>
                </c:pt>
                <c:pt idx="1">
                  <c:v>456800</c:v>
                </c:pt>
                <c:pt idx="2">
                  <c:v>26200</c:v>
                </c:pt>
              </c:numCache>
            </c:numRef>
          </c:val>
          <c:extLst>
            <c:ext xmlns:c16="http://schemas.microsoft.com/office/drawing/2014/chart" uri="{C3380CC4-5D6E-409C-BE32-E72D297353CC}">
              <c16:uniqueId val="{00000000-959B-4A68-826A-468E1B0363F0}"/>
            </c:ext>
          </c:extLst>
        </c:ser>
        <c:dLbls>
          <c:showLegendKey val="0"/>
          <c:showVal val="0"/>
          <c:showCatName val="0"/>
          <c:showSerName val="0"/>
          <c:showPercent val="0"/>
          <c:showBubbleSize val="0"/>
        </c:dLbls>
        <c:gapWidth val="182"/>
        <c:axId val="2092914543"/>
        <c:axId val="2086118543"/>
      </c:barChart>
      <c:catAx>
        <c:axId val="2092914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2086118543"/>
        <c:crosses val="autoZero"/>
        <c:auto val="1"/>
        <c:lblAlgn val="ctr"/>
        <c:lblOffset val="100"/>
        <c:noMultiLvlLbl val="0"/>
      </c:catAx>
      <c:valAx>
        <c:axId val="2086118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209291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Dashboard.xlsx]Pivot Table!PivotTable5</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tx1"/>
                </a:solidFill>
                <a:latin typeface="Algerian" panose="04020705040A02060702" pitchFamily="82" charset="0"/>
              </a:rPr>
              <a:t>payment</a:t>
            </a:r>
            <a:r>
              <a:rPr lang="en-US" sz="1200" baseline="0">
                <a:solidFill>
                  <a:schemeClr val="tx1"/>
                </a:solidFill>
                <a:latin typeface="Algerian" panose="04020705040A02060702" pitchFamily="82" charset="0"/>
              </a:rPr>
              <a:t> method</a:t>
            </a:r>
            <a:endParaRPr lang="en-US" sz="1200">
              <a:solidFill>
                <a:schemeClr val="tx1"/>
              </a:solidFill>
              <a:latin typeface="Algerian" panose="04020705040A02060702" pitchFamily="82" charset="0"/>
            </a:endParaRPr>
          </a:p>
        </c:rich>
      </c:tx>
      <c:layout>
        <c:manualLayout>
          <c:xMode val="edge"/>
          <c:yMode val="edge"/>
          <c:x val="2.8187910962057397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96970262387262"/>
          <c:y val="0.23356066472094827"/>
          <c:w val="0.75756691462219861"/>
          <c:h val="0.4838800943013763"/>
        </c:manualLayout>
      </c:layout>
      <c:barChart>
        <c:barDir val="col"/>
        <c:grouping val="clustered"/>
        <c:varyColors val="0"/>
        <c:ser>
          <c:idx val="0"/>
          <c:order val="0"/>
          <c:tx>
            <c:strRef>
              <c:f>'Pivot Table'!$M$5</c:f>
              <c:strCache>
                <c:ptCount val="1"/>
                <c:pt idx="0">
                  <c:v>Total</c:v>
                </c:pt>
              </c:strCache>
            </c:strRef>
          </c:tx>
          <c:spPr>
            <a:solidFill>
              <a:schemeClr val="accent1"/>
            </a:solidFill>
            <a:ln>
              <a:solidFill>
                <a:schemeClr val="accent1"/>
              </a:solidFill>
            </a:ln>
            <a:effectLst/>
          </c:spPr>
          <c:invertIfNegative val="0"/>
          <c:cat>
            <c:strRef>
              <c:f>'Pivot Table'!$L$6:$L$9</c:f>
              <c:strCache>
                <c:ptCount val="3"/>
                <c:pt idx="0">
                  <c:v>Bank Transfer</c:v>
                </c:pt>
                <c:pt idx="1">
                  <c:v>Debit Card</c:v>
                </c:pt>
                <c:pt idx="2">
                  <c:v>UPI</c:v>
                </c:pt>
              </c:strCache>
            </c:strRef>
          </c:cat>
          <c:val>
            <c:numRef>
              <c:f>'Pivot Table'!$M$6:$M$9</c:f>
              <c:numCache>
                <c:formatCode>General</c:formatCode>
                <c:ptCount val="3"/>
                <c:pt idx="0">
                  <c:v>405000</c:v>
                </c:pt>
                <c:pt idx="1">
                  <c:v>23900</c:v>
                </c:pt>
                <c:pt idx="2">
                  <c:v>62500</c:v>
                </c:pt>
              </c:numCache>
            </c:numRef>
          </c:val>
          <c:extLst>
            <c:ext xmlns:c16="http://schemas.microsoft.com/office/drawing/2014/chart" uri="{C3380CC4-5D6E-409C-BE32-E72D297353CC}">
              <c16:uniqueId val="{00000000-53B0-4B28-8764-7F15A73B877C}"/>
            </c:ext>
          </c:extLst>
        </c:ser>
        <c:dLbls>
          <c:showLegendKey val="0"/>
          <c:showVal val="0"/>
          <c:showCatName val="0"/>
          <c:showSerName val="0"/>
          <c:showPercent val="0"/>
          <c:showBubbleSize val="0"/>
        </c:dLbls>
        <c:gapWidth val="219"/>
        <c:overlap val="-27"/>
        <c:axId val="1068830495"/>
        <c:axId val="1068821855"/>
      </c:barChart>
      <c:catAx>
        <c:axId val="106883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068821855"/>
        <c:crosses val="autoZero"/>
        <c:auto val="1"/>
        <c:lblAlgn val="ctr"/>
        <c:lblOffset val="100"/>
        <c:noMultiLvlLbl val="0"/>
      </c:catAx>
      <c:valAx>
        <c:axId val="10688218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06883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Dashboard.xlsx]KPI!PivotTable1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KPI!$C$5</c:f>
              <c:strCache>
                <c:ptCount val="1"/>
                <c:pt idx="0">
                  <c:v>Total</c:v>
                </c:pt>
              </c:strCache>
            </c:strRef>
          </c:tx>
          <c:spPr>
            <a:ln w="28575" cap="rnd">
              <a:solidFill>
                <a:schemeClr val="accent1"/>
              </a:solidFill>
              <a:round/>
            </a:ln>
            <a:effectLst/>
          </c:spPr>
          <c:marker>
            <c:symbol val="none"/>
          </c:marker>
          <c:cat>
            <c:strRef>
              <c:f>KPI!$B$6:$B$15</c:f>
              <c:strCache>
                <c:ptCount val="9"/>
                <c:pt idx="0">
                  <c:v>Jan</c:v>
                </c:pt>
                <c:pt idx="1">
                  <c:v>Feb</c:v>
                </c:pt>
                <c:pt idx="2">
                  <c:v>Mar</c:v>
                </c:pt>
                <c:pt idx="3">
                  <c:v>Apr</c:v>
                </c:pt>
                <c:pt idx="4">
                  <c:v>May</c:v>
                </c:pt>
                <c:pt idx="5">
                  <c:v>Jun</c:v>
                </c:pt>
                <c:pt idx="6">
                  <c:v>Jul</c:v>
                </c:pt>
                <c:pt idx="7">
                  <c:v>Aug</c:v>
                </c:pt>
                <c:pt idx="8">
                  <c:v>Sep</c:v>
                </c:pt>
              </c:strCache>
            </c:strRef>
          </c:cat>
          <c:val>
            <c:numRef>
              <c:f>KPI!$C$6:$C$15</c:f>
              <c:numCache>
                <c:formatCode>General</c:formatCode>
                <c:ptCount val="9"/>
                <c:pt idx="0">
                  <c:v>54700</c:v>
                </c:pt>
                <c:pt idx="1">
                  <c:v>54500</c:v>
                </c:pt>
                <c:pt idx="2">
                  <c:v>53000</c:v>
                </c:pt>
                <c:pt idx="3">
                  <c:v>53700</c:v>
                </c:pt>
                <c:pt idx="4">
                  <c:v>55700</c:v>
                </c:pt>
                <c:pt idx="5">
                  <c:v>53900</c:v>
                </c:pt>
                <c:pt idx="6">
                  <c:v>55300</c:v>
                </c:pt>
                <c:pt idx="7">
                  <c:v>56200</c:v>
                </c:pt>
                <c:pt idx="8">
                  <c:v>54400</c:v>
                </c:pt>
              </c:numCache>
            </c:numRef>
          </c:val>
          <c:smooth val="0"/>
          <c:extLst>
            <c:ext xmlns:c16="http://schemas.microsoft.com/office/drawing/2014/chart" uri="{C3380CC4-5D6E-409C-BE32-E72D297353CC}">
              <c16:uniqueId val="{00000000-0E19-4182-AD5C-7190974B17DA}"/>
            </c:ext>
          </c:extLst>
        </c:ser>
        <c:dLbls>
          <c:showLegendKey val="0"/>
          <c:showVal val="0"/>
          <c:showCatName val="0"/>
          <c:showSerName val="0"/>
          <c:showPercent val="0"/>
          <c:showBubbleSize val="0"/>
        </c:dLbls>
        <c:smooth val="0"/>
        <c:axId val="1806767871"/>
        <c:axId val="1806765951"/>
      </c:lineChart>
      <c:catAx>
        <c:axId val="1806767871"/>
        <c:scaling>
          <c:orientation val="minMax"/>
        </c:scaling>
        <c:delete val="1"/>
        <c:axPos val="b"/>
        <c:numFmt formatCode="General" sourceLinked="1"/>
        <c:majorTickMark val="none"/>
        <c:minorTickMark val="none"/>
        <c:tickLblPos val="nextTo"/>
        <c:crossAx val="1806765951"/>
        <c:crosses val="autoZero"/>
        <c:auto val="1"/>
        <c:lblAlgn val="ctr"/>
        <c:lblOffset val="100"/>
        <c:noMultiLvlLbl val="0"/>
      </c:catAx>
      <c:valAx>
        <c:axId val="1806765951"/>
        <c:scaling>
          <c:orientation val="minMax"/>
        </c:scaling>
        <c:delete val="1"/>
        <c:axPos val="l"/>
        <c:numFmt formatCode="General" sourceLinked="1"/>
        <c:majorTickMark val="none"/>
        <c:minorTickMark val="none"/>
        <c:tickLblPos val="nextTo"/>
        <c:crossAx val="180676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9"/>
              <c:pt idx="0">
                <c:v>Jan</c:v>
              </c:pt>
              <c:pt idx="1">
                <c:v>Feb</c:v>
              </c:pt>
              <c:pt idx="2">
                <c:v>Mar</c:v>
              </c:pt>
              <c:pt idx="3">
                <c:v>Apr</c:v>
              </c:pt>
              <c:pt idx="4">
                <c:v>May</c:v>
              </c:pt>
              <c:pt idx="5">
                <c:v>Jun</c:v>
              </c:pt>
              <c:pt idx="6">
                <c:v>Sep</c:v>
              </c:pt>
              <c:pt idx="7">
                <c:v>Jul</c:v>
              </c:pt>
              <c:pt idx="8">
                <c:v>Aug</c:v>
              </c:pt>
            </c:strLit>
          </c:cat>
          <c:val>
            <c:numLit>
              <c:formatCode>General</c:formatCode>
              <c:ptCount val="9"/>
              <c:pt idx="0">
                <c:v>35000</c:v>
              </c:pt>
              <c:pt idx="1">
                <c:v>35000</c:v>
              </c:pt>
              <c:pt idx="2">
                <c:v>35000</c:v>
              </c:pt>
              <c:pt idx="3">
                <c:v>35000</c:v>
              </c:pt>
              <c:pt idx="4">
                <c:v>35000</c:v>
              </c:pt>
              <c:pt idx="5">
                <c:v>35000</c:v>
              </c:pt>
              <c:pt idx="6">
                <c:v>35000</c:v>
              </c:pt>
              <c:pt idx="7">
                <c:v>35000</c:v>
              </c:pt>
              <c:pt idx="8">
                <c:v>35000</c:v>
              </c:pt>
            </c:numLit>
          </c:val>
          <c:smooth val="0"/>
          <c:extLst>
            <c:ext xmlns:c16="http://schemas.microsoft.com/office/drawing/2014/chart" uri="{C3380CC4-5D6E-409C-BE32-E72D297353CC}">
              <c16:uniqueId val="{00000000-6A59-4939-8205-000B038021FC}"/>
            </c:ext>
          </c:extLst>
        </c:ser>
        <c:dLbls>
          <c:showLegendKey val="0"/>
          <c:showVal val="0"/>
          <c:showCatName val="0"/>
          <c:showSerName val="0"/>
          <c:showPercent val="0"/>
          <c:showBubbleSize val="0"/>
        </c:dLbls>
        <c:smooth val="0"/>
        <c:axId val="605033535"/>
        <c:axId val="605034015"/>
      </c:lineChart>
      <c:catAx>
        <c:axId val="605033535"/>
        <c:scaling>
          <c:orientation val="minMax"/>
        </c:scaling>
        <c:delete val="1"/>
        <c:axPos val="b"/>
        <c:numFmt formatCode="General" sourceLinked="1"/>
        <c:majorTickMark val="none"/>
        <c:minorTickMark val="none"/>
        <c:tickLblPos val="nextTo"/>
        <c:crossAx val="605034015"/>
        <c:crosses val="autoZero"/>
        <c:auto val="1"/>
        <c:lblAlgn val="ctr"/>
        <c:lblOffset val="100"/>
        <c:noMultiLvlLbl val="0"/>
      </c:catAx>
      <c:valAx>
        <c:axId val="605034015"/>
        <c:scaling>
          <c:orientation val="minMax"/>
        </c:scaling>
        <c:delete val="1"/>
        <c:axPos val="l"/>
        <c:numFmt formatCode="General" sourceLinked="1"/>
        <c:majorTickMark val="none"/>
        <c:minorTickMark val="none"/>
        <c:tickLblPos val="nextTo"/>
        <c:crossAx val="60503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17830449543423E-2"/>
          <c:y val="0.27784626232827092"/>
          <c:w val="0.87136433910091315"/>
          <c:h val="0.6046033959174606"/>
        </c:manualLayout>
      </c:layout>
      <c:lineChart>
        <c:grouping val="standard"/>
        <c:varyColors val="0"/>
        <c:ser>
          <c:idx val="0"/>
          <c:order val="0"/>
          <c:tx>
            <c:strRef>
              <c:f>KPI!$I$5</c:f>
              <c:strCache>
                <c:ptCount val="1"/>
                <c:pt idx="0">
                  <c:v>Total</c:v>
                </c:pt>
              </c:strCache>
            </c:strRef>
          </c:tx>
          <c:spPr>
            <a:ln w="28575" cap="rnd">
              <a:solidFill>
                <a:schemeClr val="accent1"/>
              </a:solidFill>
              <a:round/>
            </a:ln>
            <a:effectLst/>
          </c:spPr>
          <c:marker>
            <c:symbol val="none"/>
          </c:marker>
          <c:cat>
            <c:strRef>
              <c:f>KPI!$H$6:$H$15</c:f>
              <c:strCache>
                <c:ptCount val="9"/>
                <c:pt idx="0">
                  <c:v>Jan</c:v>
                </c:pt>
                <c:pt idx="1">
                  <c:v>Feb</c:v>
                </c:pt>
                <c:pt idx="2">
                  <c:v>Mar</c:v>
                </c:pt>
                <c:pt idx="3">
                  <c:v>Apr</c:v>
                </c:pt>
                <c:pt idx="4">
                  <c:v>May</c:v>
                </c:pt>
                <c:pt idx="5">
                  <c:v>Jun</c:v>
                </c:pt>
                <c:pt idx="6">
                  <c:v>Jul</c:v>
                </c:pt>
                <c:pt idx="7">
                  <c:v>Aug</c:v>
                </c:pt>
                <c:pt idx="8">
                  <c:v>Sep</c:v>
                </c:pt>
              </c:strCache>
            </c:strRef>
          </c:cat>
          <c:val>
            <c:numRef>
              <c:f>KPI!$I$6:$I$15</c:f>
              <c:numCache>
                <c:formatCode>General</c:formatCode>
                <c:ptCount val="9"/>
                <c:pt idx="0">
                  <c:v>15300</c:v>
                </c:pt>
                <c:pt idx="1">
                  <c:v>15500</c:v>
                </c:pt>
                <c:pt idx="2">
                  <c:v>17000</c:v>
                </c:pt>
                <c:pt idx="3">
                  <c:v>16300</c:v>
                </c:pt>
                <c:pt idx="4">
                  <c:v>14300</c:v>
                </c:pt>
                <c:pt idx="5">
                  <c:v>16100</c:v>
                </c:pt>
                <c:pt idx="6">
                  <c:v>14700</c:v>
                </c:pt>
                <c:pt idx="7">
                  <c:v>13800</c:v>
                </c:pt>
                <c:pt idx="8">
                  <c:v>15600</c:v>
                </c:pt>
              </c:numCache>
            </c:numRef>
          </c:val>
          <c:smooth val="0"/>
          <c:extLst>
            <c:ext xmlns:c16="http://schemas.microsoft.com/office/drawing/2014/chart" uri="{C3380CC4-5D6E-409C-BE32-E72D297353CC}">
              <c16:uniqueId val="{00000000-1C4E-4EAD-B1ED-EE66C0D46F22}"/>
            </c:ext>
          </c:extLst>
        </c:ser>
        <c:dLbls>
          <c:showLegendKey val="0"/>
          <c:showVal val="0"/>
          <c:showCatName val="0"/>
          <c:showSerName val="0"/>
          <c:showPercent val="0"/>
          <c:showBubbleSize val="0"/>
        </c:dLbls>
        <c:smooth val="0"/>
        <c:axId val="423451743"/>
        <c:axId val="423449343"/>
      </c:lineChart>
      <c:catAx>
        <c:axId val="423451743"/>
        <c:scaling>
          <c:orientation val="minMax"/>
        </c:scaling>
        <c:delete val="1"/>
        <c:axPos val="b"/>
        <c:numFmt formatCode="General" sourceLinked="1"/>
        <c:majorTickMark val="none"/>
        <c:minorTickMark val="none"/>
        <c:tickLblPos val="nextTo"/>
        <c:crossAx val="423449343"/>
        <c:crosses val="autoZero"/>
        <c:auto val="1"/>
        <c:lblAlgn val="ctr"/>
        <c:lblOffset val="100"/>
        <c:noMultiLvlLbl val="0"/>
      </c:catAx>
      <c:valAx>
        <c:axId val="423449343"/>
        <c:scaling>
          <c:orientation val="minMax"/>
        </c:scaling>
        <c:delete val="1"/>
        <c:axPos val="l"/>
        <c:numFmt formatCode="General" sourceLinked="1"/>
        <c:majorTickMark val="none"/>
        <c:minorTickMark val="none"/>
        <c:tickLblPos val="nextTo"/>
        <c:crossAx val="42345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[Smartspend Dashboard.xlsx]KPI!PivotTable8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KPI!$L$5</c:f>
              <c:strCache>
                <c:ptCount val="1"/>
                <c:pt idx="0">
                  <c:v>Total</c:v>
                </c:pt>
              </c:strCache>
            </c:strRef>
          </c:tx>
          <c:spPr>
            <a:ln w="28575" cap="rnd">
              <a:solidFill>
                <a:schemeClr val="accent1"/>
              </a:solidFill>
              <a:round/>
            </a:ln>
            <a:effectLst/>
          </c:spPr>
          <c:marker>
            <c:symbol val="none"/>
          </c:marker>
          <c:cat>
            <c:strRef>
              <c:f>KPI!$K$6:$K$15</c:f>
              <c:strCache>
                <c:ptCount val="9"/>
                <c:pt idx="0">
                  <c:v>Jan</c:v>
                </c:pt>
                <c:pt idx="1">
                  <c:v>Feb</c:v>
                </c:pt>
                <c:pt idx="2">
                  <c:v>Mar</c:v>
                </c:pt>
                <c:pt idx="3">
                  <c:v>Apr</c:v>
                </c:pt>
                <c:pt idx="4">
                  <c:v>May</c:v>
                </c:pt>
                <c:pt idx="5">
                  <c:v>Jun</c:v>
                </c:pt>
                <c:pt idx="6">
                  <c:v>Jul</c:v>
                </c:pt>
                <c:pt idx="7">
                  <c:v>Aug</c:v>
                </c:pt>
                <c:pt idx="8">
                  <c:v>Sep</c:v>
                </c:pt>
              </c:strCache>
            </c:strRef>
          </c:cat>
          <c:val>
            <c:numRef>
              <c:f>KPI!$L$6:$L$15</c:f>
              <c:numCache>
                <c:formatCode>0%</c:formatCode>
                <c:ptCount val="9"/>
                <c:pt idx="0">
                  <c:v>0.43714285714285717</c:v>
                </c:pt>
                <c:pt idx="1">
                  <c:v>0.44285714285714284</c:v>
                </c:pt>
                <c:pt idx="2">
                  <c:v>0.48571428571428571</c:v>
                </c:pt>
                <c:pt idx="3">
                  <c:v>0.46571428571428569</c:v>
                </c:pt>
                <c:pt idx="4">
                  <c:v>0.40857142857142859</c:v>
                </c:pt>
                <c:pt idx="5">
                  <c:v>0.46</c:v>
                </c:pt>
                <c:pt idx="6">
                  <c:v>0.42</c:v>
                </c:pt>
                <c:pt idx="7">
                  <c:v>0.39428571428571429</c:v>
                </c:pt>
                <c:pt idx="8">
                  <c:v>0.44571428571428573</c:v>
                </c:pt>
              </c:numCache>
            </c:numRef>
          </c:val>
          <c:smooth val="0"/>
          <c:extLst>
            <c:ext xmlns:c16="http://schemas.microsoft.com/office/drawing/2014/chart" uri="{C3380CC4-5D6E-409C-BE32-E72D297353CC}">
              <c16:uniqueId val="{00000000-7B37-4A37-8F2A-ABD5AD27DB2D}"/>
            </c:ext>
          </c:extLst>
        </c:ser>
        <c:dLbls>
          <c:showLegendKey val="0"/>
          <c:showVal val="0"/>
          <c:showCatName val="0"/>
          <c:showSerName val="0"/>
          <c:showPercent val="0"/>
          <c:showBubbleSize val="0"/>
        </c:dLbls>
        <c:smooth val="0"/>
        <c:axId val="714179007"/>
        <c:axId val="714179487"/>
      </c:lineChart>
      <c:catAx>
        <c:axId val="714179007"/>
        <c:scaling>
          <c:orientation val="minMax"/>
        </c:scaling>
        <c:delete val="1"/>
        <c:axPos val="b"/>
        <c:numFmt formatCode="General" sourceLinked="1"/>
        <c:majorTickMark val="none"/>
        <c:minorTickMark val="none"/>
        <c:tickLblPos val="nextTo"/>
        <c:crossAx val="714179487"/>
        <c:crosses val="autoZero"/>
        <c:auto val="1"/>
        <c:lblAlgn val="ctr"/>
        <c:lblOffset val="100"/>
        <c:noMultiLvlLbl val="0"/>
      </c:catAx>
      <c:valAx>
        <c:axId val="714179487"/>
        <c:scaling>
          <c:orientation val="minMax"/>
        </c:scaling>
        <c:delete val="1"/>
        <c:axPos val="l"/>
        <c:numFmt formatCode="0%" sourceLinked="1"/>
        <c:majorTickMark val="none"/>
        <c:minorTickMark val="none"/>
        <c:tickLblPos val="nextTo"/>
        <c:crossAx val="71417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9"/>
              <c:pt idx="0">
                <c:v>Jan</c:v>
              </c:pt>
              <c:pt idx="1">
                <c:v>Feb</c:v>
              </c:pt>
              <c:pt idx="2">
                <c:v>Mar</c:v>
              </c:pt>
              <c:pt idx="3">
                <c:v>Apr</c:v>
              </c:pt>
              <c:pt idx="4">
                <c:v>May</c:v>
              </c:pt>
              <c:pt idx="5">
                <c:v>Jun</c:v>
              </c:pt>
              <c:pt idx="6">
                <c:v>Jul</c:v>
              </c:pt>
              <c:pt idx="7">
                <c:v>Aug</c:v>
              </c:pt>
              <c:pt idx="8">
                <c:v>Sep</c:v>
              </c:pt>
            </c:strLit>
          </c:cat>
          <c:val>
            <c:numLit>
              <c:formatCode>General</c:formatCode>
              <c:ptCount val="9"/>
              <c:pt idx="0">
                <c:v>19700</c:v>
              </c:pt>
              <c:pt idx="1">
                <c:v>19500</c:v>
              </c:pt>
              <c:pt idx="2">
                <c:v>18000</c:v>
              </c:pt>
              <c:pt idx="3">
                <c:v>18700</c:v>
              </c:pt>
              <c:pt idx="4">
                <c:v>20700</c:v>
              </c:pt>
              <c:pt idx="5">
                <c:v>18900</c:v>
              </c:pt>
              <c:pt idx="6">
                <c:v>20300</c:v>
              </c:pt>
              <c:pt idx="7">
                <c:v>21200</c:v>
              </c:pt>
              <c:pt idx="8">
                <c:v>19400</c:v>
              </c:pt>
            </c:numLit>
          </c:val>
          <c:smooth val="0"/>
          <c:extLst>
            <c:ext xmlns:c16="http://schemas.microsoft.com/office/drawing/2014/chart" uri="{C3380CC4-5D6E-409C-BE32-E72D297353CC}">
              <c16:uniqueId val="{00000000-8FC8-4390-8DB6-C6D25BF1802C}"/>
            </c:ext>
          </c:extLst>
        </c:ser>
        <c:dLbls>
          <c:showLegendKey val="0"/>
          <c:showVal val="0"/>
          <c:showCatName val="0"/>
          <c:showSerName val="0"/>
          <c:showPercent val="0"/>
          <c:showBubbleSize val="0"/>
        </c:dLbls>
        <c:smooth val="0"/>
        <c:axId val="1437577216"/>
        <c:axId val="1437577696"/>
      </c:lineChart>
      <c:catAx>
        <c:axId val="1437577216"/>
        <c:scaling>
          <c:orientation val="minMax"/>
        </c:scaling>
        <c:delete val="1"/>
        <c:axPos val="b"/>
        <c:numFmt formatCode="General" sourceLinked="1"/>
        <c:majorTickMark val="none"/>
        <c:minorTickMark val="none"/>
        <c:tickLblPos val="nextTo"/>
        <c:crossAx val="1437577696"/>
        <c:crosses val="autoZero"/>
        <c:auto val="1"/>
        <c:lblAlgn val="ctr"/>
        <c:lblOffset val="100"/>
        <c:noMultiLvlLbl val="0"/>
      </c:catAx>
      <c:valAx>
        <c:axId val="1437577696"/>
        <c:scaling>
          <c:orientation val="minMax"/>
        </c:scaling>
        <c:delete val="1"/>
        <c:axPos val="l"/>
        <c:numFmt formatCode="General" sourceLinked="1"/>
        <c:majorTickMark val="none"/>
        <c:minorTickMark val="none"/>
        <c:tickLblPos val="nextTo"/>
        <c:crossAx val="143757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emf"/><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image" Target="../media/image2.emf"/><Relationship Id="rId2" Type="http://schemas.openxmlformats.org/officeDocument/2006/relationships/chart" Target="../charts/chart11.xml"/><Relationship Id="rId1" Type="http://schemas.openxmlformats.org/officeDocument/2006/relationships/image" Target="../media/image3.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180969</xdr:colOff>
      <xdr:row>16</xdr:row>
      <xdr:rowOff>147420</xdr:rowOff>
    </xdr:from>
    <xdr:to>
      <xdr:col>3</xdr:col>
      <xdr:colOff>587369</xdr:colOff>
      <xdr:row>25</xdr:row>
      <xdr:rowOff>163294</xdr:rowOff>
    </xdr:to>
    <xdr:graphicFrame macro="">
      <xdr:nvGraphicFramePr>
        <xdr:cNvPr id="2" name="Chart 1">
          <a:extLst>
            <a:ext uri="{FF2B5EF4-FFF2-40B4-BE49-F238E27FC236}">
              <a16:creationId xmlns:a16="http://schemas.microsoft.com/office/drawing/2014/main" id="{2A21B002-2838-F3F2-8ABF-18B7CC69A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476250</xdr:colOff>
      <xdr:row>16</xdr:row>
      <xdr:rowOff>44899</xdr:rowOff>
    </xdr:from>
    <xdr:to>
      <xdr:col>10</xdr:col>
      <xdr:colOff>346364</xdr:colOff>
      <xdr:row>23</xdr:row>
      <xdr:rowOff>107950</xdr:rowOff>
    </xdr:to>
    <xdr:graphicFrame macro="">
      <xdr:nvGraphicFramePr>
        <xdr:cNvPr id="4" name="Chart 3">
          <a:extLst>
            <a:ext uri="{FF2B5EF4-FFF2-40B4-BE49-F238E27FC236}">
              <a16:creationId xmlns:a16="http://schemas.microsoft.com/office/drawing/2014/main" id="{6830CC2D-7506-6D02-CC80-B0FE09E2A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12699</xdr:colOff>
      <xdr:row>17</xdr:row>
      <xdr:rowOff>6350</xdr:rowOff>
    </xdr:from>
    <xdr:to>
      <xdr:col>13</xdr:col>
      <xdr:colOff>224494</xdr:colOff>
      <xdr:row>26</xdr:row>
      <xdr:rowOff>141111</xdr:rowOff>
    </xdr:to>
    <xdr:graphicFrame macro="">
      <xdr:nvGraphicFramePr>
        <xdr:cNvPr id="5" name="Chart 4">
          <a:extLst>
            <a:ext uri="{FF2B5EF4-FFF2-40B4-BE49-F238E27FC236}">
              <a16:creationId xmlns:a16="http://schemas.microsoft.com/office/drawing/2014/main" id="{1C1F4946-A712-A02D-723F-38D8BE3BE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372021</xdr:colOff>
      <xdr:row>16</xdr:row>
      <xdr:rowOff>166767</xdr:rowOff>
    </xdr:from>
    <xdr:to>
      <xdr:col>17</xdr:col>
      <xdr:colOff>211667</xdr:colOff>
      <xdr:row>28</xdr:row>
      <xdr:rowOff>141111</xdr:rowOff>
    </xdr:to>
    <xdr:graphicFrame macro="">
      <xdr:nvGraphicFramePr>
        <xdr:cNvPr id="7" name="Chart 6">
          <a:extLst>
            <a:ext uri="{FF2B5EF4-FFF2-40B4-BE49-F238E27FC236}">
              <a16:creationId xmlns:a16="http://schemas.microsoft.com/office/drawing/2014/main" id="{30F93EFE-5970-E596-8A0D-AB6ED3045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153349</xdr:colOff>
      <xdr:row>26</xdr:row>
      <xdr:rowOff>2044</xdr:rowOff>
    </xdr:from>
    <xdr:to>
      <xdr:col>12</xdr:col>
      <xdr:colOff>422570</xdr:colOff>
      <xdr:row>39</xdr:row>
      <xdr:rowOff>31093</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7277B16-3599-755E-189E-2F1DE9274F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05224" y="4879999"/>
              <a:ext cx="1143949" cy="2468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86272</xdr:colOff>
      <xdr:row>24</xdr:row>
      <xdr:rowOff>167144</xdr:rowOff>
    </xdr:from>
    <xdr:to>
      <xdr:col>15</xdr:col>
      <xdr:colOff>959360</xdr:colOff>
      <xdr:row>39</xdr:row>
      <xdr:rowOff>41418</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02223867-2186-9EA2-31A4-AD970A57CE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84340" y="4669871"/>
              <a:ext cx="1825588" cy="2688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525591</xdr:colOff>
      <xdr:row>25</xdr:row>
      <xdr:rowOff>152473</xdr:rowOff>
    </xdr:from>
    <xdr:to>
      <xdr:col>6</xdr:col>
      <xdr:colOff>866645</xdr:colOff>
      <xdr:row>40</xdr:row>
      <xdr:rowOff>34776</xdr:rowOff>
    </xdr:to>
    <mc:AlternateContent xmlns:mc="http://schemas.openxmlformats.org/markup-compatibility/2006" xmlns:a14="http://schemas.microsoft.com/office/drawing/2010/main">
      <mc:Choice Requires="a14">
        <xdr:graphicFrame macro="">
          <xdr:nvGraphicFramePr>
            <xdr:cNvPr id="10" name="Spending Type">
              <a:extLst>
                <a:ext uri="{FF2B5EF4-FFF2-40B4-BE49-F238E27FC236}">
                  <a16:creationId xmlns:a16="http://schemas.microsoft.com/office/drawing/2014/main" id="{88949362-F47B-14D5-79EB-4FF582FF633F}"/>
                </a:ext>
              </a:extLst>
            </xdr:cNvPr>
            <xdr:cNvGraphicFramePr/>
          </xdr:nvGraphicFramePr>
          <xdr:xfrm>
            <a:off x="0" y="0"/>
            <a:ext cx="0" cy="0"/>
          </xdr:xfrm>
          <a:graphic>
            <a:graphicData uri="http://schemas.microsoft.com/office/drawing/2010/slicer">
              <sle:slicer xmlns:sle="http://schemas.microsoft.com/office/drawing/2010/slicer" name="Spending Type"/>
            </a:graphicData>
          </a:graphic>
        </xdr:graphicFrame>
      </mc:Choice>
      <mc:Fallback xmlns="">
        <xdr:sp macro="" textlink="">
          <xdr:nvSpPr>
            <xdr:cNvPr id="0" name=""/>
            <xdr:cNvSpPr>
              <a:spLocks noTextEdit="1"/>
            </xdr:cNvSpPr>
          </xdr:nvSpPr>
          <xdr:spPr>
            <a:xfrm>
              <a:off x="3787182" y="4842814"/>
              <a:ext cx="1821918" cy="2696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391583</xdr:colOff>
      <xdr:row>25</xdr:row>
      <xdr:rowOff>136270</xdr:rowOff>
    </xdr:from>
    <xdr:to>
      <xdr:col>9</xdr:col>
      <xdr:colOff>843289</xdr:colOff>
      <xdr:row>40</xdr:row>
      <xdr:rowOff>18573</xdr:rowOff>
    </xdr:to>
    <mc:AlternateContent xmlns:mc="http://schemas.openxmlformats.org/markup-compatibility/2006" xmlns:a14="http://schemas.microsoft.com/office/drawing/2010/main">
      <mc:Choice Requires="a14">
        <xdr:graphicFrame macro="">
          <xdr:nvGraphicFramePr>
            <xdr:cNvPr id="12" name="Payment Method">
              <a:extLst>
                <a:ext uri="{FF2B5EF4-FFF2-40B4-BE49-F238E27FC236}">
                  <a16:creationId xmlns:a16="http://schemas.microsoft.com/office/drawing/2014/main" id="{E01EDD5E-E9A8-2FEA-D97A-1CB28B1ECD9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099367" y="4826611"/>
              <a:ext cx="1824332" cy="2696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704850</xdr:colOff>
      <xdr:row>27</xdr:row>
      <xdr:rowOff>95251</xdr:rowOff>
    </xdr:from>
    <xdr:to>
      <xdr:col>2</xdr:col>
      <xdr:colOff>472305</xdr:colOff>
      <xdr:row>41</xdr:row>
      <xdr:rowOff>88032</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8A1C6BB2-06A6-A62B-ECDB-911AEF4301E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04850" y="5117524"/>
              <a:ext cx="1832809" cy="2596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4281</xdr:colOff>
      <xdr:row>13</xdr:row>
      <xdr:rowOff>142697</xdr:rowOff>
    </xdr:from>
    <xdr:to>
      <xdr:col>7</xdr:col>
      <xdr:colOff>102627</xdr:colOff>
      <xdr:row>23</xdr:row>
      <xdr:rowOff>153940</xdr:rowOff>
    </xdr:to>
    <xdr:graphicFrame macro="">
      <xdr:nvGraphicFramePr>
        <xdr:cNvPr id="11" name="Chart 10">
          <a:extLst>
            <a:ext uri="{FF2B5EF4-FFF2-40B4-BE49-F238E27FC236}">
              <a16:creationId xmlns:a16="http://schemas.microsoft.com/office/drawing/2014/main" id="{813B1140-BBE8-F5E0-A24A-7676C2E31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68792</xdr:colOff>
      <xdr:row>0</xdr:row>
      <xdr:rowOff>158750</xdr:rowOff>
    </xdr:from>
    <xdr:to>
      <xdr:col>17</xdr:col>
      <xdr:colOff>350921</xdr:colOff>
      <xdr:row>5</xdr:row>
      <xdr:rowOff>116974</xdr:rowOff>
    </xdr:to>
    <xdr:sp macro="" textlink="">
      <xdr:nvSpPr>
        <xdr:cNvPr id="2" name="Rectangle 1">
          <a:extLst>
            <a:ext uri="{FF2B5EF4-FFF2-40B4-BE49-F238E27FC236}">
              <a16:creationId xmlns:a16="http://schemas.microsoft.com/office/drawing/2014/main" id="{913C75CD-E3A3-934C-A14C-728D287E643E}"/>
            </a:ext>
          </a:extLst>
        </xdr:cNvPr>
        <xdr:cNvSpPr/>
      </xdr:nvSpPr>
      <xdr:spPr>
        <a:xfrm>
          <a:off x="68792" y="158750"/>
          <a:ext cx="10651011" cy="877303"/>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lt1"/>
              </a:solidFill>
              <a:latin typeface="Algerian" panose="04020705040A02060702" pitchFamily="82" charset="0"/>
            </a:rPr>
            <a:t>Smart</a:t>
          </a:r>
          <a:r>
            <a:rPr lang="en-US" sz="2400">
              <a:solidFill>
                <a:schemeClr val="tx2">
                  <a:lumMod val="25000"/>
                  <a:lumOff val="75000"/>
                </a:schemeClr>
              </a:solidFill>
              <a:latin typeface="Algerian" panose="04020705040A02060702" pitchFamily="82" charset="0"/>
            </a:rPr>
            <a:t>SPEND</a:t>
          </a:r>
          <a:r>
            <a:rPr lang="en-US" sz="2400">
              <a:solidFill>
                <a:schemeClr val="accent1">
                  <a:lumMod val="50000"/>
                </a:schemeClr>
              </a:solidFill>
              <a:latin typeface="Algerian" panose="04020705040A02060702" pitchFamily="82" charset="0"/>
            </a:rPr>
            <a:t> </a:t>
          </a:r>
          <a:r>
            <a:rPr lang="en-US" sz="2400">
              <a:solidFill>
                <a:schemeClr val="accent4">
                  <a:lumMod val="60000"/>
                  <a:lumOff val="40000"/>
                </a:schemeClr>
              </a:solidFill>
              <a:latin typeface="Algerian" panose="04020705040A02060702" pitchFamily="82" charset="0"/>
            </a:rPr>
            <a:t>                                                         </a:t>
          </a:r>
          <a:r>
            <a:rPr lang="en-US" sz="1200">
              <a:solidFill>
                <a:schemeClr val="bg1"/>
              </a:solidFill>
              <a:latin typeface="Century" panose="02040604050505020304" pitchFamily="18" charset="0"/>
            </a:rPr>
            <a:t>Understand your spending.Improve your savings.</a:t>
          </a:r>
          <a:br>
            <a:rPr lang="en-US" sz="2400">
              <a:latin typeface="Algerian" panose="04020705040A02060702" pitchFamily="82" charset="0"/>
            </a:rPr>
          </a:br>
          <a:r>
            <a:rPr lang="en-US" sz="1600">
              <a:latin typeface="Algerian" panose="04020705040A02060702" pitchFamily="82" charset="0"/>
            </a:rPr>
            <a:t>PERSONAL FINANCIAL ANALYTICS</a:t>
          </a:r>
          <a:r>
            <a:rPr lang="en-US" sz="1600" baseline="0">
              <a:latin typeface="Algerian" panose="04020705040A02060702" pitchFamily="82" charset="0"/>
            </a:rPr>
            <a:t> DASHBOARD</a:t>
          </a:r>
          <a:endParaRPr lang="en-US" sz="2400">
            <a:latin typeface="Algerian" panose="04020705040A02060702" pitchFamily="82" charset="0"/>
          </a:endParaRPr>
        </a:p>
      </xdr:txBody>
    </xdr:sp>
    <xdr:clientData/>
  </xdr:twoCellAnchor>
  <xdr:twoCellAnchor>
    <xdr:from>
      <xdr:col>0</xdr:col>
      <xdr:colOff>89779</xdr:colOff>
      <xdr:row>5</xdr:row>
      <xdr:rowOff>163278</xdr:rowOff>
    </xdr:from>
    <xdr:to>
      <xdr:col>2</xdr:col>
      <xdr:colOff>497238</xdr:colOff>
      <xdr:row>22</xdr:row>
      <xdr:rowOff>60011</xdr:rowOff>
    </xdr:to>
    <xdr:grpSp>
      <xdr:nvGrpSpPr>
        <xdr:cNvPr id="12" name="Group 11">
          <a:extLst>
            <a:ext uri="{FF2B5EF4-FFF2-40B4-BE49-F238E27FC236}">
              <a16:creationId xmlns:a16="http://schemas.microsoft.com/office/drawing/2014/main" id="{A674921E-670A-302E-F40E-24085B73933E}"/>
            </a:ext>
          </a:extLst>
        </xdr:cNvPr>
        <xdr:cNvGrpSpPr/>
      </xdr:nvGrpSpPr>
      <xdr:grpSpPr>
        <a:xfrm>
          <a:off x="89779" y="1093881"/>
          <a:ext cx="1633666" cy="3060785"/>
          <a:chOff x="100542" y="1071803"/>
          <a:chExt cx="1626146" cy="3058904"/>
        </a:xfrm>
      </xdr:grpSpPr>
      <xdr:sp macro="" textlink="">
        <xdr:nvSpPr>
          <xdr:cNvPr id="6" name="Rectangle 5">
            <a:extLst>
              <a:ext uri="{FF2B5EF4-FFF2-40B4-BE49-F238E27FC236}">
                <a16:creationId xmlns:a16="http://schemas.microsoft.com/office/drawing/2014/main" id="{741B09FA-140D-35E5-3ABD-EF9338BD00C8}"/>
              </a:ext>
            </a:extLst>
          </xdr:cNvPr>
          <xdr:cNvSpPr/>
        </xdr:nvSpPr>
        <xdr:spPr>
          <a:xfrm>
            <a:off x="100542" y="1071803"/>
            <a:ext cx="1626146" cy="3058904"/>
          </a:xfrm>
          <a:prstGeom prst="rect">
            <a:avLst/>
          </a:prstGeom>
          <a:solidFill>
            <a:schemeClr val="accent1">
              <a:alpha val="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 name="Spending Type 2">
                <a:extLst>
                  <a:ext uri="{FF2B5EF4-FFF2-40B4-BE49-F238E27FC236}">
                    <a16:creationId xmlns:a16="http://schemas.microsoft.com/office/drawing/2014/main" id="{EAE1B779-C188-42C7-AD69-5304F97E3B02}"/>
                  </a:ext>
                </a:extLst>
              </xdr:cNvPr>
              <xdr:cNvGraphicFramePr/>
            </xdr:nvGraphicFramePr>
            <xdr:xfrm>
              <a:off x="116417" y="1221893"/>
              <a:ext cx="1567938" cy="654083"/>
            </xdr:xfrm>
            <a:graphic>
              <a:graphicData uri="http://schemas.microsoft.com/office/drawing/2010/slicer">
                <sle:slicer xmlns:sle="http://schemas.microsoft.com/office/drawing/2010/slicer" name="Spending Type 2"/>
              </a:graphicData>
            </a:graphic>
          </xdr:graphicFrame>
        </mc:Choice>
        <mc:Fallback xmlns="">
          <xdr:sp macro="" textlink="">
            <xdr:nvSpPr>
              <xdr:cNvPr id="0" name=""/>
              <xdr:cNvSpPr>
                <a:spLocks noTextEdit="1"/>
              </xdr:cNvSpPr>
            </xdr:nvSpPr>
            <xdr:spPr>
              <a:xfrm>
                <a:off x="105727" y="1244063"/>
                <a:ext cx="1575189" cy="654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Type 1">
                <a:extLst>
                  <a:ext uri="{FF2B5EF4-FFF2-40B4-BE49-F238E27FC236}">
                    <a16:creationId xmlns:a16="http://schemas.microsoft.com/office/drawing/2014/main" id="{7E9299B4-CF99-48AC-9E82-EB06EE1B62C7}"/>
                  </a:ext>
                </a:extLst>
              </xdr:cNvPr>
              <xdr:cNvGraphicFramePr/>
            </xdr:nvGraphicFramePr>
            <xdr:xfrm>
              <a:off x="120586" y="1914140"/>
              <a:ext cx="1546771" cy="647989"/>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09916" y="1936736"/>
                <a:ext cx="1553924" cy="648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Payment Method 2">
                <a:extLst>
                  <a:ext uri="{FF2B5EF4-FFF2-40B4-BE49-F238E27FC236}">
                    <a16:creationId xmlns:a16="http://schemas.microsoft.com/office/drawing/2014/main" id="{24DA4180-1EE7-4C37-98D7-0A8547980DC3}"/>
                  </a:ext>
                </a:extLst>
              </xdr:cNvPr>
              <xdr:cNvGraphicFramePr/>
            </xdr:nvGraphicFramePr>
            <xdr:xfrm>
              <a:off x="127000" y="2591313"/>
              <a:ext cx="1552063" cy="621532"/>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16359" y="2614325"/>
                <a:ext cx="1559240" cy="621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Month 2">
                <a:extLst>
                  <a:ext uri="{FF2B5EF4-FFF2-40B4-BE49-F238E27FC236}">
                    <a16:creationId xmlns:a16="http://schemas.microsoft.com/office/drawing/2014/main" id="{370A7521-AE76-4663-A184-01C73098DCF7}"/>
                  </a:ext>
                </a:extLst>
              </xdr:cNvPr>
              <xdr:cNvGraphicFramePr/>
            </xdr:nvGraphicFramePr>
            <xdr:xfrm>
              <a:off x="116416" y="3262713"/>
              <a:ext cx="1562645" cy="610946"/>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5726" y="3286138"/>
                <a:ext cx="1569871" cy="61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6414</xdr:colOff>
      <xdr:row>11</xdr:row>
      <xdr:rowOff>96455</xdr:rowOff>
    </xdr:from>
    <xdr:to>
      <xdr:col>10</xdr:col>
      <xdr:colOff>72342</xdr:colOff>
      <xdr:row>23</xdr:row>
      <xdr:rowOff>88417</xdr:rowOff>
    </xdr:to>
    <xdr:graphicFrame macro="">
      <xdr:nvGraphicFramePr>
        <xdr:cNvPr id="11" name="Chart 10">
          <a:extLst>
            <a:ext uri="{FF2B5EF4-FFF2-40B4-BE49-F238E27FC236}">
              <a16:creationId xmlns:a16="http://schemas.microsoft.com/office/drawing/2014/main" id="{A1F0947D-799D-453B-8AE4-A8F667160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25656</xdr:colOff>
      <xdr:row>24</xdr:row>
      <xdr:rowOff>99298</xdr:rowOff>
    </xdr:from>
    <xdr:to>
      <xdr:col>8</xdr:col>
      <xdr:colOff>8038</xdr:colOff>
      <xdr:row>35</xdr:row>
      <xdr:rowOff>152722</xdr:rowOff>
    </xdr:to>
    <xdr:graphicFrame macro="">
      <xdr:nvGraphicFramePr>
        <xdr:cNvPr id="13" name="Chart 12">
          <a:extLst>
            <a:ext uri="{FF2B5EF4-FFF2-40B4-BE49-F238E27FC236}">
              <a16:creationId xmlns:a16="http://schemas.microsoft.com/office/drawing/2014/main" id="{C5021CCC-EEB6-46AF-9E5D-CC20EDA68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195588</xdr:colOff>
      <xdr:row>11</xdr:row>
      <xdr:rowOff>100922</xdr:rowOff>
    </xdr:from>
    <xdr:to>
      <xdr:col>17</xdr:col>
      <xdr:colOff>345633</xdr:colOff>
      <xdr:row>23</xdr:row>
      <xdr:rowOff>56265</xdr:rowOff>
    </xdr:to>
    <xdr:graphicFrame macro="">
      <xdr:nvGraphicFramePr>
        <xdr:cNvPr id="14" name="Chart 13">
          <a:extLst>
            <a:ext uri="{FF2B5EF4-FFF2-40B4-BE49-F238E27FC236}">
              <a16:creationId xmlns:a16="http://schemas.microsoft.com/office/drawing/2014/main" id="{67CC780F-B4A1-44EE-BDC3-649BC7966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44899</xdr:colOff>
      <xdr:row>5</xdr:row>
      <xdr:rowOff>175131</xdr:rowOff>
    </xdr:from>
    <xdr:to>
      <xdr:col>5</xdr:col>
      <xdr:colOff>554621</xdr:colOff>
      <xdr:row>10</xdr:row>
      <xdr:rowOff>152722</xdr:rowOff>
    </xdr:to>
    <xdr:sp macro="" textlink="">
      <xdr:nvSpPr>
        <xdr:cNvPr id="15" name="Rectangle 14">
          <a:extLst>
            <a:ext uri="{FF2B5EF4-FFF2-40B4-BE49-F238E27FC236}">
              <a16:creationId xmlns:a16="http://schemas.microsoft.com/office/drawing/2014/main" id="{D0FF3B03-A37F-FF10-A3DB-3606FEF8A285}"/>
            </a:ext>
          </a:extLst>
        </xdr:cNvPr>
        <xdr:cNvSpPr/>
      </xdr:nvSpPr>
      <xdr:spPr>
        <a:xfrm>
          <a:off x="1877557" y="1099498"/>
          <a:ext cx="1731494" cy="901958"/>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lgerian" panose="04020705040A02060702" pitchFamily="82" charset="0"/>
            </a:rPr>
            <a:t>💰total income</a:t>
          </a:r>
          <a:br>
            <a:rPr lang="en-US" sz="1200">
              <a:latin typeface="Algerian" panose="04020705040A02060702" pitchFamily="82" charset="0"/>
            </a:rPr>
          </a:br>
          <a:r>
            <a:rPr lang="en-US" sz="1800" b="1" i="0" u="none" strike="noStrike">
              <a:solidFill>
                <a:schemeClr val="lt1"/>
              </a:solidFill>
              <a:effectLst/>
              <a:latin typeface="+mn-lt"/>
              <a:ea typeface="+mn-ea"/>
              <a:cs typeface="+mn-cs"/>
            </a:rPr>
            <a:t>₹315,000.00</a:t>
          </a:r>
          <a:r>
            <a:rPr lang="en-US" sz="2000" b="1"/>
            <a:t> </a:t>
          </a:r>
          <a:endParaRPr lang="en-US" sz="1200" b="1">
            <a:latin typeface="Algerian" panose="04020705040A02060702" pitchFamily="82" charset="0"/>
          </a:endParaRPr>
        </a:p>
      </xdr:txBody>
    </xdr:sp>
    <xdr:clientData/>
  </xdr:twoCellAnchor>
  <xdr:twoCellAnchor>
    <xdr:from>
      <xdr:col>5</xdr:col>
      <xdr:colOff>570941</xdr:colOff>
      <xdr:row>5</xdr:row>
      <xdr:rowOff>181546</xdr:rowOff>
    </xdr:from>
    <xdr:to>
      <xdr:col>8</xdr:col>
      <xdr:colOff>434050</xdr:colOff>
      <xdr:row>10</xdr:row>
      <xdr:rowOff>144685</xdr:rowOff>
    </xdr:to>
    <xdr:sp macro="" textlink="">
      <xdr:nvSpPr>
        <xdr:cNvPr id="16" name="Rectangle 15">
          <a:extLst>
            <a:ext uri="{FF2B5EF4-FFF2-40B4-BE49-F238E27FC236}">
              <a16:creationId xmlns:a16="http://schemas.microsoft.com/office/drawing/2014/main" id="{C48B43B0-9592-4B82-99B6-7A2637EBFF99}"/>
            </a:ext>
          </a:extLst>
        </xdr:cNvPr>
        <xdr:cNvSpPr/>
      </xdr:nvSpPr>
      <xdr:spPr>
        <a:xfrm>
          <a:off x="3625371" y="1105913"/>
          <a:ext cx="1695768" cy="887506"/>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
          </a:r>
          <a:r>
            <a:rPr lang="en-US" sz="1200">
              <a:latin typeface="Algerian" panose="04020705040A02060702" pitchFamily="82" charset="0"/>
            </a:rPr>
            <a:t>total expense</a:t>
          </a:r>
          <a:br>
            <a:rPr lang="en-US" sz="1200">
              <a:latin typeface="Algerian" panose="04020705040A02060702" pitchFamily="82" charset="0"/>
            </a:rPr>
          </a:br>
          <a:r>
            <a:rPr lang="en-US" sz="1800" b="1" i="0" u="none" strike="noStrike">
              <a:solidFill>
                <a:schemeClr val="lt1"/>
              </a:solidFill>
              <a:effectLst/>
              <a:latin typeface="+mn-lt"/>
              <a:ea typeface="+mn-ea"/>
              <a:cs typeface="+mn-cs"/>
            </a:rPr>
            <a:t>₹176,400.00</a:t>
          </a:r>
          <a:r>
            <a:rPr lang="en-US" sz="2000" b="1"/>
            <a:t> </a:t>
          </a:r>
          <a:endParaRPr lang="en-US" sz="1200" b="1">
            <a:latin typeface="Algerian" panose="04020705040A02060702" pitchFamily="82" charset="0"/>
          </a:endParaRPr>
        </a:p>
      </xdr:txBody>
    </xdr:sp>
    <xdr:clientData/>
  </xdr:twoCellAnchor>
  <xdr:twoCellAnchor>
    <xdr:from>
      <xdr:col>8</xdr:col>
      <xdr:colOff>463605</xdr:colOff>
      <xdr:row>5</xdr:row>
      <xdr:rowOff>175132</xdr:rowOff>
    </xdr:from>
    <xdr:to>
      <xdr:col>11</xdr:col>
      <xdr:colOff>401899</xdr:colOff>
      <xdr:row>10</xdr:row>
      <xdr:rowOff>136647</xdr:rowOff>
    </xdr:to>
    <xdr:sp macro="" textlink="">
      <xdr:nvSpPr>
        <xdr:cNvPr id="17" name="Rectangle 16">
          <a:extLst>
            <a:ext uri="{FF2B5EF4-FFF2-40B4-BE49-F238E27FC236}">
              <a16:creationId xmlns:a16="http://schemas.microsoft.com/office/drawing/2014/main" id="{CD74A832-CE57-444E-BF9D-CF4D25E3E9E3}"/>
            </a:ext>
          </a:extLst>
        </xdr:cNvPr>
        <xdr:cNvSpPr/>
      </xdr:nvSpPr>
      <xdr:spPr>
        <a:xfrm>
          <a:off x="5350694" y="1099499"/>
          <a:ext cx="1770952" cy="885882"/>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
          </a:r>
          <a:r>
            <a:rPr lang="en-US" sz="1200">
              <a:latin typeface="Algerian" panose="04020705040A02060702" pitchFamily="82" charset="0"/>
            </a:rPr>
            <a:t>total savings</a:t>
          </a:r>
          <a:br>
            <a:rPr lang="en-US" sz="1200">
              <a:latin typeface="Algerian" panose="04020705040A02060702" pitchFamily="82" charset="0"/>
            </a:rPr>
          </a:br>
          <a:r>
            <a:rPr lang="en-US" sz="1800" b="1" i="0" u="none" strike="noStrike">
              <a:solidFill>
                <a:schemeClr val="lt1"/>
              </a:solidFill>
              <a:effectLst/>
              <a:latin typeface="+mn-lt"/>
              <a:ea typeface="+mn-ea"/>
              <a:cs typeface="+mn-cs"/>
            </a:rPr>
            <a:t>₹138,600.00</a:t>
          </a:r>
          <a:r>
            <a:rPr lang="en-US" sz="2000" b="1"/>
            <a:t> </a:t>
          </a:r>
          <a:endParaRPr lang="en-US" sz="1200" b="1">
            <a:latin typeface="Algerian" panose="04020705040A02060702" pitchFamily="82" charset="0"/>
          </a:endParaRPr>
        </a:p>
      </xdr:txBody>
    </xdr:sp>
    <xdr:clientData/>
  </xdr:twoCellAnchor>
  <xdr:twoCellAnchor>
    <xdr:from>
      <xdr:col>11</xdr:col>
      <xdr:colOff>422116</xdr:colOff>
      <xdr:row>5</xdr:row>
      <xdr:rowOff>178379</xdr:rowOff>
    </xdr:from>
    <xdr:to>
      <xdr:col>14</xdr:col>
      <xdr:colOff>297406</xdr:colOff>
      <xdr:row>10</xdr:row>
      <xdr:rowOff>128608</xdr:rowOff>
    </xdr:to>
    <xdr:sp macro="" textlink="">
      <xdr:nvSpPr>
        <xdr:cNvPr id="18" name="Rectangle 17">
          <a:extLst>
            <a:ext uri="{FF2B5EF4-FFF2-40B4-BE49-F238E27FC236}">
              <a16:creationId xmlns:a16="http://schemas.microsoft.com/office/drawing/2014/main" id="{21783D64-E24F-4668-AA18-8086D75D2713}"/>
            </a:ext>
          </a:extLst>
        </xdr:cNvPr>
        <xdr:cNvSpPr/>
      </xdr:nvSpPr>
      <xdr:spPr>
        <a:xfrm>
          <a:off x="7141863" y="1102746"/>
          <a:ext cx="1707948" cy="874596"/>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t>
          </a:r>
          <a:r>
            <a:rPr lang="en-US" sz="1200"/>
            <a:t> </a:t>
          </a:r>
          <a:r>
            <a:rPr lang="en-US" sz="1200">
              <a:latin typeface="Algerian" panose="04020705040A02060702" pitchFamily="82" charset="0"/>
            </a:rPr>
            <a:t>SAving</a:t>
          </a:r>
          <a:r>
            <a:rPr lang="en-US" sz="1200" baseline="0">
              <a:latin typeface="Algerian" panose="04020705040A02060702" pitchFamily="82" charset="0"/>
            </a:rPr>
            <a:t> rate</a:t>
          </a:r>
          <a:br>
            <a:rPr lang="en-US" sz="1200">
              <a:latin typeface="Algerian" panose="04020705040A02060702" pitchFamily="82" charset="0"/>
            </a:rPr>
          </a:br>
          <a:r>
            <a:rPr lang="en-US" sz="1800" b="1" i="0" u="none" strike="noStrike">
              <a:solidFill>
                <a:schemeClr val="lt1"/>
              </a:solidFill>
              <a:effectLst/>
              <a:latin typeface="+mn-lt"/>
              <a:ea typeface="+mn-ea"/>
              <a:cs typeface="+mn-cs"/>
            </a:rPr>
            <a:t>44%</a:t>
          </a:r>
          <a:r>
            <a:rPr lang="en-US" sz="2000" b="1"/>
            <a:t> </a:t>
          </a:r>
          <a:endParaRPr lang="en-US" sz="1200" b="1">
            <a:latin typeface="Algerian" panose="04020705040A02060702" pitchFamily="82" charset="0"/>
          </a:endParaRPr>
        </a:p>
      </xdr:txBody>
    </xdr:sp>
    <xdr:clientData/>
  </xdr:twoCellAnchor>
  <xdr:twoCellAnchor>
    <xdr:from>
      <xdr:col>14</xdr:col>
      <xdr:colOff>340437</xdr:colOff>
      <xdr:row>5</xdr:row>
      <xdr:rowOff>181626</xdr:rowOff>
    </xdr:from>
    <xdr:to>
      <xdr:col>17</xdr:col>
      <xdr:colOff>353671</xdr:colOff>
      <xdr:row>10</xdr:row>
      <xdr:rowOff>120570</xdr:rowOff>
    </xdr:to>
    <xdr:sp macro="" textlink="">
      <xdr:nvSpPr>
        <xdr:cNvPr id="19" name="Rectangle 18">
          <a:extLst>
            <a:ext uri="{FF2B5EF4-FFF2-40B4-BE49-F238E27FC236}">
              <a16:creationId xmlns:a16="http://schemas.microsoft.com/office/drawing/2014/main" id="{11773E75-0F97-421B-903B-D75B3ECE399F}"/>
            </a:ext>
          </a:extLst>
        </xdr:cNvPr>
        <xdr:cNvSpPr/>
      </xdr:nvSpPr>
      <xdr:spPr>
        <a:xfrm>
          <a:off x="8892842" y="1105993"/>
          <a:ext cx="1845892" cy="863311"/>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
          </a:r>
          <a:r>
            <a:rPr lang="en-US" sz="1200">
              <a:latin typeface="Algerian" panose="04020705040A02060702" pitchFamily="82" charset="0"/>
            </a:rPr>
            <a:t>average Monthly</a:t>
          </a:r>
          <a:r>
            <a:rPr lang="en-US" sz="1200" baseline="0">
              <a:latin typeface="Algerian" panose="04020705040A02060702" pitchFamily="82" charset="0"/>
            </a:rPr>
            <a:t> expense</a:t>
          </a:r>
          <a:br>
            <a:rPr lang="en-US" sz="1200">
              <a:latin typeface="Algerian" panose="04020705040A02060702" pitchFamily="82" charset="0"/>
            </a:rPr>
          </a:br>
          <a:r>
            <a:rPr lang="en-US" sz="1600" b="1" i="0" u="none" strike="noStrike">
              <a:solidFill>
                <a:schemeClr val="lt1"/>
              </a:solidFill>
              <a:effectLst/>
              <a:latin typeface="+mn-lt"/>
              <a:ea typeface="+mn-ea"/>
              <a:cs typeface="+mn-cs"/>
            </a:rPr>
            <a:t>₹ 19,600.00</a:t>
          </a:r>
          <a:r>
            <a:rPr lang="en-US" sz="1800" b="1"/>
            <a:t> </a:t>
          </a:r>
          <a:endParaRPr lang="en-US" sz="1200" b="1">
            <a:latin typeface="Algerian" panose="04020705040A02060702" pitchFamily="82" charset="0"/>
          </a:endParaRPr>
        </a:p>
      </xdr:txBody>
    </xdr:sp>
    <xdr:clientData/>
  </xdr:twoCellAnchor>
  <xdr:twoCellAnchor>
    <xdr:from>
      <xdr:col>8</xdr:col>
      <xdr:colOff>120571</xdr:colOff>
      <xdr:row>24</xdr:row>
      <xdr:rowOff>96455</xdr:rowOff>
    </xdr:from>
    <xdr:to>
      <xdr:col>13</xdr:col>
      <xdr:colOff>88419</xdr:colOff>
      <xdr:row>35</xdr:row>
      <xdr:rowOff>144684</xdr:rowOff>
    </xdr:to>
    <xdr:graphicFrame macro="">
      <xdr:nvGraphicFramePr>
        <xdr:cNvPr id="20" name="Chart 19">
          <a:extLst>
            <a:ext uri="{FF2B5EF4-FFF2-40B4-BE49-F238E27FC236}">
              <a16:creationId xmlns:a16="http://schemas.microsoft.com/office/drawing/2014/main" id="{FA7073EB-1A99-4081-9B94-8178E99E1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225063</xdr:colOff>
      <xdr:row>24</xdr:row>
      <xdr:rowOff>88417</xdr:rowOff>
    </xdr:from>
    <xdr:to>
      <xdr:col>17</xdr:col>
      <xdr:colOff>377785</xdr:colOff>
      <xdr:row>35</xdr:row>
      <xdr:rowOff>152721</xdr:rowOff>
    </xdr:to>
    <xdr:graphicFrame macro="">
      <xdr:nvGraphicFramePr>
        <xdr:cNvPr id="21" name="Chart 20">
          <a:extLst>
            <a:ext uri="{FF2B5EF4-FFF2-40B4-BE49-F238E27FC236}">
              <a16:creationId xmlns:a16="http://schemas.microsoft.com/office/drawing/2014/main" id="{8EF12802-EDA8-46E0-A3CD-737C40132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27824</xdr:colOff>
      <xdr:row>36</xdr:row>
      <xdr:rowOff>120569</xdr:rowOff>
    </xdr:from>
    <xdr:to>
      <xdr:col>8</xdr:col>
      <xdr:colOff>16076</xdr:colOff>
      <xdr:row>47</xdr:row>
      <xdr:rowOff>168797</xdr:rowOff>
    </xdr:to>
    <xdr:pic>
      <xdr:nvPicPr>
        <xdr:cNvPr id="23" name="Picture 22">
          <a:extLst>
            <a:ext uri="{FF2B5EF4-FFF2-40B4-BE49-F238E27FC236}">
              <a16:creationId xmlns:a16="http://schemas.microsoft.com/office/drawing/2014/main" id="{D5DD1C82-03E6-3FD5-1F4A-1BF229DAC12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60482" y="6776012"/>
          <a:ext cx="3042683" cy="2081836"/>
        </a:xfrm>
        <a:prstGeom prst="rect">
          <a:avLst/>
        </a:prstGeom>
        <a:solidFill>
          <a:schemeClr val="bg1"/>
        </a:solidFill>
      </xdr:spPr>
    </xdr:pic>
    <xdr:clientData/>
  </xdr:twoCellAnchor>
  <xdr:twoCellAnchor>
    <xdr:from>
      <xdr:col>8</xdr:col>
      <xdr:colOff>120569</xdr:colOff>
      <xdr:row>36</xdr:row>
      <xdr:rowOff>104493</xdr:rowOff>
    </xdr:from>
    <xdr:to>
      <xdr:col>13</xdr:col>
      <xdr:colOff>104494</xdr:colOff>
      <xdr:row>48</xdr:row>
      <xdr:rowOff>8037</xdr:rowOff>
    </xdr:to>
    <xdr:sp macro="" textlink="">
      <xdr:nvSpPr>
        <xdr:cNvPr id="4098" name="Text Box 2">
          <a:extLst>
            <a:ext uri="{FF2B5EF4-FFF2-40B4-BE49-F238E27FC236}">
              <a16:creationId xmlns:a16="http://schemas.microsoft.com/office/drawing/2014/main" id="{B865D668-91DE-9D39-420B-B991138DA4AA}"/>
            </a:ext>
          </a:extLst>
        </xdr:cNvPr>
        <xdr:cNvSpPr txBox="1">
          <a:spLocks noChangeArrowheads="1"/>
        </xdr:cNvSpPr>
      </xdr:nvSpPr>
      <xdr:spPr bwMode="auto">
        <a:xfrm>
          <a:off x="5007658" y="6759936"/>
          <a:ext cx="3038355" cy="2122025"/>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a:ln w="9525">
          <a:solidFill>
            <a:srgbClr val="000000"/>
          </a:solidFill>
          <a:miter lim="800000"/>
          <a:headEnd/>
          <a:tailEnd/>
        </a:ln>
      </xdr:spPr>
      <xdr:txBody>
        <a:bodyPr vertOverflow="clip" wrap="square" lIns="36576" tIns="32004" rIns="0" bIns="0" anchor="t" upright="1"/>
        <a:lstStyle/>
        <a:p>
          <a:pPr algn="l" rtl="0">
            <a:defRPr sz="1000"/>
          </a:pPr>
          <a:r>
            <a:rPr lang="en-US" sz="1400">
              <a:solidFill>
                <a:schemeClr val="bg1"/>
              </a:solidFill>
              <a:latin typeface="Algerian" panose="04020705040A02060702" pitchFamily="82" charset="0"/>
            </a:rPr>
            <a:t>🔍 KEY INSIGHTS</a:t>
          </a:r>
          <a:endParaRPr lang="en-US" sz="1200" b="0" i="0" u="none" strike="noStrike" baseline="0">
            <a:solidFill>
              <a:schemeClr val="bg1"/>
            </a:solidFill>
            <a:latin typeface="Algerian" panose="04020705040A02060702" pitchFamily="82" charset="0"/>
          </a:endParaRPr>
        </a:p>
        <a:p>
          <a:pPr algn="l" rtl="0">
            <a:defRPr sz="1000"/>
          </a:pPr>
          <a:r>
            <a:rPr lang="en-US" sz="1200" b="0" i="0" u="none" strike="noStrike" baseline="0">
              <a:solidFill>
                <a:schemeClr val="bg1"/>
              </a:solidFill>
              <a:latin typeface="Aptos Narrow"/>
            </a:rPr>
            <a:t>💰 Total Income: ₹3,15,000</a:t>
          </a:r>
        </a:p>
        <a:p>
          <a:pPr algn="l" rtl="0">
            <a:defRPr sz="1000"/>
          </a:pPr>
          <a:r>
            <a:rPr lang="en-US" sz="1200" b="0" i="0" u="none" strike="noStrike" baseline="0">
              <a:solidFill>
                <a:schemeClr val="bg1"/>
              </a:solidFill>
              <a:latin typeface="Aptos Narrow"/>
            </a:rPr>
            <a:t>💸 Total Expenses: ₹1,76,400</a:t>
          </a:r>
        </a:p>
        <a:p>
          <a:pPr algn="l" rtl="0">
            <a:defRPr sz="1000"/>
          </a:pPr>
          <a:r>
            <a:rPr lang="en-US" sz="1200" b="0" i="0" u="none" strike="noStrike" baseline="0">
              <a:solidFill>
                <a:schemeClr val="bg1"/>
              </a:solidFill>
              <a:latin typeface="Aptos Narrow"/>
            </a:rPr>
            <a:t>💵 Total Savings: ₹1,38,600</a:t>
          </a:r>
        </a:p>
        <a:p>
          <a:pPr algn="l" rtl="0">
            <a:defRPr sz="1000"/>
          </a:pPr>
          <a:r>
            <a:rPr lang="en-US" sz="1200" b="0" i="0" u="none" strike="noStrike" baseline="0">
              <a:solidFill>
                <a:schemeClr val="bg1"/>
              </a:solidFill>
              <a:latin typeface="Aptos Narrow"/>
            </a:rPr>
            <a:t>📊 Savings Rate: 44%</a:t>
          </a:r>
        </a:p>
        <a:p>
          <a:pPr algn="l" rtl="0">
            <a:defRPr sz="1000"/>
          </a:pPr>
          <a:r>
            <a:rPr lang="en-US" sz="1200" b="0" i="0" u="none" strike="noStrike" baseline="0">
              <a:solidFill>
                <a:schemeClr val="bg1"/>
              </a:solidFill>
              <a:latin typeface="Aptos Narrow"/>
            </a:rPr>
            <a:t>📈 Highest Expense Month: August — ₹21,200</a:t>
          </a:r>
        </a:p>
        <a:p>
          <a:pPr algn="l" rtl="0">
            <a:defRPr sz="1000"/>
          </a:pPr>
          <a:r>
            <a:rPr lang="en-US" sz="1200" b="0" i="0" u="none" strike="noStrike" baseline="0">
              <a:solidFill>
                <a:schemeClr val="bg1"/>
              </a:solidFill>
              <a:latin typeface="Aptos Narrow"/>
            </a:rPr>
            <a:t>📉 Lowest Expense Month: March — ₹18,000</a:t>
          </a:r>
        </a:p>
        <a:p>
          <a:pPr algn="l" rtl="0">
            <a:defRPr sz="1000"/>
          </a:pPr>
          <a:r>
            <a:rPr lang="en-US" sz="1200" b="0" i="0" u="none" strike="noStrike" baseline="0">
              <a:solidFill>
                <a:schemeClr val="bg1"/>
              </a:solidFill>
              <a:latin typeface="Aptos Narrow"/>
            </a:rPr>
            <a:t>🛍️ Lifestyle Spending: ₹26,200</a:t>
          </a:r>
        </a:p>
        <a:p>
          <a:pPr algn="l" rtl="0">
            <a:defRPr sz="1000"/>
          </a:pPr>
          <a:r>
            <a:rPr lang="en-US" sz="1200" b="0" i="0" u="none" strike="noStrike" baseline="0">
              <a:solidFill>
                <a:schemeClr val="bg1"/>
              </a:solidFill>
              <a:latin typeface="Aptos Narrow"/>
            </a:rPr>
            <a:t>🎯 Discretionary Spending: ₹8,400</a:t>
          </a:r>
        </a:p>
      </xdr:txBody>
    </xdr:sp>
    <xdr:clientData/>
  </xdr:twoCellAnchor>
  <xdr:twoCellAnchor>
    <xdr:from>
      <xdr:col>13</xdr:col>
      <xdr:colOff>233101</xdr:colOff>
      <xdr:row>36</xdr:row>
      <xdr:rowOff>104495</xdr:rowOff>
    </xdr:from>
    <xdr:to>
      <xdr:col>17</xdr:col>
      <xdr:colOff>353671</xdr:colOff>
      <xdr:row>47</xdr:row>
      <xdr:rowOff>168797</xdr:rowOff>
    </xdr:to>
    <xdr:sp macro="" textlink="">
      <xdr:nvSpPr>
        <xdr:cNvPr id="4099" name="Text Box 3">
          <a:extLst>
            <a:ext uri="{FF2B5EF4-FFF2-40B4-BE49-F238E27FC236}">
              <a16:creationId xmlns:a16="http://schemas.microsoft.com/office/drawing/2014/main" id="{662A31C9-57E1-7EA4-2F04-48478777EDE0}"/>
            </a:ext>
          </a:extLst>
        </xdr:cNvPr>
        <xdr:cNvSpPr txBox="1">
          <a:spLocks noChangeArrowheads="1"/>
        </xdr:cNvSpPr>
      </xdr:nvSpPr>
      <xdr:spPr bwMode="auto">
        <a:xfrm>
          <a:off x="8174620" y="6759938"/>
          <a:ext cx="2564114" cy="2097910"/>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a:ln w="9525">
          <a:solidFill>
            <a:srgbClr val="000000"/>
          </a:solidFill>
          <a:miter lim="800000"/>
          <a:headEnd/>
          <a:tailEnd/>
        </a:ln>
      </xdr:spPr>
      <xdr:txBody>
        <a:bodyPr vertOverflow="clip" wrap="square" lIns="36576" tIns="32004" rIns="0" bIns="0" anchor="t" upright="1"/>
        <a:lstStyle/>
        <a:p>
          <a:pPr algn="l" rtl="0">
            <a:defRPr sz="1000"/>
          </a:pPr>
          <a:r>
            <a:rPr lang="en-US" sz="1400" b="0" i="0" u="none" strike="noStrike" baseline="0">
              <a:solidFill>
                <a:schemeClr val="bg1"/>
              </a:solidFill>
              <a:latin typeface="Aptos Narrow"/>
            </a:rPr>
            <a:t>📊 </a:t>
          </a:r>
          <a:r>
            <a:rPr lang="en-US" sz="1400" b="0" i="0" u="none" strike="noStrike" baseline="0">
              <a:solidFill>
                <a:schemeClr val="bg1"/>
              </a:solidFill>
              <a:latin typeface="Algerian" panose="04020705040A02060702" pitchFamily="82" charset="0"/>
            </a:rPr>
            <a:t>SPENDING BEHAVIOUR</a:t>
          </a:r>
        </a:p>
        <a:p>
          <a:pPr algn="l" rtl="0">
            <a:defRPr sz="1000"/>
          </a:pPr>
          <a:r>
            <a:rPr lang="en-US" sz="1400" b="0" i="0" u="none" strike="noStrike" baseline="0">
              <a:solidFill>
                <a:schemeClr val="bg1"/>
              </a:solidFill>
              <a:latin typeface="Aptos Narrow"/>
            </a:rPr>
            <a:t>Essential — 80.39%</a:t>
          </a:r>
        </a:p>
        <a:p>
          <a:pPr algn="l" rtl="0">
            <a:defRPr sz="1000"/>
          </a:pPr>
          <a:r>
            <a:rPr lang="en-US" sz="1400" b="0" i="0" u="none" strike="noStrike" baseline="0">
              <a:solidFill>
                <a:schemeClr val="bg1"/>
              </a:solidFill>
              <a:latin typeface="Aptos Narrow"/>
            </a:rPr>
            <a:t>████████████████</a:t>
          </a:r>
        </a:p>
        <a:p>
          <a:pPr algn="l" rtl="0">
            <a:defRPr sz="1000"/>
          </a:pPr>
          <a:r>
            <a:rPr lang="en-US" sz="1400" b="0" i="0" u="none" strike="noStrike" baseline="0">
              <a:solidFill>
                <a:schemeClr val="bg1"/>
              </a:solidFill>
              <a:latin typeface="Aptos Narrow"/>
            </a:rPr>
            <a:t>Lifestyle — 14.85%</a:t>
          </a:r>
        </a:p>
        <a:p>
          <a:pPr algn="l" rtl="0">
            <a:defRPr sz="1000"/>
          </a:pPr>
          <a:r>
            <a:rPr lang="en-US" sz="1400" b="0" i="0" u="none" strike="noStrike" baseline="0">
              <a:solidFill>
                <a:schemeClr val="bg1"/>
              </a:solidFill>
              <a:latin typeface="Aptos Narrow"/>
            </a:rPr>
            <a:t>████</a:t>
          </a:r>
        </a:p>
        <a:p>
          <a:pPr algn="l" rtl="0">
            <a:defRPr sz="1000"/>
          </a:pPr>
          <a:r>
            <a:rPr lang="en-US" sz="1400" b="0" i="0" u="none" strike="noStrike" baseline="0">
              <a:solidFill>
                <a:schemeClr val="bg1"/>
              </a:solidFill>
              <a:latin typeface="Aptos Narrow"/>
            </a:rPr>
            <a:t>Discretionary — 4.76%</a:t>
          </a:r>
        </a:p>
        <a:p>
          <a:pPr algn="l" rtl="0">
            <a:defRPr sz="1000"/>
          </a:pPr>
          <a:r>
            <a:rPr lang="en-US" sz="1400" b="0" i="0" u="none" strike="noStrike" baseline="0">
              <a:solidFill>
                <a:schemeClr val="bg1"/>
              </a:solidFill>
              <a:latin typeface="Aptos Narrow"/>
            </a:rPr>
            <a:t>██</a:t>
          </a:r>
        </a:p>
      </xdr:txBody>
    </xdr:sp>
    <xdr:clientData/>
  </xdr:twoCellAnchor>
  <xdr:twoCellAnchor>
    <xdr:from>
      <xdr:col>0</xdr:col>
      <xdr:colOff>96456</xdr:colOff>
      <xdr:row>23</xdr:row>
      <xdr:rowOff>24113</xdr:rowOff>
    </xdr:from>
    <xdr:to>
      <xdr:col>2</xdr:col>
      <xdr:colOff>514431</xdr:colOff>
      <xdr:row>47</xdr:row>
      <xdr:rowOff>152720</xdr:rowOff>
    </xdr:to>
    <xdr:sp macro="" textlink="">
      <xdr:nvSpPr>
        <xdr:cNvPr id="26" name="Rectangle 25">
          <a:extLst>
            <a:ext uri="{FF2B5EF4-FFF2-40B4-BE49-F238E27FC236}">
              <a16:creationId xmlns:a16="http://schemas.microsoft.com/office/drawing/2014/main" id="{7252C7D5-9745-5CF4-AF3F-EBD54558B019}"/>
            </a:ext>
          </a:extLst>
        </xdr:cNvPr>
        <xdr:cNvSpPr/>
      </xdr:nvSpPr>
      <xdr:spPr>
        <a:xfrm>
          <a:off x="96456" y="4276202"/>
          <a:ext cx="1639747" cy="4565569"/>
        </a:xfrm>
        <a:prstGeom prst="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latin typeface="Algerian" panose="04020705040A02060702" pitchFamily="82" charset="0"/>
            </a:rPr>
            <a:t>Better</a:t>
          </a:r>
          <a:r>
            <a:rPr lang="en-US" sz="2400" baseline="0">
              <a:latin typeface="Algerian" panose="04020705040A02060702" pitchFamily="82" charset="0"/>
            </a:rPr>
            <a:t> </a:t>
          </a:r>
        </a:p>
        <a:p>
          <a:pPr algn="ctr"/>
          <a:r>
            <a:rPr lang="en-US" sz="2400" baseline="0">
              <a:latin typeface="Algerian" panose="04020705040A02060702" pitchFamily="82" charset="0"/>
            </a:rPr>
            <a:t>Spending</a:t>
          </a:r>
        </a:p>
        <a:p>
          <a:pPr algn="ctr"/>
          <a:r>
            <a:rPr lang="en-US" sz="2400" baseline="0">
              <a:latin typeface="Algerian" panose="04020705040A02060702" pitchFamily="82" charset="0"/>
            </a:rPr>
            <a:t>Bigger </a:t>
          </a:r>
        </a:p>
        <a:p>
          <a:pPr algn="ctr"/>
          <a:r>
            <a:rPr lang="en-US" sz="2400" baseline="0">
              <a:latin typeface="Algerian" panose="04020705040A02060702" pitchFamily="82" charset="0"/>
            </a:rPr>
            <a:t>Dreams</a:t>
          </a:r>
          <a:endParaRPr lang="en-US" sz="2400">
            <a:latin typeface="Algerian" panose="04020705040A02060702" pitchFamily="8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9769</xdr:colOff>
      <xdr:row>0</xdr:row>
      <xdr:rowOff>19539</xdr:rowOff>
    </xdr:from>
    <xdr:to>
      <xdr:col>17</xdr:col>
      <xdr:colOff>449385</xdr:colOff>
      <xdr:row>49</xdr:row>
      <xdr:rowOff>0</xdr:rowOff>
    </xdr:to>
    <xdr:grpSp>
      <xdr:nvGrpSpPr>
        <xdr:cNvPr id="30" name="Group 29">
          <a:extLst>
            <a:ext uri="{FF2B5EF4-FFF2-40B4-BE49-F238E27FC236}">
              <a16:creationId xmlns:a16="http://schemas.microsoft.com/office/drawing/2014/main" id="{87782AA0-6209-D6F8-2D8C-DEE3EFFCAE9E}"/>
            </a:ext>
          </a:extLst>
        </xdr:cNvPr>
        <xdr:cNvGrpSpPr/>
      </xdr:nvGrpSpPr>
      <xdr:grpSpPr>
        <a:xfrm>
          <a:off x="9769" y="19539"/>
          <a:ext cx="10811283" cy="9131932"/>
          <a:chOff x="9769" y="19539"/>
          <a:chExt cx="10741269" cy="9084163"/>
        </a:xfrm>
        <a:effectLst>
          <a:glow rad="127000">
            <a:schemeClr val="accent6">
              <a:lumMod val="40000"/>
              <a:lumOff val="60000"/>
            </a:schemeClr>
          </a:glow>
        </a:effectLst>
      </xdr:grpSpPr>
      <xdr:pic>
        <xdr:nvPicPr>
          <xdr:cNvPr id="2" name="Picture 1">
            <a:extLst>
              <a:ext uri="{FF2B5EF4-FFF2-40B4-BE49-F238E27FC236}">
                <a16:creationId xmlns:a16="http://schemas.microsoft.com/office/drawing/2014/main" id="{A6315538-52B6-5846-476E-8F62E111C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9" y="19539"/>
            <a:ext cx="10741269" cy="9084163"/>
          </a:xfrm>
          <a:prstGeom prst="rect">
            <a:avLst/>
          </a:prstGeom>
          <a:gradFill>
            <a:gsLst>
              <a:gs pos="0">
                <a:schemeClr val="tx2">
                  <a:lumMod val="50000"/>
                  <a:lumOff val="50000"/>
                </a:schemeClr>
              </a:gs>
              <a:gs pos="52000">
                <a:schemeClr val="tx2">
                  <a:lumMod val="90000"/>
                  <a:lumOff val="10000"/>
                </a:schemeClr>
              </a:gs>
              <a:gs pos="74000">
                <a:schemeClr val="tx2">
                  <a:lumMod val="75000"/>
                  <a:lumOff val="25000"/>
                </a:schemeClr>
              </a:gs>
              <a:gs pos="100000">
                <a:schemeClr val="tx2">
                  <a:lumMod val="75000"/>
                  <a:lumOff val="25000"/>
                </a:schemeClr>
              </a:gs>
            </a:gsLst>
            <a:lin ang="5400000" scaled="1"/>
          </a:gradFill>
        </xdr:spPr>
      </xdr:pic>
      <xdr:sp macro="" textlink="">
        <xdr:nvSpPr>
          <xdr:cNvPr id="3" name="Rectangle 2">
            <a:extLst>
              <a:ext uri="{FF2B5EF4-FFF2-40B4-BE49-F238E27FC236}">
                <a16:creationId xmlns:a16="http://schemas.microsoft.com/office/drawing/2014/main" id="{E4BC9F2E-8C27-4EFE-83F5-328FE84FB2CD}"/>
              </a:ext>
            </a:extLst>
          </xdr:cNvPr>
          <xdr:cNvSpPr/>
        </xdr:nvSpPr>
        <xdr:spPr>
          <a:xfrm>
            <a:off x="29308" y="32731"/>
            <a:ext cx="10651812" cy="90040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tx1"/>
                </a:solidFill>
                <a:latin typeface="Algerian" panose="04020705040A02060702" pitchFamily="82" charset="0"/>
              </a:rPr>
              <a:t>SmartSPEND                                                          </a:t>
            </a:r>
            <a:r>
              <a:rPr lang="en-US" sz="1400" b="1">
                <a:solidFill>
                  <a:schemeClr val="tx1"/>
                </a:solidFill>
                <a:latin typeface="Century" panose="02040604050505020304" pitchFamily="18" charset="0"/>
              </a:rPr>
              <a:t>Understand your spending.Improve your savings.</a:t>
            </a:r>
            <a:br>
              <a:rPr lang="en-US" sz="2400">
                <a:solidFill>
                  <a:schemeClr val="tx1"/>
                </a:solidFill>
                <a:latin typeface="Algerian" panose="04020705040A02060702" pitchFamily="82" charset="0"/>
              </a:rPr>
            </a:br>
            <a:r>
              <a:rPr lang="en-US" sz="1800">
                <a:solidFill>
                  <a:schemeClr val="tx1"/>
                </a:solidFill>
                <a:latin typeface="Algerian" panose="04020705040A02060702" pitchFamily="82" charset="0"/>
              </a:rPr>
              <a:t>PERSONAL FINANCIAL ANALYTICS</a:t>
            </a:r>
            <a:r>
              <a:rPr lang="en-US" sz="1800" baseline="0">
                <a:solidFill>
                  <a:schemeClr val="tx1"/>
                </a:solidFill>
                <a:latin typeface="Algerian" panose="04020705040A02060702" pitchFamily="82" charset="0"/>
              </a:rPr>
              <a:t> DASHBOARD</a:t>
            </a:r>
            <a:endParaRPr lang="en-US" sz="2400">
              <a:solidFill>
                <a:schemeClr val="tx1"/>
              </a:solidFill>
              <a:latin typeface="Algerian" panose="04020705040A02060702" pitchFamily="82" charset="0"/>
            </a:endParaRPr>
          </a:p>
        </xdr:txBody>
      </xdr:sp>
      <xdr:grpSp>
        <xdr:nvGrpSpPr>
          <xdr:cNvPr id="4" name="Group 3">
            <a:extLst>
              <a:ext uri="{FF2B5EF4-FFF2-40B4-BE49-F238E27FC236}">
                <a16:creationId xmlns:a16="http://schemas.microsoft.com/office/drawing/2014/main" id="{DEABC540-855C-4C6D-88B4-A3CE96BFF9E5}"/>
              </a:ext>
            </a:extLst>
          </xdr:cNvPr>
          <xdr:cNvGrpSpPr/>
        </xdr:nvGrpSpPr>
        <xdr:grpSpPr>
          <a:xfrm>
            <a:off x="43781" y="1005496"/>
            <a:ext cx="1627422" cy="3224581"/>
            <a:chOff x="100542" y="1071803"/>
            <a:chExt cx="1626146" cy="3058904"/>
          </a:xfrm>
        </xdr:grpSpPr>
        <xdr:sp macro="" textlink="">
          <xdr:nvSpPr>
            <xdr:cNvPr id="5" name="Rectangle 4">
              <a:extLst>
                <a:ext uri="{FF2B5EF4-FFF2-40B4-BE49-F238E27FC236}">
                  <a16:creationId xmlns:a16="http://schemas.microsoft.com/office/drawing/2014/main" id="{2324F00E-AFCD-64A7-A772-B1759A6A0F0B}"/>
                </a:ext>
              </a:extLst>
            </xdr:cNvPr>
            <xdr:cNvSpPr/>
          </xdr:nvSpPr>
          <xdr:spPr>
            <a:xfrm>
              <a:off x="100542" y="1071803"/>
              <a:ext cx="1626146" cy="3058904"/>
            </a:xfrm>
            <a:prstGeom prst="rect">
              <a:avLst/>
            </a:prstGeom>
            <a:solidFill>
              <a:schemeClr val="accent1">
                <a:alpha val="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6" name="Spending Type 3">
                  <a:extLst>
                    <a:ext uri="{FF2B5EF4-FFF2-40B4-BE49-F238E27FC236}">
                      <a16:creationId xmlns:a16="http://schemas.microsoft.com/office/drawing/2014/main" id="{686F65E0-B6B9-5452-F5F4-B95309E7E9E8}"/>
                    </a:ext>
                  </a:extLst>
                </xdr:cNvPr>
                <xdr:cNvGraphicFramePr/>
              </xdr:nvGraphicFramePr>
              <xdr:xfrm>
                <a:off x="116417" y="1221893"/>
                <a:ext cx="1567938" cy="654083"/>
              </xdr:xfrm>
              <a:graphic>
                <a:graphicData uri="http://schemas.microsoft.com/office/drawing/2010/slicer">
                  <sle:slicer xmlns:sle="http://schemas.microsoft.com/office/drawing/2010/slicer" name="Spending Type 3"/>
                </a:graphicData>
              </a:graphic>
            </xdr:graphicFrame>
          </mc:Choice>
          <mc:Fallback>
            <xdr:sp macro="" textlink="">
              <xdr:nvSpPr>
                <xdr:cNvPr id="0" name=""/>
                <xdr:cNvSpPr>
                  <a:spLocks noTextEdit="1"/>
                </xdr:cNvSpPr>
              </xdr:nvSpPr>
              <xdr:spPr>
                <a:xfrm>
                  <a:off x="59994" y="1169732"/>
                  <a:ext cx="1579397" cy="693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Type 2">
                  <a:extLst>
                    <a:ext uri="{FF2B5EF4-FFF2-40B4-BE49-F238E27FC236}">
                      <a16:creationId xmlns:a16="http://schemas.microsoft.com/office/drawing/2014/main" id="{A9098C9A-5F69-A6B0-23FB-1436A4843E5B}"/>
                    </a:ext>
                  </a:extLst>
                </xdr:cNvPr>
                <xdr:cNvGraphicFramePr/>
              </xdr:nvGraphicFramePr>
              <xdr:xfrm>
                <a:off x="120586" y="1914140"/>
                <a:ext cx="1546771" cy="647989"/>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64193" y="1903310"/>
                  <a:ext cx="1558075" cy="686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Payment Method 3">
                  <a:extLst>
                    <a:ext uri="{FF2B5EF4-FFF2-40B4-BE49-F238E27FC236}">
                      <a16:creationId xmlns:a16="http://schemas.microsoft.com/office/drawing/2014/main" id="{33986DC8-8904-918C-C567-6427440AB42D}"/>
                    </a:ext>
                  </a:extLst>
                </xdr:cNvPr>
                <xdr:cNvGraphicFramePr/>
              </xdr:nvGraphicFramePr>
              <xdr:xfrm>
                <a:off x="127000" y="2591313"/>
                <a:ext cx="1552063" cy="621532"/>
              </xdr:xfrm>
              <a:graphic>
                <a:graphicData uri="http://schemas.microsoft.com/office/drawing/2010/slicer">
                  <sle:slicer xmlns:sle="http://schemas.microsoft.com/office/drawing/2010/slicer" name="Payment Method 3"/>
                </a:graphicData>
              </a:graphic>
            </xdr:graphicFrame>
          </mc:Choice>
          <mc:Fallback>
            <xdr:sp macro="" textlink="">
              <xdr:nvSpPr>
                <xdr:cNvPr id="0" name=""/>
                <xdr:cNvSpPr>
                  <a:spLocks noTextEdit="1"/>
                </xdr:cNvSpPr>
              </xdr:nvSpPr>
              <xdr:spPr>
                <a:xfrm>
                  <a:off x="70654" y="2620914"/>
                  <a:ext cx="1563406" cy="658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Month 3">
                  <a:extLst>
                    <a:ext uri="{FF2B5EF4-FFF2-40B4-BE49-F238E27FC236}">
                      <a16:creationId xmlns:a16="http://schemas.microsoft.com/office/drawing/2014/main" id="{3AC37526-C1DA-5760-4C30-56D4B5CFBD7D}"/>
                    </a:ext>
                  </a:extLst>
                </xdr:cNvPr>
                <xdr:cNvGraphicFramePr/>
              </xdr:nvGraphicFramePr>
              <xdr:xfrm>
                <a:off x="116416" y="3262713"/>
                <a:ext cx="1562645" cy="610946"/>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59993" y="3332400"/>
                  <a:ext cx="1574065" cy="647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0" name="Chart 9">
            <a:extLst>
              <a:ext uri="{FF2B5EF4-FFF2-40B4-BE49-F238E27FC236}">
                <a16:creationId xmlns:a16="http://schemas.microsoft.com/office/drawing/2014/main" id="{F801E35D-BC08-4190-B851-DD6CF9E4893A}"/>
              </a:ext>
            </a:extLst>
          </xdr:cNvPr>
          <xdr:cNvGraphicFramePr>
            <a:graphicFrameLocks/>
          </xdr:cNvGraphicFramePr>
        </xdr:nvGraphicFramePr>
        <xdr:xfrm>
          <a:off x="1747550" y="1980965"/>
          <a:ext cx="4338239" cy="225320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3CBCCF77-5E36-486D-8FE2-5A09E55DE304}"/>
              </a:ext>
            </a:extLst>
          </xdr:cNvPr>
          <xdr:cNvGraphicFramePr>
            <a:graphicFrameLocks/>
          </xdr:cNvGraphicFramePr>
        </xdr:nvGraphicFramePr>
        <xdr:xfrm>
          <a:off x="6135076" y="1989095"/>
          <a:ext cx="4532923" cy="223121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3" name="Rectangle 12">
            <a:extLst>
              <a:ext uri="{FF2B5EF4-FFF2-40B4-BE49-F238E27FC236}">
                <a16:creationId xmlns:a16="http://schemas.microsoft.com/office/drawing/2014/main" id="{92AEDFA4-56FD-49FF-B6D4-99AD9DC9BF9B}"/>
              </a:ext>
            </a:extLst>
          </xdr:cNvPr>
          <xdr:cNvSpPr/>
        </xdr:nvSpPr>
        <xdr:spPr>
          <a:xfrm>
            <a:off x="1760328" y="1010837"/>
            <a:ext cx="1697980" cy="87462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latin typeface="Algerian" panose="04020705040A02060702" pitchFamily="82" charset="0"/>
              </a:rPr>
              <a:t>💰total income</a:t>
            </a:r>
            <a:br>
              <a:rPr lang="en-US" sz="1200">
                <a:solidFill>
                  <a:schemeClr val="tx1"/>
                </a:solidFill>
                <a:latin typeface="Algerian" panose="04020705040A02060702" pitchFamily="82" charset="0"/>
              </a:rPr>
            </a:br>
            <a:r>
              <a:rPr lang="en-US" sz="1800" b="1" i="0" u="none" strike="noStrike">
                <a:solidFill>
                  <a:schemeClr val="tx1"/>
                </a:solidFill>
                <a:effectLst/>
                <a:latin typeface="+mn-lt"/>
                <a:ea typeface="+mn-ea"/>
                <a:cs typeface="+mn-cs"/>
              </a:rPr>
              <a:t>₹315,000.00</a:t>
            </a:r>
            <a:r>
              <a:rPr lang="en-US" sz="2000" b="1">
                <a:solidFill>
                  <a:schemeClr val="tx1"/>
                </a:solidFill>
              </a:rPr>
              <a:t> </a:t>
            </a:r>
            <a:endParaRPr lang="en-US" sz="1200" b="1">
              <a:solidFill>
                <a:schemeClr val="tx1"/>
              </a:solidFill>
              <a:latin typeface="Algerian" panose="04020705040A02060702" pitchFamily="82" charset="0"/>
            </a:endParaRPr>
          </a:p>
        </xdr:txBody>
      </xdr:sp>
      <xdr:sp macro="" textlink="">
        <xdr:nvSpPr>
          <xdr:cNvPr id="14" name="Rectangle 13">
            <a:extLst>
              <a:ext uri="{FF2B5EF4-FFF2-40B4-BE49-F238E27FC236}">
                <a16:creationId xmlns:a16="http://schemas.microsoft.com/office/drawing/2014/main" id="{22CCA26F-471E-41BD-A6DE-1E24BDCC7BFF}"/>
              </a:ext>
            </a:extLst>
          </xdr:cNvPr>
          <xdr:cNvSpPr/>
        </xdr:nvSpPr>
        <xdr:spPr>
          <a:xfrm>
            <a:off x="3546232" y="1007482"/>
            <a:ext cx="1699846" cy="8779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a:t>
            </a:r>
            <a:r>
              <a:rPr lang="en-US" sz="1200">
                <a:solidFill>
                  <a:schemeClr val="tx1"/>
                </a:solidFill>
                <a:latin typeface="Algerian" panose="04020705040A02060702" pitchFamily="82" charset="0"/>
              </a:rPr>
              <a:t>total expense</a:t>
            </a:r>
            <a:br>
              <a:rPr lang="en-US" sz="1200">
                <a:solidFill>
                  <a:schemeClr val="tx1"/>
                </a:solidFill>
                <a:latin typeface="Algerian" panose="04020705040A02060702" pitchFamily="82" charset="0"/>
              </a:rPr>
            </a:br>
            <a:r>
              <a:rPr lang="en-US" sz="1800" b="1" i="0" u="none" strike="noStrike">
                <a:solidFill>
                  <a:schemeClr val="tx1"/>
                </a:solidFill>
                <a:effectLst/>
                <a:latin typeface="+mn-lt"/>
                <a:ea typeface="+mn-ea"/>
                <a:cs typeface="+mn-cs"/>
              </a:rPr>
              <a:t>₹176,400.00</a:t>
            </a:r>
            <a:r>
              <a:rPr lang="en-US" sz="2000" b="1">
                <a:solidFill>
                  <a:schemeClr val="tx1"/>
                </a:solidFill>
              </a:rPr>
              <a:t> </a:t>
            </a:r>
            <a:endParaRPr lang="en-US" sz="1200" b="1">
              <a:solidFill>
                <a:schemeClr val="tx1"/>
              </a:solidFill>
              <a:latin typeface="Algerian" panose="04020705040A02060702" pitchFamily="82" charset="0"/>
            </a:endParaRPr>
          </a:p>
        </xdr:txBody>
      </xdr:sp>
      <xdr:sp macro="" textlink="">
        <xdr:nvSpPr>
          <xdr:cNvPr id="15" name="Rectangle 14">
            <a:extLst>
              <a:ext uri="{FF2B5EF4-FFF2-40B4-BE49-F238E27FC236}">
                <a16:creationId xmlns:a16="http://schemas.microsoft.com/office/drawing/2014/main" id="{5205CE54-A18B-4BA5-909B-EB9F8D2C8E91}"/>
              </a:ext>
            </a:extLst>
          </xdr:cNvPr>
          <xdr:cNvSpPr/>
        </xdr:nvSpPr>
        <xdr:spPr>
          <a:xfrm>
            <a:off x="5313743" y="1006231"/>
            <a:ext cx="1661490" cy="8789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lumMod val="95000"/>
                    <a:lumOff val="5000"/>
                  </a:schemeClr>
                </a:solidFill>
              </a:rPr>
              <a:t>🐷</a:t>
            </a:r>
            <a:r>
              <a:rPr lang="en-US" sz="1200">
                <a:solidFill>
                  <a:schemeClr val="tx1">
                    <a:lumMod val="95000"/>
                    <a:lumOff val="5000"/>
                  </a:schemeClr>
                </a:solidFill>
                <a:latin typeface="Algerian" panose="04020705040A02060702" pitchFamily="82" charset="0"/>
              </a:rPr>
              <a:t>total savings</a:t>
            </a:r>
            <a:br>
              <a:rPr lang="en-US" sz="1200">
                <a:solidFill>
                  <a:schemeClr val="tx1">
                    <a:lumMod val="95000"/>
                    <a:lumOff val="5000"/>
                  </a:schemeClr>
                </a:solidFill>
                <a:latin typeface="Algerian" panose="04020705040A02060702" pitchFamily="82" charset="0"/>
              </a:rPr>
            </a:br>
            <a:r>
              <a:rPr lang="en-US" sz="1800" b="1" i="0" u="none" strike="noStrike">
                <a:solidFill>
                  <a:schemeClr val="tx1">
                    <a:lumMod val="95000"/>
                    <a:lumOff val="5000"/>
                  </a:schemeClr>
                </a:solidFill>
                <a:effectLst/>
                <a:latin typeface="+mn-lt"/>
                <a:ea typeface="+mn-ea"/>
                <a:cs typeface="+mn-cs"/>
              </a:rPr>
              <a:t>₹138,600.00</a:t>
            </a:r>
            <a:r>
              <a:rPr lang="en-US" sz="2000" b="1">
                <a:solidFill>
                  <a:schemeClr val="tx1">
                    <a:lumMod val="95000"/>
                    <a:lumOff val="5000"/>
                  </a:schemeClr>
                </a:solidFill>
              </a:rPr>
              <a:t> </a:t>
            </a:r>
            <a:endParaRPr lang="en-US" sz="1200" b="1">
              <a:solidFill>
                <a:schemeClr val="tx1">
                  <a:lumMod val="95000"/>
                  <a:lumOff val="5000"/>
                </a:schemeClr>
              </a:solidFill>
              <a:latin typeface="Algerian" panose="04020705040A02060702" pitchFamily="82" charset="0"/>
            </a:endParaRPr>
          </a:p>
        </xdr:txBody>
      </xdr:sp>
      <xdr:sp macro="" textlink="">
        <xdr:nvSpPr>
          <xdr:cNvPr id="16" name="Rectangle 15">
            <a:extLst>
              <a:ext uri="{FF2B5EF4-FFF2-40B4-BE49-F238E27FC236}">
                <a16:creationId xmlns:a16="http://schemas.microsoft.com/office/drawing/2014/main" id="{F2893BFE-8B41-4AF7-BFFF-09609A3A2870}"/>
              </a:ext>
            </a:extLst>
          </xdr:cNvPr>
          <xdr:cNvSpPr/>
        </xdr:nvSpPr>
        <xdr:spPr>
          <a:xfrm>
            <a:off x="7053349" y="1004315"/>
            <a:ext cx="1705234" cy="89241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t>
            </a:r>
            <a:r>
              <a:rPr lang="en-US" sz="1200">
                <a:solidFill>
                  <a:schemeClr val="tx1"/>
                </a:solidFill>
              </a:rPr>
              <a:t> </a:t>
            </a:r>
            <a:r>
              <a:rPr lang="en-US" sz="1200">
                <a:solidFill>
                  <a:schemeClr val="tx1"/>
                </a:solidFill>
                <a:latin typeface="Algerian" panose="04020705040A02060702" pitchFamily="82" charset="0"/>
              </a:rPr>
              <a:t>SAving</a:t>
            </a:r>
            <a:r>
              <a:rPr lang="en-US" sz="1200" baseline="0">
                <a:solidFill>
                  <a:schemeClr val="tx1"/>
                </a:solidFill>
                <a:latin typeface="Algerian" panose="04020705040A02060702" pitchFamily="82" charset="0"/>
              </a:rPr>
              <a:t> rate</a:t>
            </a:r>
            <a:br>
              <a:rPr lang="en-US" sz="1200">
                <a:solidFill>
                  <a:schemeClr val="tx1"/>
                </a:solidFill>
                <a:latin typeface="Algerian" panose="04020705040A02060702" pitchFamily="82" charset="0"/>
              </a:rPr>
            </a:br>
            <a:r>
              <a:rPr lang="en-US" sz="1800" b="1" i="0" u="none" strike="noStrike">
                <a:solidFill>
                  <a:schemeClr val="tx1"/>
                </a:solidFill>
                <a:effectLst/>
                <a:latin typeface="+mn-lt"/>
                <a:ea typeface="+mn-ea"/>
                <a:cs typeface="+mn-cs"/>
              </a:rPr>
              <a:t>44%</a:t>
            </a:r>
            <a:r>
              <a:rPr lang="en-US" sz="2000" b="1">
                <a:solidFill>
                  <a:schemeClr val="tx1"/>
                </a:solidFill>
              </a:rPr>
              <a:t> </a:t>
            </a:r>
            <a:endParaRPr lang="en-US" sz="1200" b="1">
              <a:solidFill>
                <a:schemeClr val="tx1"/>
              </a:solidFill>
              <a:latin typeface="Algerian" panose="04020705040A02060702" pitchFamily="82" charset="0"/>
            </a:endParaRPr>
          </a:p>
        </xdr:txBody>
      </xdr:sp>
      <xdr:sp macro="" textlink="">
        <xdr:nvSpPr>
          <xdr:cNvPr id="17" name="Rectangle 16">
            <a:extLst>
              <a:ext uri="{FF2B5EF4-FFF2-40B4-BE49-F238E27FC236}">
                <a16:creationId xmlns:a16="http://schemas.microsoft.com/office/drawing/2014/main" id="{1F7CD5BD-532F-43E3-95C9-8AA1136CCD7B}"/>
              </a:ext>
            </a:extLst>
          </xdr:cNvPr>
          <xdr:cNvSpPr/>
        </xdr:nvSpPr>
        <xdr:spPr>
          <a:xfrm>
            <a:off x="8830921" y="1007561"/>
            <a:ext cx="1843179" cy="88113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
            </a:r>
            <a:r>
              <a:rPr lang="en-US" sz="1200">
                <a:solidFill>
                  <a:schemeClr val="tx1">
                    <a:lumMod val="95000"/>
                    <a:lumOff val="5000"/>
                  </a:schemeClr>
                </a:solidFill>
                <a:latin typeface="Algerian" panose="04020705040A02060702" pitchFamily="82" charset="0"/>
              </a:rPr>
              <a:t>average Monthly</a:t>
            </a:r>
            <a:r>
              <a:rPr lang="en-US" sz="1200" baseline="0">
                <a:solidFill>
                  <a:schemeClr val="tx1">
                    <a:lumMod val="95000"/>
                    <a:lumOff val="5000"/>
                  </a:schemeClr>
                </a:solidFill>
                <a:latin typeface="Algerian" panose="04020705040A02060702" pitchFamily="82" charset="0"/>
              </a:rPr>
              <a:t> expense</a:t>
            </a:r>
            <a:br>
              <a:rPr lang="en-US" sz="1200">
                <a:solidFill>
                  <a:schemeClr val="tx1">
                    <a:lumMod val="95000"/>
                    <a:lumOff val="5000"/>
                  </a:schemeClr>
                </a:solidFill>
                <a:latin typeface="Algerian" panose="04020705040A02060702" pitchFamily="82" charset="0"/>
              </a:rPr>
            </a:br>
            <a:r>
              <a:rPr lang="en-US" sz="1600" b="1" i="0" u="none" strike="noStrike">
                <a:solidFill>
                  <a:schemeClr val="tx1">
                    <a:lumMod val="95000"/>
                    <a:lumOff val="5000"/>
                  </a:schemeClr>
                </a:solidFill>
                <a:effectLst/>
                <a:latin typeface="+mn-lt"/>
                <a:ea typeface="+mn-ea"/>
                <a:cs typeface="+mn-cs"/>
              </a:rPr>
              <a:t>₹ 19,600.00</a:t>
            </a:r>
            <a:r>
              <a:rPr lang="en-US" sz="1800" b="1">
                <a:solidFill>
                  <a:schemeClr val="tx1">
                    <a:lumMod val="95000"/>
                    <a:lumOff val="5000"/>
                  </a:schemeClr>
                </a:solidFill>
              </a:rPr>
              <a:t> </a:t>
            </a:r>
            <a:endParaRPr lang="en-US" sz="1200" b="1">
              <a:solidFill>
                <a:schemeClr val="tx1">
                  <a:lumMod val="95000"/>
                  <a:lumOff val="5000"/>
                </a:schemeClr>
              </a:solidFill>
              <a:latin typeface="Algerian" panose="04020705040A02060702" pitchFamily="82" charset="0"/>
            </a:endParaRPr>
          </a:p>
        </xdr:txBody>
      </xdr:sp>
    </xdr:grpSp>
    <xdr:clientData/>
  </xdr:twoCellAnchor>
  <xdr:twoCellAnchor>
    <xdr:from>
      <xdr:col>0</xdr:col>
      <xdr:colOff>19946</xdr:colOff>
      <xdr:row>23</xdr:row>
      <xdr:rowOff>58615</xdr:rowOff>
    </xdr:from>
    <xdr:to>
      <xdr:col>17</xdr:col>
      <xdr:colOff>361463</xdr:colOff>
      <xdr:row>46</xdr:row>
      <xdr:rowOff>147821</xdr:rowOff>
    </xdr:to>
    <xdr:grpSp>
      <xdr:nvGrpSpPr>
        <xdr:cNvPr id="29" name="Group 28">
          <a:extLst>
            <a:ext uri="{FF2B5EF4-FFF2-40B4-BE49-F238E27FC236}">
              <a16:creationId xmlns:a16="http://schemas.microsoft.com/office/drawing/2014/main" id="{E97B6463-8BDC-9C7F-95A3-AEF9A5E11BE2}"/>
            </a:ext>
          </a:extLst>
        </xdr:cNvPr>
        <xdr:cNvGrpSpPr/>
      </xdr:nvGrpSpPr>
      <xdr:grpSpPr>
        <a:xfrm>
          <a:off x="19946" y="4354203"/>
          <a:ext cx="10713184" cy="4384794"/>
          <a:chOff x="19946" y="4327769"/>
          <a:chExt cx="10638286" cy="4358360"/>
        </a:xfrm>
      </xdr:grpSpPr>
      <xdr:graphicFrame macro="">
        <xdr:nvGraphicFramePr>
          <xdr:cNvPr id="11" name="Chart 10">
            <a:extLst>
              <a:ext uri="{FF2B5EF4-FFF2-40B4-BE49-F238E27FC236}">
                <a16:creationId xmlns:a16="http://schemas.microsoft.com/office/drawing/2014/main" id="{8845D23C-1D5C-45E8-862D-CF5F39AEAB23}"/>
              </a:ext>
            </a:extLst>
          </xdr:cNvPr>
          <xdr:cNvGraphicFramePr>
            <a:graphicFrameLocks/>
          </xdr:cNvGraphicFramePr>
        </xdr:nvGraphicFramePr>
        <xdr:xfrm>
          <a:off x="1760622" y="4329693"/>
          <a:ext cx="3032289" cy="212623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4EC84FD6-A7E0-4F10-AD81-FEB54347DA9B}"/>
              </a:ext>
            </a:extLst>
          </xdr:cNvPr>
          <xdr:cNvGraphicFramePr>
            <a:graphicFrameLocks/>
          </xdr:cNvGraphicFramePr>
        </xdr:nvGraphicFramePr>
        <xdr:xfrm>
          <a:off x="4875458" y="4339063"/>
          <a:ext cx="3017754" cy="212103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9" name="Chart 18">
            <a:extLst>
              <a:ext uri="{FF2B5EF4-FFF2-40B4-BE49-F238E27FC236}">
                <a16:creationId xmlns:a16="http://schemas.microsoft.com/office/drawing/2014/main" id="{F0B41BF1-1A70-4D6E-AA60-999F5F55E102}"/>
              </a:ext>
            </a:extLst>
          </xdr:cNvPr>
          <xdr:cNvGraphicFramePr>
            <a:graphicFrameLocks/>
          </xdr:cNvGraphicFramePr>
        </xdr:nvGraphicFramePr>
        <xdr:xfrm>
          <a:off x="7942386" y="4337538"/>
          <a:ext cx="2715846" cy="2110154"/>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20" name="Picture 19">
            <a:extLst>
              <a:ext uri="{FF2B5EF4-FFF2-40B4-BE49-F238E27FC236}">
                <a16:creationId xmlns:a16="http://schemas.microsoft.com/office/drawing/2014/main" id="{663E5CAD-24C3-462C-B88B-3D33B36AA8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53021" y="6563364"/>
            <a:ext cx="3038159" cy="2121035"/>
          </a:xfrm>
          <a:prstGeom prst="rect">
            <a:avLst/>
          </a:prstGeom>
          <a:noFill/>
          <a:ln>
            <a:solidFill>
              <a:srgbClr val="000000"/>
            </a:solidFill>
          </a:ln>
        </xdr:spPr>
      </xdr:pic>
      <xdr:sp macro="" textlink="">
        <xdr:nvSpPr>
          <xdr:cNvPr id="21" name="Text Box 2">
            <a:extLst>
              <a:ext uri="{FF2B5EF4-FFF2-40B4-BE49-F238E27FC236}">
                <a16:creationId xmlns:a16="http://schemas.microsoft.com/office/drawing/2014/main" id="{28F17594-24E4-4571-B146-1088C144623D}"/>
              </a:ext>
            </a:extLst>
          </xdr:cNvPr>
          <xdr:cNvSpPr txBox="1">
            <a:spLocks noChangeArrowheads="1"/>
          </xdr:cNvSpPr>
        </xdr:nvSpPr>
        <xdr:spPr bwMode="auto">
          <a:xfrm>
            <a:off x="4853474" y="6557056"/>
            <a:ext cx="3033831" cy="2127790"/>
          </a:xfrm>
          <a:prstGeom prst="rect">
            <a:avLst/>
          </a:prstGeom>
          <a:noFill/>
          <a:ln w="9525">
            <a:solidFill>
              <a:srgbClr val="000000"/>
            </a:solidFill>
            <a:miter lim="800000"/>
            <a:headEnd/>
            <a:tailEnd/>
          </a:ln>
        </xdr:spPr>
        <xdr:txBody>
          <a:bodyPr vertOverflow="clip" wrap="square" lIns="36576" tIns="32004" rIns="0" bIns="0" anchor="t" upright="1"/>
          <a:lstStyle/>
          <a:p>
            <a:pPr algn="l" rtl="0">
              <a:defRPr sz="1000"/>
            </a:pPr>
            <a:r>
              <a:rPr lang="en-US" sz="1400">
                <a:solidFill>
                  <a:schemeClr val="tx1"/>
                </a:solidFill>
                <a:latin typeface="Algerian" panose="04020705040A02060702" pitchFamily="82" charset="0"/>
              </a:rPr>
              <a:t>🔍 KEY INSIGHTS</a:t>
            </a:r>
            <a:endParaRPr lang="en-US" sz="1200" b="0" i="0" u="none" strike="noStrike" baseline="0">
              <a:solidFill>
                <a:schemeClr val="tx1"/>
              </a:solidFill>
              <a:latin typeface="Algerian" panose="04020705040A02060702" pitchFamily="82" charset="0"/>
            </a:endParaRPr>
          </a:p>
          <a:p>
            <a:pPr algn="l" rtl="0">
              <a:defRPr sz="1000"/>
            </a:pPr>
            <a:r>
              <a:rPr lang="en-US" sz="1200" b="0" i="0" u="none" strike="noStrike" baseline="0">
                <a:solidFill>
                  <a:schemeClr val="tx1"/>
                </a:solidFill>
                <a:latin typeface="Aptos Narrow"/>
              </a:rPr>
              <a:t>💰 Total Income: ₹3,15,000</a:t>
            </a:r>
          </a:p>
          <a:p>
            <a:pPr algn="l" rtl="0">
              <a:defRPr sz="1000"/>
            </a:pPr>
            <a:r>
              <a:rPr lang="en-US" sz="1200" b="0" i="0" u="none" strike="noStrike" baseline="0">
                <a:solidFill>
                  <a:schemeClr val="tx1"/>
                </a:solidFill>
                <a:latin typeface="Aptos Narrow"/>
              </a:rPr>
              <a:t>💸 Total Expenses: ₹1,76,400</a:t>
            </a:r>
          </a:p>
          <a:p>
            <a:pPr algn="l" rtl="0">
              <a:defRPr sz="1000"/>
            </a:pPr>
            <a:r>
              <a:rPr lang="en-US" sz="1200" b="0" i="0" u="none" strike="noStrike" baseline="0">
                <a:solidFill>
                  <a:schemeClr val="tx1"/>
                </a:solidFill>
                <a:latin typeface="Aptos Narrow"/>
              </a:rPr>
              <a:t>💵 Total Savings: ₹1,38,600</a:t>
            </a:r>
          </a:p>
          <a:p>
            <a:pPr algn="l" rtl="0">
              <a:defRPr sz="1000"/>
            </a:pPr>
            <a:r>
              <a:rPr lang="en-US" sz="1200" b="0" i="0" u="none" strike="noStrike" baseline="0">
                <a:solidFill>
                  <a:schemeClr val="tx1"/>
                </a:solidFill>
                <a:latin typeface="Aptos Narrow"/>
              </a:rPr>
              <a:t>📊 Savings Rate: 44%</a:t>
            </a:r>
          </a:p>
          <a:p>
            <a:pPr algn="l" rtl="0">
              <a:defRPr sz="1000"/>
            </a:pPr>
            <a:r>
              <a:rPr lang="en-US" sz="1200" b="0" i="0" u="none" strike="noStrike" baseline="0">
                <a:solidFill>
                  <a:schemeClr val="tx1"/>
                </a:solidFill>
                <a:latin typeface="Aptos Narrow"/>
              </a:rPr>
              <a:t>📈 Highest Expense Month: August — ₹21,200</a:t>
            </a:r>
          </a:p>
          <a:p>
            <a:pPr algn="l" rtl="0">
              <a:defRPr sz="1000"/>
            </a:pPr>
            <a:r>
              <a:rPr lang="en-US" sz="1200" b="0" i="0" u="none" strike="noStrike" baseline="0">
                <a:solidFill>
                  <a:schemeClr val="tx1"/>
                </a:solidFill>
                <a:latin typeface="Aptos Narrow"/>
              </a:rPr>
              <a:t>📉 Lowest Expense Month: March — ₹18,000</a:t>
            </a:r>
          </a:p>
          <a:p>
            <a:pPr algn="l" rtl="0">
              <a:defRPr sz="1000"/>
            </a:pPr>
            <a:r>
              <a:rPr lang="en-US" sz="1200" b="0" i="0" u="none" strike="noStrike" baseline="0">
                <a:solidFill>
                  <a:schemeClr val="tx1"/>
                </a:solidFill>
                <a:latin typeface="Aptos Narrow"/>
              </a:rPr>
              <a:t>🛍️ Lifestyle Spending: ₹26,200</a:t>
            </a:r>
          </a:p>
          <a:p>
            <a:pPr algn="l" rtl="0">
              <a:defRPr sz="1000"/>
            </a:pPr>
            <a:r>
              <a:rPr lang="en-US" sz="1200" b="0" i="0" u="none" strike="noStrike" baseline="0">
                <a:solidFill>
                  <a:schemeClr val="tx1"/>
                </a:solidFill>
                <a:latin typeface="Aptos Narrow"/>
              </a:rPr>
              <a:t>🎯 Discretionary Spending: ₹8,400</a:t>
            </a:r>
          </a:p>
        </xdr:txBody>
      </xdr:sp>
      <xdr:sp macro="" textlink="">
        <xdr:nvSpPr>
          <xdr:cNvPr id="23" name="Rectangle 22">
            <a:extLst>
              <a:ext uri="{FF2B5EF4-FFF2-40B4-BE49-F238E27FC236}">
                <a16:creationId xmlns:a16="http://schemas.microsoft.com/office/drawing/2014/main" id="{A0CF308B-9889-4326-BB79-8B3B1830D0F7}"/>
              </a:ext>
            </a:extLst>
          </xdr:cNvPr>
          <xdr:cNvSpPr/>
        </xdr:nvSpPr>
        <xdr:spPr>
          <a:xfrm>
            <a:off x="19946" y="4327769"/>
            <a:ext cx="1656394" cy="4358360"/>
          </a:xfrm>
          <a:prstGeom prst="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latin typeface="Algerian" panose="04020705040A02060702" pitchFamily="82" charset="0"/>
              </a:rPr>
              <a:t>Better</a:t>
            </a:r>
            <a:r>
              <a:rPr lang="en-US" sz="2400" baseline="0">
                <a:solidFill>
                  <a:schemeClr val="tx1"/>
                </a:solidFill>
                <a:latin typeface="Algerian" panose="04020705040A02060702" pitchFamily="82" charset="0"/>
              </a:rPr>
              <a:t> </a:t>
            </a:r>
          </a:p>
          <a:p>
            <a:pPr algn="ctr"/>
            <a:r>
              <a:rPr lang="en-US" sz="2400" baseline="0">
                <a:solidFill>
                  <a:schemeClr val="tx1"/>
                </a:solidFill>
                <a:latin typeface="Algerian" panose="04020705040A02060702" pitchFamily="82" charset="0"/>
              </a:rPr>
              <a:t>Spending</a:t>
            </a:r>
          </a:p>
          <a:p>
            <a:pPr algn="ctr"/>
            <a:r>
              <a:rPr lang="en-US" sz="2400" baseline="0">
                <a:solidFill>
                  <a:schemeClr val="tx1"/>
                </a:solidFill>
                <a:latin typeface="Algerian" panose="04020705040A02060702" pitchFamily="82" charset="0"/>
              </a:rPr>
              <a:t>Bigger </a:t>
            </a:r>
          </a:p>
          <a:p>
            <a:pPr algn="ctr"/>
            <a:r>
              <a:rPr lang="en-US" sz="2400" baseline="0">
                <a:solidFill>
                  <a:schemeClr val="tx1"/>
                </a:solidFill>
                <a:latin typeface="Algerian" panose="04020705040A02060702" pitchFamily="82" charset="0"/>
              </a:rPr>
              <a:t>Dreams</a:t>
            </a:r>
            <a:endParaRPr lang="en-US" sz="2400">
              <a:solidFill>
                <a:schemeClr val="tx1"/>
              </a:solidFill>
              <a:latin typeface="Algerian" panose="04020705040A02060702" pitchFamily="82" charset="0"/>
            </a:endParaRPr>
          </a:p>
        </xdr:txBody>
      </xdr:sp>
      <xdr:sp macro="" textlink="">
        <xdr:nvSpPr>
          <xdr:cNvPr id="5122" name="Text Box 2">
            <a:extLst>
              <a:ext uri="{FF2B5EF4-FFF2-40B4-BE49-F238E27FC236}">
                <a16:creationId xmlns:a16="http://schemas.microsoft.com/office/drawing/2014/main" id="{8DF4AA68-822D-4D39-DE53-832230A1A864}"/>
              </a:ext>
            </a:extLst>
          </xdr:cNvPr>
          <xdr:cNvSpPr txBox="1">
            <a:spLocks noChangeArrowheads="1"/>
          </xdr:cNvSpPr>
        </xdr:nvSpPr>
        <xdr:spPr bwMode="auto">
          <a:xfrm>
            <a:off x="7952156" y="6545383"/>
            <a:ext cx="2686535" cy="2129694"/>
          </a:xfrm>
          <a:prstGeom prst="rect">
            <a:avLst/>
          </a:prstGeom>
          <a:noFill/>
          <a:ln w="9525">
            <a:solidFill>
              <a:srgbClr val="000000"/>
            </a:solid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tx1">
                    <a:lumMod val="95000"/>
                    <a:lumOff val="5000"/>
                  </a:schemeClr>
                </a:solidFill>
                <a:latin typeface="Aptos Narrow"/>
              </a:rPr>
              <a:t>📊 </a:t>
            </a:r>
            <a:r>
              <a:rPr lang="en-US" sz="1600" b="1" i="0" u="none" strike="noStrike" baseline="0">
                <a:solidFill>
                  <a:schemeClr val="tx1">
                    <a:lumMod val="95000"/>
                    <a:lumOff val="5000"/>
                  </a:schemeClr>
                </a:solidFill>
                <a:latin typeface="Algerian" panose="04020705040A02060702" pitchFamily="82" charset="0"/>
              </a:rPr>
              <a:t>SPENDING BEHAVIOUR</a:t>
            </a:r>
          </a:p>
          <a:p>
            <a:pPr algn="l" rtl="0">
              <a:defRPr sz="1000"/>
            </a:pPr>
            <a:r>
              <a:rPr lang="en-US" sz="1600" b="1" i="0" u="none" strike="noStrike" baseline="0">
                <a:solidFill>
                  <a:schemeClr val="tx1">
                    <a:lumMod val="95000"/>
                    <a:lumOff val="5000"/>
                  </a:schemeClr>
                </a:solidFill>
                <a:latin typeface="Aptos Narrow"/>
              </a:rPr>
              <a:t>Essential — 80.39%</a:t>
            </a:r>
          </a:p>
          <a:p>
            <a:pPr algn="l" rtl="0">
              <a:defRPr sz="1000"/>
            </a:pPr>
            <a:r>
              <a:rPr lang="en-US" sz="1600" b="1" i="0" u="none" strike="noStrike" baseline="0">
                <a:solidFill>
                  <a:schemeClr val="tx1">
                    <a:lumMod val="95000"/>
                    <a:lumOff val="5000"/>
                  </a:schemeClr>
                </a:solidFill>
                <a:latin typeface="Aptos Narrow"/>
              </a:rPr>
              <a:t>████████████████</a:t>
            </a:r>
          </a:p>
          <a:p>
            <a:pPr algn="l" rtl="0">
              <a:defRPr sz="1000"/>
            </a:pPr>
            <a:r>
              <a:rPr lang="en-US" sz="1600" b="1" i="0" u="none" strike="noStrike" baseline="0">
                <a:solidFill>
                  <a:schemeClr val="tx1">
                    <a:lumMod val="95000"/>
                    <a:lumOff val="5000"/>
                  </a:schemeClr>
                </a:solidFill>
                <a:latin typeface="Aptos Narrow"/>
              </a:rPr>
              <a:t>Lifestyle — 14.85%</a:t>
            </a:r>
          </a:p>
          <a:p>
            <a:pPr algn="l" rtl="0">
              <a:defRPr sz="1000"/>
            </a:pPr>
            <a:r>
              <a:rPr lang="en-US" sz="1600" b="1" i="0" u="none" strike="noStrike" baseline="0">
                <a:solidFill>
                  <a:schemeClr val="tx1">
                    <a:lumMod val="95000"/>
                    <a:lumOff val="5000"/>
                  </a:schemeClr>
                </a:solidFill>
                <a:latin typeface="Aptos Narrow"/>
              </a:rPr>
              <a:t>████</a:t>
            </a:r>
          </a:p>
          <a:p>
            <a:pPr algn="l" rtl="0">
              <a:defRPr sz="1000"/>
            </a:pPr>
            <a:r>
              <a:rPr lang="en-US" sz="1600" b="1" i="0" u="none" strike="noStrike" baseline="0">
                <a:solidFill>
                  <a:schemeClr val="tx1">
                    <a:lumMod val="95000"/>
                    <a:lumOff val="5000"/>
                  </a:schemeClr>
                </a:solidFill>
                <a:latin typeface="Aptos Narrow"/>
              </a:rPr>
              <a:t>Discretionary — 4.76%</a:t>
            </a:r>
          </a:p>
          <a:p>
            <a:pPr algn="l" rtl="0">
              <a:defRPr sz="1000"/>
            </a:pPr>
            <a:r>
              <a:rPr lang="en-US" sz="1600" b="1" i="0" u="none" strike="noStrike" baseline="0">
                <a:solidFill>
                  <a:schemeClr val="tx1">
                    <a:lumMod val="95000"/>
                    <a:lumOff val="5000"/>
                  </a:schemeClr>
                </a:solidFill>
                <a:latin typeface="Aptos Narrow"/>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506372</xdr:colOff>
      <xdr:row>17</xdr:row>
      <xdr:rowOff>81573</xdr:rowOff>
    </xdr:from>
    <xdr:to>
      <xdr:col>3</xdr:col>
      <xdr:colOff>105833</xdr:colOff>
      <xdr:row>23</xdr:row>
      <xdr:rowOff>56987</xdr:rowOff>
    </xdr:to>
    <xdr:graphicFrame macro="">
      <xdr:nvGraphicFramePr>
        <xdr:cNvPr id="2" name="Chart 1">
          <a:extLst>
            <a:ext uri="{FF2B5EF4-FFF2-40B4-BE49-F238E27FC236}">
              <a16:creationId xmlns:a16="http://schemas.microsoft.com/office/drawing/2014/main" id="{222DEC1F-544C-F635-DB78-0197DFF82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498230</xdr:colOff>
      <xdr:row>17</xdr:row>
      <xdr:rowOff>81573</xdr:rowOff>
    </xdr:from>
    <xdr:to>
      <xdr:col>6</xdr:col>
      <xdr:colOff>105833</xdr:colOff>
      <xdr:row>22</xdr:row>
      <xdr:rowOff>130256</xdr:rowOff>
    </xdr:to>
    <xdr:graphicFrame macro="">
      <xdr:nvGraphicFramePr>
        <xdr:cNvPr id="3" name="Chart 2">
          <a:extLst>
            <a:ext uri="{FF2B5EF4-FFF2-40B4-BE49-F238E27FC236}">
              <a16:creationId xmlns:a16="http://schemas.microsoft.com/office/drawing/2014/main" id="{4F156910-6188-8CF2-62ED-7FB8A4BA5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604065</xdr:colOff>
      <xdr:row>17</xdr:row>
      <xdr:rowOff>65291</xdr:rowOff>
    </xdr:from>
    <xdr:to>
      <xdr:col>9</xdr:col>
      <xdr:colOff>244230</xdr:colOff>
      <xdr:row>23</xdr:row>
      <xdr:rowOff>130256</xdr:rowOff>
    </xdr:to>
    <xdr:graphicFrame macro="">
      <xdr:nvGraphicFramePr>
        <xdr:cNvPr id="4" name="Chart 3">
          <a:extLst>
            <a:ext uri="{FF2B5EF4-FFF2-40B4-BE49-F238E27FC236}">
              <a16:creationId xmlns:a16="http://schemas.microsoft.com/office/drawing/2014/main" id="{ED993366-4FBC-DEB0-5E90-68D4E6869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1628</xdr:colOff>
      <xdr:row>17</xdr:row>
      <xdr:rowOff>57151</xdr:rowOff>
    </xdr:from>
    <xdr:to>
      <xdr:col>12</xdr:col>
      <xdr:colOff>48845</xdr:colOff>
      <xdr:row>22</xdr:row>
      <xdr:rowOff>48847</xdr:rowOff>
    </xdr:to>
    <xdr:graphicFrame macro="">
      <xdr:nvGraphicFramePr>
        <xdr:cNvPr id="5" name="Chart 4">
          <a:extLst>
            <a:ext uri="{FF2B5EF4-FFF2-40B4-BE49-F238E27FC236}">
              <a16:creationId xmlns:a16="http://schemas.microsoft.com/office/drawing/2014/main" id="{B4A39E1F-FE03-2946-74C9-96F709CC0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20</xdr:row>
      <xdr:rowOff>0</xdr:rowOff>
    </xdr:from>
    <xdr:to>
      <xdr:col>14</xdr:col>
      <xdr:colOff>895180</xdr:colOff>
      <xdr:row>25</xdr:row>
      <xdr:rowOff>107058</xdr:rowOff>
    </xdr:to>
    <xdr:graphicFrame macro="">
      <xdr:nvGraphicFramePr>
        <xdr:cNvPr id="6" name="Chart 5">
          <a:extLst>
            <a:ext uri="{FF2B5EF4-FFF2-40B4-BE49-F238E27FC236}">
              <a16:creationId xmlns:a16="http://schemas.microsoft.com/office/drawing/2014/main" id="{5C0ABB3A-76B4-463B-99D3-6AC8A8CA4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1.752892129633" createdVersion="8" refreshedVersion="8" minRefreshableVersion="3" recordCount="64" xr:uid="{482B3002-2EF5-4226-993D-B08A30D21DE6}">
  <cacheSource type="worksheet">
    <worksheetSource name="Raw_Data"/>
  </cacheSource>
  <cacheFields count="8">
    <cacheField name="Date" numFmtId="14">
      <sharedItems containsSemiMixedTypes="0" containsNonDate="0" containsDate="1" containsString="0" minDate="2026-01-01T00:00:00" maxDate="2026-09-26T00:00:00"/>
    </cacheField>
    <cacheField name="Month" numFmtId="0">
      <sharedItems count="9">
        <s v="Jan"/>
        <s v="Feb"/>
        <s v="Mar"/>
        <s v="Apr"/>
        <s v="May"/>
        <s v="Jun"/>
        <s v="Jul"/>
        <s v="Aug"/>
        <s v="Sep"/>
      </sharedItems>
    </cacheField>
    <cacheField name="Type" numFmtId="0">
      <sharedItems count="2">
        <s v="Income"/>
        <s v="Expense"/>
      </sharedItems>
    </cacheField>
    <cacheField name="Category" numFmtId="0">
      <sharedItems count="7">
        <s v="Salary"/>
        <s v="Rent"/>
        <s v="Food"/>
        <s v="Transport"/>
        <s v="Entertainment"/>
        <s v="Shopping"/>
        <s v="Bills"/>
      </sharedItems>
    </cacheField>
    <cacheField name="Description" numFmtId="0">
      <sharedItems/>
    </cacheField>
    <cacheField name="Payment Method" numFmtId="0">
      <sharedItems count="3">
        <s v="Bank Transfer"/>
        <s v="UPI"/>
        <s v="Debit Card"/>
      </sharedItems>
    </cacheField>
    <cacheField name="Amount" numFmtId="0">
      <sharedItems containsSemiMixedTypes="0" containsString="0" containsNumber="1" containsInteger="1" minValue="700" maxValue="35000"/>
    </cacheField>
    <cacheField name="Spending Type" numFmtId="0">
      <sharedItems count="3">
        <s v="Essential"/>
        <s v="Discretionary"/>
        <s v="Lifestyle"/>
      </sharedItems>
    </cacheField>
  </cacheFields>
  <extLst>
    <ext xmlns:x14="http://schemas.microsoft.com/office/spreadsheetml/2009/9/main" uri="{725AE2AE-9491-48be-B2B4-4EB974FC3084}">
      <x14:pivotCacheDefinition pivotCacheId="3477695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1.984366319448" createdVersion="8" refreshedVersion="8" minRefreshableVersion="3" recordCount="9" xr:uid="{744589DC-0065-4B7B-AA3C-59EA718F47C2}">
  <cacheSource type="worksheet">
    <worksheetSource name="Table4"/>
  </cacheSource>
  <cacheFields count="5">
    <cacheField name="Month" numFmtId="0">
      <sharedItems count="9">
        <s v="Jan"/>
        <s v="Feb"/>
        <s v="Mar"/>
        <s v="Apr"/>
        <s v="May"/>
        <s v="Jun"/>
        <s v="Jul"/>
        <s v="Aug"/>
        <s v="Sep"/>
      </sharedItems>
    </cacheField>
    <cacheField name="Income" numFmtId="0">
      <sharedItems containsSemiMixedTypes="0" containsString="0" containsNumber="1" containsInteger="1" minValue="35000" maxValue="35000"/>
    </cacheField>
    <cacheField name="Expense" numFmtId="0">
      <sharedItems containsSemiMixedTypes="0" containsString="0" containsNumber="1" containsInteger="1" minValue="18000" maxValue="21200"/>
    </cacheField>
    <cacheField name="Savings" numFmtId="0">
      <sharedItems containsSemiMixedTypes="0" containsString="0" containsNumber="1" containsInteger="1" minValue="13800" maxValue="17000"/>
    </cacheField>
    <cacheField name="Savings %" numFmtId="9">
      <sharedItems containsSemiMixedTypes="0" containsString="0" containsNumber="1" minValue="0.39428571428571429" maxValue="0.485714285714285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d v="2026-01-01T00:00:00"/>
    <x v="0"/>
    <x v="0"/>
    <x v="0"/>
    <s v="Monthly Salary"/>
    <x v="0"/>
    <n v="35000"/>
    <x v="0"/>
  </r>
  <r>
    <d v="2026-01-02T00:00:00"/>
    <x v="0"/>
    <x v="1"/>
    <x v="1"/>
    <s v="House Rent"/>
    <x v="0"/>
    <n v="10000"/>
    <x v="0"/>
  </r>
  <r>
    <d v="2026-01-04T00:00:00"/>
    <x v="0"/>
    <x v="1"/>
    <x v="2"/>
    <s v="Groceries"/>
    <x v="1"/>
    <n v="2500"/>
    <x v="0"/>
  </r>
  <r>
    <d v="2026-01-06T00:00:00"/>
    <x v="0"/>
    <x v="1"/>
    <x v="3"/>
    <s v="Bus/Auto"/>
    <x v="1"/>
    <n v="1200"/>
    <x v="0"/>
  </r>
  <r>
    <d v="2026-01-10T00:00:00"/>
    <x v="0"/>
    <x v="1"/>
    <x v="4"/>
    <s v="Movies"/>
    <x v="1"/>
    <n v="800"/>
    <x v="1"/>
  </r>
  <r>
    <d v="2026-01-15T00:00:00"/>
    <x v="0"/>
    <x v="1"/>
    <x v="5"/>
    <s v="Clothes"/>
    <x v="2"/>
    <n v="2500"/>
    <x v="2"/>
  </r>
  <r>
    <d v="2026-01-20T00:00:00"/>
    <x v="0"/>
    <x v="1"/>
    <x v="6"/>
    <s v="Electricity"/>
    <x v="1"/>
    <n v="1500"/>
    <x v="0"/>
  </r>
  <r>
    <d v="2026-01-25T00:00:00"/>
    <x v="0"/>
    <x v="1"/>
    <x v="2"/>
    <s v="Restaurant"/>
    <x v="1"/>
    <n v="1200"/>
    <x v="2"/>
  </r>
  <r>
    <d v="2026-02-01T00:00:00"/>
    <x v="1"/>
    <x v="0"/>
    <x v="0"/>
    <s v="Monthly Salary"/>
    <x v="0"/>
    <n v="35000"/>
    <x v="0"/>
  </r>
  <r>
    <d v="2026-02-02T00:00:00"/>
    <x v="1"/>
    <x v="1"/>
    <x v="1"/>
    <s v="House Rent"/>
    <x v="0"/>
    <n v="10000"/>
    <x v="0"/>
  </r>
  <r>
    <d v="2026-02-05T00:00:00"/>
    <x v="1"/>
    <x v="1"/>
    <x v="2"/>
    <s v="Groceries"/>
    <x v="1"/>
    <n v="2800"/>
    <x v="0"/>
  </r>
  <r>
    <d v="2026-02-08T00:00:00"/>
    <x v="1"/>
    <x v="1"/>
    <x v="3"/>
    <s v="Bus/Auto"/>
    <x v="1"/>
    <n v="1100"/>
    <x v="0"/>
  </r>
  <r>
    <d v="2026-02-12T00:00:00"/>
    <x v="1"/>
    <x v="1"/>
    <x v="5"/>
    <s v="Shoes"/>
    <x v="2"/>
    <n v="3000"/>
    <x v="2"/>
  </r>
  <r>
    <d v="2026-02-18T00:00:00"/>
    <x v="1"/>
    <x v="1"/>
    <x v="6"/>
    <s v="Electricity"/>
    <x v="1"/>
    <n v="1600"/>
    <x v="0"/>
  </r>
  <r>
    <d v="2026-02-22T00:00:00"/>
    <x v="1"/>
    <x v="1"/>
    <x v="4"/>
    <s v="Restaurant"/>
    <x v="1"/>
    <n v="1000"/>
    <x v="1"/>
  </r>
  <r>
    <d v="2026-03-01T00:00:00"/>
    <x v="2"/>
    <x v="0"/>
    <x v="0"/>
    <s v="Monthly Salary"/>
    <x v="0"/>
    <n v="35000"/>
    <x v="0"/>
  </r>
  <r>
    <d v="2026-03-03T00:00:00"/>
    <x v="2"/>
    <x v="1"/>
    <x v="1"/>
    <s v="House Rent"/>
    <x v="0"/>
    <n v="10000"/>
    <x v="0"/>
  </r>
  <r>
    <d v="2026-03-05T00:00:00"/>
    <x v="2"/>
    <x v="1"/>
    <x v="2"/>
    <s v="Groceries"/>
    <x v="1"/>
    <n v="3000"/>
    <x v="0"/>
  </r>
  <r>
    <d v="2026-03-09T00:00:00"/>
    <x v="2"/>
    <x v="1"/>
    <x v="3"/>
    <s v="Cab"/>
    <x v="1"/>
    <n v="1500"/>
    <x v="0"/>
  </r>
  <r>
    <d v="2026-03-13T00:00:00"/>
    <x v="2"/>
    <x v="1"/>
    <x v="5"/>
    <s v="Accessories"/>
    <x v="2"/>
    <n v="1800"/>
    <x v="2"/>
  </r>
  <r>
    <d v="2026-03-17T00:00:00"/>
    <x v="2"/>
    <x v="1"/>
    <x v="6"/>
    <s v="Internet"/>
    <x v="1"/>
    <n v="1000"/>
    <x v="0"/>
  </r>
  <r>
    <d v="2026-03-21T00:00:00"/>
    <x v="2"/>
    <x v="1"/>
    <x v="4"/>
    <s v="Movie"/>
    <x v="1"/>
    <n v="700"/>
    <x v="1"/>
  </r>
  <r>
    <d v="2026-04-01T00:00:00"/>
    <x v="3"/>
    <x v="0"/>
    <x v="0"/>
    <s v="Monthly Salary"/>
    <x v="0"/>
    <n v="35000"/>
    <x v="0"/>
  </r>
  <r>
    <d v="2026-04-03T00:00:00"/>
    <x v="3"/>
    <x v="1"/>
    <x v="1"/>
    <s v="House Rent"/>
    <x v="0"/>
    <n v="10000"/>
    <x v="0"/>
  </r>
  <r>
    <d v="2026-04-06T00:00:00"/>
    <x v="3"/>
    <x v="1"/>
    <x v="2"/>
    <s v="Groceries"/>
    <x v="1"/>
    <n v="2700"/>
    <x v="0"/>
  </r>
  <r>
    <d v="2026-04-10T00:00:00"/>
    <x v="3"/>
    <x v="1"/>
    <x v="3"/>
    <s v="Bus/Auto"/>
    <x v="1"/>
    <n v="1300"/>
    <x v="0"/>
  </r>
  <r>
    <d v="2026-04-15T00:00:00"/>
    <x v="3"/>
    <x v="1"/>
    <x v="5"/>
    <s v="Clothes"/>
    <x v="2"/>
    <n v="2200"/>
    <x v="2"/>
  </r>
  <r>
    <d v="2026-04-18T00:00:00"/>
    <x v="3"/>
    <x v="1"/>
    <x v="6"/>
    <s v="Electricity"/>
    <x v="1"/>
    <n v="1400"/>
    <x v="0"/>
  </r>
  <r>
    <d v="2026-04-25T00:00:00"/>
    <x v="3"/>
    <x v="1"/>
    <x v="2"/>
    <s v="Restaurant"/>
    <x v="1"/>
    <n v="1100"/>
    <x v="2"/>
  </r>
  <r>
    <d v="2026-05-01T00:00:00"/>
    <x v="4"/>
    <x v="0"/>
    <x v="0"/>
    <s v="Monthly Salary"/>
    <x v="0"/>
    <n v="35000"/>
    <x v="0"/>
  </r>
  <r>
    <d v="2026-05-03T00:00:00"/>
    <x v="4"/>
    <x v="1"/>
    <x v="1"/>
    <s v="House Rent"/>
    <x v="0"/>
    <n v="10000"/>
    <x v="0"/>
  </r>
  <r>
    <d v="2026-05-06T00:00:00"/>
    <x v="4"/>
    <x v="1"/>
    <x v="2"/>
    <s v="Groceries"/>
    <x v="1"/>
    <n v="2900"/>
    <x v="0"/>
  </r>
  <r>
    <d v="2026-05-10T00:00:00"/>
    <x v="4"/>
    <x v="1"/>
    <x v="3"/>
    <s v="Cab"/>
    <x v="1"/>
    <n v="1600"/>
    <x v="0"/>
  </r>
  <r>
    <d v="2026-05-14T00:00:00"/>
    <x v="4"/>
    <x v="1"/>
    <x v="5"/>
    <s v="Electronics"/>
    <x v="2"/>
    <n v="3500"/>
    <x v="2"/>
  </r>
  <r>
    <d v="2026-05-19T00:00:00"/>
    <x v="4"/>
    <x v="1"/>
    <x v="6"/>
    <s v="Electricity"/>
    <x v="1"/>
    <n v="1500"/>
    <x v="0"/>
  </r>
  <r>
    <d v="2026-05-25T00:00:00"/>
    <x v="4"/>
    <x v="1"/>
    <x v="4"/>
    <s v="Restaurant"/>
    <x v="1"/>
    <n v="1200"/>
    <x v="1"/>
  </r>
  <r>
    <d v="2026-06-01T00:00:00"/>
    <x v="5"/>
    <x v="0"/>
    <x v="0"/>
    <s v="Monthly Salary"/>
    <x v="0"/>
    <n v="35000"/>
    <x v="0"/>
  </r>
  <r>
    <d v="2026-06-03T00:00:00"/>
    <x v="5"/>
    <x v="1"/>
    <x v="1"/>
    <s v="House Rent"/>
    <x v="0"/>
    <n v="10000"/>
    <x v="0"/>
  </r>
  <r>
    <d v="2026-06-06T00:00:00"/>
    <x v="5"/>
    <x v="1"/>
    <x v="2"/>
    <s v="Groceries"/>
    <x v="1"/>
    <n v="3100"/>
    <x v="0"/>
  </r>
  <r>
    <d v="2026-06-09T00:00:00"/>
    <x v="5"/>
    <x v="1"/>
    <x v="3"/>
    <s v="Bus/Auto"/>
    <x v="1"/>
    <n v="1400"/>
    <x v="0"/>
  </r>
  <r>
    <d v="2026-06-15T00:00:00"/>
    <x v="5"/>
    <x v="1"/>
    <x v="5"/>
    <s v="Clothes"/>
    <x v="2"/>
    <n v="2500"/>
    <x v="2"/>
  </r>
  <r>
    <d v="2026-06-18T00:00:00"/>
    <x v="5"/>
    <x v="1"/>
    <x v="6"/>
    <s v="Internet"/>
    <x v="1"/>
    <n v="1000"/>
    <x v="0"/>
  </r>
  <r>
    <d v="2026-06-24T00:00:00"/>
    <x v="5"/>
    <x v="1"/>
    <x v="4"/>
    <s v="Movies"/>
    <x v="1"/>
    <n v="900"/>
    <x v="1"/>
  </r>
  <r>
    <d v="2026-07-01T00:00:00"/>
    <x v="6"/>
    <x v="0"/>
    <x v="0"/>
    <s v="Monthly Salary"/>
    <x v="0"/>
    <n v="35000"/>
    <x v="0"/>
  </r>
  <r>
    <d v="2026-07-03T00:00:00"/>
    <x v="6"/>
    <x v="1"/>
    <x v="1"/>
    <s v="House Rent"/>
    <x v="0"/>
    <n v="10000"/>
    <x v="0"/>
  </r>
  <r>
    <d v="2026-07-06T00:00:00"/>
    <x v="6"/>
    <x v="1"/>
    <x v="2"/>
    <s v="Groceries"/>
    <x v="1"/>
    <n v="3200"/>
    <x v="0"/>
  </r>
  <r>
    <d v="2026-07-10T00:00:00"/>
    <x v="6"/>
    <x v="1"/>
    <x v="3"/>
    <s v="Bus/Auto"/>
    <x v="1"/>
    <n v="1500"/>
    <x v="0"/>
  </r>
  <r>
    <d v="2026-07-15T00:00:00"/>
    <x v="6"/>
    <x v="1"/>
    <x v="5"/>
    <s v="Personal Shopping"/>
    <x v="2"/>
    <n v="2800"/>
    <x v="2"/>
  </r>
  <r>
    <d v="2026-07-19T00:00:00"/>
    <x v="6"/>
    <x v="1"/>
    <x v="6"/>
    <s v="Utilities"/>
    <x v="1"/>
    <n v="1500"/>
    <x v="0"/>
  </r>
  <r>
    <d v="2026-07-25T00:00:00"/>
    <x v="6"/>
    <x v="1"/>
    <x v="4"/>
    <s v="Movies/Restaurant"/>
    <x v="1"/>
    <n v="1300"/>
    <x v="1"/>
  </r>
  <r>
    <d v="2026-08-01T00:00:00"/>
    <x v="7"/>
    <x v="0"/>
    <x v="0"/>
    <s v="Monthly Salary"/>
    <x v="0"/>
    <n v="35000"/>
    <x v="0"/>
  </r>
  <r>
    <d v="2026-08-03T00:00:00"/>
    <x v="7"/>
    <x v="1"/>
    <x v="1"/>
    <s v="House Rent"/>
    <x v="0"/>
    <n v="10000"/>
    <x v="0"/>
  </r>
  <r>
    <d v="2026-08-06T00:00:00"/>
    <x v="7"/>
    <x v="1"/>
    <x v="2"/>
    <s v="Groceries"/>
    <x v="1"/>
    <n v="3300"/>
    <x v="0"/>
  </r>
  <r>
    <d v="2026-08-10T00:00:00"/>
    <x v="7"/>
    <x v="1"/>
    <x v="3"/>
    <s v="Bus/Auto"/>
    <x v="1"/>
    <n v="1700"/>
    <x v="0"/>
  </r>
  <r>
    <d v="2026-08-15T00:00:00"/>
    <x v="7"/>
    <x v="1"/>
    <x v="5"/>
    <s v="Personal Shopping"/>
    <x v="2"/>
    <n v="3200"/>
    <x v="2"/>
  </r>
  <r>
    <d v="2026-08-19T00:00:00"/>
    <x v="7"/>
    <x v="1"/>
    <x v="6"/>
    <s v="Utilities"/>
    <x v="1"/>
    <n v="1600"/>
    <x v="0"/>
  </r>
  <r>
    <d v="2026-08-25T00:00:00"/>
    <x v="7"/>
    <x v="1"/>
    <x v="4"/>
    <s v="Movies/Restaurant"/>
    <x v="1"/>
    <n v="1400"/>
    <x v="1"/>
  </r>
  <r>
    <d v="2026-09-01T00:00:00"/>
    <x v="8"/>
    <x v="0"/>
    <x v="0"/>
    <s v="Monthly Salary"/>
    <x v="0"/>
    <n v="35000"/>
    <x v="0"/>
  </r>
  <r>
    <d v="2026-09-03T00:00:00"/>
    <x v="8"/>
    <x v="1"/>
    <x v="1"/>
    <s v="House Rent"/>
    <x v="0"/>
    <n v="10000"/>
    <x v="0"/>
  </r>
  <r>
    <d v="2026-09-06T00:00:00"/>
    <x v="8"/>
    <x v="1"/>
    <x v="2"/>
    <s v="Groceries"/>
    <x v="1"/>
    <n v="3000"/>
    <x v="0"/>
  </r>
  <r>
    <d v="2026-09-10T00:00:00"/>
    <x v="8"/>
    <x v="1"/>
    <x v="3"/>
    <s v="Bus/Auto"/>
    <x v="1"/>
    <n v="1400"/>
    <x v="0"/>
  </r>
  <r>
    <d v="2026-09-15T00:00:00"/>
    <x v="8"/>
    <x v="1"/>
    <x v="5"/>
    <s v="Personal Shopping"/>
    <x v="2"/>
    <n v="2400"/>
    <x v="2"/>
  </r>
  <r>
    <d v="2026-09-19T00:00:00"/>
    <x v="8"/>
    <x v="1"/>
    <x v="6"/>
    <s v="Utilities"/>
    <x v="1"/>
    <n v="1500"/>
    <x v="0"/>
  </r>
  <r>
    <d v="2026-09-25T00:00:00"/>
    <x v="8"/>
    <x v="1"/>
    <x v="4"/>
    <s v="Movies/Restaurant"/>
    <x v="1"/>
    <n v="11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35000"/>
    <n v="19700"/>
    <n v="15300"/>
    <n v="0.43714285714285717"/>
  </r>
  <r>
    <x v="1"/>
    <n v="35000"/>
    <n v="19500"/>
    <n v="15500"/>
    <n v="0.44285714285714284"/>
  </r>
  <r>
    <x v="2"/>
    <n v="35000"/>
    <n v="18000"/>
    <n v="17000"/>
    <n v="0.48571428571428571"/>
  </r>
  <r>
    <x v="3"/>
    <n v="35000"/>
    <n v="18700"/>
    <n v="16300"/>
    <n v="0.46571428571428569"/>
  </r>
  <r>
    <x v="4"/>
    <n v="35000"/>
    <n v="20700"/>
    <n v="14300"/>
    <n v="0.40857142857142859"/>
  </r>
  <r>
    <x v="5"/>
    <n v="35000"/>
    <n v="18900"/>
    <n v="16100"/>
    <n v="0.46"/>
  </r>
  <r>
    <x v="6"/>
    <n v="35000"/>
    <n v="20300"/>
    <n v="14700"/>
    <n v="0.42"/>
  </r>
  <r>
    <x v="7"/>
    <n v="35000"/>
    <n v="21200"/>
    <n v="13800"/>
    <n v="0.39428571428571429"/>
  </r>
  <r>
    <x v="8"/>
    <n v="35000"/>
    <n v="19400"/>
    <n v="15600"/>
    <n v="0.44571428571428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1DE5C-B866-4B03-B996-017D37664C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3:J7" firstHeaderRow="1" firstDataRow="1" firstDataCol="1" rowPageCount="1" colPageCount="1"/>
  <pivotFields count="8">
    <pivotField numFmtId="14" showAll="0"/>
    <pivotField showAll="0">
      <items count="10">
        <item x="0"/>
        <item x="1"/>
        <item x="2"/>
        <item x="3"/>
        <item x="4"/>
        <item x="5"/>
        <item x="6"/>
        <item x="7"/>
        <item x="8"/>
        <item t="default"/>
      </items>
    </pivotField>
    <pivotField axis="axisPage" multipleItemSelectionAllowed="1" showAll="0">
      <items count="3">
        <item x="1"/>
        <item x="0"/>
        <item t="default"/>
      </items>
    </pivotField>
    <pivotField showAll="0">
      <items count="8">
        <item x="6"/>
        <item x="4"/>
        <item x="2"/>
        <item x="1"/>
        <item x="0"/>
        <item x="5"/>
        <item x="3"/>
        <item t="default"/>
      </items>
    </pivotField>
    <pivotField showAll="0"/>
    <pivotField showAll="0">
      <items count="4">
        <item x="0"/>
        <item x="2"/>
        <item x="1"/>
        <item t="default"/>
      </items>
    </pivotField>
    <pivotField dataField="1" showAll="0"/>
    <pivotField axis="axisRow" showAll="0">
      <items count="4">
        <item x="1"/>
        <item x="0"/>
        <item x="2"/>
        <item t="default"/>
      </items>
    </pivotField>
  </pivotFields>
  <rowFields count="1">
    <field x="7"/>
  </rowFields>
  <rowItems count="4">
    <i>
      <x/>
    </i>
    <i>
      <x v="1"/>
    </i>
    <i>
      <x v="2"/>
    </i>
    <i t="grand">
      <x/>
    </i>
  </rowItems>
  <colItems count="1">
    <i/>
  </colItems>
  <pageFields count="1">
    <pageField fld="2" hier="-1"/>
  </pageFields>
  <dataFields count="1">
    <dataField name="Sum of Amount" fld="6"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218F44-E3CF-4516-A131-9540C2DABE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G11" firstHeaderRow="1" firstDataRow="1" firstDataCol="1" rowPageCount="1" colPageCount="1"/>
  <pivotFields count="8">
    <pivotField numFmtId="14" showAll="0"/>
    <pivotField showAll="0">
      <items count="10">
        <item x="0"/>
        <item x="1"/>
        <item x="2"/>
        <item x="3"/>
        <item x="4"/>
        <item x="5"/>
        <item x="6"/>
        <item x="7"/>
        <item x="8"/>
        <item t="default"/>
      </items>
    </pivotField>
    <pivotField axis="axisPage" multipleItemSelectionAllowed="1" showAll="0">
      <items count="3">
        <item x="1"/>
        <item x="0"/>
        <item t="default"/>
      </items>
    </pivotField>
    <pivotField axis="axisRow" showAll="0">
      <items count="8">
        <item x="6"/>
        <item x="4"/>
        <item x="2"/>
        <item x="1"/>
        <item x="0"/>
        <item x="5"/>
        <item x="3"/>
        <item t="default"/>
      </items>
    </pivotField>
    <pivotField showAll="0"/>
    <pivotField showAll="0">
      <items count="4">
        <item x="0"/>
        <item x="2"/>
        <item x="1"/>
        <item t="default"/>
      </items>
    </pivotField>
    <pivotField dataField="1" showAll="0"/>
    <pivotField showAll="0">
      <items count="4">
        <item x="1"/>
        <item x="0"/>
        <item x="2"/>
        <item t="default"/>
      </items>
    </pivotField>
  </pivotFields>
  <rowFields count="1">
    <field x="3"/>
  </rowFields>
  <rowItems count="8">
    <i>
      <x/>
    </i>
    <i>
      <x v="1"/>
    </i>
    <i>
      <x v="2"/>
    </i>
    <i>
      <x v="3"/>
    </i>
    <i>
      <x v="4"/>
    </i>
    <i>
      <x v="5"/>
    </i>
    <i>
      <x v="6"/>
    </i>
    <i t="grand">
      <x/>
    </i>
  </rowItems>
  <colItems count="1">
    <i/>
  </colItems>
  <pageFields count="1">
    <pageField fld="2" hier="-1"/>
  </pageFields>
  <dataFields count="1">
    <dataField name="Sum of Amount" fld="6" baseField="0" baseItem="0"/>
  </dataFields>
  <chartFormats count="32">
    <chartFormat chart="7"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3" count="1" selected="0">
            <x v="0"/>
          </reference>
        </references>
      </pivotArea>
    </chartFormat>
    <chartFormat chart="10" format="11">
      <pivotArea type="data" outline="0" fieldPosition="0">
        <references count="2">
          <reference field="4294967294" count="1" selected="0">
            <x v="0"/>
          </reference>
          <reference field="3" count="1" selected="0">
            <x v="1"/>
          </reference>
        </references>
      </pivotArea>
    </chartFormat>
    <chartFormat chart="10" format="12">
      <pivotArea type="data" outline="0" fieldPosition="0">
        <references count="2">
          <reference field="4294967294" count="1" selected="0">
            <x v="0"/>
          </reference>
          <reference field="3" count="1" selected="0">
            <x v="2"/>
          </reference>
        </references>
      </pivotArea>
    </chartFormat>
    <chartFormat chart="10" format="13">
      <pivotArea type="data" outline="0" fieldPosition="0">
        <references count="2">
          <reference field="4294967294" count="1" selected="0">
            <x v="0"/>
          </reference>
          <reference field="3" count="1" selected="0">
            <x v="3"/>
          </reference>
        </references>
      </pivotArea>
    </chartFormat>
    <chartFormat chart="10" format="14">
      <pivotArea type="data" outline="0" fieldPosition="0">
        <references count="2">
          <reference field="4294967294" count="1" selected="0">
            <x v="0"/>
          </reference>
          <reference field="3" count="1" selected="0">
            <x v="4"/>
          </reference>
        </references>
      </pivotArea>
    </chartFormat>
    <chartFormat chart="10" format="15">
      <pivotArea type="data" outline="0" fieldPosition="0">
        <references count="2">
          <reference field="4294967294" count="1" selected="0">
            <x v="0"/>
          </reference>
          <reference field="3" count="1" selected="0">
            <x v="5"/>
          </reference>
        </references>
      </pivotArea>
    </chartFormat>
    <chartFormat chart="10" format="16">
      <pivotArea type="data" outline="0" fieldPosition="0">
        <references count="2">
          <reference field="4294967294" count="1" selected="0">
            <x v="0"/>
          </reference>
          <reference field="3" count="1" selected="0">
            <x v="6"/>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6"/>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3" count="1" selected="0">
            <x v="0"/>
          </reference>
        </references>
      </pivotArea>
    </chartFormat>
    <chartFormat chart="12" format="19">
      <pivotArea type="data" outline="0" fieldPosition="0">
        <references count="2">
          <reference field="4294967294" count="1" selected="0">
            <x v="0"/>
          </reference>
          <reference field="3" count="1" selected="0">
            <x v="1"/>
          </reference>
        </references>
      </pivotArea>
    </chartFormat>
    <chartFormat chart="12" format="20">
      <pivotArea type="data" outline="0" fieldPosition="0">
        <references count="2">
          <reference field="4294967294" count="1" selected="0">
            <x v="0"/>
          </reference>
          <reference field="3" count="1" selected="0">
            <x v="2"/>
          </reference>
        </references>
      </pivotArea>
    </chartFormat>
    <chartFormat chart="12" format="21">
      <pivotArea type="data" outline="0" fieldPosition="0">
        <references count="2">
          <reference field="4294967294" count="1" selected="0">
            <x v="0"/>
          </reference>
          <reference field="3" count="1" selected="0">
            <x v="3"/>
          </reference>
        </references>
      </pivotArea>
    </chartFormat>
    <chartFormat chart="12" format="22">
      <pivotArea type="data" outline="0" fieldPosition="0">
        <references count="2">
          <reference field="4294967294" count="1" selected="0">
            <x v="0"/>
          </reference>
          <reference field="3" count="1" selected="0">
            <x v="4"/>
          </reference>
        </references>
      </pivotArea>
    </chartFormat>
    <chartFormat chart="12" format="23">
      <pivotArea type="data" outline="0" fieldPosition="0">
        <references count="2">
          <reference field="4294967294" count="1" selected="0">
            <x v="0"/>
          </reference>
          <reference field="3" count="1" selected="0">
            <x v="5"/>
          </reference>
        </references>
      </pivotArea>
    </chartFormat>
    <chartFormat chart="12" format="24">
      <pivotArea type="data" outline="0" fieldPosition="0">
        <references count="2">
          <reference field="4294967294" count="1" selected="0">
            <x v="0"/>
          </reference>
          <reference field="3" count="1" selected="0">
            <x v="6"/>
          </reference>
        </references>
      </pivotArea>
    </chartFormat>
    <chartFormat chart="13" format="25" series="1">
      <pivotArea type="data" outline="0" fieldPosition="0">
        <references count="1">
          <reference field="4294967294" count="1" selected="0">
            <x v="0"/>
          </reference>
        </references>
      </pivotArea>
    </chartFormat>
    <chartFormat chart="13" format="26">
      <pivotArea type="data" outline="0" fieldPosition="0">
        <references count="2">
          <reference field="4294967294" count="1" selected="0">
            <x v="0"/>
          </reference>
          <reference field="3" count="1" selected="0">
            <x v="0"/>
          </reference>
        </references>
      </pivotArea>
    </chartFormat>
    <chartFormat chart="13" format="27">
      <pivotArea type="data" outline="0" fieldPosition="0">
        <references count="2">
          <reference field="4294967294" count="1" selected="0">
            <x v="0"/>
          </reference>
          <reference field="3" count="1" selected="0">
            <x v="1"/>
          </reference>
        </references>
      </pivotArea>
    </chartFormat>
    <chartFormat chart="13" format="28">
      <pivotArea type="data" outline="0" fieldPosition="0">
        <references count="2">
          <reference field="4294967294" count="1" selected="0">
            <x v="0"/>
          </reference>
          <reference field="3" count="1" selected="0">
            <x v="2"/>
          </reference>
        </references>
      </pivotArea>
    </chartFormat>
    <chartFormat chart="13" format="29">
      <pivotArea type="data" outline="0" fieldPosition="0">
        <references count="2">
          <reference field="4294967294" count="1" selected="0">
            <x v="0"/>
          </reference>
          <reference field="3" count="1" selected="0">
            <x v="3"/>
          </reference>
        </references>
      </pivotArea>
    </chartFormat>
    <chartFormat chart="13" format="30">
      <pivotArea type="data" outline="0" fieldPosition="0">
        <references count="2">
          <reference field="4294967294" count="1" selected="0">
            <x v="0"/>
          </reference>
          <reference field="3" count="1" selected="0">
            <x v="4"/>
          </reference>
        </references>
      </pivotArea>
    </chartFormat>
    <chartFormat chart="13" format="31">
      <pivotArea type="data" outline="0" fieldPosition="0">
        <references count="2">
          <reference field="4294967294" count="1" selected="0">
            <x v="0"/>
          </reference>
          <reference field="3" count="1" selected="0">
            <x v="5"/>
          </reference>
        </references>
      </pivotArea>
    </chartFormat>
    <chartFormat chart="13" format="3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80C067-C499-4E79-9B63-3042F52C7F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4" firstHeaderRow="1" firstDataRow="2" firstDataCol="1"/>
  <pivotFields count="8">
    <pivotField numFmtId="14" showAll="0"/>
    <pivotField axis="axisRow" showAll="0">
      <items count="10">
        <item x="0"/>
        <item x="1"/>
        <item x="2"/>
        <item x="3"/>
        <item x="4"/>
        <item x="5"/>
        <item x="6"/>
        <item x="7"/>
        <item x="8"/>
        <item t="default"/>
      </items>
    </pivotField>
    <pivotField axis="axisCol" showAll="0">
      <items count="3">
        <item x="1"/>
        <item x="0"/>
        <item t="default"/>
      </items>
    </pivotField>
    <pivotField showAll="0">
      <items count="8">
        <item x="6"/>
        <item x="4"/>
        <item x="2"/>
        <item x="1"/>
        <item x="0"/>
        <item x="5"/>
        <item x="3"/>
        <item t="default"/>
      </items>
    </pivotField>
    <pivotField showAll="0"/>
    <pivotField showAll="0">
      <items count="4">
        <item x="0"/>
        <item x="2"/>
        <item x="1"/>
        <item t="default"/>
      </items>
    </pivotField>
    <pivotField dataField="1" showAll="0"/>
    <pivotField showAll="0">
      <items count="4">
        <item x="1"/>
        <item x="0"/>
        <item x="2"/>
        <item t="default"/>
      </items>
    </pivotField>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Sum of Amount" fld="6" baseField="1"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9" format="7" series="1">
      <pivotArea type="data" outline="0" fieldPosition="0">
        <references count="2">
          <reference field="4294967294" count="1" selected="0">
            <x v="0"/>
          </reference>
          <reference field="2" count="1" selected="0">
            <x v="0"/>
          </reference>
        </references>
      </pivotArea>
    </chartFormat>
    <chartFormat chart="9" format="8" series="1">
      <pivotArea type="data" outline="0" fieldPosition="0">
        <references count="2">
          <reference field="4294967294" count="1" selected="0">
            <x v="0"/>
          </reference>
          <reference field="2" count="1" selected="0">
            <x v="1"/>
          </reference>
        </references>
      </pivotArea>
    </chartFormat>
    <chartFormat chart="10" format="9" series="1">
      <pivotArea type="data" outline="0" fieldPosition="0">
        <references count="2">
          <reference field="4294967294" count="1" selected="0">
            <x v="0"/>
          </reference>
          <reference field="2" count="1" selected="0">
            <x v="0"/>
          </reference>
        </references>
      </pivotArea>
    </chartFormat>
    <chartFormat chart="10" format="10"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B1C10-33A2-4A70-A80D-18DD73CADA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5:M9" firstHeaderRow="1" firstDataRow="1" firstDataCol="1" rowPageCount="1" colPageCount="1"/>
  <pivotFields count="8">
    <pivotField numFmtId="14" showAll="0"/>
    <pivotField showAll="0">
      <items count="10">
        <item x="0"/>
        <item x="1"/>
        <item x="2"/>
        <item x="3"/>
        <item x="4"/>
        <item x="5"/>
        <item x="6"/>
        <item x="7"/>
        <item x="8"/>
        <item t="default"/>
      </items>
    </pivotField>
    <pivotField axis="axisPage" multipleItemSelectionAllowed="1" showAll="0">
      <items count="3">
        <item x="1"/>
        <item x="0"/>
        <item t="default"/>
      </items>
    </pivotField>
    <pivotField showAll="0">
      <items count="8">
        <item x="6"/>
        <item x="4"/>
        <item x="2"/>
        <item x="1"/>
        <item x="0"/>
        <item x="5"/>
        <item x="3"/>
        <item t="default"/>
      </items>
    </pivotField>
    <pivotField showAll="0"/>
    <pivotField axis="axisRow" showAll="0">
      <items count="4">
        <item x="0"/>
        <item x="2"/>
        <item x="1"/>
        <item t="default"/>
      </items>
    </pivotField>
    <pivotField dataField="1" showAll="0"/>
    <pivotField showAll="0">
      <items count="4">
        <item x="1"/>
        <item x="0"/>
        <item x="2"/>
        <item t="default"/>
      </items>
    </pivotField>
  </pivotFields>
  <rowFields count="1">
    <field x="5"/>
  </rowFields>
  <rowItems count="4">
    <i>
      <x/>
    </i>
    <i>
      <x v="1"/>
    </i>
    <i>
      <x v="2"/>
    </i>
    <i t="grand">
      <x/>
    </i>
  </rowItems>
  <colItems count="1">
    <i/>
  </colItems>
  <pageFields count="1">
    <pageField fld="2" hier="-1"/>
  </pageFields>
  <dataFields count="1">
    <dataField name="Sum of Amount" fld="6"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3FDA9-0DFB-47D1-B7DA-845C1D73590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3:P13" firstHeaderRow="1" firstDataRow="1" firstDataCol="1"/>
  <pivotFields count="5">
    <pivotField axis="axisRow" showAll="0">
      <items count="10">
        <item x="0"/>
        <item x="1"/>
        <item x="2"/>
        <item x="3"/>
        <item x="4"/>
        <item x="5"/>
        <item x="6"/>
        <item x="7"/>
        <item x="8"/>
        <item t="default"/>
      </items>
    </pivotField>
    <pivotField showAll="0"/>
    <pivotField showAll="0"/>
    <pivotField dataField="1" showAll="0"/>
    <pivotField numFmtId="9" showAll="0"/>
  </pivotFields>
  <rowFields count="1">
    <field x="0"/>
  </rowFields>
  <rowItems count="10">
    <i>
      <x/>
    </i>
    <i>
      <x v="1"/>
    </i>
    <i>
      <x v="2"/>
    </i>
    <i>
      <x v="3"/>
    </i>
    <i>
      <x v="4"/>
    </i>
    <i>
      <x v="5"/>
    </i>
    <i>
      <x v="6"/>
    </i>
    <i>
      <x v="7"/>
    </i>
    <i>
      <x v="8"/>
    </i>
    <i t="grand">
      <x/>
    </i>
  </rowItems>
  <colItems count="1">
    <i/>
  </colItems>
  <dataFields count="1">
    <dataField name="Sum of Saving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8369FA-54D4-48C5-B394-3038BC1E650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5:L15" firstHeaderRow="1" firstDataRow="1" firstDataCol="1"/>
  <pivotFields count="5">
    <pivotField axis="axisRow" showAll="0">
      <items count="10">
        <item x="0"/>
        <item x="1"/>
        <item x="2"/>
        <item x="3"/>
        <item x="4"/>
        <item x="5"/>
        <item x="6"/>
        <item x="7"/>
        <item x="8"/>
        <item t="default"/>
      </items>
    </pivotField>
    <pivotField showAll="0"/>
    <pivotField showAll="0"/>
    <pivotField showAll="0"/>
    <pivotField dataField="1" numFmtId="9" showAll="0"/>
  </pivotFields>
  <rowFields count="1">
    <field x="0"/>
  </rowFields>
  <rowItems count="10">
    <i>
      <x/>
    </i>
    <i>
      <x v="1"/>
    </i>
    <i>
      <x v="2"/>
    </i>
    <i>
      <x v="3"/>
    </i>
    <i>
      <x v="4"/>
    </i>
    <i>
      <x v="5"/>
    </i>
    <i>
      <x v="6"/>
    </i>
    <i>
      <x v="7"/>
    </i>
    <i>
      <x v="8"/>
    </i>
    <i t="grand">
      <x/>
    </i>
  </rowItems>
  <colItems count="1">
    <i/>
  </colItems>
  <dataFields count="1">
    <dataField name="Sum of Savings %" fld="4" baseField="0" baseItem="0"/>
  </dataFields>
  <formats count="1">
    <format dxfId="0">
      <pivotArea field="0"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D7F2FB-DCDD-467A-B64D-9DC162E33DF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5:I15" firstHeaderRow="1" firstDataRow="1" firstDataCol="1"/>
  <pivotFields count="5">
    <pivotField axis="axisRow" showAll="0">
      <items count="10">
        <item x="0"/>
        <item x="1"/>
        <item x="2"/>
        <item x="3"/>
        <item x="4"/>
        <item x="5"/>
        <item x="6"/>
        <item x="7"/>
        <item x="8"/>
        <item t="default"/>
      </items>
    </pivotField>
    <pivotField showAll="0"/>
    <pivotField showAll="0"/>
    <pivotField dataField="1" showAll="0"/>
    <pivotField numFmtId="9" showAll="0"/>
  </pivotFields>
  <rowFields count="1">
    <field x="0"/>
  </rowFields>
  <rowItems count="10">
    <i>
      <x/>
    </i>
    <i>
      <x v="1"/>
    </i>
    <i>
      <x v="2"/>
    </i>
    <i>
      <x v="3"/>
    </i>
    <i>
      <x v="4"/>
    </i>
    <i>
      <x v="5"/>
    </i>
    <i>
      <x v="6"/>
    </i>
    <i>
      <x v="7"/>
    </i>
    <i>
      <x v="8"/>
    </i>
    <i t="grand">
      <x/>
    </i>
  </rowItems>
  <colItems count="1">
    <i/>
  </colItems>
  <dataFields count="1">
    <dataField name="Sum of Saving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36847-7C89-4594-BDF8-D939EF2AC0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15" firstHeaderRow="1" firstDataRow="1" firstDataCol="1" rowPageCount="1" colPageCount="1"/>
  <pivotFields count="8">
    <pivotField numFmtId="14" showAll="0"/>
    <pivotField axis="axisRow" showAll="0">
      <items count="10">
        <item x="0"/>
        <item x="1"/>
        <item x="2"/>
        <item x="3"/>
        <item x="4"/>
        <item x="5"/>
        <item x="6"/>
        <item x="7"/>
        <item x="8"/>
        <item t="default"/>
      </items>
    </pivotField>
    <pivotField axis="axisPage" multipleItemSelectionAllowed="1" showAll="0">
      <items count="3">
        <item x="1"/>
        <item x="0"/>
        <item t="default"/>
      </items>
    </pivotField>
    <pivotField showAll="0">
      <items count="8">
        <item x="6"/>
        <item x="4"/>
        <item x="2"/>
        <item x="1"/>
        <item x="0"/>
        <item x="5"/>
        <item x="3"/>
        <item t="default"/>
      </items>
    </pivotField>
    <pivotField showAll="0"/>
    <pivotField showAll="0">
      <items count="4">
        <item x="0"/>
        <item x="2"/>
        <item x="1"/>
        <item t="default"/>
      </items>
    </pivotField>
    <pivotField dataField="1" showAll="0"/>
    <pivotField showAll="0">
      <items count="4">
        <item x="1"/>
        <item x="0"/>
        <item x="2"/>
        <item t="default"/>
      </items>
    </pivotField>
  </pivotFields>
  <rowFields count="1">
    <field x="1"/>
  </rowFields>
  <rowItems count="10">
    <i>
      <x/>
    </i>
    <i>
      <x v="1"/>
    </i>
    <i>
      <x v="2"/>
    </i>
    <i>
      <x v="3"/>
    </i>
    <i>
      <x v="4"/>
    </i>
    <i>
      <x v="5"/>
    </i>
    <i>
      <x v="6"/>
    </i>
    <i>
      <x v="7"/>
    </i>
    <i>
      <x v="8"/>
    </i>
    <i t="grand">
      <x/>
    </i>
  </rowItems>
  <colItems count="1">
    <i/>
  </colItems>
  <pageFields count="1">
    <pageField fld="2" hier="-1"/>
  </pageFields>
  <dataFields count="1">
    <dataField name="Sum of Amount" fld="6"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D486F2-8A26-445C-9D6C-0A9A3DF8D33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F15" firstHeaderRow="1" firstDataRow="1" firstDataCol="1"/>
  <pivotFields count="5">
    <pivotField axis="axisRow" showAll="0">
      <items count="10">
        <item x="0"/>
        <item x="1"/>
        <item x="2"/>
        <item x="3"/>
        <item x="4"/>
        <item x="5"/>
        <item x="6"/>
        <item x="7"/>
        <item x="8"/>
        <item t="default"/>
      </items>
    </pivotField>
    <pivotField showAll="0"/>
    <pivotField dataField="1" showAll="0"/>
    <pivotField showAll="0"/>
    <pivotField numFmtId="9" showAll="0"/>
  </pivotFields>
  <rowFields count="1">
    <field x="0"/>
  </rowFields>
  <rowItems count="10">
    <i>
      <x/>
    </i>
    <i>
      <x v="1"/>
    </i>
    <i>
      <x v="2"/>
    </i>
    <i>
      <x v="3"/>
    </i>
    <i>
      <x v="4"/>
    </i>
    <i>
      <x v="5"/>
    </i>
    <i>
      <x v="6"/>
    </i>
    <i>
      <x v="7"/>
    </i>
    <i>
      <x v="8"/>
    </i>
    <i t="grand">
      <x/>
    </i>
  </rowItems>
  <colItems count="1">
    <i/>
  </colItems>
  <dataFields count="1">
    <dataField name="Sum of Expens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CE61DD-D20B-47FD-B951-E0BA7BBF0E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7:O17" firstHeaderRow="1" firstDataRow="1" firstDataCol="1" rowPageCount="1" colPageCount="1"/>
  <pivotFields count="8">
    <pivotField numFmtId="14" showAll="0"/>
    <pivotField axis="axisRow" showAll="0">
      <items count="10">
        <item x="0"/>
        <item x="1"/>
        <item x="2"/>
        <item x="3"/>
        <item x="4"/>
        <item x="5"/>
        <item x="6"/>
        <item x="7"/>
        <item x="8"/>
        <item t="default"/>
      </items>
    </pivotField>
    <pivotField axis="axisPage" showAll="0">
      <items count="3">
        <item x="1"/>
        <item x="0"/>
        <item t="default"/>
      </items>
    </pivotField>
    <pivotField showAll="0">
      <items count="8">
        <item x="6"/>
        <item x="4"/>
        <item x="2"/>
        <item x="1"/>
        <item x="0"/>
        <item x="5"/>
        <item x="3"/>
        <item t="default"/>
      </items>
    </pivotField>
    <pivotField showAll="0"/>
    <pivotField showAll="0">
      <items count="4">
        <item x="0"/>
        <item x="2"/>
        <item x="1"/>
        <item t="default"/>
      </items>
    </pivotField>
    <pivotField dataField="1" showAll="0"/>
    <pivotField showAll="0">
      <items count="4">
        <item x="1"/>
        <item x="0"/>
        <item x="2"/>
        <item t="default"/>
      </items>
    </pivotField>
  </pivotFields>
  <rowFields count="1">
    <field x="1"/>
  </rowFields>
  <rowItems count="10">
    <i>
      <x/>
    </i>
    <i>
      <x v="1"/>
    </i>
    <i>
      <x v="2"/>
    </i>
    <i>
      <x v="3"/>
    </i>
    <i>
      <x v="4"/>
    </i>
    <i>
      <x v="5"/>
    </i>
    <i>
      <x v="6"/>
    </i>
    <i>
      <x v="7"/>
    </i>
    <i>
      <x v="8"/>
    </i>
    <i t="grand">
      <x/>
    </i>
  </rowItems>
  <colItems count="1">
    <i/>
  </colItems>
  <pageFields count="1">
    <pageField fld="2" hier="-1"/>
  </pageFields>
  <dataFields count="1">
    <dataField name="Sum of Amount" fld="6" baseField="1"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4893A6B9-C0D0-4176-B024-BFA11DC25B70}" autoFormatId="16" applyNumberFormats="0" applyBorderFormats="0" applyFontFormats="0" applyPatternFormats="0" applyAlignmentFormats="0" applyWidthHeightFormats="0">
  <queryTableRefresh nextId="11" unboundColumnsRight="2">
    <queryTableFields count="10">
      <queryTableField id="1" name="Date" tableColumnId="1"/>
      <queryTableField id="2" name="Month" tableColumnId="2"/>
      <queryTableField id="3" name="Type" tableColumnId="3"/>
      <queryTableField id="4" name="Category" tableColumnId="4"/>
      <queryTableField id="5" name="Description" tableColumnId="5"/>
      <queryTableField id="6" name="Payment Method" tableColumnId="6"/>
      <queryTableField id="7" name="Amount" tableColumnId="7"/>
      <queryTableField id="8" name="Spending Type"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A984D9-A112-439B-BE97-147197120BFA}" sourceName="Category">
  <pivotTables>
    <pivotTable tabId="6" name="PivotTable3"/>
    <pivotTable tabId="1" name="PivotTable1"/>
    <pivotTable tabId="6" name="PivotTable2"/>
    <pivotTable tabId="6" name="PivotTable4"/>
    <pivotTable tabId="6" name="PivotTable5"/>
    <pivotTable tabId="1" name="PivotTable9"/>
  </pivotTables>
  <data>
    <tabular pivotCacheId="347769508">
      <items count="7">
        <i x="6" s="1"/>
        <i x="4" s="1"/>
        <i x="2" s="1"/>
        <i x="1" s="1"/>
        <i x="0"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3C4232B-8EBB-40E0-9C13-CCC628F74534}" sourceName="Month">
  <pivotTables>
    <pivotTable tabId="6" name="PivotTable3"/>
    <pivotTable tabId="1" name="PivotTable1"/>
    <pivotTable tabId="6" name="PivotTable2"/>
    <pivotTable tabId="6" name="PivotTable4"/>
    <pivotTable tabId="6" name="PivotTable5"/>
    <pivotTable tabId="1" name="PivotTable9"/>
  </pivotTables>
  <data>
    <tabular pivotCacheId="347769508">
      <items count="9">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_Type" xr10:uid="{EDCABC4C-9FF1-4B46-92E3-47D9BA7829CE}" sourceName="Spending Type">
  <pivotTables>
    <pivotTable tabId="6" name="PivotTable3"/>
    <pivotTable tabId="1" name="PivotTable1"/>
    <pivotTable tabId="6" name="PivotTable2"/>
    <pivotTable tabId="6" name="PivotTable4"/>
    <pivotTable tabId="6" name="PivotTable5"/>
    <pivotTable tabId="1" name="PivotTable9"/>
  </pivotTables>
  <data>
    <tabular pivotCacheId="34776950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493130F-6678-4997-B6F2-14D220750680}" sourceName="Payment Method">
  <pivotTables>
    <pivotTable tabId="6" name="PivotTable3"/>
    <pivotTable tabId="1" name="PivotTable1"/>
    <pivotTable tabId="6" name="PivotTable2"/>
    <pivotTable tabId="6" name="PivotTable4"/>
    <pivotTable tabId="6" name="PivotTable5"/>
    <pivotTable tabId="1" name="PivotTable9"/>
  </pivotTables>
  <data>
    <tabular pivotCacheId="347769508">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8F94A33-B51E-4CA7-B90E-D7F91C89CFF0}" sourceName="Type">
  <pivotTables>
    <pivotTable tabId="6" name="PivotTable2"/>
    <pivotTable tabId="1" name="PivotTable1"/>
    <pivotTable tabId="1" name="PivotTable9"/>
    <pivotTable tabId="6" name="PivotTable3"/>
    <pivotTable tabId="6" name="PivotTable4"/>
    <pivotTable tabId="6" name="PivotTable5"/>
  </pivotTables>
  <data>
    <tabular pivotCacheId="3477695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1F3599-1ADF-40EB-83B2-F409544EB51D}" cache="Slicer_Category" caption="Category" rowHeight="251883"/>
  <slicer name="Month" xr10:uid="{6D7ADF92-2AFC-4AA2-A988-28026A620C1F}" cache="Slicer_Month" caption="Month" rowHeight="251883"/>
  <slicer name="Spending Type" xr10:uid="{91BDF33B-5336-43F5-97B2-62A73F834BD3}" cache="Slicer_Spending_Type" caption="Spending Type" rowHeight="251883"/>
  <slicer name="Payment Method" xr10:uid="{E1B4DFF0-0A1D-4140-9075-FC2B47B2B194}" cache="Slicer_Payment_Method" caption="Payment Method" rowHeight="251883"/>
  <slicer name="Type" xr10:uid="{28E615E0-5621-4582-9B51-D74A7F51EB43}" cache="Slicer_Type" caption="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C0E18562-EF52-4974-90D8-B03A5109005B}" cache="Slicer_Month" caption="Month" startItem="2" rowHeight="251883"/>
  <slicer name="Spending Type 2" xr10:uid="{7B92F390-B98B-4054-8941-579745572A0E}" cache="Slicer_Spending_Type" caption="Spending Type" rowHeight="251883"/>
  <slicer name="Payment Method 2" xr10:uid="{1AA710D6-4D4C-4CE3-9837-8771133E8CE1}" cache="Slicer_Payment_Method" caption="Payment Method" startItem="2" rowHeight="251883"/>
  <slicer name="Type 1" xr10:uid="{55B4965F-EB68-4C9B-8188-60EE2D7B04F7}" cache="Slicer_Type" caption="Typ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AD5AFF0C-647C-4E4C-A353-149FA0623F56}" cache="Slicer_Month" caption="Month" startItem="6" rowHeight="251883"/>
  <slicer name="Spending Type 3" xr10:uid="{3262989B-719F-49D4-87FD-CC81BAEEA824}" cache="Slicer_Spending_Type" caption="Spending Type" startItem="2" rowHeight="251883"/>
  <slicer name="Payment Method 3" xr10:uid="{57E779B6-728E-4FD3-AE83-0555785EF9CF}" cache="Slicer_Payment_Method" caption="Payment Method" startItem="2" rowHeight="251883"/>
  <slicer name="Type 2" xr10:uid="{1480C9CE-4F9A-4193-B93E-8E119E686E67}" cache="Slicer_Type" caption="Type" startItem="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2B98D8-F625-401D-A629-DA271122AB99}" name="Raw_Data" displayName="Raw_Data" ref="A1:J65" tableType="queryTable" totalsRowShown="0">
  <autoFilter ref="A1:J65" xr:uid="{152B98D8-F625-401D-A629-DA271122AB99}"/>
  <tableColumns count="10">
    <tableColumn id="1" xr3:uid="{A75DBC97-8C4C-420A-ABC1-8E7DF278967D}" uniqueName="1" name="Date" queryTableFieldId="1" dataDxfId="21"/>
    <tableColumn id="2" xr3:uid="{D8636E41-4BD2-4185-95FD-711D82F7E393}" uniqueName="2" name="Month" queryTableFieldId="2" dataDxfId="20"/>
    <tableColumn id="3" xr3:uid="{8A34C406-0FD7-4FBB-BB42-374D12473D6D}" uniqueName="3" name="Type" queryTableFieldId="3" dataDxfId="19"/>
    <tableColumn id="4" xr3:uid="{4461713D-43F1-4FFB-9146-D597B3EB0A10}" uniqueName="4" name="Category" queryTableFieldId="4" dataDxfId="18"/>
    <tableColumn id="5" xr3:uid="{AA05DB4D-B4FD-4240-9A60-815E7CB309EC}" uniqueName="5" name="Description" queryTableFieldId="5" dataDxfId="17"/>
    <tableColumn id="6" xr3:uid="{166F5459-C7D7-4E65-97B6-09974A4F9518}" uniqueName="6" name="Payment Method" queryTableFieldId="6" dataDxfId="16"/>
    <tableColumn id="7" xr3:uid="{7399F21F-2E61-45B7-947A-F6A4B8D2CED3}" uniqueName="7" name="Amount" queryTableFieldId="7"/>
    <tableColumn id="8" xr3:uid="{06BFD205-7C1F-4EB7-8BA5-AF67E707872C}" uniqueName="8" name="Spending Type" queryTableFieldId="8" dataDxfId="15"/>
    <tableColumn id="9" xr3:uid="{AB4071ED-B31F-4059-B71F-A3125C76934B}" uniqueName="9" name="Income" queryTableFieldId="9" dataDxfId="14">
      <calculatedColumnFormula>SUMIFS(Raw_Data[Amount],Raw_Data[Month],Raw_Data[[#This Row],[Month]],Raw_Data[Type],"income")</calculatedColumnFormula>
    </tableColumn>
    <tableColumn id="10" xr3:uid="{085906F5-2D32-4B2D-BFE6-0D4AE4E36114}" uniqueName="10" name="Column1" queryTableFieldId="10" dataDxfId="13">
      <calculatedColumnFormula>SUMIFS(Raw_Data[Amount],Raw_Data[Month],Raw_Data[[#This Row],[Month]],Raw_Data[Type],"Expense")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FD535EB-282A-4751-8C36-0BBA7DA32626}" name="Table4" displayName="Table4" ref="A1:E11" totalsRowCount="1" headerRowDxfId="12" dataDxfId="11">
  <autoFilter ref="A1:E10" xr:uid="{3FD535EB-282A-4751-8C36-0BBA7DA32626}"/>
  <tableColumns count="5">
    <tableColumn id="1" xr3:uid="{0D0D0B74-54DA-4625-880E-9E45FC0C4F27}" name="Month" dataDxfId="10" totalsRowDxfId="9"/>
    <tableColumn id="2" xr3:uid="{451559A9-E26B-427F-9D0F-0026854E5CF3}" name="Income" dataDxfId="8" totalsRowDxfId="7"/>
    <tableColumn id="3" xr3:uid="{296BEB2F-BD64-4BB6-B331-4342228EAE88}" name="Expense" dataDxfId="6" totalsRowDxfId="5"/>
    <tableColumn id="4" xr3:uid="{2BF282D0-F2C2-483B-B072-FC783B859EB9}" name="Savings" dataDxfId="4" totalsRowDxfId="3">
      <calculatedColumnFormula>B2-C2</calculatedColumnFormula>
    </tableColumn>
    <tableColumn id="5" xr3:uid="{002D4AA1-6640-497C-8678-B5A8742E15DA}" name="Savings %" dataDxfId="2" totalsRowDxfId="1" dataCellStyle="Percent" totalsRowCellStyle="Percent">
      <calculatedColumnFormula>D2/B2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4B7B-0457-429E-99B0-10DD17320908}">
  <dimension ref="A1:M65"/>
  <sheetViews>
    <sheetView topLeftCell="A8" zoomScale="97" workbookViewId="0">
      <selection activeCell="A28" sqref="A28"/>
    </sheetView>
  </sheetViews>
  <sheetFormatPr defaultRowHeight="14.5" x14ac:dyDescent="0.35"/>
  <cols>
    <col min="1" max="1" width="9.36328125" bestFit="1" customWidth="1"/>
    <col min="2" max="2" width="8.36328125" bestFit="1" customWidth="1"/>
    <col min="3" max="3" width="7.54296875" bestFit="1" customWidth="1"/>
    <col min="4" max="4" width="12.36328125" bestFit="1" customWidth="1"/>
    <col min="5" max="5" width="16.08984375" bestFit="1" customWidth="1"/>
    <col min="6" max="6" width="17.1796875" bestFit="1" customWidth="1"/>
    <col min="7" max="7" width="9.6328125" bestFit="1" customWidth="1"/>
    <col min="8" max="8" width="15.36328125" bestFit="1" customWidth="1"/>
  </cols>
  <sheetData>
    <row r="1" spans="1:13" x14ac:dyDescent="0.35">
      <c r="A1" t="s">
        <v>7</v>
      </c>
      <c r="B1" t="s">
        <v>8</v>
      </c>
      <c r="C1" t="s">
        <v>9</v>
      </c>
      <c r="D1" t="s">
        <v>10</v>
      </c>
      <c r="E1" t="s">
        <v>11</v>
      </c>
      <c r="F1" t="s">
        <v>12</v>
      </c>
      <c r="G1" t="s">
        <v>13</v>
      </c>
      <c r="H1" t="s">
        <v>14</v>
      </c>
      <c r="I1" t="s">
        <v>16</v>
      </c>
      <c r="J1" t="s">
        <v>0</v>
      </c>
    </row>
    <row r="2" spans="1:13" x14ac:dyDescent="0.35">
      <c r="A2" s="2">
        <v>46023</v>
      </c>
      <c r="B2" s="1" t="s">
        <v>15</v>
      </c>
      <c r="C2" s="1" t="s">
        <v>16</v>
      </c>
      <c r="D2" s="1" t="s">
        <v>17</v>
      </c>
      <c r="E2" s="1" t="s">
        <v>18</v>
      </c>
      <c r="F2" s="1" t="s">
        <v>19</v>
      </c>
      <c r="G2">
        <v>35000</v>
      </c>
      <c r="H2" s="1" t="s">
        <v>20</v>
      </c>
      <c r="I2" s="1">
        <f>SUMIFS(Raw_Data[Amount],Raw_Data[Month],Raw_Data[[#This Row],[Month]],Raw_Data[Type],"income")</f>
        <v>35000</v>
      </c>
      <c r="J2" s="1">
        <f>SUMIFS(Raw_Data[Amount],Raw_Data[Month],Raw_Data[[#This Row],[Month]],Raw_Data[Type],"Expense")</f>
        <v>19700</v>
      </c>
    </row>
    <row r="3" spans="1:13" x14ac:dyDescent="0.35">
      <c r="A3" s="2">
        <v>46024</v>
      </c>
      <c r="B3" s="1" t="s">
        <v>15</v>
      </c>
      <c r="C3" s="1" t="s">
        <v>21</v>
      </c>
      <c r="D3" s="1" t="s">
        <v>22</v>
      </c>
      <c r="E3" s="1" t="s">
        <v>23</v>
      </c>
      <c r="F3" s="1" t="s">
        <v>19</v>
      </c>
      <c r="G3">
        <v>10000</v>
      </c>
      <c r="H3" s="1" t="s">
        <v>20</v>
      </c>
      <c r="I3" s="1">
        <f>SUMIFS(Raw_Data[Amount],Raw_Data[Month],Raw_Data[[#This Row],[Month]],Raw_Data[Type],"income")</f>
        <v>35000</v>
      </c>
      <c r="J3" s="1">
        <f>SUMIFS(Raw_Data[Amount],Raw_Data[Month],Raw_Data[[#This Row],[Month]],Raw_Data[Type],"Expense")</f>
        <v>19700</v>
      </c>
    </row>
    <row r="4" spans="1:13" x14ac:dyDescent="0.35">
      <c r="A4" s="2">
        <v>46026</v>
      </c>
      <c r="B4" s="1" t="s">
        <v>15</v>
      </c>
      <c r="C4" s="1" t="s">
        <v>21</v>
      </c>
      <c r="D4" s="1" t="s">
        <v>24</v>
      </c>
      <c r="E4" s="1" t="s">
        <v>25</v>
      </c>
      <c r="F4" s="1" t="s">
        <v>26</v>
      </c>
      <c r="G4">
        <v>2500</v>
      </c>
      <c r="H4" s="1" t="s">
        <v>20</v>
      </c>
      <c r="I4" s="1">
        <f>SUMIFS(Raw_Data[Amount],Raw_Data[Month],Raw_Data[[#This Row],[Month]],Raw_Data[Type],"income")</f>
        <v>35000</v>
      </c>
      <c r="J4" s="1">
        <f>SUMIFS(Raw_Data[Amount],Raw_Data[Month],Raw_Data[[#This Row],[Month]],Raw_Data[Type],"Expense")</f>
        <v>19700</v>
      </c>
    </row>
    <row r="5" spans="1:13" x14ac:dyDescent="0.35">
      <c r="A5" s="2">
        <v>46028</v>
      </c>
      <c r="B5" s="1" t="s">
        <v>15</v>
      </c>
      <c r="C5" s="1" t="s">
        <v>21</v>
      </c>
      <c r="D5" s="1" t="s">
        <v>27</v>
      </c>
      <c r="E5" s="1" t="s">
        <v>28</v>
      </c>
      <c r="F5" s="1" t="s">
        <v>26</v>
      </c>
      <c r="G5">
        <v>1200</v>
      </c>
      <c r="H5" s="1" t="s">
        <v>20</v>
      </c>
      <c r="I5" s="1">
        <f>SUMIFS(Raw_Data[Amount],Raw_Data[Month],Raw_Data[[#This Row],[Month]],Raw_Data[Type],"income")</f>
        <v>35000</v>
      </c>
      <c r="J5" s="1">
        <f>SUMIFS(Raw_Data[Amount],Raw_Data[Month],Raw_Data[[#This Row],[Month]],Raw_Data[Type],"Expense")</f>
        <v>19700</v>
      </c>
    </row>
    <row r="6" spans="1:13" x14ac:dyDescent="0.35">
      <c r="A6" s="2">
        <v>46032</v>
      </c>
      <c r="B6" s="1" t="s">
        <v>15</v>
      </c>
      <c r="C6" s="1" t="s">
        <v>21</v>
      </c>
      <c r="D6" s="1" t="s">
        <v>29</v>
      </c>
      <c r="E6" s="1" t="s">
        <v>30</v>
      </c>
      <c r="F6" s="1" t="s">
        <v>26</v>
      </c>
      <c r="G6">
        <v>800</v>
      </c>
      <c r="H6" s="1" t="s">
        <v>31</v>
      </c>
      <c r="I6" s="1">
        <f>SUMIFS(Raw_Data[Amount],Raw_Data[Month],Raw_Data[[#This Row],[Month]],Raw_Data[Type],"income")</f>
        <v>35000</v>
      </c>
      <c r="J6" s="1">
        <f>SUMIFS(Raw_Data[Amount],Raw_Data[Month],Raw_Data[[#This Row],[Month]],Raw_Data[Type],"Expense")</f>
        <v>19700</v>
      </c>
    </row>
    <row r="7" spans="1:13" x14ac:dyDescent="0.35">
      <c r="A7" s="2">
        <v>46037</v>
      </c>
      <c r="B7" s="1" t="s">
        <v>15</v>
      </c>
      <c r="C7" s="1" t="s">
        <v>21</v>
      </c>
      <c r="D7" s="1" t="s">
        <v>32</v>
      </c>
      <c r="E7" s="1" t="s">
        <v>33</v>
      </c>
      <c r="F7" s="1" t="s">
        <v>34</v>
      </c>
      <c r="G7">
        <v>2500</v>
      </c>
      <c r="H7" s="1" t="s">
        <v>35</v>
      </c>
      <c r="I7" s="1">
        <f>SUMIFS(Raw_Data[Amount],Raw_Data[Month],Raw_Data[[#This Row],[Month]],Raw_Data[Type],"income")</f>
        <v>35000</v>
      </c>
      <c r="J7" s="1">
        <f>SUMIFS(Raw_Data[Amount],Raw_Data[Month],Raw_Data[[#This Row],[Month]],Raw_Data[Type],"Expense")</f>
        <v>19700</v>
      </c>
    </row>
    <row r="8" spans="1:13" x14ac:dyDescent="0.35">
      <c r="A8" s="2">
        <v>46042</v>
      </c>
      <c r="B8" s="1" t="s">
        <v>15</v>
      </c>
      <c r="C8" s="1" t="s">
        <v>21</v>
      </c>
      <c r="D8" s="1" t="s">
        <v>36</v>
      </c>
      <c r="E8" s="1" t="s">
        <v>37</v>
      </c>
      <c r="F8" s="1" t="s">
        <v>26</v>
      </c>
      <c r="G8">
        <v>1500</v>
      </c>
      <c r="H8" s="1" t="s">
        <v>20</v>
      </c>
      <c r="I8" s="1">
        <f>SUMIFS(Raw_Data[Amount],Raw_Data[Month],Raw_Data[[#This Row],[Month]],Raw_Data[Type],"income")</f>
        <v>35000</v>
      </c>
      <c r="J8" s="1">
        <f>SUMIFS(Raw_Data[Amount],Raw_Data[Month],Raw_Data[[#This Row],[Month]],Raw_Data[Type],"Expense")</f>
        <v>19700</v>
      </c>
      <c r="M8">
        <f>SUMIFS($G:$G,$B:$B,A2,$C:$C,"Expense")</f>
        <v>0</v>
      </c>
    </row>
    <row r="9" spans="1:13" x14ac:dyDescent="0.35">
      <c r="A9" s="2">
        <v>46047</v>
      </c>
      <c r="B9" s="1" t="s">
        <v>15</v>
      </c>
      <c r="C9" s="1" t="s">
        <v>21</v>
      </c>
      <c r="D9" s="1" t="s">
        <v>24</v>
      </c>
      <c r="E9" s="1" t="s">
        <v>38</v>
      </c>
      <c r="F9" s="1" t="s">
        <v>26</v>
      </c>
      <c r="G9">
        <v>1200</v>
      </c>
      <c r="H9" s="1" t="s">
        <v>35</v>
      </c>
      <c r="I9" s="1">
        <f>SUMIFS(Raw_Data[Amount],Raw_Data[Month],Raw_Data[[#This Row],[Month]],Raw_Data[Type],"income")</f>
        <v>35000</v>
      </c>
      <c r="J9" s="1">
        <f>SUMIFS(Raw_Data[Amount],Raw_Data[Month],Raw_Data[[#This Row],[Month]],Raw_Data[Type],"Expense")</f>
        <v>19700</v>
      </c>
    </row>
    <row r="10" spans="1:13" x14ac:dyDescent="0.35">
      <c r="A10" s="2">
        <v>46054</v>
      </c>
      <c r="B10" s="1" t="s">
        <v>39</v>
      </c>
      <c r="C10" s="1" t="s">
        <v>16</v>
      </c>
      <c r="D10" s="1" t="s">
        <v>17</v>
      </c>
      <c r="E10" s="1" t="s">
        <v>18</v>
      </c>
      <c r="F10" s="1" t="s">
        <v>19</v>
      </c>
      <c r="G10">
        <v>35000</v>
      </c>
      <c r="H10" s="1" t="s">
        <v>20</v>
      </c>
      <c r="I10" s="1">
        <f>SUMIFS(Raw_Data[Amount],Raw_Data[Month],Raw_Data[[#This Row],[Month]],Raw_Data[Type],"income")</f>
        <v>35000</v>
      </c>
      <c r="J10" s="1">
        <f>SUMIFS(Raw_Data[Amount],Raw_Data[Month],Raw_Data[[#This Row],[Month]],Raw_Data[Type],"Expense")</f>
        <v>19500</v>
      </c>
    </row>
    <row r="11" spans="1:13" x14ac:dyDescent="0.35">
      <c r="A11" s="2">
        <v>46055</v>
      </c>
      <c r="B11" s="1" t="s">
        <v>39</v>
      </c>
      <c r="C11" s="1" t="s">
        <v>21</v>
      </c>
      <c r="D11" s="1" t="s">
        <v>22</v>
      </c>
      <c r="E11" s="1" t="s">
        <v>23</v>
      </c>
      <c r="F11" s="1" t="s">
        <v>19</v>
      </c>
      <c r="G11">
        <v>10000</v>
      </c>
      <c r="H11" s="1" t="s">
        <v>20</v>
      </c>
      <c r="I11" s="1">
        <f>SUMIFS(Raw_Data[Amount],Raw_Data[Month],Raw_Data[[#This Row],[Month]],Raw_Data[Type],"income")</f>
        <v>35000</v>
      </c>
      <c r="J11" s="1">
        <f>SUMIFS(Raw_Data[Amount],Raw_Data[Month],Raw_Data[[#This Row],[Month]],Raw_Data[Type],"Expense")</f>
        <v>19500</v>
      </c>
    </row>
    <row r="12" spans="1:13" x14ac:dyDescent="0.35">
      <c r="A12" s="2">
        <v>46058</v>
      </c>
      <c r="B12" s="1" t="s">
        <v>39</v>
      </c>
      <c r="C12" s="1" t="s">
        <v>21</v>
      </c>
      <c r="D12" s="1" t="s">
        <v>24</v>
      </c>
      <c r="E12" s="1" t="s">
        <v>25</v>
      </c>
      <c r="F12" s="1" t="s">
        <v>26</v>
      </c>
      <c r="G12">
        <v>2800</v>
      </c>
      <c r="H12" s="1" t="s">
        <v>20</v>
      </c>
      <c r="I12" s="1">
        <f>SUMIFS(Raw_Data[Amount],Raw_Data[Month],Raw_Data[[#This Row],[Month]],Raw_Data[Type],"income")</f>
        <v>35000</v>
      </c>
      <c r="J12" s="1">
        <f>SUMIFS(Raw_Data[Amount],Raw_Data[Month],Raw_Data[[#This Row],[Month]],Raw_Data[Type],"Expense")</f>
        <v>19500</v>
      </c>
    </row>
    <row r="13" spans="1:13" x14ac:dyDescent="0.35">
      <c r="A13" s="2">
        <v>46061</v>
      </c>
      <c r="B13" s="1" t="s">
        <v>39</v>
      </c>
      <c r="C13" s="1" t="s">
        <v>21</v>
      </c>
      <c r="D13" s="1" t="s">
        <v>27</v>
      </c>
      <c r="E13" s="1" t="s">
        <v>28</v>
      </c>
      <c r="F13" s="1" t="s">
        <v>26</v>
      </c>
      <c r="G13">
        <v>1100</v>
      </c>
      <c r="H13" s="1" t="s">
        <v>20</v>
      </c>
      <c r="I13" s="1">
        <f>SUMIFS(Raw_Data[Amount],Raw_Data[Month],Raw_Data[[#This Row],[Month]],Raw_Data[Type],"income")</f>
        <v>35000</v>
      </c>
      <c r="J13" s="1">
        <f>SUMIFS(Raw_Data[Amount],Raw_Data[Month],Raw_Data[[#This Row],[Month]],Raw_Data[Type],"Expense")</f>
        <v>19500</v>
      </c>
    </row>
    <row r="14" spans="1:13" x14ac:dyDescent="0.35">
      <c r="A14" s="2">
        <v>46065</v>
      </c>
      <c r="B14" s="1" t="s">
        <v>39</v>
      </c>
      <c r="C14" s="1" t="s">
        <v>21</v>
      </c>
      <c r="D14" s="1" t="s">
        <v>32</v>
      </c>
      <c r="E14" s="1" t="s">
        <v>40</v>
      </c>
      <c r="F14" s="1" t="s">
        <v>34</v>
      </c>
      <c r="G14">
        <v>3000</v>
      </c>
      <c r="H14" s="1" t="s">
        <v>35</v>
      </c>
      <c r="I14" s="1">
        <f>SUMIFS(Raw_Data[Amount],Raw_Data[Month],Raw_Data[[#This Row],[Month]],Raw_Data[Type],"income")</f>
        <v>35000</v>
      </c>
      <c r="J14" s="1">
        <f>SUMIFS(Raw_Data[Amount],Raw_Data[Month],Raw_Data[[#This Row],[Month]],Raw_Data[Type],"Expense")</f>
        <v>19500</v>
      </c>
    </row>
    <row r="15" spans="1:13" x14ac:dyDescent="0.35">
      <c r="A15" s="2">
        <v>46071</v>
      </c>
      <c r="B15" s="1" t="s">
        <v>39</v>
      </c>
      <c r="C15" s="1" t="s">
        <v>21</v>
      </c>
      <c r="D15" s="1" t="s">
        <v>36</v>
      </c>
      <c r="E15" s="1" t="s">
        <v>37</v>
      </c>
      <c r="F15" s="1" t="s">
        <v>26</v>
      </c>
      <c r="G15">
        <v>1600</v>
      </c>
      <c r="H15" s="1" t="s">
        <v>20</v>
      </c>
      <c r="I15" s="1">
        <f>SUMIFS(Raw_Data[Amount],Raw_Data[Month],Raw_Data[[#This Row],[Month]],Raw_Data[Type],"income")</f>
        <v>35000</v>
      </c>
      <c r="J15" s="1">
        <f>SUMIFS(Raw_Data[Amount],Raw_Data[Month],Raw_Data[[#This Row],[Month]],Raw_Data[Type],"Expense")</f>
        <v>19500</v>
      </c>
    </row>
    <row r="16" spans="1:13" x14ac:dyDescent="0.35">
      <c r="A16" s="2">
        <v>46075</v>
      </c>
      <c r="B16" s="1" t="s">
        <v>39</v>
      </c>
      <c r="C16" s="1" t="s">
        <v>21</v>
      </c>
      <c r="D16" s="1" t="s">
        <v>29</v>
      </c>
      <c r="E16" s="1" t="s">
        <v>38</v>
      </c>
      <c r="F16" s="1" t="s">
        <v>26</v>
      </c>
      <c r="G16">
        <v>1000</v>
      </c>
      <c r="H16" s="1" t="s">
        <v>31</v>
      </c>
      <c r="I16" s="1">
        <f>SUMIFS(Raw_Data[Amount],Raw_Data[Month],Raw_Data[[#This Row],[Month]],Raw_Data[Type],"income")</f>
        <v>35000</v>
      </c>
      <c r="J16" s="1">
        <f>SUMIFS(Raw_Data[Amount],Raw_Data[Month],Raw_Data[[#This Row],[Month]],Raw_Data[Type],"Expense")</f>
        <v>19500</v>
      </c>
    </row>
    <row r="17" spans="1:10" x14ac:dyDescent="0.35">
      <c r="A17" s="2">
        <v>46082</v>
      </c>
      <c r="B17" s="1" t="s">
        <v>41</v>
      </c>
      <c r="C17" s="1" t="s">
        <v>16</v>
      </c>
      <c r="D17" s="1" t="s">
        <v>17</v>
      </c>
      <c r="E17" s="1" t="s">
        <v>18</v>
      </c>
      <c r="F17" s="1" t="s">
        <v>19</v>
      </c>
      <c r="G17">
        <v>35000</v>
      </c>
      <c r="H17" s="1" t="s">
        <v>20</v>
      </c>
      <c r="I17" s="1">
        <f>SUMIFS(Raw_Data[Amount],Raw_Data[Month],Raw_Data[[#This Row],[Month]],Raw_Data[Type],"income")</f>
        <v>35000</v>
      </c>
      <c r="J17" s="1">
        <f>SUMIFS(Raw_Data[Amount],Raw_Data[Month],Raw_Data[[#This Row],[Month]],Raw_Data[Type],"Expense")</f>
        <v>18000</v>
      </c>
    </row>
    <row r="18" spans="1:10" x14ac:dyDescent="0.35">
      <c r="A18" s="2">
        <v>46084</v>
      </c>
      <c r="B18" s="1" t="s">
        <v>41</v>
      </c>
      <c r="C18" s="1" t="s">
        <v>21</v>
      </c>
      <c r="D18" s="1" t="s">
        <v>22</v>
      </c>
      <c r="E18" s="1" t="s">
        <v>23</v>
      </c>
      <c r="F18" s="1" t="s">
        <v>19</v>
      </c>
      <c r="G18">
        <v>10000</v>
      </c>
      <c r="H18" s="1" t="s">
        <v>20</v>
      </c>
      <c r="I18" s="1">
        <f>SUMIFS(Raw_Data[Amount],Raw_Data[Month],Raw_Data[[#This Row],[Month]],Raw_Data[Type],"income")</f>
        <v>35000</v>
      </c>
      <c r="J18" s="1">
        <f>SUMIFS(Raw_Data[Amount],Raw_Data[Month],Raw_Data[[#This Row],[Month]],Raw_Data[Type],"Expense")</f>
        <v>18000</v>
      </c>
    </row>
    <row r="19" spans="1:10" x14ac:dyDescent="0.35">
      <c r="A19" s="2">
        <v>46086</v>
      </c>
      <c r="B19" s="1" t="s">
        <v>41</v>
      </c>
      <c r="C19" s="1" t="s">
        <v>21</v>
      </c>
      <c r="D19" s="1" t="s">
        <v>24</v>
      </c>
      <c r="E19" s="1" t="s">
        <v>25</v>
      </c>
      <c r="F19" s="1" t="s">
        <v>26</v>
      </c>
      <c r="G19">
        <v>3000</v>
      </c>
      <c r="H19" s="1" t="s">
        <v>20</v>
      </c>
      <c r="I19" s="1">
        <f>SUMIFS(Raw_Data[Amount],Raw_Data[Month],Raw_Data[[#This Row],[Month]],Raw_Data[Type],"income")</f>
        <v>35000</v>
      </c>
      <c r="J19" s="1">
        <f>SUMIFS(Raw_Data[Amount],Raw_Data[Month],Raw_Data[[#This Row],[Month]],Raw_Data[Type],"Expense")</f>
        <v>18000</v>
      </c>
    </row>
    <row r="20" spans="1:10" x14ac:dyDescent="0.35">
      <c r="A20" s="2">
        <v>46090</v>
      </c>
      <c r="B20" s="1" t="s">
        <v>41</v>
      </c>
      <c r="C20" s="1" t="s">
        <v>21</v>
      </c>
      <c r="D20" s="1" t="s">
        <v>27</v>
      </c>
      <c r="E20" s="1" t="s">
        <v>42</v>
      </c>
      <c r="F20" s="1" t="s">
        <v>26</v>
      </c>
      <c r="G20">
        <v>1500</v>
      </c>
      <c r="H20" s="1" t="s">
        <v>20</v>
      </c>
      <c r="I20" s="1">
        <f>SUMIFS(Raw_Data[Amount],Raw_Data[Month],Raw_Data[[#This Row],[Month]],Raw_Data[Type],"income")</f>
        <v>35000</v>
      </c>
      <c r="J20" s="1">
        <f>SUMIFS(Raw_Data[Amount],Raw_Data[Month],Raw_Data[[#This Row],[Month]],Raw_Data[Type],"Expense")</f>
        <v>18000</v>
      </c>
    </row>
    <row r="21" spans="1:10" x14ac:dyDescent="0.35">
      <c r="A21" s="2">
        <v>46094</v>
      </c>
      <c r="B21" s="1" t="s">
        <v>41</v>
      </c>
      <c r="C21" s="1" t="s">
        <v>21</v>
      </c>
      <c r="D21" s="1" t="s">
        <v>32</v>
      </c>
      <c r="E21" s="1" t="s">
        <v>43</v>
      </c>
      <c r="F21" s="1" t="s">
        <v>34</v>
      </c>
      <c r="G21">
        <v>1800</v>
      </c>
      <c r="H21" s="1" t="s">
        <v>35</v>
      </c>
      <c r="I21" s="1">
        <f>SUMIFS(Raw_Data[Amount],Raw_Data[Month],Raw_Data[[#This Row],[Month]],Raw_Data[Type],"income")</f>
        <v>35000</v>
      </c>
      <c r="J21" s="1">
        <f>SUMIFS(Raw_Data[Amount],Raw_Data[Month],Raw_Data[[#This Row],[Month]],Raw_Data[Type],"Expense")</f>
        <v>18000</v>
      </c>
    </row>
    <row r="22" spans="1:10" x14ac:dyDescent="0.35">
      <c r="A22" s="2">
        <v>46098</v>
      </c>
      <c r="B22" s="1" t="s">
        <v>41</v>
      </c>
      <c r="C22" s="1" t="s">
        <v>21</v>
      </c>
      <c r="D22" s="1" t="s">
        <v>36</v>
      </c>
      <c r="E22" s="1" t="s">
        <v>44</v>
      </c>
      <c r="F22" s="1" t="s">
        <v>26</v>
      </c>
      <c r="G22">
        <v>1000</v>
      </c>
      <c r="H22" s="1" t="s">
        <v>20</v>
      </c>
      <c r="I22" s="1">
        <f>SUMIFS(Raw_Data[Amount],Raw_Data[Month],Raw_Data[[#This Row],[Month]],Raw_Data[Type],"income")</f>
        <v>35000</v>
      </c>
      <c r="J22" s="1">
        <f>SUMIFS(Raw_Data[Amount],Raw_Data[Month],Raw_Data[[#This Row],[Month]],Raw_Data[Type],"Expense")</f>
        <v>18000</v>
      </c>
    </row>
    <row r="23" spans="1:10" x14ac:dyDescent="0.35">
      <c r="A23" s="2">
        <v>46102</v>
      </c>
      <c r="B23" s="1" t="s">
        <v>41</v>
      </c>
      <c r="C23" s="1" t="s">
        <v>21</v>
      </c>
      <c r="D23" s="1" t="s">
        <v>29</v>
      </c>
      <c r="E23" s="1" t="s">
        <v>45</v>
      </c>
      <c r="F23" s="1" t="s">
        <v>26</v>
      </c>
      <c r="G23">
        <v>700</v>
      </c>
      <c r="H23" s="1" t="s">
        <v>31</v>
      </c>
      <c r="I23" s="1">
        <f>SUMIFS(Raw_Data[Amount],Raw_Data[Month],Raw_Data[[#This Row],[Month]],Raw_Data[Type],"income")</f>
        <v>35000</v>
      </c>
      <c r="J23" s="1">
        <f>SUMIFS(Raw_Data[Amount],Raw_Data[Month],Raw_Data[[#This Row],[Month]],Raw_Data[Type],"Expense")</f>
        <v>18000</v>
      </c>
    </row>
    <row r="24" spans="1:10" x14ac:dyDescent="0.35">
      <c r="A24" s="2">
        <v>46113</v>
      </c>
      <c r="B24" s="1" t="s">
        <v>46</v>
      </c>
      <c r="C24" s="1" t="s">
        <v>16</v>
      </c>
      <c r="D24" s="1" t="s">
        <v>17</v>
      </c>
      <c r="E24" s="1" t="s">
        <v>18</v>
      </c>
      <c r="F24" s="1" t="s">
        <v>19</v>
      </c>
      <c r="G24">
        <v>35000</v>
      </c>
      <c r="H24" s="1" t="s">
        <v>20</v>
      </c>
      <c r="I24" s="1">
        <f>SUMIFS(Raw_Data[Amount],Raw_Data[Month],Raw_Data[[#This Row],[Month]],Raw_Data[Type],"income")</f>
        <v>35000</v>
      </c>
      <c r="J24" s="1">
        <f>SUMIFS(Raw_Data[Amount],Raw_Data[Month],Raw_Data[[#This Row],[Month]],Raw_Data[Type],"Expense")</f>
        <v>18700</v>
      </c>
    </row>
    <row r="25" spans="1:10" x14ac:dyDescent="0.35">
      <c r="A25" s="2">
        <v>46115</v>
      </c>
      <c r="B25" s="1" t="s">
        <v>46</v>
      </c>
      <c r="C25" s="1" t="s">
        <v>21</v>
      </c>
      <c r="D25" s="1" t="s">
        <v>22</v>
      </c>
      <c r="E25" s="1" t="s">
        <v>23</v>
      </c>
      <c r="F25" s="1" t="s">
        <v>19</v>
      </c>
      <c r="G25">
        <v>10000</v>
      </c>
      <c r="H25" s="1" t="s">
        <v>20</v>
      </c>
      <c r="I25" s="1">
        <f>SUMIFS(Raw_Data[Amount],Raw_Data[Month],Raw_Data[[#This Row],[Month]],Raw_Data[Type],"income")</f>
        <v>35000</v>
      </c>
      <c r="J25" s="1">
        <f>SUMIFS(Raw_Data[Amount],Raw_Data[Month],Raw_Data[[#This Row],[Month]],Raw_Data[Type],"Expense")</f>
        <v>18700</v>
      </c>
    </row>
    <row r="26" spans="1:10" x14ac:dyDescent="0.35">
      <c r="A26" s="2">
        <v>46118</v>
      </c>
      <c r="B26" s="1" t="s">
        <v>46</v>
      </c>
      <c r="C26" s="1" t="s">
        <v>21</v>
      </c>
      <c r="D26" s="1" t="s">
        <v>24</v>
      </c>
      <c r="E26" s="1" t="s">
        <v>25</v>
      </c>
      <c r="F26" s="1" t="s">
        <v>26</v>
      </c>
      <c r="G26">
        <v>2700</v>
      </c>
      <c r="H26" s="1" t="s">
        <v>20</v>
      </c>
      <c r="I26" s="1">
        <f>SUMIFS(Raw_Data[Amount],Raw_Data[Month],Raw_Data[[#This Row],[Month]],Raw_Data[Type],"income")</f>
        <v>35000</v>
      </c>
      <c r="J26" s="1">
        <f>SUMIFS(Raw_Data[Amount],Raw_Data[Month],Raw_Data[[#This Row],[Month]],Raw_Data[Type],"Expense")</f>
        <v>18700</v>
      </c>
    </row>
    <row r="27" spans="1:10" x14ac:dyDescent="0.35">
      <c r="A27" s="2">
        <v>46122</v>
      </c>
      <c r="B27" s="1" t="s">
        <v>46</v>
      </c>
      <c r="C27" s="1" t="s">
        <v>21</v>
      </c>
      <c r="D27" s="1" t="s">
        <v>27</v>
      </c>
      <c r="E27" s="1" t="s">
        <v>28</v>
      </c>
      <c r="F27" s="1" t="s">
        <v>26</v>
      </c>
      <c r="G27">
        <v>1300</v>
      </c>
      <c r="H27" s="1" t="s">
        <v>20</v>
      </c>
      <c r="I27" s="1">
        <f>SUMIFS(Raw_Data[Amount],Raw_Data[Month],Raw_Data[[#This Row],[Month]],Raw_Data[Type],"income")</f>
        <v>35000</v>
      </c>
      <c r="J27" s="1">
        <f>SUMIFS(Raw_Data[Amount],Raw_Data[Month],Raw_Data[[#This Row],[Month]],Raw_Data[Type],"Expense")</f>
        <v>18700</v>
      </c>
    </row>
    <row r="28" spans="1:10" x14ac:dyDescent="0.35">
      <c r="A28" s="2">
        <v>46127</v>
      </c>
      <c r="B28" s="1" t="s">
        <v>46</v>
      </c>
      <c r="C28" s="1" t="s">
        <v>21</v>
      </c>
      <c r="D28" s="1" t="s">
        <v>32</v>
      </c>
      <c r="E28" s="1" t="s">
        <v>33</v>
      </c>
      <c r="F28" s="1" t="s">
        <v>34</v>
      </c>
      <c r="G28">
        <v>2200</v>
      </c>
      <c r="H28" s="1" t="s">
        <v>35</v>
      </c>
      <c r="I28" s="1">
        <f>SUMIFS(Raw_Data[Amount],Raw_Data[Month],Raw_Data[[#This Row],[Month]],Raw_Data[Type],"income")</f>
        <v>35000</v>
      </c>
      <c r="J28" s="1">
        <f>SUMIFS(Raw_Data[Amount],Raw_Data[Month],Raw_Data[[#This Row],[Month]],Raw_Data[Type],"Expense")</f>
        <v>18700</v>
      </c>
    </row>
    <row r="29" spans="1:10" x14ac:dyDescent="0.35">
      <c r="A29" s="2">
        <v>46130</v>
      </c>
      <c r="B29" s="1" t="s">
        <v>46</v>
      </c>
      <c r="C29" s="1" t="s">
        <v>21</v>
      </c>
      <c r="D29" s="1" t="s">
        <v>36</v>
      </c>
      <c r="E29" s="1" t="s">
        <v>37</v>
      </c>
      <c r="F29" s="1" t="s">
        <v>26</v>
      </c>
      <c r="G29">
        <v>1400</v>
      </c>
      <c r="H29" s="1" t="s">
        <v>20</v>
      </c>
      <c r="I29" s="1">
        <f>SUMIFS(Raw_Data[Amount],Raw_Data[Month],Raw_Data[[#This Row],[Month]],Raw_Data[Type],"income")</f>
        <v>35000</v>
      </c>
      <c r="J29" s="1">
        <f>SUMIFS(Raw_Data[Amount],Raw_Data[Month],Raw_Data[[#This Row],[Month]],Raw_Data[Type],"Expense")</f>
        <v>18700</v>
      </c>
    </row>
    <row r="30" spans="1:10" x14ac:dyDescent="0.35">
      <c r="A30" s="2">
        <v>46137</v>
      </c>
      <c r="B30" s="1" t="s">
        <v>46</v>
      </c>
      <c r="C30" s="1" t="s">
        <v>21</v>
      </c>
      <c r="D30" s="1" t="s">
        <v>24</v>
      </c>
      <c r="E30" s="1" t="s">
        <v>38</v>
      </c>
      <c r="F30" s="1" t="s">
        <v>26</v>
      </c>
      <c r="G30">
        <v>1100</v>
      </c>
      <c r="H30" s="1" t="s">
        <v>35</v>
      </c>
      <c r="I30" s="1">
        <f>SUMIFS(Raw_Data[Amount],Raw_Data[Month],Raw_Data[[#This Row],[Month]],Raw_Data[Type],"income")</f>
        <v>35000</v>
      </c>
      <c r="J30" s="1">
        <f>SUMIFS(Raw_Data[Amount],Raw_Data[Month],Raw_Data[[#This Row],[Month]],Raw_Data[Type],"Expense")</f>
        <v>18700</v>
      </c>
    </row>
    <row r="31" spans="1:10" x14ac:dyDescent="0.35">
      <c r="A31" s="2">
        <v>46143</v>
      </c>
      <c r="B31" s="1" t="s">
        <v>47</v>
      </c>
      <c r="C31" s="1" t="s">
        <v>16</v>
      </c>
      <c r="D31" s="1" t="s">
        <v>17</v>
      </c>
      <c r="E31" s="1" t="s">
        <v>18</v>
      </c>
      <c r="F31" s="1" t="s">
        <v>19</v>
      </c>
      <c r="G31">
        <v>35000</v>
      </c>
      <c r="H31" s="1" t="s">
        <v>20</v>
      </c>
      <c r="I31" s="1">
        <f>SUMIFS(Raw_Data[Amount],Raw_Data[Month],Raw_Data[[#This Row],[Month]],Raw_Data[Type],"income")</f>
        <v>35000</v>
      </c>
      <c r="J31" s="1">
        <f>SUMIFS(Raw_Data[Amount],Raw_Data[Month],Raw_Data[[#This Row],[Month]],Raw_Data[Type],"Expense")</f>
        <v>20700</v>
      </c>
    </row>
    <row r="32" spans="1:10" x14ac:dyDescent="0.35">
      <c r="A32" s="2">
        <v>46145</v>
      </c>
      <c r="B32" s="1" t="s">
        <v>47</v>
      </c>
      <c r="C32" s="1" t="s">
        <v>21</v>
      </c>
      <c r="D32" s="1" t="s">
        <v>22</v>
      </c>
      <c r="E32" s="1" t="s">
        <v>23</v>
      </c>
      <c r="F32" s="1" t="s">
        <v>19</v>
      </c>
      <c r="G32">
        <v>10000</v>
      </c>
      <c r="H32" s="1" t="s">
        <v>20</v>
      </c>
      <c r="I32" s="1">
        <f>SUMIFS(Raw_Data[Amount],Raw_Data[Month],Raw_Data[[#This Row],[Month]],Raw_Data[Type],"income")</f>
        <v>35000</v>
      </c>
      <c r="J32" s="1">
        <f>SUMIFS(Raw_Data[Amount],Raw_Data[Month],Raw_Data[[#This Row],[Month]],Raw_Data[Type],"Expense")</f>
        <v>20700</v>
      </c>
    </row>
    <row r="33" spans="1:10" x14ac:dyDescent="0.35">
      <c r="A33" s="2">
        <v>46148</v>
      </c>
      <c r="B33" s="1" t="s">
        <v>47</v>
      </c>
      <c r="C33" s="1" t="s">
        <v>21</v>
      </c>
      <c r="D33" s="1" t="s">
        <v>24</v>
      </c>
      <c r="E33" s="1" t="s">
        <v>25</v>
      </c>
      <c r="F33" s="1" t="s">
        <v>26</v>
      </c>
      <c r="G33">
        <v>2900</v>
      </c>
      <c r="H33" s="1" t="s">
        <v>20</v>
      </c>
      <c r="I33" s="1">
        <f>SUMIFS(Raw_Data[Amount],Raw_Data[Month],Raw_Data[[#This Row],[Month]],Raw_Data[Type],"income")</f>
        <v>35000</v>
      </c>
      <c r="J33" s="1">
        <f>SUMIFS(Raw_Data[Amount],Raw_Data[Month],Raw_Data[[#This Row],[Month]],Raw_Data[Type],"Expense")</f>
        <v>20700</v>
      </c>
    </row>
    <row r="34" spans="1:10" x14ac:dyDescent="0.35">
      <c r="A34" s="2">
        <v>46152</v>
      </c>
      <c r="B34" s="1" t="s">
        <v>47</v>
      </c>
      <c r="C34" s="1" t="s">
        <v>21</v>
      </c>
      <c r="D34" s="1" t="s">
        <v>27</v>
      </c>
      <c r="E34" s="1" t="s">
        <v>42</v>
      </c>
      <c r="F34" s="1" t="s">
        <v>26</v>
      </c>
      <c r="G34">
        <v>1600</v>
      </c>
      <c r="H34" s="1" t="s">
        <v>20</v>
      </c>
      <c r="I34" s="1">
        <f>SUMIFS(Raw_Data[Amount],Raw_Data[Month],Raw_Data[[#This Row],[Month]],Raw_Data[Type],"income")</f>
        <v>35000</v>
      </c>
      <c r="J34" s="1">
        <f>SUMIFS(Raw_Data[Amount],Raw_Data[Month],Raw_Data[[#This Row],[Month]],Raw_Data[Type],"Expense")</f>
        <v>20700</v>
      </c>
    </row>
    <row r="35" spans="1:10" x14ac:dyDescent="0.35">
      <c r="A35" s="2">
        <v>46156</v>
      </c>
      <c r="B35" s="1" t="s">
        <v>47</v>
      </c>
      <c r="C35" s="1" t="s">
        <v>21</v>
      </c>
      <c r="D35" s="1" t="s">
        <v>32</v>
      </c>
      <c r="E35" s="1" t="s">
        <v>48</v>
      </c>
      <c r="F35" s="1" t="s">
        <v>34</v>
      </c>
      <c r="G35">
        <v>3500</v>
      </c>
      <c r="H35" s="1" t="s">
        <v>35</v>
      </c>
      <c r="I35" s="1">
        <f>SUMIFS(Raw_Data[Amount],Raw_Data[Month],Raw_Data[[#This Row],[Month]],Raw_Data[Type],"income")</f>
        <v>35000</v>
      </c>
      <c r="J35" s="1">
        <f>SUMIFS(Raw_Data[Amount],Raw_Data[Month],Raw_Data[[#This Row],[Month]],Raw_Data[Type],"Expense")</f>
        <v>20700</v>
      </c>
    </row>
    <row r="36" spans="1:10" x14ac:dyDescent="0.35">
      <c r="A36" s="2">
        <v>46161</v>
      </c>
      <c r="B36" s="1" t="s">
        <v>47</v>
      </c>
      <c r="C36" s="1" t="s">
        <v>21</v>
      </c>
      <c r="D36" s="1" t="s">
        <v>36</v>
      </c>
      <c r="E36" s="1" t="s">
        <v>37</v>
      </c>
      <c r="F36" s="1" t="s">
        <v>26</v>
      </c>
      <c r="G36">
        <v>1500</v>
      </c>
      <c r="H36" s="1" t="s">
        <v>20</v>
      </c>
      <c r="I36" s="1">
        <f>SUMIFS(Raw_Data[Amount],Raw_Data[Month],Raw_Data[[#This Row],[Month]],Raw_Data[Type],"income")</f>
        <v>35000</v>
      </c>
      <c r="J36" s="1">
        <f>SUMIFS(Raw_Data[Amount],Raw_Data[Month],Raw_Data[[#This Row],[Month]],Raw_Data[Type],"Expense")</f>
        <v>20700</v>
      </c>
    </row>
    <row r="37" spans="1:10" x14ac:dyDescent="0.35">
      <c r="A37" s="2">
        <v>46167</v>
      </c>
      <c r="B37" s="1" t="s">
        <v>47</v>
      </c>
      <c r="C37" s="1" t="s">
        <v>21</v>
      </c>
      <c r="D37" s="1" t="s">
        <v>29</v>
      </c>
      <c r="E37" s="1" t="s">
        <v>38</v>
      </c>
      <c r="F37" s="1" t="s">
        <v>26</v>
      </c>
      <c r="G37">
        <v>1200</v>
      </c>
      <c r="H37" s="1" t="s">
        <v>31</v>
      </c>
      <c r="I37" s="1">
        <f>SUMIFS(Raw_Data[Amount],Raw_Data[Month],Raw_Data[[#This Row],[Month]],Raw_Data[Type],"income")</f>
        <v>35000</v>
      </c>
      <c r="J37" s="1">
        <f>SUMIFS(Raw_Data[Amount],Raw_Data[Month],Raw_Data[[#This Row],[Month]],Raw_Data[Type],"Expense")</f>
        <v>20700</v>
      </c>
    </row>
    <row r="38" spans="1:10" x14ac:dyDescent="0.35">
      <c r="A38" s="2">
        <v>46174</v>
      </c>
      <c r="B38" s="1" t="s">
        <v>49</v>
      </c>
      <c r="C38" s="1" t="s">
        <v>16</v>
      </c>
      <c r="D38" s="1" t="s">
        <v>17</v>
      </c>
      <c r="E38" s="1" t="s">
        <v>18</v>
      </c>
      <c r="F38" s="1" t="s">
        <v>19</v>
      </c>
      <c r="G38">
        <v>35000</v>
      </c>
      <c r="H38" s="1" t="s">
        <v>20</v>
      </c>
      <c r="I38" s="1">
        <f>SUMIFS(Raw_Data[Amount],Raw_Data[Month],Raw_Data[[#This Row],[Month]],Raw_Data[Type],"income")</f>
        <v>35000</v>
      </c>
      <c r="J38" s="1">
        <f>SUMIFS(Raw_Data[Amount],Raw_Data[Month],Raw_Data[[#This Row],[Month]],Raw_Data[Type],"Expense")</f>
        <v>18900</v>
      </c>
    </row>
    <row r="39" spans="1:10" x14ac:dyDescent="0.35">
      <c r="A39" s="2">
        <v>46176</v>
      </c>
      <c r="B39" s="1" t="s">
        <v>49</v>
      </c>
      <c r="C39" s="1" t="s">
        <v>21</v>
      </c>
      <c r="D39" s="1" t="s">
        <v>22</v>
      </c>
      <c r="E39" s="1" t="s">
        <v>23</v>
      </c>
      <c r="F39" s="1" t="s">
        <v>19</v>
      </c>
      <c r="G39">
        <v>10000</v>
      </c>
      <c r="H39" s="1" t="s">
        <v>20</v>
      </c>
      <c r="I39" s="1">
        <f>SUMIFS(Raw_Data[Amount],Raw_Data[Month],Raw_Data[[#This Row],[Month]],Raw_Data[Type],"income")</f>
        <v>35000</v>
      </c>
      <c r="J39" s="1">
        <f>SUMIFS(Raw_Data[Amount],Raw_Data[Month],Raw_Data[[#This Row],[Month]],Raw_Data[Type],"Expense")</f>
        <v>18900</v>
      </c>
    </row>
    <row r="40" spans="1:10" x14ac:dyDescent="0.35">
      <c r="A40" s="2">
        <v>46179</v>
      </c>
      <c r="B40" s="1" t="s">
        <v>49</v>
      </c>
      <c r="C40" s="1" t="s">
        <v>21</v>
      </c>
      <c r="D40" s="1" t="s">
        <v>24</v>
      </c>
      <c r="E40" s="1" t="s">
        <v>25</v>
      </c>
      <c r="F40" s="1" t="s">
        <v>26</v>
      </c>
      <c r="G40">
        <v>3100</v>
      </c>
      <c r="H40" s="1" t="s">
        <v>20</v>
      </c>
      <c r="I40" s="1">
        <f>SUMIFS(Raw_Data[Amount],Raw_Data[Month],Raw_Data[[#This Row],[Month]],Raw_Data[Type],"income")</f>
        <v>35000</v>
      </c>
      <c r="J40" s="1">
        <f>SUMIFS(Raw_Data[Amount],Raw_Data[Month],Raw_Data[[#This Row],[Month]],Raw_Data[Type],"Expense")</f>
        <v>18900</v>
      </c>
    </row>
    <row r="41" spans="1:10" x14ac:dyDescent="0.35">
      <c r="A41" s="2">
        <v>46182</v>
      </c>
      <c r="B41" s="1" t="s">
        <v>49</v>
      </c>
      <c r="C41" s="1" t="s">
        <v>21</v>
      </c>
      <c r="D41" s="1" t="s">
        <v>27</v>
      </c>
      <c r="E41" s="1" t="s">
        <v>28</v>
      </c>
      <c r="F41" s="1" t="s">
        <v>26</v>
      </c>
      <c r="G41">
        <v>1400</v>
      </c>
      <c r="H41" s="1" t="s">
        <v>20</v>
      </c>
      <c r="I41" s="1">
        <f>SUMIFS(Raw_Data[Amount],Raw_Data[Month],Raw_Data[[#This Row],[Month]],Raw_Data[Type],"income")</f>
        <v>35000</v>
      </c>
      <c r="J41" s="1">
        <f>SUMIFS(Raw_Data[Amount],Raw_Data[Month],Raw_Data[[#This Row],[Month]],Raw_Data[Type],"Expense")</f>
        <v>18900</v>
      </c>
    </row>
    <row r="42" spans="1:10" x14ac:dyDescent="0.35">
      <c r="A42" s="2">
        <v>46188</v>
      </c>
      <c r="B42" s="1" t="s">
        <v>49</v>
      </c>
      <c r="C42" s="1" t="s">
        <v>21</v>
      </c>
      <c r="D42" s="1" t="s">
        <v>32</v>
      </c>
      <c r="E42" s="1" t="s">
        <v>33</v>
      </c>
      <c r="F42" s="1" t="s">
        <v>34</v>
      </c>
      <c r="G42">
        <v>2500</v>
      </c>
      <c r="H42" s="1" t="s">
        <v>35</v>
      </c>
      <c r="I42" s="1">
        <f>SUMIFS(Raw_Data[Amount],Raw_Data[Month],Raw_Data[[#This Row],[Month]],Raw_Data[Type],"income")</f>
        <v>35000</v>
      </c>
      <c r="J42" s="1">
        <f>SUMIFS(Raw_Data[Amount],Raw_Data[Month],Raw_Data[[#This Row],[Month]],Raw_Data[Type],"Expense")</f>
        <v>18900</v>
      </c>
    </row>
    <row r="43" spans="1:10" x14ac:dyDescent="0.35">
      <c r="A43" s="2">
        <v>46191</v>
      </c>
      <c r="B43" s="1" t="s">
        <v>49</v>
      </c>
      <c r="C43" s="1" t="s">
        <v>21</v>
      </c>
      <c r="D43" s="1" t="s">
        <v>36</v>
      </c>
      <c r="E43" s="1" t="s">
        <v>44</v>
      </c>
      <c r="F43" s="1" t="s">
        <v>26</v>
      </c>
      <c r="G43">
        <v>1000</v>
      </c>
      <c r="H43" s="1" t="s">
        <v>20</v>
      </c>
      <c r="I43" s="1">
        <f>SUMIFS(Raw_Data[Amount],Raw_Data[Month],Raw_Data[[#This Row],[Month]],Raw_Data[Type],"income")</f>
        <v>35000</v>
      </c>
      <c r="J43" s="1">
        <f>SUMIFS(Raw_Data[Amount],Raw_Data[Month],Raw_Data[[#This Row],[Month]],Raw_Data[Type],"Expense")</f>
        <v>18900</v>
      </c>
    </row>
    <row r="44" spans="1:10" x14ac:dyDescent="0.35">
      <c r="A44" s="2">
        <v>46197</v>
      </c>
      <c r="B44" s="1" t="s">
        <v>49</v>
      </c>
      <c r="C44" s="1" t="s">
        <v>21</v>
      </c>
      <c r="D44" s="1" t="s">
        <v>29</v>
      </c>
      <c r="E44" s="1" t="s">
        <v>30</v>
      </c>
      <c r="F44" s="1" t="s">
        <v>26</v>
      </c>
      <c r="G44">
        <v>900</v>
      </c>
      <c r="H44" s="1" t="s">
        <v>31</v>
      </c>
      <c r="I44" s="1">
        <f>SUMIFS(Raw_Data[Amount],Raw_Data[Month],Raw_Data[[#This Row],[Month]],Raw_Data[Type],"income")</f>
        <v>35000</v>
      </c>
      <c r="J44" s="1">
        <f>SUMIFS(Raw_Data[Amount],Raw_Data[Month],Raw_Data[[#This Row],[Month]],Raw_Data[Type],"Expense")</f>
        <v>18900</v>
      </c>
    </row>
    <row r="45" spans="1:10" x14ac:dyDescent="0.35">
      <c r="A45" s="2">
        <v>46204</v>
      </c>
      <c r="B45" s="1" t="s">
        <v>50</v>
      </c>
      <c r="C45" s="1" t="s">
        <v>16</v>
      </c>
      <c r="D45" s="1" t="s">
        <v>17</v>
      </c>
      <c r="E45" s="1" t="s">
        <v>18</v>
      </c>
      <c r="F45" s="1" t="s">
        <v>19</v>
      </c>
      <c r="G45">
        <v>35000</v>
      </c>
      <c r="H45" s="1" t="s">
        <v>20</v>
      </c>
      <c r="I45" s="1">
        <f>SUMIFS(Raw_Data[Amount],Raw_Data[Month],Raw_Data[[#This Row],[Month]],Raw_Data[Type],"income")</f>
        <v>35000</v>
      </c>
      <c r="J45" s="1">
        <f>SUMIFS(Raw_Data[Amount],Raw_Data[Month],Raw_Data[[#This Row],[Month]],Raw_Data[Type],"Expense")</f>
        <v>20300</v>
      </c>
    </row>
    <row r="46" spans="1:10" x14ac:dyDescent="0.35">
      <c r="A46" s="2">
        <v>46206</v>
      </c>
      <c r="B46" s="1" t="s">
        <v>50</v>
      </c>
      <c r="C46" s="1" t="s">
        <v>21</v>
      </c>
      <c r="D46" s="1" t="s">
        <v>22</v>
      </c>
      <c r="E46" s="1" t="s">
        <v>23</v>
      </c>
      <c r="F46" s="1" t="s">
        <v>19</v>
      </c>
      <c r="G46">
        <v>10000</v>
      </c>
      <c r="H46" s="1" t="s">
        <v>20</v>
      </c>
      <c r="I46" s="1">
        <f>SUMIFS(Raw_Data[Amount],Raw_Data[Month],Raw_Data[[#This Row],[Month]],Raw_Data[Type],"income")</f>
        <v>35000</v>
      </c>
      <c r="J46" s="1">
        <f>SUMIFS(Raw_Data[Amount],Raw_Data[Month],Raw_Data[[#This Row],[Month]],Raw_Data[Type],"Expense")</f>
        <v>20300</v>
      </c>
    </row>
    <row r="47" spans="1:10" x14ac:dyDescent="0.35">
      <c r="A47" s="2">
        <v>46209</v>
      </c>
      <c r="B47" s="1" t="s">
        <v>50</v>
      </c>
      <c r="C47" s="1" t="s">
        <v>21</v>
      </c>
      <c r="D47" s="1" t="s">
        <v>24</v>
      </c>
      <c r="E47" s="1" t="s">
        <v>25</v>
      </c>
      <c r="F47" s="1" t="s">
        <v>26</v>
      </c>
      <c r="G47">
        <v>3200</v>
      </c>
      <c r="H47" s="1" t="s">
        <v>20</v>
      </c>
      <c r="I47" s="1">
        <f>SUMIFS(Raw_Data[Amount],Raw_Data[Month],Raw_Data[[#This Row],[Month]],Raw_Data[Type],"income")</f>
        <v>35000</v>
      </c>
      <c r="J47" s="1">
        <f>SUMIFS(Raw_Data[Amount],Raw_Data[Month],Raw_Data[[#This Row],[Month]],Raw_Data[Type],"Expense")</f>
        <v>20300</v>
      </c>
    </row>
    <row r="48" spans="1:10" x14ac:dyDescent="0.35">
      <c r="A48" s="2">
        <v>46213</v>
      </c>
      <c r="B48" s="1" t="s">
        <v>50</v>
      </c>
      <c r="C48" s="1" t="s">
        <v>21</v>
      </c>
      <c r="D48" s="1" t="s">
        <v>27</v>
      </c>
      <c r="E48" s="1" t="s">
        <v>28</v>
      </c>
      <c r="F48" s="1" t="s">
        <v>26</v>
      </c>
      <c r="G48">
        <v>1500</v>
      </c>
      <c r="H48" s="1" t="s">
        <v>20</v>
      </c>
      <c r="I48" s="1">
        <f>SUMIFS(Raw_Data[Amount],Raw_Data[Month],Raw_Data[[#This Row],[Month]],Raw_Data[Type],"income")</f>
        <v>35000</v>
      </c>
      <c r="J48" s="1">
        <f>SUMIFS(Raw_Data[Amount],Raw_Data[Month],Raw_Data[[#This Row],[Month]],Raw_Data[Type],"Expense")</f>
        <v>20300</v>
      </c>
    </row>
    <row r="49" spans="1:10" x14ac:dyDescent="0.35">
      <c r="A49" s="2">
        <v>46218</v>
      </c>
      <c r="B49" s="1" t="s">
        <v>50</v>
      </c>
      <c r="C49" s="1" t="s">
        <v>21</v>
      </c>
      <c r="D49" s="1" t="s">
        <v>32</v>
      </c>
      <c r="E49" s="1" t="s">
        <v>51</v>
      </c>
      <c r="F49" s="1" t="s">
        <v>34</v>
      </c>
      <c r="G49">
        <v>2800</v>
      </c>
      <c r="H49" s="1" t="s">
        <v>35</v>
      </c>
      <c r="I49" s="1">
        <f>SUMIFS(Raw_Data[Amount],Raw_Data[Month],Raw_Data[[#This Row],[Month]],Raw_Data[Type],"income")</f>
        <v>35000</v>
      </c>
      <c r="J49" s="1">
        <f>SUMIFS(Raw_Data[Amount],Raw_Data[Month],Raw_Data[[#This Row],[Month]],Raw_Data[Type],"Expense")</f>
        <v>20300</v>
      </c>
    </row>
    <row r="50" spans="1:10" x14ac:dyDescent="0.35">
      <c r="A50" s="2">
        <v>46222</v>
      </c>
      <c r="B50" s="1" t="s">
        <v>50</v>
      </c>
      <c r="C50" s="1" t="s">
        <v>21</v>
      </c>
      <c r="D50" s="1" t="s">
        <v>36</v>
      </c>
      <c r="E50" s="1" t="s">
        <v>52</v>
      </c>
      <c r="F50" s="1" t="s">
        <v>26</v>
      </c>
      <c r="G50">
        <v>1500</v>
      </c>
      <c r="H50" s="1" t="s">
        <v>20</v>
      </c>
      <c r="I50" s="1">
        <f>SUMIFS(Raw_Data[Amount],Raw_Data[Month],Raw_Data[[#This Row],[Month]],Raw_Data[Type],"income")</f>
        <v>35000</v>
      </c>
      <c r="J50" s="1">
        <f>SUMIFS(Raw_Data[Amount],Raw_Data[Month],Raw_Data[[#This Row],[Month]],Raw_Data[Type],"Expense")</f>
        <v>20300</v>
      </c>
    </row>
    <row r="51" spans="1:10" x14ac:dyDescent="0.35">
      <c r="A51" s="2">
        <v>46228</v>
      </c>
      <c r="B51" s="1" t="s">
        <v>50</v>
      </c>
      <c r="C51" s="1" t="s">
        <v>21</v>
      </c>
      <c r="D51" s="1" t="s">
        <v>29</v>
      </c>
      <c r="E51" s="1" t="s">
        <v>53</v>
      </c>
      <c r="F51" s="1" t="s">
        <v>26</v>
      </c>
      <c r="G51">
        <v>1300</v>
      </c>
      <c r="H51" s="1" t="s">
        <v>31</v>
      </c>
      <c r="I51" s="1">
        <f>SUMIFS(Raw_Data[Amount],Raw_Data[Month],Raw_Data[[#This Row],[Month]],Raw_Data[Type],"income")</f>
        <v>35000</v>
      </c>
      <c r="J51" s="1">
        <f>SUMIFS(Raw_Data[Amount],Raw_Data[Month],Raw_Data[[#This Row],[Month]],Raw_Data[Type],"Expense")</f>
        <v>20300</v>
      </c>
    </row>
    <row r="52" spans="1:10" x14ac:dyDescent="0.35">
      <c r="A52" s="2">
        <v>46235</v>
      </c>
      <c r="B52" s="1" t="s">
        <v>54</v>
      </c>
      <c r="C52" s="1" t="s">
        <v>16</v>
      </c>
      <c r="D52" s="1" t="s">
        <v>17</v>
      </c>
      <c r="E52" s="1" t="s">
        <v>18</v>
      </c>
      <c r="F52" s="1" t="s">
        <v>19</v>
      </c>
      <c r="G52">
        <v>35000</v>
      </c>
      <c r="H52" s="1" t="s">
        <v>20</v>
      </c>
      <c r="I52" s="1">
        <f>SUMIFS(Raw_Data[Amount],Raw_Data[Month],Raw_Data[[#This Row],[Month]],Raw_Data[Type],"income")</f>
        <v>35000</v>
      </c>
      <c r="J52" s="1">
        <f>SUMIFS(Raw_Data[Amount],Raw_Data[Month],Raw_Data[[#This Row],[Month]],Raw_Data[Type],"Expense")</f>
        <v>21200</v>
      </c>
    </row>
    <row r="53" spans="1:10" x14ac:dyDescent="0.35">
      <c r="A53" s="2">
        <v>46237</v>
      </c>
      <c r="B53" s="1" t="s">
        <v>54</v>
      </c>
      <c r="C53" s="1" t="s">
        <v>21</v>
      </c>
      <c r="D53" s="1" t="s">
        <v>22</v>
      </c>
      <c r="E53" s="1" t="s">
        <v>23</v>
      </c>
      <c r="F53" s="1" t="s">
        <v>19</v>
      </c>
      <c r="G53">
        <v>10000</v>
      </c>
      <c r="H53" s="1" t="s">
        <v>20</v>
      </c>
      <c r="I53" s="1">
        <f>SUMIFS(Raw_Data[Amount],Raw_Data[Month],Raw_Data[[#This Row],[Month]],Raw_Data[Type],"income")</f>
        <v>35000</v>
      </c>
      <c r="J53" s="1">
        <f>SUMIFS(Raw_Data[Amount],Raw_Data[Month],Raw_Data[[#This Row],[Month]],Raw_Data[Type],"Expense")</f>
        <v>21200</v>
      </c>
    </row>
    <row r="54" spans="1:10" x14ac:dyDescent="0.35">
      <c r="A54" s="2">
        <v>46240</v>
      </c>
      <c r="B54" s="1" t="s">
        <v>54</v>
      </c>
      <c r="C54" s="1" t="s">
        <v>21</v>
      </c>
      <c r="D54" s="1" t="s">
        <v>24</v>
      </c>
      <c r="E54" s="1" t="s">
        <v>25</v>
      </c>
      <c r="F54" s="1" t="s">
        <v>26</v>
      </c>
      <c r="G54">
        <v>3300</v>
      </c>
      <c r="H54" s="1" t="s">
        <v>20</v>
      </c>
      <c r="I54" s="1">
        <f>SUMIFS(Raw_Data[Amount],Raw_Data[Month],Raw_Data[[#This Row],[Month]],Raw_Data[Type],"income")</f>
        <v>35000</v>
      </c>
      <c r="J54" s="1">
        <f>SUMIFS(Raw_Data[Amount],Raw_Data[Month],Raw_Data[[#This Row],[Month]],Raw_Data[Type],"Expense")</f>
        <v>21200</v>
      </c>
    </row>
    <row r="55" spans="1:10" x14ac:dyDescent="0.35">
      <c r="A55" s="2">
        <v>46244</v>
      </c>
      <c r="B55" s="1" t="s">
        <v>54</v>
      </c>
      <c r="C55" s="1" t="s">
        <v>21</v>
      </c>
      <c r="D55" s="1" t="s">
        <v>27</v>
      </c>
      <c r="E55" s="1" t="s">
        <v>28</v>
      </c>
      <c r="F55" s="1" t="s">
        <v>26</v>
      </c>
      <c r="G55">
        <v>1700</v>
      </c>
      <c r="H55" s="1" t="s">
        <v>20</v>
      </c>
      <c r="I55" s="1">
        <f>SUMIFS(Raw_Data[Amount],Raw_Data[Month],Raw_Data[[#This Row],[Month]],Raw_Data[Type],"income")</f>
        <v>35000</v>
      </c>
      <c r="J55" s="1">
        <f>SUMIFS(Raw_Data[Amount],Raw_Data[Month],Raw_Data[[#This Row],[Month]],Raw_Data[Type],"Expense")</f>
        <v>21200</v>
      </c>
    </row>
    <row r="56" spans="1:10" x14ac:dyDescent="0.35">
      <c r="A56" s="2">
        <v>46249</v>
      </c>
      <c r="B56" s="1" t="s">
        <v>54</v>
      </c>
      <c r="C56" s="1" t="s">
        <v>21</v>
      </c>
      <c r="D56" s="1" t="s">
        <v>32</v>
      </c>
      <c r="E56" s="1" t="s">
        <v>51</v>
      </c>
      <c r="F56" s="1" t="s">
        <v>34</v>
      </c>
      <c r="G56">
        <v>3200</v>
      </c>
      <c r="H56" s="1" t="s">
        <v>35</v>
      </c>
      <c r="I56" s="1">
        <f>SUMIFS(Raw_Data[Amount],Raw_Data[Month],Raw_Data[[#This Row],[Month]],Raw_Data[Type],"income")</f>
        <v>35000</v>
      </c>
      <c r="J56" s="1">
        <f>SUMIFS(Raw_Data[Amount],Raw_Data[Month],Raw_Data[[#This Row],[Month]],Raw_Data[Type],"Expense")</f>
        <v>21200</v>
      </c>
    </row>
    <row r="57" spans="1:10" x14ac:dyDescent="0.35">
      <c r="A57" s="2">
        <v>46253</v>
      </c>
      <c r="B57" s="1" t="s">
        <v>54</v>
      </c>
      <c r="C57" s="1" t="s">
        <v>21</v>
      </c>
      <c r="D57" s="1" t="s">
        <v>36</v>
      </c>
      <c r="E57" s="1" t="s">
        <v>52</v>
      </c>
      <c r="F57" s="1" t="s">
        <v>26</v>
      </c>
      <c r="G57">
        <v>1600</v>
      </c>
      <c r="H57" s="1" t="s">
        <v>20</v>
      </c>
      <c r="I57" s="1">
        <f>SUMIFS(Raw_Data[Amount],Raw_Data[Month],Raw_Data[[#This Row],[Month]],Raw_Data[Type],"income")</f>
        <v>35000</v>
      </c>
      <c r="J57" s="1">
        <f>SUMIFS(Raw_Data[Amount],Raw_Data[Month],Raw_Data[[#This Row],[Month]],Raw_Data[Type],"Expense")</f>
        <v>21200</v>
      </c>
    </row>
    <row r="58" spans="1:10" x14ac:dyDescent="0.35">
      <c r="A58" s="2">
        <v>46259</v>
      </c>
      <c r="B58" s="1" t="s">
        <v>54</v>
      </c>
      <c r="C58" s="1" t="s">
        <v>21</v>
      </c>
      <c r="D58" s="1" t="s">
        <v>29</v>
      </c>
      <c r="E58" s="1" t="s">
        <v>53</v>
      </c>
      <c r="F58" s="1" t="s">
        <v>26</v>
      </c>
      <c r="G58">
        <v>1400</v>
      </c>
      <c r="H58" s="1" t="s">
        <v>31</v>
      </c>
      <c r="I58" s="1">
        <f>SUMIFS(Raw_Data[Amount],Raw_Data[Month],Raw_Data[[#This Row],[Month]],Raw_Data[Type],"income")</f>
        <v>35000</v>
      </c>
      <c r="J58" s="1">
        <f>SUMIFS(Raw_Data[Amount],Raw_Data[Month],Raw_Data[[#This Row],[Month]],Raw_Data[Type],"Expense")</f>
        <v>21200</v>
      </c>
    </row>
    <row r="59" spans="1:10" x14ac:dyDescent="0.35">
      <c r="A59" s="2">
        <v>46266</v>
      </c>
      <c r="B59" s="1" t="s">
        <v>55</v>
      </c>
      <c r="C59" s="1" t="s">
        <v>16</v>
      </c>
      <c r="D59" s="1" t="s">
        <v>17</v>
      </c>
      <c r="E59" s="1" t="s">
        <v>18</v>
      </c>
      <c r="F59" s="1" t="s">
        <v>19</v>
      </c>
      <c r="G59">
        <v>35000</v>
      </c>
      <c r="H59" s="1" t="s">
        <v>20</v>
      </c>
      <c r="I59" s="1">
        <f>SUMIFS(Raw_Data[Amount],Raw_Data[Month],Raw_Data[[#This Row],[Month]],Raw_Data[Type],"income")</f>
        <v>35000</v>
      </c>
      <c r="J59" s="1">
        <f>SUMIFS(Raw_Data[Amount],Raw_Data[Month],Raw_Data[[#This Row],[Month]],Raw_Data[Type],"Expense")</f>
        <v>19400</v>
      </c>
    </row>
    <row r="60" spans="1:10" x14ac:dyDescent="0.35">
      <c r="A60" s="2">
        <v>46268</v>
      </c>
      <c r="B60" s="1" t="s">
        <v>55</v>
      </c>
      <c r="C60" s="1" t="s">
        <v>21</v>
      </c>
      <c r="D60" s="1" t="s">
        <v>22</v>
      </c>
      <c r="E60" s="1" t="s">
        <v>23</v>
      </c>
      <c r="F60" s="1" t="s">
        <v>19</v>
      </c>
      <c r="G60">
        <v>10000</v>
      </c>
      <c r="H60" s="1" t="s">
        <v>20</v>
      </c>
      <c r="I60" s="1">
        <f>SUMIFS(Raw_Data[Amount],Raw_Data[Month],Raw_Data[[#This Row],[Month]],Raw_Data[Type],"income")</f>
        <v>35000</v>
      </c>
      <c r="J60" s="1">
        <f>SUMIFS(Raw_Data[Amount],Raw_Data[Month],Raw_Data[[#This Row],[Month]],Raw_Data[Type],"Expense")</f>
        <v>19400</v>
      </c>
    </row>
    <row r="61" spans="1:10" x14ac:dyDescent="0.35">
      <c r="A61" s="2">
        <v>46271</v>
      </c>
      <c r="B61" s="1" t="s">
        <v>55</v>
      </c>
      <c r="C61" s="1" t="s">
        <v>21</v>
      </c>
      <c r="D61" s="1" t="s">
        <v>24</v>
      </c>
      <c r="E61" s="1" t="s">
        <v>25</v>
      </c>
      <c r="F61" s="1" t="s">
        <v>26</v>
      </c>
      <c r="G61">
        <v>3000</v>
      </c>
      <c r="H61" s="1" t="s">
        <v>20</v>
      </c>
      <c r="I61" s="1">
        <f>SUMIFS(Raw_Data[Amount],Raw_Data[Month],Raw_Data[[#This Row],[Month]],Raw_Data[Type],"income")</f>
        <v>35000</v>
      </c>
      <c r="J61" s="1">
        <f>SUMIFS(Raw_Data[Amount],Raw_Data[Month],Raw_Data[[#This Row],[Month]],Raw_Data[Type],"Expense")</f>
        <v>19400</v>
      </c>
    </row>
    <row r="62" spans="1:10" x14ac:dyDescent="0.35">
      <c r="A62" s="2">
        <v>46275</v>
      </c>
      <c r="B62" s="1" t="s">
        <v>55</v>
      </c>
      <c r="C62" s="1" t="s">
        <v>21</v>
      </c>
      <c r="D62" s="1" t="s">
        <v>27</v>
      </c>
      <c r="E62" s="1" t="s">
        <v>28</v>
      </c>
      <c r="F62" s="1" t="s">
        <v>26</v>
      </c>
      <c r="G62">
        <v>1400</v>
      </c>
      <c r="H62" s="1" t="s">
        <v>20</v>
      </c>
      <c r="I62" s="1">
        <f>SUMIFS(Raw_Data[Amount],Raw_Data[Month],Raw_Data[[#This Row],[Month]],Raw_Data[Type],"income")</f>
        <v>35000</v>
      </c>
      <c r="J62" s="1">
        <f>SUMIFS(Raw_Data[Amount],Raw_Data[Month],Raw_Data[[#This Row],[Month]],Raw_Data[Type],"Expense")</f>
        <v>19400</v>
      </c>
    </row>
    <row r="63" spans="1:10" x14ac:dyDescent="0.35">
      <c r="A63" s="2">
        <v>46280</v>
      </c>
      <c r="B63" s="1" t="s">
        <v>55</v>
      </c>
      <c r="C63" s="1" t="s">
        <v>21</v>
      </c>
      <c r="D63" s="1" t="s">
        <v>32</v>
      </c>
      <c r="E63" s="1" t="s">
        <v>51</v>
      </c>
      <c r="F63" s="1" t="s">
        <v>34</v>
      </c>
      <c r="G63">
        <v>2400</v>
      </c>
      <c r="H63" s="1" t="s">
        <v>35</v>
      </c>
      <c r="I63" s="1">
        <f>SUMIFS(Raw_Data[Amount],Raw_Data[Month],Raw_Data[[#This Row],[Month]],Raw_Data[Type],"income")</f>
        <v>35000</v>
      </c>
      <c r="J63" s="1">
        <f>SUMIFS(Raw_Data[Amount],Raw_Data[Month],Raw_Data[[#This Row],[Month]],Raw_Data[Type],"Expense")</f>
        <v>19400</v>
      </c>
    </row>
    <row r="64" spans="1:10" x14ac:dyDescent="0.35">
      <c r="A64" s="2">
        <v>46284</v>
      </c>
      <c r="B64" s="1" t="s">
        <v>55</v>
      </c>
      <c r="C64" s="1" t="s">
        <v>21</v>
      </c>
      <c r="D64" s="1" t="s">
        <v>36</v>
      </c>
      <c r="E64" s="1" t="s">
        <v>52</v>
      </c>
      <c r="F64" s="1" t="s">
        <v>26</v>
      </c>
      <c r="G64">
        <v>1500</v>
      </c>
      <c r="H64" s="1" t="s">
        <v>20</v>
      </c>
      <c r="I64" s="1">
        <f>SUMIFS(Raw_Data[Amount],Raw_Data[Month],Raw_Data[[#This Row],[Month]],Raw_Data[Type],"income")</f>
        <v>35000</v>
      </c>
      <c r="J64" s="1">
        <f>SUMIFS(Raw_Data[Amount],Raw_Data[Month],Raw_Data[[#This Row],[Month]],Raw_Data[Type],"Expense")</f>
        <v>19400</v>
      </c>
    </row>
    <row r="65" spans="1:10" x14ac:dyDescent="0.35">
      <c r="A65" s="2">
        <v>46290</v>
      </c>
      <c r="B65" s="1" t="s">
        <v>55</v>
      </c>
      <c r="C65" s="1" t="s">
        <v>21</v>
      </c>
      <c r="D65" s="1" t="s">
        <v>29</v>
      </c>
      <c r="E65" s="1" t="s">
        <v>53</v>
      </c>
      <c r="F65" s="1" t="s">
        <v>26</v>
      </c>
      <c r="G65">
        <v>1100</v>
      </c>
      <c r="H65" s="1" t="s">
        <v>31</v>
      </c>
      <c r="I65" s="1">
        <f>SUMIFS(Raw_Data[Amount],Raw_Data[Month],Raw_Data[[#This Row],[Month]],Raw_Data[Type],"income")</f>
        <v>35000</v>
      </c>
      <c r="J65" s="1">
        <f>SUMIFS(Raw_Data[Amount],Raw_Data[Month],Raw_Data[[#This Row],[Month]],Raw_Data[Type],"Expense")</f>
        <v>19400</v>
      </c>
    </row>
  </sheetData>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FD92-24B2-40C1-90A2-BE24CC098007}">
  <dimension ref="A1:F24"/>
  <sheetViews>
    <sheetView topLeftCell="A7" workbookViewId="0">
      <selection activeCell="A14" sqref="A14:E23"/>
    </sheetView>
  </sheetViews>
  <sheetFormatPr defaultRowHeight="14.5" x14ac:dyDescent="0.35"/>
  <cols>
    <col min="2" max="2" width="9.08984375" customWidth="1"/>
    <col min="3" max="3" width="9.81640625" customWidth="1"/>
    <col min="4" max="4" width="9.26953125" customWidth="1"/>
    <col min="5" max="5" width="11.1796875" customWidth="1"/>
  </cols>
  <sheetData>
    <row r="1" spans="1:6" x14ac:dyDescent="0.35">
      <c r="A1" s="5" t="s">
        <v>8</v>
      </c>
      <c r="B1" s="7" t="s">
        <v>16</v>
      </c>
      <c r="C1" s="7" t="s">
        <v>21</v>
      </c>
      <c r="D1" s="7" t="s">
        <v>60</v>
      </c>
      <c r="E1" s="7" t="s">
        <v>6</v>
      </c>
      <c r="F1" s="7"/>
    </row>
    <row r="2" spans="1:6" x14ac:dyDescent="0.35">
      <c r="A2" s="8" t="s">
        <v>15</v>
      </c>
      <c r="B2" s="6">
        <v>35000</v>
      </c>
      <c r="C2" s="6">
        <v>19700</v>
      </c>
      <c r="D2" s="6">
        <f>B2-C2</f>
        <v>15300</v>
      </c>
      <c r="E2" s="9">
        <f>D2/B2</f>
        <v>0.43714285714285717</v>
      </c>
    </row>
    <row r="3" spans="1:6" x14ac:dyDescent="0.35">
      <c r="A3" s="8" t="s">
        <v>39</v>
      </c>
      <c r="B3" s="6">
        <v>35000</v>
      </c>
      <c r="C3" s="6">
        <v>19500</v>
      </c>
      <c r="D3" s="6">
        <f t="shared" ref="D3:D10" si="0">B3-C3</f>
        <v>15500</v>
      </c>
      <c r="E3" s="9">
        <f t="shared" ref="E3:E10" si="1">D3/B3</f>
        <v>0.44285714285714284</v>
      </c>
    </row>
    <row r="4" spans="1:6" x14ac:dyDescent="0.35">
      <c r="A4" s="8" t="s">
        <v>41</v>
      </c>
      <c r="B4" s="6">
        <v>35000</v>
      </c>
      <c r="C4" s="6">
        <v>18000</v>
      </c>
      <c r="D4" s="6">
        <f t="shared" si="0"/>
        <v>17000</v>
      </c>
      <c r="E4" s="9">
        <f t="shared" si="1"/>
        <v>0.48571428571428571</v>
      </c>
    </row>
    <row r="5" spans="1:6" x14ac:dyDescent="0.35">
      <c r="A5" s="8" t="s">
        <v>46</v>
      </c>
      <c r="B5" s="6">
        <v>35000</v>
      </c>
      <c r="C5" s="6">
        <v>18700</v>
      </c>
      <c r="D5" s="6">
        <f t="shared" si="0"/>
        <v>16300</v>
      </c>
      <c r="E5" s="9">
        <f t="shared" si="1"/>
        <v>0.46571428571428569</v>
      </c>
    </row>
    <row r="6" spans="1:6" x14ac:dyDescent="0.35">
      <c r="A6" s="8" t="s">
        <v>47</v>
      </c>
      <c r="B6" s="6">
        <v>35000</v>
      </c>
      <c r="C6" s="6">
        <v>20700</v>
      </c>
      <c r="D6" s="6">
        <f t="shared" si="0"/>
        <v>14300</v>
      </c>
      <c r="E6" s="9">
        <f t="shared" si="1"/>
        <v>0.40857142857142859</v>
      </c>
    </row>
    <row r="7" spans="1:6" x14ac:dyDescent="0.35">
      <c r="A7" s="8" t="s">
        <v>49</v>
      </c>
      <c r="B7" s="6">
        <v>35000</v>
      </c>
      <c r="C7" s="6">
        <v>18900</v>
      </c>
      <c r="D7" s="6">
        <f t="shared" si="0"/>
        <v>16100</v>
      </c>
      <c r="E7" s="9">
        <f t="shared" si="1"/>
        <v>0.46</v>
      </c>
    </row>
    <row r="8" spans="1:6" x14ac:dyDescent="0.35">
      <c r="A8" s="8" t="s">
        <v>50</v>
      </c>
      <c r="B8" s="6">
        <v>35000</v>
      </c>
      <c r="C8" s="6">
        <v>20300</v>
      </c>
      <c r="D8" s="6">
        <f t="shared" si="0"/>
        <v>14700</v>
      </c>
      <c r="E8" s="9">
        <f t="shared" si="1"/>
        <v>0.42</v>
      </c>
    </row>
    <row r="9" spans="1:6" x14ac:dyDescent="0.35">
      <c r="A9" s="8" t="s">
        <v>54</v>
      </c>
      <c r="B9" s="6">
        <v>35000</v>
      </c>
      <c r="C9" s="6">
        <v>21200</v>
      </c>
      <c r="D9" s="6">
        <f t="shared" si="0"/>
        <v>13800</v>
      </c>
      <c r="E9" s="9">
        <f t="shared" si="1"/>
        <v>0.39428571428571429</v>
      </c>
    </row>
    <row r="10" spans="1:6" x14ac:dyDescent="0.35">
      <c r="A10" s="8" t="s">
        <v>55</v>
      </c>
      <c r="B10" s="6">
        <v>35000</v>
      </c>
      <c r="C10" s="6">
        <v>19400</v>
      </c>
      <c r="D10" s="6">
        <f t="shared" si="0"/>
        <v>15600</v>
      </c>
      <c r="E10" s="9">
        <f t="shared" si="1"/>
        <v>0.44571428571428573</v>
      </c>
    </row>
    <row r="11" spans="1:6" x14ac:dyDescent="0.35">
      <c r="A11" s="8"/>
      <c r="B11" s="6"/>
      <c r="C11" s="6"/>
      <c r="D11" s="6"/>
      <c r="E11" s="9"/>
    </row>
    <row r="14" spans="1:6" x14ac:dyDescent="0.35">
      <c r="A14" t="s">
        <v>66</v>
      </c>
      <c r="B14" t="s">
        <v>16</v>
      </c>
      <c r="C14" t="s">
        <v>21</v>
      </c>
      <c r="D14" t="s">
        <v>60</v>
      </c>
      <c r="E14" t="s">
        <v>6</v>
      </c>
    </row>
    <row r="15" spans="1:6" x14ac:dyDescent="0.35">
      <c r="A15" t="s">
        <v>15</v>
      </c>
      <c r="B15">
        <v>35000</v>
      </c>
      <c r="C15" s="19">
        <v>19700</v>
      </c>
      <c r="D15">
        <f>B15-C15</f>
        <v>15300</v>
      </c>
      <c r="E15" s="9">
        <f>D15/B15</f>
        <v>0.43714285714285717</v>
      </c>
    </row>
    <row r="16" spans="1:6" x14ac:dyDescent="0.35">
      <c r="A16" t="s">
        <v>39</v>
      </c>
      <c r="B16">
        <v>35000</v>
      </c>
      <c r="C16" s="18">
        <v>19500</v>
      </c>
      <c r="D16">
        <f t="shared" ref="D16:D23" si="2">B16-C16</f>
        <v>15500</v>
      </c>
      <c r="E16" s="9">
        <f t="shared" ref="E16:E23" si="3">D16/B16</f>
        <v>0.44285714285714284</v>
      </c>
    </row>
    <row r="17" spans="1:5" x14ac:dyDescent="0.35">
      <c r="A17" t="s">
        <v>41</v>
      </c>
      <c r="B17">
        <v>35000</v>
      </c>
      <c r="C17" s="19">
        <v>18000</v>
      </c>
      <c r="D17">
        <f t="shared" si="2"/>
        <v>17000</v>
      </c>
      <c r="E17" s="9">
        <f t="shared" si="3"/>
        <v>0.48571428571428571</v>
      </c>
    </row>
    <row r="18" spans="1:5" x14ac:dyDescent="0.35">
      <c r="A18" t="s">
        <v>46</v>
      </c>
      <c r="B18">
        <v>35000</v>
      </c>
      <c r="C18" s="18">
        <v>18700</v>
      </c>
      <c r="D18">
        <f t="shared" si="2"/>
        <v>16300</v>
      </c>
      <c r="E18" s="9">
        <f t="shared" si="3"/>
        <v>0.46571428571428569</v>
      </c>
    </row>
    <row r="19" spans="1:5" x14ac:dyDescent="0.35">
      <c r="A19" t="s">
        <v>47</v>
      </c>
      <c r="B19">
        <v>35000</v>
      </c>
      <c r="C19" s="19">
        <v>20700</v>
      </c>
      <c r="D19">
        <f t="shared" si="2"/>
        <v>14300</v>
      </c>
      <c r="E19" s="9">
        <f t="shared" si="3"/>
        <v>0.40857142857142859</v>
      </c>
    </row>
    <row r="20" spans="1:5" x14ac:dyDescent="0.35">
      <c r="A20" t="s">
        <v>49</v>
      </c>
      <c r="B20">
        <v>35000</v>
      </c>
      <c r="C20" s="20">
        <v>18900</v>
      </c>
      <c r="D20">
        <f t="shared" si="2"/>
        <v>16100</v>
      </c>
      <c r="E20" s="9">
        <f t="shared" si="3"/>
        <v>0.46</v>
      </c>
    </row>
    <row r="21" spans="1:5" x14ac:dyDescent="0.35">
      <c r="A21" t="s">
        <v>50</v>
      </c>
      <c r="B21">
        <v>35000</v>
      </c>
      <c r="C21" s="19">
        <v>20300</v>
      </c>
      <c r="D21">
        <f t="shared" si="2"/>
        <v>14700</v>
      </c>
      <c r="E21" s="9">
        <f t="shared" si="3"/>
        <v>0.42</v>
      </c>
    </row>
    <row r="22" spans="1:5" x14ac:dyDescent="0.35">
      <c r="A22" t="s">
        <v>54</v>
      </c>
      <c r="B22">
        <v>35000</v>
      </c>
      <c r="C22" s="20">
        <v>21200</v>
      </c>
      <c r="D22">
        <f t="shared" si="2"/>
        <v>13800</v>
      </c>
      <c r="E22" s="9">
        <f t="shared" si="3"/>
        <v>0.39428571428571429</v>
      </c>
    </row>
    <row r="23" spans="1:5" x14ac:dyDescent="0.35">
      <c r="A23" t="s">
        <v>55</v>
      </c>
      <c r="B23">
        <v>35000</v>
      </c>
      <c r="C23" s="19">
        <v>19400</v>
      </c>
      <c r="D23">
        <f t="shared" si="2"/>
        <v>15600</v>
      </c>
      <c r="E23" s="9">
        <f t="shared" si="3"/>
        <v>0.44571428571428573</v>
      </c>
    </row>
    <row r="24" spans="1:5" x14ac:dyDescent="0.35">
      <c r="C24" s="21"/>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00B8-7372-4168-9459-D770C2F36897}">
  <dimension ref="A1:R16"/>
  <sheetViews>
    <sheetView topLeftCell="B5" zoomScale="99" workbookViewId="0">
      <selection activeCell="J15" sqref="J15"/>
    </sheetView>
  </sheetViews>
  <sheetFormatPr defaultRowHeight="14.5" x14ac:dyDescent="0.35"/>
  <cols>
    <col min="1" max="1" width="13.81640625" bestFit="1" customWidth="1"/>
    <col min="2" max="2" width="15.81640625" bestFit="1" customWidth="1"/>
    <col min="3" max="3" width="7.1796875" bestFit="1" customWidth="1"/>
    <col min="4" max="4" width="10.453125" bestFit="1" customWidth="1"/>
    <col min="6" max="6" width="12.54296875" bestFit="1" customWidth="1"/>
    <col min="7" max="7" width="13.81640625" bestFit="1" customWidth="1"/>
    <col min="8" max="8" width="7.08984375" bestFit="1" customWidth="1"/>
    <col min="9" max="9" width="12.54296875" bestFit="1" customWidth="1"/>
    <col min="10" max="10" width="13.81640625" bestFit="1" customWidth="1"/>
    <col min="12" max="12" width="12.54296875" bestFit="1" customWidth="1"/>
    <col min="13" max="13" width="13.81640625" bestFit="1" customWidth="1"/>
    <col min="15" max="15" width="13.6328125" bestFit="1" customWidth="1"/>
    <col min="16" max="16" width="15.6328125" bestFit="1" customWidth="1"/>
    <col min="17" max="17" width="10.36328125" bestFit="1" customWidth="1"/>
    <col min="18" max="18" width="12.7265625" bestFit="1" customWidth="1"/>
    <col min="19" max="19" width="13.6328125" bestFit="1" customWidth="1"/>
    <col min="20" max="20" width="13.54296875" bestFit="1" customWidth="1"/>
  </cols>
  <sheetData>
    <row r="1" spans="1:18" x14ac:dyDescent="0.35">
      <c r="F1" s="3" t="s">
        <v>9</v>
      </c>
      <c r="G1" t="s">
        <v>64</v>
      </c>
      <c r="I1" s="3" t="s">
        <v>9</v>
      </c>
      <c r="J1" t="s">
        <v>64</v>
      </c>
    </row>
    <row r="3" spans="1:18" x14ac:dyDescent="0.35">
      <c r="A3" s="3" t="s">
        <v>58</v>
      </c>
      <c r="B3" s="3" t="s">
        <v>59</v>
      </c>
      <c r="F3" s="3" t="s">
        <v>56</v>
      </c>
      <c r="G3" t="s">
        <v>58</v>
      </c>
      <c r="I3" s="3" t="s">
        <v>56</v>
      </c>
      <c r="J3" t="s">
        <v>58</v>
      </c>
      <c r="L3" s="3" t="s">
        <v>9</v>
      </c>
      <c r="M3" t="s">
        <v>64</v>
      </c>
      <c r="O3" s="3" t="s">
        <v>56</v>
      </c>
      <c r="P3" t="s">
        <v>61</v>
      </c>
    </row>
    <row r="4" spans="1:18" x14ac:dyDescent="0.35">
      <c r="A4" s="3" t="s">
        <v>56</v>
      </c>
      <c r="B4" t="s">
        <v>21</v>
      </c>
      <c r="C4" t="s">
        <v>16</v>
      </c>
      <c r="D4" t="s">
        <v>57</v>
      </c>
      <c r="F4" s="4" t="s">
        <v>36</v>
      </c>
      <c r="G4" s="1">
        <v>12600</v>
      </c>
      <c r="I4" s="4" t="s">
        <v>31</v>
      </c>
      <c r="J4" s="1">
        <v>8400</v>
      </c>
      <c r="O4" s="4" t="s">
        <v>15</v>
      </c>
      <c r="P4" s="1">
        <v>15300</v>
      </c>
    </row>
    <row r="5" spans="1:18" x14ac:dyDescent="0.35">
      <c r="A5" s="4" t="s">
        <v>15</v>
      </c>
      <c r="B5" s="1">
        <v>19700</v>
      </c>
      <c r="C5" s="1">
        <v>35000</v>
      </c>
      <c r="D5" s="1">
        <v>54700</v>
      </c>
      <c r="F5" s="4" t="s">
        <v>29</v>
      </c>
      <c r="G5" s="1">
        <v>8400</v>
      </c>
      <c r="I5" s="4" t="s">
        <v>20</v>
      </c>
      <c r="J5" s="1">
        <v>456800</v>
      </c>
      <c r="L5" s="3" t="s">
        <v>56</v>
      </c>
      <c r="M5" t="s">
        <v>58</v>
      </c>
      <c r="O5" s="4" t="s">
        <v>39</v>
      </c>
      <c r="P5" s="1">
        <v>15500</v>
      </c>
    </row>
    <row r="6" spans="1:18" x14ac:dyDescent="0.35">
      <c r="A6" s="4" t="s">
        <v>39</v>
      </c>
      <c r="B6" s="1">
        <v>19500</v>
      </c>
      <c r="C6" s="1">
        <v>35000</v>
      </c>
      <c r="D6" s="1">
        <v>54500</v>
      </c>
      <c r="F6" s="4" t="s">
        <v>24</v>
      </c>
      <c r="G6" s="1">
        <v>28800</v>
      </c>
      <c r="I6" s="4" t="s">
        <v>35</v>
      </c>
      <c r="J6" s="1">
        <v>26200</v>
      </c>
      <c r="L6" s="4" t="s">
        <v>19</v>
      </c>
      <c r="M6" s="1">
        <v>405000</v>
      </c>
      <c r="O6" s="4" t="s">
        <v>41</v>
      </c>
      <c r="P6" s="1">
        <v>17000</v>
      </c>
    </row>
    <row r="7" spans="1:18" x14ac:dyDescent="0.35">
      <c r="A7" s="4" t="s">
        <v>41</v>
      </c>
      <c r="B7" s="1">
        <v>18000</v>
      </c>
      <c r="C7" s="1">
        <v>35000</v>
      </c>
      <c r="D7" s="1">
        <v>53000</v>
      </c>
      <c r="F7" s="4" t="s">
        <v>22</v>
      </c>
      <c r="G7" s="1">
        <v>90000</v>
      </c>
      <c r="I7" s="4" t="s">
        <v>57</v>
      </c>
      <c r="J7" s="1">
        <v>491400</v>
      </c>
      <c r="L7" s="4" t="s">
        <v>34</v>
      </c>
      <c r="M7" s="1">
        <v>23900</v>
      </c>
      <c r="O7" s="4" t="s">
        <v>46</v>
      </c>
      <c r="P7" s="1">
        <v>16300</v>
      </c>
    </row>
    <row r="8" spans="1:18" x14ac:dyDescent="0.35">
      <c r="A8" s="4" t="s">
        <v>46</v>
      </c>
      <c r="B8" s="1">
        <v>18700</v>
      </c>
      <c r="C8" s="1">
        <v>35000</v>
      </c>
      <c r="D8" s="1">
        <v>53700</v>
      </c>
      <c r="F8" s="4" t="s">
        <v>17</v>
      </c>
      <c r="G8" s="1">
        <v>315000</v>
      </c>
      <c r="L8" s="4" t="s">
        <v>26</v>
      </c>
      <c r="M8" s="1">
        <v>62500</v>
      </c>
      <c r="O8" s="4" t="s">
        <v>47</v>
      </c>
      <c r="P8" s="1">
        <v>14300</v>
      </c>
    </row>
    <row r="9" spans="1:18" x14ac:dyDescent="0.35">
      <c r="A9" s="4" t="s">
        <v>47</v>
      </c>
      <c r="B9" s="1">
        <v>20700</v>
      </c>
      <c r="C9" s="1">
        <v>35000</v>
      </c>
      <c r="D9" s="1">
        <v>55700</v>
      </c>
      <c r="F9" s="4" t="s">
        <v>32</v>
      </c>
      <c r="G9" s="1">
        <v>23900</v>
      </c>
      <c r="L9" s="4" t="s">
        <v>57</v>
      </c>
      <c r="M9" s="1">
        <v>491400</v>
      </c>
      <c r="O9" s="4" t="s">
        <v>49</v>
      </c>
      <c r="P9" s="1">
        <v>16100</v>
      </c>
    </row>
    <row r="10" spans="1:18" x14ac:dyDescent="0.35">
      <c r="A10" s="4" t="s">
        <v>49</v>
      </c>
      <c r="B10" s="1">
        <v>18900</v>
      </c>
      <c r="C10" s="1">
        <v>35000</v>
      </c>
      <c r="D10" s="1">
        <v>53900</v>
      </c>
      <c r="F10" s="4" t="s">
        <v>27</v>
      </c>
      <c r="G10" s="1">
        <v>12700</v>
      </c>
      <c r="O10" s="4" t="s">
        <v>50</v>
      </c>
      <c r="P10" s="1">
        <v>14700</v>
      </c>
    </row>
    <row r="11" spans="1:18" x14ac:dyDescent="0.35">
      <c r="A11" s="4" t="s">
        <v>50</v>
      </c>
      <c r="B11" s="1">
        <v>20300</v>
      </c>
      <c r="C11" s="1">
        <v>35000</v>
      </c>
      <c r="D11" s="1">
        <v>55300</v>
      </c>
      <c r="F11" s="4" t="s">
        <v>57</v>
      </c>
      <c r="G11" s="1">
        <v>491400</v>
      </c>
      <c r="O11" s="4" t="s">
        <v>54</v>
      </c>
      <c r="P11" s="1">
        <v>13800</v>
      </c>
    </row>
    <row r="12" spans="1:18" x14ac:dyDescent="0.35">
      <c r="A12" s="4" t="s">
        <v>54</v>
      </c>
      <c r="B12" s="1">
        <v>21200</v>
      </c>
      <c r="C12" s="1">
        <v>35000</v>
      </c>
      <c r="D12" s="1">
        <v>56200</v>
      </c>
      <c r="F12" s="13" t="s">
        <v>2</v>
      </c>
      <c r="I12" s="13" t="s">
        <v>4</v>
      </c>
      <c r="L12" s="14" t="s">
        <v>5</v>
      </c>
      <c r="O12" s="4" t="s">
        <v>55</v>
      </c>
      <c r="P12" s="1">
        <v>15600</v>
      </c>
    </row>
    <row r="13" spans="1:18" x14ac:dyDescent="0.35">
      <c r="A13" s="4" t="s">
        <v>55</v>
      </c>
      <c r="B13" s="1">
        <v>19400</v>
      </c>
      <c r="C13" s="1">
        <v>35000</v>
      </c>
      <c r="D13" s="1">
        <v>54400</v>
      </c>
      <c r="O13" s="4" t="s">
        <v>57</v>
      </c>
      <c r="P13" s="1">
        <v>138600</v>
      </c>
    </row>
    <row r="14" spans="1:18" x14ac:dyDescent="0.35">
      <c r="A14" s="4" t="s">
        <v>57</v>
      </c>
      <c r="B14" s="1">
        <v>176400</v>
      </c>
      <c r="C14" s="1">
        <v>315000</v>
      </c>
      <c r="D14" s="1">
        <v>491400</v>
      </c>
    </row>
    <row r="15" spans="1:18" x14ac:dyDescent="0.35">
      <c r="O15" s="14" t="s">
        <v>3</v>
      </c>
    </row>
    <row r="16" spans="1:18" x14ac:dyDescent="0.35">
      <c r="A16" s="14" t="s">
        <v>1</v>
      </c>
      <c r="R16" s="4"/>
    </row>
  </sheetData>
  <pageMargins left="0.7" right="0.7" top="0.75" bottom="0.75" header="0.3" footer="0.3"/>
  <pageSetup orientation="portrait" horizontalDpi="360" verticalDpi="360"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C357-AFE4-4ABF-BA35-D8DAFED71B1F}">
  <dimension ref="A1"/>
  <sheetViews>
    <sheetView showGridLines="0" topLeftCell="A17" zoomScale="58" zoomScaleNormal="79" workbookViewId="0">
      <selection activeCell="Q51" sqref="Q51"/>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18222-B53D-418B-9F0A-B603726B0218}">
  <dimension ref="A1"/>
  <sheetViews>
    <sheetView showGridLines="0" tabSelected="1" zoomScale="51" zoomScaleNormal="65" workbookViewId="0">
      <selection activeCell="V35" sqref="V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6039-9DEE-444D-8AB6-7ED73FB3E57D}">
  <dimension ref="B3:O30"/>
  <sheetViews>
    <sheetView topLeftCell="F5" zoomScale="78" workbookViewId="0">
      <selection activeCell="O19" sqref="O19"/>
    </sheetView>
  </sheetViews>
  <sheetFormatPr defaultRowHeight="14.5" x14ac:dyDescent="0.35"/>
  <cols>
    <col min="2" max="2" width="13.36328125" bestFit="1" customWidth="1"/>
    <col min="3" max="3" width="13.6328125" bestFit="1" customWidth="1"/>
    <col min="5" max="5" width="13.36328125" bestFit="1" customWidth="1"/>
    <col min="6" max="6" width="14.26953125" bestFit="1" customWidth="1"/>
    <col min="8" max="8" width="11.26953125" bestFit="1" customWidth="1"/>
    <col min="9" max="9" width="13.54296875" bestFit="1" customWidth="1"/>
    <col min="11" max="11" width="12.453125" bestFit="1" customWidth="1"/>
    <col min="12" max="12" width="15.453125" style="9" bestFit="1" customWidth="1"/>
    <col min="14" max="14" width="13.36328125" bestFit="1" customWidth="1"/>
    <col min="15" max="15" width="13.6328125" bestFit="1" customWidth="1"/>
  </cols>
  <sheetData>
    <row r="3" spans="2:15" x14ac:dyDescent="0.35">
      <c r="B3" s="3" t="s">
        <v>9</v>
      </c>
      <c r="C3" t="s">
        <v>64</v>
      </c>
    </row>
    <row r="5" spans="2:15" x14ac:dyDescent="0.35">
      <c r="B5" s="3" t="s">
        <v>56</v>
      </c>
      <c r="C5" t="s">
        <v>58</v>
      </c>
      <c r="E5" s="3" t="s">
        <v>56</v>
      </c>
      <c r="F5" t="s">
        <v>65</v>
      </c>
      <c r="H5" s="3" t="s">
        <v>56</v>
      </c>
      <c r="I5" t="s">
        <v>61</v>
      </c>
      <c r="K5" s="10" t="s">
        <v>56</v>
      </c>
      <c r="L5" s="9" t="s">
        <v>62</v>
      </c>
      <c r="N5" s="3" t="s">
        <v>9</v>
      </c>
      <c r="O5" t="s">
        <v>64</v>
      </c>
    </row>
    <row r="6" spans="2:15" x14ac:dyDescent="0.35">
      <c r="B6" s="4" t="s">
        <v>15</v>
      </c>
      <c r="C6" s="1">
        <v>54700</v>
      </c>
      <c r="E6" s="4" t="s">
        <v>15</v>
      </c>
      <c r="F6" s="1">
        <v>19700</v>
      </c>
      <c r="H6" s="4" t="s">
        <v>15</v>
      </c>
      <c r="I6" s="1">
        <v>15300</v>
      </c>
      <c r="K6" s="4" t="s">
        <v>15</v>
      </c>
      <c r="L6" s="9">
        <v>0.43714285714285717</v>
      </c>
    </row>
    <row r="7" spans="2:15" x14ac:dyDescent="0.35">
      <c r="B7" s="4" t="s">
        <v>39</v>
      </c>
      <c r="C7" s="1">
        <v>54500</v>
      </c>
      <c r="E7" s="4" t="s">
        <v>39</v>
      </c>
      <c r="F7" s="1">
        <v>19500</v>
      </c>
      <c r="H7" s="4" t="s">
        <v>39</v>
      </c>
      <c r="I7" s="1">
        <v>15500</v>
      </c>
      <c r="K7" s="4" t="s">
        <v>39</v>
      </c>
      <c r="L7" s="9">
        <v>0.44285714285714284</v>
      </c>
      <c r="N7" s="3" t="s">
        <v>56</v>
      </c>
      <c r="O7" t="s">
        <v>58</v>
      </c>
    </row>
    <row r="8" spans="2:15" x14ac:dyDescent="0.35">
      <c r="B8" s="4" t="s">
        <v>41</v>
      </c>
      <c r="C8" s="1">
        <v>53000</v>
      </c>
      <c r="E8" s="4" t="s">
        <v>41</v>
      </c>
      <c r="F8" s="1">
        <v>18000</v>
      </c>
      <c r="H8" s="4" t="s">
        <v>41</v>
      </c>
      <c r="I8" s="1">
        <v>17000</v>
      </c>
      <c r="K8" s="4" t="s">
        <v>41</v>
      </c>
      <c r="L8" s="9">
        <v>0.48571428571428571</v>
      </c>
      <c r="N8" s="4" t="s">
        <v>15</v>
      </c>
      <c r="O8" s="1">
        <v>54700</v>
      </c>
    </row>
    <row r="9" spans="2:15" x14ac:dyDescent="0.35">
      <c r="B9" s="4" t="s">
        <v>46</v>
      </c>
      <c r="C9" s="1">
        <v>53700</v>
      </c>
      <c r="E9" s="4" t="s">
        <v>46</v>
      </c>
      <c r="F9" s="1">
        <v>18700</v>
      </c>
      <c r="H9" s="4" t="s">
        <v>46</v>
      </c>
      <c r="I9" s="1">
        <v>16300</v>
      </c>
      <c r="K9" s="4" t="s">
        <v>46</v>
      </c>
      <c r="L9" s="9">
        <v>0.46571428571428569</v>
      </c>
      <c r="N9" s="4" t="s">
        <v>39</v>
      </c>
      <c r="O9" s="1">
        <v>54500</v>
      </c>
    </row>
    <row r="10" spans="2:15" x14ac:dyDescent="0.35">
      <c r="B10" s="4" t="s">
        <v>47</v>
      </c>
      <c r="C10" s="1">
        <v>55700</v>
      </c>
      <c r="E10" s="4" t="s">
        <v>47</v>
      </c>
      <c r="F10" s="1">
        <v>20700</v>
      </c>
      <c r="H10" s="4" t="s">
        <v>47</v>
      </c>
      <c r="I10" s="1">
        <v>14300</v>
      </c>
      <c r="K10" s="4" t="s">
        <v>47</v>
      </c>
      <c r="L10" s="9">
        <v>0.40857142857142859</v>
      </c>
      <c r="N10" s="4" t="s">
        <v>41</v>
      </c>
      <c r="O10" s="1">
        <v>53000</v>
      </c>
    </row>
    <row r="11" spans="2:15" x14ac:dyDescent="0.35">
      <c r="B11" s="4" t="s">
        <v>49</v>
      </c>
      <c r="C11" s="1">
        <v>53900</v>
      </c>
      <c r="E11" s="4" t="s">
        <v>49</v>
      </c>
      <c r="F11" s="1">
        <v>18900</v>
      </c>
      <c r="H11" s="4" t="s">
        <v>49</v>
      </c>
      <c r="I11" s="1">
        <v>16100</v>
      </c>
      <c r="K11" s="4" t="s">
        <v>49</v>
      </c>
      <c r="L11" s="9">
        <v>0.46</v>
      </c>
      <c r="N11" s="4" t="s">
        <v>46</v>
      </c>
      <c r="O11" s="1">
        <v>53700</v>
      </c>
    </row>
    <row r="12" spans="2:15" x14ac:dyDescent="0.35">
      <c r="B12" s="4" t="s">
        <v>50</v>
      </c>
      <c r="C12" s="1">
        <v>55300</v>
      </c>
      <c r="E12" s="4" t="s">
        <v>50</v>
      </c>
      <c r="F12" s="1">
        <v>20300</v>
      </c>
      <c r="H12" s="4" t="s">
        <v>50</v>
      </c>
      <c r="I12" s="1">
        <v>14700</v>
      </c>
      <c r="K12" s="4" t="s">
        <v>50</v>
      </c>
      <c r="L12" s="9">
        <v>0.42</v>
      </c>
      <c r="N12" s="4" t="s">
        <v>47</v>
      </c>
      <c r="O12" s="1">
        <v>55700</v>
      </c>
    </row>
    <row r="13" spans="2:15" x14ac:dyDescent="0.35">
      <c r="B13" s="4" t="s">
        <v>54</v>
      </c>
      <c r="C13" s="1">
        <v>56200</v>
      </c>
      <c r="E13" s="4" t="s">
        <v>54</v>
      </c>
      <c r="F13" s="1">
        <v>21200</v>
      </c>
      <c r="H13" s="4" t="s">
        <v>54</v>
      </c>
      <c r="I13" s="1">
        <v>13800</v>
      </c>
      <c r="K13" s="4" t="s">
        <v>54</v>
      </c>
      <c r="L13" s="9">
        <v>0.39428571428571429</v>
      </c>
      <c r="N13" s="4" t="s">
        <v>49</v>
      </c>
      <c r="O13" s="1">
        <v>53900</v>
      </c>
    </row>
    <row r="14" spans="2:15" x14ac:dyDescent="0.35">
      <c r="B14" s="4" t="s">
        <v>55</v>
      </c>
      <c r="C14" s="1">
        <v>54400</v>
      </c>
      <c r="E14" s="4" t="s">
        <v>55</v>
      </c>
      <c r="F14" s="1">
        <v>19400</v>
      </c>
      <c r="H14" s="4" t="s">
        <v>55</v>
      </c>
      <c r="I14" s="1">
        <v>15600</v>
      </c>
      <c r="K14" s="4" t="s">
        <v>55</v>
      </c>
      <c r="L14" s="9">
        <v>0.44571428571428573</v>
      </c>
      <c r="N14" s="4" t="s">
        <v>50</v>
      </c>
      <c r="O14" s="1">
        <v>55300</v>
      </c>
    </row>
    <row r="15" spans="2:15" x14ac:dyDescent="0.35">
      <c r="B15" s="4" t="s">
        <v>57</v>
      </c>
      <c r="C15" s="1">
        <v>491400</v>
      </c>
      <c r="E15" s="4" t="s">
        <v>57</v>
      </c>
      <c r="F15" s="1">
        <v>176400</v>
      </c>
      <c r="H15" s="4" t="s">
        <v>57</v>
      </c>
      <c r="I15" s="1">
        <v>138600</v>
      </c>
      <c r="K15" s="4" t="s">
        <v>57</v>
      </c>
      <c r="L15" s="9">
        <v>3.96</v>
      </c>
      <c r="N15" s="4" t="s">
        <v>54</v>
      </c>
      <c r="O15" s="1">
        <v>56200</v>
      </c>
    </row>
    <row r="16" spans="2:15" x14ac:dyDescent="0.35">
      <c r="N16" s="4" t="s">
        <v>55</v>
      </c>
      <c r="O16" s="1">
        <v>54400</v>
      </c>
    </row>
    <row r="17" spans="3:15" x14ac:dyDescent="0.35">
      <c r="N17" s="4" t="s">
        <v>57</v>
      </c>
      <c r="O17" s="1">
        <v>491400</v>
      </c>
    </row>
    <row r="19" spans="3:15" x14ac:dyDescent="0.35">
      <c r="N19" s="4" t="s">
        <v>63</v>
      </c>
      <c r="O19" s="17">
        <f>AVERAGE(O8:O16)</f>
        <v>54600</v>
      </c>
    </row>
    <row r="26" spans="3:15" x14ac:dyDescent="0.35">
      <c r="C26" s="11">
        <f>GETPIVOTDATA("Amount",$B$5)</f>
        <v>491400</v>
      </c>
      <c r="F26" s="11">
        <f>GETPIVOTDATA("Expense",$E$5)</f>
        <v>176400</v>
      </c>
      <c r="I26" s="11">
        <f>GETPIVOTDATA("Savings",$H$5)</f>
        <v>138600</v>
      </c>
      <c r="L26" s="9">
        <f>GETPIVOTDATA("Savings %",$K$5)</f>
        <v>3.96</v>
      </c>
    </row>
    <row r="27" spans="3:15" x14ac:dyDescent="0.35">
      <c r="F27" s="12"/>
    </row>
    <row r="28" spans="3:15" x14ac:dyDescent="0.35">
      <c r="L28" s="15">
        <f>C26-F26</f>
        <v>315000</v>
      </c>
    </row>
    <row r="29" spans="3:15" x14ac:dyDescent="0.35">
      <c r="O29">
        <f>GETPIVOTDATA("Amount",$N$7)/9</f>
        <v>54600</v>
      </c>
    </row>
    <row r="30" spans="3:15" x14ac:dyDescent="0.35">
      <c r="L30" s="16">
        <f>L28/C26</f>
        <v>0.64102564102564108</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E8D4E8-0468-4B58-A765-8856B5F6C3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Sheet2</vt:lpstr>
      <vt:lpstr>Pivot Table</vt:lpstr>
      <vt:lpstr>Sheet1</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2026-09-26T12:25:31Z</dcterms:created>
  <dcterms:modified xsi:type="dcterms:W3CDTF">2026-10-12T10:26:40Z</dcterms:modified>
</cp:coreProperties>
</file>