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ppliedAI risk classification s" sheetId="1" state="visible" r:id="rId2"/>
  </sheets>
  <definedNames>
    <definedName function="false" hidden="false" localSheetId="0" name="_xlnm._FilterDatabase" vbProcedure="false">'appliedAI risk classification s'!$U$1:$U$1002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Z19" authorId="0">
      <text>
        <r>
          <rPr>
            <sz val="10"/>
            <color rgb="FF000000"/>
            <rFont val="Arial"/>
            <family val="2"/>
            <charset val="1"/>
          </rPr>
          <t xml:space="preserve">is Linde critical infrastructure?
	-Claudia Baumgartner
https://artificialintelligenceact.eu/wp-content/uploads/2022/07/AIA-CZ-1st-Proposal-15-July.pdf
	-Claudia Baumgartner</t>
        </r>
      </text>
    </comment>
    <comment ref="AB16" authorId="0">
      <text>
        <r>
          <rPr>
            <sz val="10"/>
            <color rgb="FF000000"/>
            <rFont val="Arial"/>
            <family val="2"/>
            <charset val="1"/>
          </rPr>
          <t xml:space="preserve">@amela.gjishti@unternehmertum.de In my view the Use Case is low risk, because the AI is not a safety component, see my comment.
_Amela Gjishti zugewiesen_
	-Till Klein</t>
        </r>
      </text>
    </comment>
  </commentList>
</comments>
</file>

<file path=xl/sharedStrings.xml><?xml version="1.0" encoding="utf-8"?>
<sst xmlns="http://schemas.openxmlformats.org/spreadsheetml/2006/main" count="1958" uniqueCount="716">
  <si>
    <t xml:space="preserve">Use Cases</t>
  </si>
  <si>
    <t xml:space="preserve">Section 1 | further attributes</t>
  </si>
  <si>
    <t xml:space="preserve">Section 2 | Risk class | step 1 | Is the system an AI system?</t>
  </si>
  <si>
    <t xml:space="preserve">Section 3 | Risk class | step 2 | Is the AI System in the Scope of the AI Act?</t>
  </si>
  <si>
    <t xml:space="preserve">Section 4 | Risk class | step 3 | Is the AI System prohibited?</t>
  </si>
  <si>
    <t xml:space="preserve">Section 5 | Risk class | step 4 | Is the AI system high-risk or low-risk?</t>
  </si>
  <si>
    <t xml:space="preserve">Human Interaction</t>
  </si>
  <si>
    <t xml:space="preserve">First, you need to determine whether the Use Case at hand qualifies as an AI System in the meaning of the AI Act. To do so, you compare the intended purpose of your Use Case to the definition of AI according to the AI Act. The proposed definition is still being debated and may change. 
Follow step 1 in the miro-template or the word-template, respectively. 
Reference: Article 3 - Definitions</t>
  </si>
  <si>
    <t xml:space="preserve">Second, if the Use Case is an AI System, you need to determine whether it falls into the scope of the proposed AI Act or not, since certain areas of application are excluded. Here, we focus on the location of usage and the application of other EU regulations. 
Follow step 2 in the miro-template or the word-template, respectively. 
Reference: AI Act Article 2 - Scope</t>
  </si>
  <si>
    <t xml:space="preserve">The third step is a check of whether the use of the AI System under analysis is prohibited in the EU. This might only concern a few Systems, but an early confirmation is worthwhile to prevent late surprises. Here, the focus lies on the potential harm the sSystem might cause. 
Follow step 3 in the miro-template or the word-template, respectively.   
Reference: AI Act, TITLE II, PROHIBITED ARTIFICIAL INTELLIGENCE PRACTICES</t>
  </si>
  <si>
    <t xml:space="preserve">In step four, we assess whether the AI System is considered “high risk” or “low or minimal risk”. This assessment is applicable, if the AI System is in the scope of the AI Act and not prohibited. The main determinants are aspects of product safety (Annex II) and areas of application (Annex III). 
Follow step 4 in the miro-template or the word-template, respectively.   
Reference: AI Act, Article 6, Annex II &amp; III</t>
  </si>
  <si>
    <t xml:space="preserve">Use Case ID</t>
  </si>
  <si>
    <t xml:space="preserve">Use Case Name</t>
  </si>
  <si>
    <t xml:space="preserve">Use case name EN</t>
  </si>
  <si>
    <t xml:space="preserve">Beschreibung</t>
  </si>
  <si>
    <t xml:space="preserve">Description</t>
  </si>
  <si>
    <t xml:space="preserve">Geschäftsproblem</t>
  </si>
  <si>
    <t xml:space="preserve">Business Challenge</t>
  </si>
  <si>
    <t xml:space="preserve">KI Lösung</t>
  </si>
  <si>
    <t xml:space="preserve">AI System</t>
  </si>
  <si>
    <t xml:space="preserve">Links</t>
  </si>
  <si>
    <t xml:space="preserve">Primary Category</t>
  </si>
  <si>
    <t xml:space="preserve">Unternehmensfunktion</t>
  </si>
  <si>
    <t xml:space="preserve">Enterprise Function</t>
  </si>
  <si>
    <t xml:space="preserve">ML Capability</t>
  </si>
  <si>
    <t xml:space="preserve">Data Type</t>
  </si>
  <si>
    <t xml:space="preserve">Is your AI use case an AI system in the meaning of the AI Act?</t>
  </si>
  <si>
    <t xml:space="preserve">Which of the items leads to the result in the question above?</t>
  </si>
  <si>
    <t xml:space="preserve">Is the AI System in the Scope of the AI Act?</t>
  </si>
  <si>
    <t xml:space="preserve">Which of the items leads to this assessment?</t>
  </si>
  <si>
    <t xml:space="preserve">If it is unclear, please explain why. Otherwise, please give a rational for choosing yes or no.</t>
  </si>
  <si>
    <t xml:space="preserve">Is your AI System prohibited according to the AI Act?</t>
  </si>
  <si>
    <t xml:space="preserve">Is the AI System high-risk or low risk?</t>
  </si>
  <si>
    <t xml:space="preserve">If Annex III applies, please enter the applicable area for your AI System and write the numbers (separated with comma) in the field below (e.g. "1, 3, 7)  
1.Biometric identification and categorisation of natural persons, 
2.Management and operation of critical infrastructure,
3.Education and vocational training,
4.Employment; workers management and access to self-employment,
5.Access to and enjoyment of essential private services and public services and benefits,
6.Law enforcement,
7.Migration; asylum and border control management,
8.Administration of justice and democratic processes,
8a. Other applications</t>
  </si>
  <si>
    <t xml:space="preserve">If Annex III applies, please select the applicable sub area for your AI System: https://docs.google.com/document/d/1-6g26Y1cHodPTh10vrZmIMeV-dkOdDElR6Frf8Nt0S8/edit  </t>
  </si>
  <si>
    <t xml:space="preserve">If it is unclear, please explain why. Otherwise, please give a rational for choosing high-risk or low-risk. </t>
  </si>
  <si>
    <t xml:space="preserve">Does the AI System interact with humans?</t>
  </si>
  <si>
    <t xml:space="preserve">Optimierte Stellenangebote</t>
  </si>
  <si>
    <t xml:space="preserve">Optimised job offers</t>
  </si>
  <si>
    <t xml:space="preserve">Ein zentrales Thema im Einstellungsprozess ist, die richtigen Talente zu gewinnen und sie zur Bewerbung zu bewegen. Stellenbeschreibungen und Recruiting-E-Mails sind oft der erste Berührungspunkt potenzieller Bewerber:innen mit einem Unternehmen und werden derzeit von HR-Mitarbeiter:innen weitestgehend basierend auf Vorerfahrung und Bauchgefühl erstellt. KI kann diesen Prozess mit datengetriebenen Erkenntnissen und Empfehlungen zur Formulierung des Profils unterstützen. KI-Algorithmen können auf Basis öffentlich zugänglicher Daten und interner Informationen relevante Schlüsselwörter und Phrasen für die jeweilige Branche, das Unternehmen und die Position ermitteln. Durch die Anreicherung einer vorbereiteten Stellenbeschreibung mit Schlag- und Schlüsselworten kann die Quote qualifizierter Bewerber:innen erhöht werden. Bestimmte Untergruppen (z.B. Frauen oder Personen aus bestimmten geografischen Regionen) können gezielter angesprochen werden.</t>
  </si>
  <si>
    <t xml:space="preserve">Viele Unternehmen tun sich schwer, die richtigen Leute für ihre offenen Stellen zu gewinnen, sowohl was die Qualifikation als auch die Passung zur Unternehmenskultur angeht. Amgen, ein führendes Biotech-Unternehmen, hat die Stärke seiner Arbeitgebermarke als entscheidenden Differenzierungsfaktor für den Wettbewerb auf dem Arbeitsmarkt gegenüber anderen Pharmaunternehmen und der breiteren Technologiebranche identifiziert. Da der erste und oft wichtigste Berührungspunkt mit einem potenziellen Talent die Stellenbeschreibung ist, ist es wichtig, die Markenbotschaft des Unternehmens klar und prägnant zu kommunizieren.</t>
  </si>
  <si>
    <t xml:space="preserve">Zur Analyse und Optimierung seines Recruiting-Materials setzt Amgen auf die KI-Lösung von textio. Zu Beginn konzentrierte sich Amgen darauf, zu beurteilen, wie gut die aktuellen Stellenbeschreibungen die Marke des Unternehmens widerspiegeln und wie effektiv sie bei der Gewinnung der gewünschten Kandidat:innen waren. Der Algorithmus von Textio verwendet NLP (Natural Language Processing), um die Sprache von Stellenanzeigen zu analysieren, und berechnet eine Punktzahl, die die Leistung im Vergleich zu ähnlichen Zielprofilen auf der Grundlage von Einstellungsdaten und akademischer Forschung darstellt.
 Im nächsten Schritt wurden die Stellenprofile überprüft und durch die von Textio vorgeschlagenen Phrasen und Keywords optimiert. Der KI-Algorithmus von Textio erweitert den Schreibprozess um eine detaillierte Wort-für-Wort-Analyse und Vorschläge für alternative Formulierungen und wertvolle Empfehlungen für das gesamte Dokument (z.B. Textlänge).</t>
  </si>
  <si>
    <t xml:space="preserve">https://www.foundationsofai.com/
 https://textio.com/blog/how-a-leading-biotech-company-transformed-its-employer-brand-language/32393556078</t>
  </si>
  <si>
    <t xml:space="preserve">Personalwesen</t>
  </si>
  <si>
    <t xml:space="preserve">Human Resources</t>
  </si>
  <si>
    <t xml:space="preserve">Computer Linguistics</t>
  </si>
  <si>
    <t xml:space="preserve">Unclear.</t>
  </si>
  <si>
    <t xml:space="preserve">Yes</t>
  </si>
  <si>
    <t xml:space="preserve">The System makes use of machine learning approaches (e.g. supervised; unsupervised; reinforcement learning or deep learning).</t>
  </si>
  <si>
    <t xml:space="preserve">It is unclear</t>
  </si>
  <si>
    <t xml:space="preserve">not specified on the website</t>
  </si>
  <si>
    <t xml:space="preserve">No</t>
  </si>
  <si>
    <t xml:space="preserve"> </t>
  </si>
  <si>
    <t xml:space="preserve">low-risk</t>
  </si>
  <si>
    <t xml:space="preserve">insert text here</t>
  </si>
  <si>
    <t xml:space="preserve">no</t>
  </si>
  <si>
    <t xml:space="preserve">Analyse eines Videointerviews</t>
  </si>
  <si>
    <t xml:space="preserve">Analysis of a video interview</t>
  </si>
  <si>
    <t xml:space="preserve">Während des Rekrutierungsprozesses werden nicht nur die Hard Skills von Kandidat:innen bewertet, sondern auch, ob die Soft Skills, die Persönlichkeit und das Verhalten zu den Anforderungen der Stelle passen. Traditionell erfolgt dies nach dem Eindruck geschulter Personalvermittler, jedoch ist diese Vorgehensweise aufgrund der sehr begrenzten Zeit während der wenigen Gesprächsrunden und möglicher unbewusster Voreingenommenheit anfällig für Fehleinschätzungen. Computer-Vision-basierte KI-Algorithmen können diesen Teil der Interviewanalyse unterstützen, indem sie subtile Unterschiede in Wortwahl, Stimme, Körpersprache, Mimik und Gestik erkennen und dann auf der Grundlage der gesammelten Informationen Verhaltensmuster und unterschiedliche Persönlichkeitsmerkmale vorhersagen. Infolgedessen können sie die menschliche Analyse mit datengestützten Erkenntnissen ergänzen und erweitern und so die Vollständigkeit und Geschwindigkeit der Bewertung erhöhen sowie das Risiko möglicher voreingenommener Entscheidungen verringern.</t>
  </si>
  <si>
    <t xml:space="preserve">Das Kundenbetreuungskonzept ist ein zentrales Element des Geschäftsmodells der Mietwagen-Vergleichsplattform HAPPYCAR. Für diesen Funktionsbereich ist es besonders wichtig, zuverlässige und schnelle Erkenntnisse über die Persönlichkeit und Kommunikationsfähigkeit von Bewerber:innen zu erhalten. HAPPYCAR suchte daher nach einer Lösung, um die Bewertungsqualität zu erhöhen und den Rekrutierungsprozess zu beschleunigen.</t>
  </si>
  <si>
    <t xml:space="preserve">HAPPYCAR hat die KI-Lösung von Retorio zur Analyse von Videointerviews in seinen Einstellungsprozess integriert. Basierend auf Computervisions- und Klassifizierungstechniken entwickelt Retorio ein einzigartiges Persönlichkeitsprofil basierend auf dem Big-5-Framework und ein separates Kommunikationsprofil für jeden Kandidaten/jede Kandidatin. Diese Profile können dann zu einem Profil kombiniert werden, das einen umfassenden Überblick über die Personen bietet. Dafür müssen Bewerber:innen für eine Stelle in der Kundenbetreuung bei HAPPYCAR zusätzlich zum Lebenslauf ein 1-minütiges Video bereitstellen, in dem sie die Frage beantworten, warum sie begeistert sind, bei HAPPYCAR zu arbeiten. Diese Videos werden dann von der KI-Lösung von Retorio analysiert.</t>
  </si>
  <si>
    <t xml:space="preserve">https://www.foundationsofai.com/
 https://f.hubspotusercontent40.net/hubfs/4733742/happycarreferencestoryremake.pdf?__hstc=&amp;__hssc=&amp;hsCtaTracking=165f37b7-82de-409f-a3b1-11d5e4ac76c7%7C39f2ce46-b82f-4a03-9dca-1cc0ef5518e6</t>
  </si>
  <si>
    <t xml:space="preserve">Computer Vision</t>
  </si>
  <si>
    <t xml:space="preserve">Anonymised data - "personal data rendered anonymous in such a manner that the data subject is not or no longer identifiable (GDPR does not apply to anonymised information).</t>
  </si>
  <si>
    <t xml:space="preserve">Users of the AI System are located inside the European Union.</t>
  </si>
  <si>
    <t xml:space="preserve">high-risk</t>
  </si>
  <si>
    <t xml:space="preserve">The AI system intended for an application listed in Annex III.</t>
  </si>
  <si>
    <t xml:space="preserve">4a. AI systems intended to be used for recruitment or selection of natural persons; notably for advertising vacancies; screening or filtering applications; evaluating candidates</t>
  </si>
  <si>
    <t xml:space="preserve">Vorhersage von Personalfluktuation</t>
  </si>
  <si>
    <t xml:space="preserve">Predicting staff turnover</t>
  </si>
  <si>
    <t xml:space="preserve">Bestehende Maßnahmen zur Steigerung der Mitarbeiterbindung sind überwiegend rückblickend und fokussieren auf die Analyse der Gründe für das Ausscheiden aus dem Unternehmen nach der Entscheidung (z.B. Austrittsgespräche). Vorausschauende KI-Modelle können die bestehenden retrospektiven Aktivitäten ergänzen, indem sie die Personalfluktuation prognostizieren und sogar einzelne Mitarbeiter:innen mit einem höheren Fluktuationsrisiko identifizieren. Diese Modelle verwenden interne Daten zu Beförderungsquoten, Überstunden, Pendelzeiten und Gehaltsungleichheiten, um Faktoren zu erkennen, die zur Unzufriedenheit des Personals führen können. Das HR-Team und einzelne Manager:innen können dann proaktive Gegenmaßnahmen ergreifen, die auf spezifische Probleme oder einzelne Mitarbeiter:innen mit hohem Fluktuationsrisiko abzielen.</t>
  </si>
  <si>
    <t xml:space="preserve">Die Bindung von Top-Talenten ist ein wichtiger Aspekt für die langfristige Wettbewerbsfähigkeit von Unternehmen und Personalfluktuation kann in Zeiten des Fachkräftemangels extrem kostspielig werden.</t>
  </si>
  <si>
    <t xml:space="preserve">IBM hat eine KI-Lösung zur Vorhersage von Personalfluktuationen innerhalb der nächsten 6 Monate mit einer Genauigkeit von 95 % entwickelt, die auf IBM's KI-Plattform Watson aufbaut. Ihr Algorithmus konzentriert sich auf mehrere Faktoren im Zusammenhang mit potenzieller Fluktuation. Zu den wichtigsten gehören die Zeiten zwischen Beförderungen, die Gesamtzahl der Arbeitsstunden, einschließlich Überstunden und Pendeln, sowie Unterschiede bei Gehältern und Boni innerhalb des Unternehmens.
 Es ist wichtig zu beachten, dass IBM keine Daten aus sozialen Medien und E-Mail-Konten sammelt, da dies nachteilige Auswirkungen auf die Mitarbeiterzufriedenheit haben könnte, wenn Menschen sich ausspioniert fühlen.</t>
  </si>
  <si>
    <t xml:space="preserve">https://www.foundationsofai.com/
 https://www.cnbc.com/2019/04/03/ibm-ai-can-predict-with-95-percent-accuracy-which-employees-will-quit.html</t>
  </si>
  <si>
    <t xml:space="preserve">Discovery</t>
  </si>
  <si>
    <t xml:space="preserve">Personal data without further preprocessing (e.g. pseudonymisation; anonymisation; privacy-preserving ML algorithms)</t>
  </si>
  <si>
    <t xml:space="preserve">The system makes use of Statistical approaches;Bayesian estimation; search and optimization methods.</t>
  </si>
  <si>
    <t xml:space="preserve">4b. AI intended to be used for making decisions on promotion and termination of work- related contractual relationships; for task allocation based on individual behavior or personal traits or characteristics and for monitoring and evaluating performance and behavior of persons in such relationships.</t>
  </si>
  <si>
    <t xml:space="preserve">Leistungsüberwachung / Beobachtung des Mitarbeiterengagements</t>
  </si>
  <si>
    <t xml:space="preserve">Performance monitoring / observation of employee engagement</t>
  </si>
  <si>
    <t xml:space="preserve">Engagement-Monitoring-Tools, die auf KI basieren, können die Perspektive des HR-Teams erweitern und es ihm ermöglichen, Probleme im Vergleich zu herkömmlichen Umfragen früher zu erkennen. KI-basierte Überwachungstools können sich auf verschiedene Aspekte des Mitarbeiterverhaltens konzentrieren und Muster erkennen, die auf geringes Engagement hindeuten. Die möglichen Lösungsansätze können stark variieren und reichen von Natural Language Processing (NLP) bis hin zu Computer Vision. Während NLP-basierte Anwendungen den E-Mail-Verkehr und Änderungen in Zusammensetzung und Wortlaut analysieren, konzentrieren sich andere Lösungen auf die Erkennung von Mustern in internen Daten, wie Aktivitäten und Internetnutzung, oder verlassen sich auf Computer-Vision-Algorithmen zur Gesichtserkennung und Analyse, die auf Engagement hinweisen.
 Es ist wichtig zu beachten, dass die Überwachung des Engagements aus Sicht des Datenschutzes als kritisch angesehen werden kann und die Verwendung und Auswahl von Überwachungslösungen immer sorgfältig abgewogen werden sollte, da dies nachteilige Auswirkungen auf die Mitarbeiterzufriedenheit haben kann.</t>
  </si>
  <si>
    <t xml:space="preserve">Die Bewertung des Mitarbeiterengagements ist in der Praxis aufgrund des Mangels an soliden Daten eine Herausforderung. Mitarbeiter:innen halten Informationen sowohl absichtlich als auch unabsichtlich zurück und HR-Experten können von unbewussten Vorurteilen beeinflusst werden, die eine wirklich objektive Analyse der gesammelten Daten verhindern.</t>
  </si>
  <si>
    <t xml:space="preserve">Die KI-Lösung von KeenCorp analysiert kontinuierlich Änderungen in Formulierungen über die Kommunikationskanäle hinweg in Bezug auf das Engagement und die Zufriedenheit des Personals. Zunächst wird ein Benchmark auf Basis historischer Kommunikationsdaten entwickelt. Als nächstes wird ein Echtzeitindex erstellt, der Stress und Verbundenheit in der gesamten Organisation und für benutzerdefinierte Untergruppen misst, wie z.B. Funktionen, Standorte oder Amtszeiten. Dieser Index wird dann gegen den Benchmark abgebildet und in einer Heatmap (Diagramm) visualisiert.</t>
  </si>
  <si>
    <t xml:space="preserve">https://www.smartdatacollective.com/ai-driven-employee-monitoring-software-solves-the-most-pressing-organizational-challenges/
 https://keencorp.com/wp-content/uploads/2021/07/Governance-and-Risk.pdf
 https://keencorp.com/solutions/
 https://insights.dice.com/2019/12/05/measuring-employee-engagement-machine-learning/</t>
  </si>
  <si>
    <t xml:space="preserve">The AI is classifying the trustworthiness of natural persons over time, but the treatment/ response by management is unclear. 
It is unknown, how the AI is recognizable to the employees. </t>
  </si>
  <si>
    <t xml:space="preserve">Kandidatensuche</t>
  </si>
  <si>
    <t xml:space="preserve">Search for candidates</t>
  </si>
  <si>
    <t xml:space="preserve">Die am besten geeigneten Kandidat:innen zu finden, ist oft eine der größten Hürden im Einstellungsprozess. Heutzutage sind nicht nur die Arbeitslosenquoten deutlich niedriger, auch die Kandidat:innen sind viel selektiver in Bezug auf die Unternehmen, in denen sie beschäftigt werden möchten.
 Personalvermittler:innen verbringen mehrere Stunden pro Woche damit, Personal für eine Stelle zu finden, und es gibt eine begrenzte Anzahl von Lebensläufen und Bewerbungen, die sie durchsehen können. Die beispiellose Fähigkeit von KI, Millionen von Datenpunkten schnell zu sichten, ermöglicht es Personalvermittler:innen, Kandidat:innen mit hohem Potenzial schnell zu identifizieren.
 Ein weiterer entscheidender Aspekt bei der Einstellung ist die Relevanz von „passiven Kandidat:innen“. Ein passiver Kandidat ist jemand, der nicht aktiv nach einer neuen Stellenmöglichkeit sucht, aber möglicherweise offen dafür ist, sich mit einer Personalvermittlerin für die richtige Stelle in Verbindung zu setzen.
 Die Rekrutierung passiver Kandidat:innen erfordert im Vergleich zur traditionellen Rekrutierung viel mehr Aufwand, da sie für die neue Rolle gewonnen werden müssen. Personalvermittler:innen müssen ständig Kontakt aufnehmen und Mehrwert bieten, da passive Talente mit ihrer Arbeit zufrieden sind und nicht aktiv nach einer neuen Stelle suchen. Hier kann KI eine wichtige Rolle spielen, um es Personalvermittler:innen zu erleichtern, qualifizierte passive Kandidat:innen zu identifizieren, mit ihnen in Kontakt zu treten, und auch die richtigen Auslöser zu verwenden, um ihnen eine positive Antwort zu entlocken.</t>
  </si>
  <si>
    <t xml:space="preserve">Poshmark, ein führendes E-Commerce-Unternehmen, wollte die am besten geeigneten Kandidat:innen für mehrere Positionen im Ingenieurwesen in seinem Unternehmen finden. Sie hatten jedoch aufgrund eines kleinen Teams und anderer Einschränkungen, wie dem Fehlen eines geeigneten Sourcing-Pools, eine begrenzte Bandbreite. Sie suchten auch nach einem geeigneten Tool, das ihnen bei mehreren Aufgaben helfen könnte, z. B. effektiv mit Kandidat:innen in Kontakt zu treten und ihr Interesse für eine freie Stelle zu wecken.</t>
  </si>
  <si>
    <t xml:space="preserve">Poshmark arbeitete mit einem KI-basierten Startup zusammen, um seine Rekrutierungsbemühungen zu verstärken. Mithilfe der KI-Technologie konnten sie auf viel mehr Kandidat:innen zugreifen und auch die genauen Kontaktinformationen finden, um diese zu kontaktieren.
 KI bietet die Möglichkeit, mehrere Lebensläufe viel schneller und effizienter zu prüfen. KI-Modelle können Stellenbeschreibungen schnell abgleichen, um mehrere entscheidende Parameter zu suchen und zu überprüfen, wie z. B. frühere Erfahrungen der Kandidat:innen mit einem bestimmten Unternehmen, Netzwerke innerhalb eines bestimmten Industriebereichs, soziale Fähigkeiten und Profile in sozialen Medien.
 KI-Technologien verwenden NLP, um die geeigneten Kandidat:innen schnell herauszufiltern und versehentliche Eliminierungen zu vermeiden, indem sie Stellenbeschreibungen mit unterschiedlichen Titeln berücksichtigen, die dasselbe bedeuten. NLP kann das Social-Media-Profil und vergangene Online-Aktivitäten von Kandidat:innen analysieren, um Schlüsselsätze oder Funktionen zu ermitteln, die ihr Interesse für eine Position oder Stellenbeschreibung wecken können. Diese Funktion ermöglicht es Personalvermittler:innen auch, die Interaktionskanäle zu bestimmen, in denen gewünschte Kandidat:innen am aktivsten sind, was weiter dazu verhelfen kann, nicht nur schneller in Kontakt zu treten, sondern den Kandidat:innen auch eine persönlichere Erfahrung zu bieten.
 Die Integration von KI bietet Personalvermittler:innen eine Liste von Kandidat:innen mit einer sehr hohen Eignung für die Stelle, die sie auf die von ihnen bevorzugte Weise kontaktieren können.</t>
  </si>
  <si>
    <t xml:space="preserve">https://www.forbes.com/sites/falonfatemi/2019/10/31/how-ai-is-uprooting-recruiting/?sh=602650d946ce
 https://goarya.com/
 https://www.peoplescout.com/insights/integrating-ai-into-passive-sourcing/
 https://www.rytfit.ai/recruitment-strategies/how-to-engage-and-recruit-passive-candidates/
 https://hiretual.com/resources/case-studies/poshmark-case-study/</t>
  </si>
  <si>
    <t xml:space="preserve">Stellenausschreibungen</t>
  </si>
  <si>
    <t xml:space="preserve">Job advertisements</t>
  </si>
  <si>
    <t xml:space="preserve">Ein wichtiger Aspekt des Personalmarketings ist die Bestimmung des richtigen Jobportals für die Platzierung eines Stellenangebots sowie die Festlegung, wie lange ein bestimmtes Jobportal für die Veröffentlichung einer Anzeige für eine bestimmte Rolle genutzt werden soll. Laut einigen Berichten wird in den meisten Unternehmen fast die Hälfte der jährlichen Ausgaben für Stellenanzeigen verschwendet. Die meisten Recruitingteams sind in manuellen Prozessen des (wiederholten) Veröffentlichens von Stellen gefangen, ohne Einblick in deren Leistung oder Effektivität vor Ende einer Kampagne. Selbst dann ist eine Quellenzuordnung nahezu unmöglich, da Kandidat:innen unterschiedliche Seiten für Stellenangebote wiederholt besuchen. Es ist ein angeschlagenes Modell, das dazu führt, dass die meisten Arbeitgeber:innen in die gleichen wenigen Jobbörsen großer Marken investieren und nicht immer die gewünschte Qualität bei Kandidat:innen erhalten.
 KI-Algorithmen können ein präziseres Anzeigen-Targeting ermöglichen, das die richtigen Kandidat:innen auf den richtigen Webseiten zur richtigen Zeit erreicht.</t>
  </si>
  <si>
    <t xml:space="preserve">Domino’s Pizza ist ein weltweit führender Pizzalieferant mit Filialen in über 90 Ländern. Eine große Herausforderung in jedem Schnellrestaurant ist die Rekrutierung von Personal. NRV Pizza, ein regionales Franchiseunternehmen von Domino’s Pizza mit Sitz in Virginia, nutzte eine Jobseite mit einem festgelegten Budget, um ihre Stellenangebote zu vermarkten und eine Bewerberpipeline aufzubauen. Die Investition in die Rekrutierung war hoch – sie gaben oft über 200 US-Dollar pro Geschäft und Monat für Stellenanzeigen aus –, aber der ROI war nicht immer da und die Qualität der Kandidat:innen entsprach nicht immer ihren Standards.</t>
  </si>
  <si>
    <t xml:space="preserve">NRV arbeitete mit einer KI-basierten Plattform für Stellenanzeigen, die die Sichtbarkeit von Stellenanzeigen auf relevanten Webseiten in ihrem Netzwerk automatisierte und optimierte, um die Präsenz bei den richtigen Stellensuchenden, ohne Mehrausgaben oder manuelle Eingriffe, zu erhöhen. Dies ermöglichte es NRV Pizza, die Rekrutierungsquellen mit minimalem Aufwand zu diversifizieren und seine Kandidatenpipeline zu erweitern.
 KI-Modelle verwenden ausgeklügelte Algorithmen, um die besten Jobportale für die Platzierung von Anzeigen für eine bestimmte Art von Rolle und die Dauer, für die sie veröffentlicht werden sollten, vorherzusagen. Solche KI-fähigen Werbeplattformen nutzen jahrelange historische Daten und bieten die ideale Targeting-Strategie für jeden Jobtyp. Das KI-Modell ist auch in der Lage, die Cost-per-Click (CPC)-Gebotsrate unterschiedlicher Webseiten zu berechnen und zu bestimmen, wie lange ein bestimmtes Jobportal für die Schaltung einer Anzeige für eine bestimmte Rolle verwendet werden sollte.</t>
  </si>
  <si>
    <t xml:space="preserve">https://www.unleash.ai/videos/pandoiq-fully-automated-programmatic-job-ad-platform-transforms-recruitment-marketing/
 https://go.pandologic.com/case-study-dominos-pizza-franchise-nrv?_ga=2.220850392.1125451712.1640691250-1891891524.1640691250
 https://www.foundationsofai.com/
 https://pandologic.com/</t>
  </si>
  <si>
    <t xml:space="preserve">Public data (e.g. zip code)</t>
  </si>
  <si>
    <t xml:space="preserve">Wissensmanagement</t>
  </si>
  <si>
    <t xml:space="preserve">In einer digitalen Arbeitsumgebung gibt es einen erhöhten Datenaustausch. Es besteht die Notwendigkeit Ad-hoc-Wissensverteilungssysteme aufzubauen, in denen schnell und zuverlässig Quellen für das Datenmanagement gefunden werden können. Mehrere Organisationen auf der ganzen Welt investieren in Wissensmanagement, um relevantes Wissen ihres Personals zu erfassen, ihre Geschäftsprozesse zu dokumentieren, ihre Standardarbeitsanweisungen zu artikulieren, ihre Aufzeichnungen zu archivieren, ihre Produkte zu katalogisieren und alle Informationen im Zusammenhang mit ihrer Dienstleistungserbringung zu erfassen.
 Wissensmanagementsysteme spielen eine wesentliche Rolle bei der Schaffung von Wettbewerbsvorteilen, der Steigerung der Produktivität und der Minimierung von Risiken im Zusammenhang mit Qualifikationslücken. Da die Wissensbasis einer Organisation wächst, ist die Suche eine wichtige Komponente, um relevante Inhalte bereitzustellen, wenn Mitarbeiter:innen mit wenigen Schlüsselwörtern suchen. Ein KI-Tool kann Natural Language Processing (NLP) und graphbasierte Algorithmen verwenden, um relevante Inhalte basierend auf Schlüsselwörtern bereitzustellen.</t>
  </si>
  <si>
    <t xml:space="preserve">Die Swisscom AG ist ein bedeutender ICT-Anbieter (ICT = Information and Communication Technologies) in der Schweiz, der der Schweizer Öffentlichkeit Kommunikations-, Unterhaltungs-, IT- und Internetdienste bereitstellt. Mit fast 20.000 Mitarbeiter:innen ist sie einer der größten Arbeitgeber:innen des Landes. Im Rahmen ihrer Work-Smart-Initiative wollte Swisscom eine moderne, innovative Arbeitskultur des offenen Buchs schaffen, in der das Personal selbstbestimmt arbeiten und sofort auf das Wissen zugreifen kann, das es braucht, um beste Arbeit zu leisten. Ziel war es, modernste Technologie einzusetzen, um interne Silos aufzubrechen, schnellen Zugriff auf strategisches Wissen zu bieten und neuen Mitarbeiter:innen zu helfen, sich mit den Produkten, Dienstleistungen und internen Systemen vertraut zu machen, die sie für ihre tägliche Arbeit benötigen.</t>
  </si>
  <si>
    <t xml:space="preserve">Swissom arbeitete mit einem externen Anbieter zusammen, um eine KI-basierte Lösung zu entwickeln, die intern als „Ask the Brain“ bekannt ist. Seit ihrer Einführung hat die Lösung über 5 Millionen Frageaufrufe verzeichnet. Die Wissensdatenbank hat sich als besonders nützlich für neue Mitarbeiter:innen erwiesen, die sofortigen Zugriff auf alle Informationen erhalten, die sie benötigen, wenn sie eine Stelle antreten, sowie eine Schritt-für-Schritt-Anleitung, um ihren Arbeitscomputer zum Laufen zu bringen. Dies spart der IT-Abteilung wertvolle Zeit, die sie für dringendere Probleme aufwenden kann, und gibt den Mitarbeiter:innen auch die Möglichkeit, ihr eigenes Lernen und Onboarding zu verwalten – wodurch sie schneller auf den neuesten Stand gebracht werden.
 KI-basierte Plattformen können Millionen von Datenpunkten analysieren, die Büroteams täglich erstellen, und die Ergebnisse verwenden, um ein Echtzeit-Netzwerk des Wissens einer Organisation aufzubauen. Fragen gehen direkt an die Menschen, die geeignet sind zu helfen, was qualitativ hochwertige Antworten und schnelle Reaktionen ermöglicht. KI-gestützte Wissensdatenbanken, die Technologien wie NLP und maschinelles Lernen verwenden, können die Produktivität dieser Systeme steigern, indem sie Inhaltstypen erkennen, wichtige Informationen extrahieren und Inhalte automatisch in gemeinsame Themen wie Projekte, Produkte, Prozesse und Kunden organisieren. KI-Plattformen helfen auch dabei, Daten aus unterschiedlichen Quellen wie Intranet, Wikis, Cloud-Laufwerken und Tools für die Zusammenarbeit zu sammeln, um Wissensdatenbanken auf dem neuesten Stand, relevant und nützlich zu halten.
 Einige KI-Modelle können auch dabei helfen, die Fähigkeiten des Personals im Wissensmanagementsystem zu entdecken und zu erfassen. NLP kann verwendet werden, um Projekte und Produkte den Mitarbeiter:innen zuzuordnen, die daran gearbeitet haben, und dies kann bei der Besetzung von Projekten und Vorschlägen für geeignete Mitarbeiter:innen für eine Projektrolle, die bestimmte Fähigkeiten erfordert, weiter helfen.</t>
  </si>
  <si>
    <t xml:space="preserve">https://www.starmind.ai/customers/swisscom
 https://document360.com/blog/ai-in-knowledge-management/
 https://www.starmind.ai/
 https://www.cloudflight.io/expert-views/the-benefits-of-ai-for-knowledge-management-46181/</t>
  </si>
  <si>
    <t xml:space="preserve">insert applicable numbers (separated with comma) here</t>
  </si>
  <si>
    <t xml:space="preserve">yes</t>
  </si>
  <si>
    <t xml:space="preserve">Individuelle Lernwege in der Personalentwicklung</t>
  </si>
  <si>
    <t xml:space="preserve">Individual learning paths in personnel development</t>
  </si>
  <si>
    <t xml:space="preserve">Learning and Development (L&amp;D) ist ein Zweig der Personalentwicklung, der sich mit der Verbesserung der Fähigkeiten des Personals befasst und so dem Unternehmen hilft, neue Ziele zu erreichen. L&amp;D spielt eine wichtige Rolle, wenn es darum geht, die Fähigkeiten einzelner Mitarbeiternder zu verbessern oder den aktuellen Wissensstand auf die nächste Stufe zu bringen. Personalschulungen helfen Unternehmen dabei, Industriestandards zu erfüllen, die Effizienz zu steigern und die Fähigkeiten und Arbeitsleistung des Personals zu verbessern. Es hilft Organisationen auch dabei, ihre Mitarbeiter:innen darauf vorzubereiten, mehr Herausforderungen und Verantwortung zu übernehmen – was alles zu Unternehmenswachstum führen kann.
 Der oft methodische und homogenisierte Charakter von Personalschulungen stört jedoch die individuellen Lernwege der Mitarbeiter:innen. Dies macht Schulungen unwirksam, vergrößert die Qualifikationslücke am Arbeitsplatz und hindert Personal daran, die gewünschten Schulungsergebnisse vollständig zu erreichen.
 Mit künstlicher Intelligenz können L&amp;D-Experten das Verhalten moderner Lernender besser verstehen und dabei helfen, Lernpfade zu entwickeln, um das Lernerlebnis zu verbessern. Mithilfe solcher Vorhersageanalysen können Unternehmen intelligentere Lerninhalte entwickeln, die sowohl intuitiv sind als auch auf die Lernreise der Lernenden reagieren.</t>
  </si>
  <si>
    <t xml:space="preserve">Obwohl der technologische Fortschritt das L&amp;D in Organisationen in den letzten zehn Jahren revolutioniert hat, gibt es immer noch einige übliche Probleme, denen L&amp;D-Experten gegenüberstehen, wobei eine der größten Herausforderungen der Mangel an personalisiertem Lernen ist. Mitarbeiter:innen haben begonnen, etwas anderes zu erwarten, wenn sie zur Arbeit kommen. Sie wollen ein personalisiertes Erlebnis, kein Standarderlebnis. Sie möchten, dass die Dinge maßgeschneidert und ihnen so angeboten werden, dass sie vom Anfang bis zum Ende eines Prozesses für sie funktionieren.
 Ein weiterer wichtiger Faktor ist, dass jede/r Mitarbeiter/in einen bevorzugten Lernstil hat und mit einer bestimmten Methode am effektivsten lernt. Dies kann durch Video-Tutorials, schriftliche Inhalte, persönliche Schulungen, Gamification, audiogeführte Präsentationen oder Weiteres erfolgen.
 Interne Umfragen von IBM ergaben, dass mehrere Führungskräfte angesichts der schnellen digitalen Transformation Schwierigkeiten hatten, die Fähigkeiten ihres Personals auf dem neuesten Stand und relevant zu halten. Darüber hinaus entdeckten sie auch, dass es eine Ausweitung der Jobrollen gegeben hatte und, dass es notwendig war, diese multidimensionalen Jobrollen und sich verändernden Demografien am Arbeitsplatz anzugehen. Sie suchten nach einer Lösung, die als mehrdimensionale Lösung funktionieren würde, die Mitarbeiter:innen, Interessengruppen, Inhalte, Dienste und Anbieter:innen mit einer zentralen digitalen Plattform verbindet, um viele verschiedene Rollen und viele verschiedene Anforderungen zu erfüllen. Das traditionelle Top-down-Lernmanagement, das entscheidet, wer was wissen muss, bot den Mitarbeiter:innen nur begrenzte Möglichkeiten.</t>
  </si>
  <si>
    <t xml:space="preserve">Mithilfe von KI hat IBM „Your Learning“ entwickelt, einen reichhaltigen, personalisierten digitalen Marktplatz für das Lernen. Dies ermöglichte es den Mitarbeitenden, zu den bei ihren Kolleg:innen beliebtesten Lerninhalten zu navigieren, sich für gezielte Lernkanäle anzumelden und die Fähigkeiten und Auszeichnungen zu erkunden, die sie benötigten, um sich auf die begehrtesten Rollen des Unternehmens vorzubereiten.
 Die „Your Learning“-Plattform trug auch dazu bei, den demografischen Wandel der Belegschaft anzugehen, die Lernerfahrung der Mitarbeiter:innen zu verbessern, die Karrieretransparenz zu fördern und die Sozialverträglichkeit in der Organisation zu verbessern.
 Ein lernender Chatbot steht ebenfalls rund um die Uhr zur Verfügung, um Fragen zu beantworten. Infolgedessen verzeichnete die KI-gesteuerte Lernplattform von IBM einen Anstieg der Anmeldungen und Kursabschlüsse, wodurch der strategische Erwerb von Fähigkeiten beschleunigt wurde.
 KI-Analysen und -Empfehlungen können genutzt werden, um die Lernbedürfnisse eines Mitarbeiters/einer Mitarbeiterin zu personalisieren. Maßgeschneiderte Kurse können auch basierend auf den Fähigkeiten, Fortschritten, Lernbedürfnissen, Qualifikationsanforderungen und bisherigen Lernerfolgen jedes einzelnen Teammitglieds entwickelt werden.
 KI-Algorithmen, die Predictive Analytics verwenden, helfen dabei, die zukünftigen Lernanforderungen für eine bestimmte Rolle zu bestimmen, und dies kann weiter verwendet werden, um das vorhandene Lernmaterial zu nutzen und Empfehlungen für das Personal basierend auf ihren Bedürfnissen, Lernstilen, bevorzugten Lernmethoden und beruflichen Verantwortlichkeiten zu geben.
 KI-Analysen können auch verwendet werden, um bestimmten Mitarbeiter:innen Schulungsprogramme zu empfehlen, um ihre Effektivität oder Leistungskennzahlen zu verbessern. Diese Erkenntnisse können dem Personal außerdem dabei helfen, schneller wieder auf Kurs zu kommen und proaktiv die Fähigkeiten zu entwickeln oder zu verbessern, die benötigt werden.</t>
  </si>
  <si>
    <t xml:space="preserve">https://www.ibm.com/downloads/cas/AGKXJX6M
 https://www.analyticsinsight.net/the-role-of-ai-in-employee-training/
 https://elearningindustry.com/how-artificial-intelligence-transforms-employee-training
 https://www.ibm.com/downloads/cas/G8DVQ9MB
 https://workofthefuture.mit.edu/wp-content/uploads/2020/12/2020-Working-Paper-Qin-Kochan2.pdf</t>
  </si>
  <si>
    <t xml:space="preserve">Chatbot Unterstützung für potentielle Kandidat:innen</t>
  </si>
  <si>
    <t xml:space="preserve">Chatbot support for potential candidates</t>
  </si>
  <si>
    <t xml:space="preserve">Ein Chatbot ist eine Anwendung, die KI verwendet, um eine menschliche Konversation (oder einen Chat) mit Benutzer:innen in natürlicher Sprache durch Sprachbefehle oder Text-Chats, oder beides, über Messaging-Anwendungen, Websites, mobile Apps oder über das Telefon zu simulieren. Ein Chatbot nutzt die Verarbeitung natürlicher Sprache (Natural Language Processing, NLP) und befasst sich mit zwei Aufgaben: der Analyse von Benutzeranfragen, d.h. der Identifizierung der Absicht von Benutzer:innen und der Rückgabe einer richtigen Antwort. Chatbot-Anwendungen rationalisieren die Interaktionen zwischen Menschen und Diensten und verbessern das Kundenerlebnis. Gleichzeitig bieten sie Unternehmen neue Möglichkeiten zur Verbesserung des Kundenbindungsprozesses und der betrieblichen Effizienz, indem sie die typischen Kosten des Kundendienstes senken. Mit Chatbots ist es möglich, einen 24-Stunden-Service anzubieten und mehr Kund:innen zu erreichen.</t>
  </si>
  <si>
    <t xml:space="preserve">Auf dem heutigen wettbewerbsintensiven Markt hat die Gewinnung qualifizierter und am besten geeigneter Kandidat:innen eine hohe Priorität. Die meisten Kandidat:innen erwarten personalisierte KI-gesteuerte Erfahrungen und wünschen sich auch eine schnellere Lösung ihrer Anfragen.
 IKEA in Osteuropa verzeichnete einen Rückgang der Bewerbungen, nachdem sie von einer Papierbewerbung zu elektronischen Jobkiosken übergegangen waren. Die Jobkioske verwalteten die Bewerbung elektronisch und forderten die Benutzer:innen auf, Konten zu erstellen, bevor sie sich auf eine offene Stelle bewerben konnten. Das Navigieren durch die Bewerbungsplattform war ein langwieriger, mühsamer Prozess, der die Abbruchquoten der Kandidat:innen erhöhte. Der Wechsel zu elektronischen Jobkiosken wurde durchgeführt, um Probleme mit dem Bewerbungsprozess in Papierform zu lösen, aber er schuf ein neues Problem. IKEA wusste, dass es eine Möglichkeit geben musste, den Benutzer:innen beim Ausfüllen des Antrags in einem einfachen Dialogformat zu helfen, um die Zahl der Antragseinreichungen zu erhöhen.</t>
  </si>
  <si>
    <t xml:space="preserve">Ikea arbeitete mit einem KI-basierten Unternehmen zusammen, das es ihnen ermöglichte, einen Chatbot direkt in ihren Jobkiosken zu installieren. Der Chatbot konnte sofort feststellen, welche Qualifikationen für die jeweilige Stelle erforderlich waren, und den Kandidat:innen offene Stellen anzeigen, für die sie qualifiziert waren. Dadurch konnte der Einstellungsprozess rationalisiert werden und die Personalabteilung konnte Bewerberinformationen von den Kiosken sammeln, um die am besten geeigneten Kandidat:innen für ihre offenen Stellen auszuwählen.</t>
  </si>
  <si>
    <t xml:space="preserve">https://www.xor.ai/ikea-retail-case-study
 https://onlim.com/en/chatbots-for-hr/</t>
  </si>
  <si>
    <t xml:space="preserve">Karrierewege mithilfe von KI navigieren</t>
  </si>
  <si>
    <t xml:space="preserve">Navigating career paths with AI</t>
  </si>
  <si>
    <t xml:space="preserve">Das kognitive und emotionale Profil von Kandidat:innen kann sich auf deren Arbeitsweise und Verhalten auswirken, weshalb Personalvermittler immer nach Methoden suchen, um diese Eigenschaften zu messen. Es gibt einige spielerische KI-Prozesse, die Unternehmen jetzt Daten über Verhaltensmerkmale von Personen liefern können, die sich um Stellen bewerben.
 Darüber hinaus verbringen Personalvermittler in der Regel durchschnittlich sechs Sekunden mit einem Lebenslauf und schließen so oft willkürlich viele Kandidat:innen aus dieser Bewerbungsphase aus. Außerdem besteht im Rekrutierungsprozess oft die Möglichkeit einer unbewussten Neigung zu Kandidat:innen, mit denen sich die HR-Experten auf einer persönlicheren Ebene identifizieren können. Diese Voreingenommenheit kann sowohl für die Kandidat:innen als auch für das Unternehmen zu verpassten Gelegenheiten führen, da die am besten geeigneten Personen möglicherweise übersehen werden.
 Neurowissenschaftliche Forschung und maschinelle Lernalgorithmen können zusammen verwendet werden, um die am besten geeigneten Stellenbewerber:innen mit den richtigen Unternehmen und Karrieren zusammenzubringen. Diese Art von Kombination verwendet statistische Methoden, um ein verzerrungsfreies Vorhersagemodell zu fördern, das zukünftige Best-Performer empfiehlt. Dies ermöglicht eine systematisiere Überprüfung der Kandidat:innen und hilft Personalvermittlern, sich mehr auf die Kontaktaufnahme zu konzentrieren, um ihren Kandidatenpool zu optimieren, anstatt willkürlich Lebensläufe zu scannen.</t>
  </si>
  <si>
    <t xml:space="preserve">Ein Fortune-100-Krankenversicherungsunternehmen verzeichnete aufgrund seines bestehenden Screening-Prozesses, der Interviews, Hintergrundprüfungen und die Bewertung eines nicht genannten Anbieters umfasste, unpassende Einstellungen. Das Unternehmen wollte andere Bewertungsoptionen prüfen, da es befürchtete, dass die vorhandene Testbatterie ungeeignete Fachkräfte von Top-Performern nicht unterscheiden würde. Das Unternehmen arbeitete mit einer KI-basierten Software, um eine Testbatterie zu entwickeln, die ihnen helfen würde, die Zahl der unbefriedigenden Einstellungen zu reduzieren.</t>
  </si>
  <si>
    <t xml:space="preserve">Nach Durchführung einer gründlichen Stellenanalyse identifizierte das KI-Modell Bewertungsinhalte in seinem Katalog, die den wichtigen Kompetenzen entsprachen, die durch diese Stellenanalyse identifiziert wurden. Mit rund 200 Kundendienstmitarbeiter:innen (CSRs) wurden verschiedene Minispieltests durchgeführt. Die Vorgesetzten dieser CSRs wurden dann gebeten, sie zu verschiedenen Aspekten der Arbeitsleistung zu bewerten. Anschließend wurden statistische Analysen durchgeführt, bei denen die Testergebnisse mit den Bewertungen der Arbeitsleistung verglichen wurden.
 Dieses Modell wurde dann verwendet, um die nicht passenden Kandidat:innen auszusortieren, und die Organisation konnte den Prozentsatz der leistungsschwachen Kandidat:innen um 32 % reduzieren, ohne negative Auswirkungen zu haben.
 Die verwendete KI-Software erstellt benutzerdefinierte Algorithmen für Unternehmen, indem sie ihre Minispiele mit mindestens 50 der Top-Performer der Organisation ausführt und dann ihre kognitiven, sozialen und emotionalen Eigenschaften auswertet. Anschließend verwendet sie dieses Modell, um Bewerber:innen mit ähnlichen Eigenschaften ausfindig zu machen. Jobsuchende spielen verschiedene Spiele, wenn sie sich auf eine Stelle bewerben, und ein Matching-Algorithmus wird verwendet, um diejenigen auszuwählen, die am besten zu der Stelle passen oder ähnliche Fähigkeiten wie die Leistungsträger:innen im Unternehmen haben.</t>
  </si>
  <si>
    <t xml:space="preserve">https://www.psymetricsworld.com/customer-service-case-study/
 https://digital.hbs.edu/platform-digit/submission/pymetrics-using-neuroscience-ai-to-change-the-age-old-hiring-process/</t>
  </si>
  <si>
    <t xml:space="preserve">Quality control example 1</t>
  </si>
  <si>
    <t xml:space="preserve">Machine Learning bietet einen vielversprechenden Ansatz zur Qualitätssicherung (QS) und Automatisierung, da Algorithmen mit unstrukturierten Daten umgehen können und sich an Veränderungen anpassen lassen, während sie beim kontinuierlichen Testen eine hohe Genauigkeit erreichen. Die Qualitätskontrolle ist für den Produktionsprozess von entscheidender Bedeutung und KI-Systeme zeigen durch verschiedene miteinander verknüpfte Aktivitäten messbare Auswirkungen. Beispielsweise können KI-Systeme mögliche Qualitätsprobleme überwachen und/oder die Identifizierung von Ursachen ermöglichen. Der Problemlösungsansatz hinter vielen KI-gestützten QS-Anwendungen ist die Klassifizierung. Das heißt, Objekte werden danach klassifiziert, ob sie „gut“ oder „schlecht“ sind oder nach verfeinerten Klassifizierungen, z. B. nach der Fehlerart.</t>
  </si>
  <si>
    <t xml:space="preserve">In einem gemeinsamen Projekt haben Plastikpack GmbH und Fraunhofer eine KI-basierte Methodik zur Zustandsüberwachung evaluiert, die Anomalien im Produktionsprozess aufzeigt. Das Hauptaugenmerk liegt auf der Identifizierung der Sensorsignale, z.B. Druck und Temperatur, die die stärksten Indikatoren für eine erkannte Anomalie sind, und aus denen wertvolle Informationen für vorbeugende Wartungsmaßnahmen abgeleitet werden. Die KI-Lösung setzt auf eine entfernungsbasierte Methodik, die jedes Sensorsignal auswertet und Abweichungen vom erwarteten Normalzustand erkennt.</t>
  </si>
  <si>
    <t xml:space="preserve">https://www.mittelstand-digital.de/MD/Redaktion/DE/Publikationen/zentrum-dortmund-ki-im-mittelstand.pdf?__blob=publicationFile&amp;v=2</t>
  </si>
  <si>
    <t xml:space="preserve">Production and manufacture</t>
  </si>
  <si>
    <t xml:space="preserve">Manufacturing &amp; Production</t>
  </si>
  <si>
    <t xml:space="preserve">Forecasting</t>
  </si>
  <si>
    <t xml:space="preserve">Machine data (e.g. from sensors)</t>
  </si>
  <si>
    <t xml:space="preserve">The AI System will be placed on or put into service on the Union market (usage or distribution)</t>
  </si>
  <si>
    <t xml:space="preserve">Quality control example 2</t>
  </si>
  <si>
    <t xml:space="preserve">Die Schwering und Hasse Elektrodraht GmbH stellt Lackdrähte her, die in Elektromotoren oder Transformatoren verwendet werden. Der Herstellungsprozess von Lackdrähten ist ein schnelllebiger, kontinuierlicher Herstellungsprozess. Während des Produktionsprozesses kann nur eine begrenzte Anzahl von Qualitätskriterien überwacht werden. Daher müssen Offline-Inspektionen in firmeneigenen Laboren durchgeführt werden. Diese Offline-Kontrollen müssen regelmäßig erfolgen, um die erforderliche Qualität der Lackdrahtchargen sicherzustellen. Jede Inspektion erzeugt eine neue Unterbrechung des kontinuierlichen Produktionsprozesses, wodurch die Basislänge der Charge reduziert wird. Die Basislänge wird in der Regel nach Erfahrungswerten ausgewählt und angepasst. Im Transferprojekt versuchten Fraunhofer und Schwering &amp; Hasse, die Basislänge mit einer KI-basierten Lösung zu optimieren.</t>
  </si>
  <si>
    <t xml:space="preserve">Ziel des Projektes war es, die Häufigkeit der Qualitätsprüfung durch die Analyse der Produktionsdaten zu optimieren. Die Anzahl der Inspektionen soll dynamisch, basierend auf der Art des Produkts und den Echtzeit-Fertigungsdaten, mit Hilfe von Machine Learning angepasst werden. Schwering &amp; Hasse hat historische Daten von mehr als 100 verschiedenen Produkten aus über zwei Jahren gesammelt. Im Laufe des Projekts haben die Projektpartner die gesammelten Daten vorverarbeitet und analysiert und ein kostenbasiertes Machine-Learning-Modell entwickelt. Dieses Modell ist in der Lage, den hypothetischen Ausschuss in Abhängigkeit von verschiedenen Parametern zu simulieren. Dies ermöglicht es dem Unternehmen, verschiedene Testzyklen auszuwerten und die optimale Frequenz zu berechnen.</t>
  </si>
  <si>
    <t xml:space="preserve">Produktion und Herstellung</t>
  </si>
  <si>
    <t xml:space="preserve">Quality control example 3</t>
  </si>
  <si>
    <t xml:space="preserve">Machine Learning bietet einen vielversprechenden Ansatz zur Automatisierung der Qualitätssicherung (QS), da Algorithmen mit unstrukturierten Daten umgehen können und sich an Veränderungen anpassen lassen, während sie beim kontinuierlichen Testen eine hohe Genauigkeit erreichen. Die Qualitätskontrolle ist für den Produktionsprozess von entscheidender Bedeutung und KI-Systeme zeigen durch verschiedene damit verbundene Aktivitäten messbare Auswirkungen. Beispielsweise können KI-Systeme mögliche Qualitätsprobleme überwachen und/oder die Identifizierung von Ursachen ermöglichen. Der Problemlösungsansatz hinter vielen KI-gestützten QS-Anwendungen ist die Klassifizierung. Das heißt, Objekte werden danach klassifiziert, ob sie „gut“ oder „schlecht“ sind oder nach verfeinerten Klassen, z.B. nach der Fehlerart.</t>
  </si>
  <si>
    <t xml:space="preserve">Audi ist einer der größten Automobilhersteller der Welt. Aufgrund des immer anspruchsvolleren Designs von Automobilen und des hohen Qualitätsanspruchs bei Audi, prüft das Unternehmen alle Bauteile direkt nach der Produktion im Presswerk auf feinste Risse in Blechteilen. Dies ist ein zeitaufwändiger und fehleranfälliger Prozess, der traditionell von den Arbeiter:innen durchgeführt wurde.</t>
  </si>
  <si>
    <t xml:space="preserve">Neben der Sichtkontrolle durch Mitarbeiter:innen sind mehrere kleine Kameras direkt in den Pressen installiert, um feinste Risse in Blechteilen zu erkennen und zu markieren – automatisch, zuverlässig und in Sekundenschnelle. Diese werten die aufgenommenen Bilder mit Hilfe einer Bilderkennungssoftware aus. Dieses Verfahren soll demnächst durch ein ML-Verfahren abgelöst werden. Im Hintergrund dieses innovativen Verfahrens arbeitet eine Software, die auf einem komplexen künstlichen neuronalen Netz basiert. Die Software erkennt feinste Risse im Blech mit höchster Präzision und markiert zuverlässig die entsprechende Stelle.</t>
  </si>
  <si>
    <t xml:space="preserve">https://www.audi-mediacenter.com/de/pressemitteilungen/audi-optimiert-qualitaetspruefung-im-presswerk-mit-kuenstlicher-intelligenz-10847</t>
  </si>
  <si>
    <t xml:space="preserve">The AI system is not a safety component as it is intended to control the quality of produced parts. It does not affetc the safety of the pressing machine. </t>
  </si>
  <si>
    <t xml:space="preserve">Process control &amp; optimisation example 1</t>
  </si>
  <si>
    <t xml:space="preserve">Häufige Herausforderungen für Produktionsteams sind eine Zunahme der Produktvariationen, kürzere Zykluszeiten, hohe Qualitätsansprüche, harter Wettbewerb und ein allgemeiner Kostendruck. In diesem Zusammenhang kann KI dazu beitragen, die Produktivität zu steigern und Mitarbeiter:innen von wiederkehrenden Aufgaben zu befreien. Die Einbindung von KI-Systemen in die Produktionssteuerung und -überwachung ermöglicht die ständige Analyse von Daten aus den Shopfloors, die das System dann verwendet, um intelligente Anpassungen der Funktionsparameter der physischen Ressourcen vorzunehmen. Ziel ist es, diese physikalischen Ressourcen automatisch zu kontrollieren und ihre Parameter im Hinblick auf die Arbeitsbedingungen zu optimieren.</t>
  </si>
  <si>
    <t xml:space="preserve">Die Polierscheibenfabrik Späth e.K. ist eines der ältesten Unternehmen in Deutschland und mit rund elf Mitarbeiter:innen ein recht kleines Unternehmen. Gerade für kleine Unternehmen sind die Digitalisierung und die Einführung von KI aufgrund hoher Implementierungskosten und Infrastruktur-Anforderungen eine große Herausforderung. Die Möglichkeit, mit Hilfe neuer Technologien weitreichende Vorteile aus dem Auftreten von Fehlern zu ziehen, wird oft übersehen. Denn gerade bei KMU fehlt es an einer strukturierten Erfassung von Unregelmäßigkeiten und erarbeiteten Lösungen, weshalb Fehler nicht systematisch beseitigt werden können. Dies kann zu Kundenreklamationen mit entsprechenden Kosten führen. Zudem steigt der Aufwand für die Ursachenforschung und Ableitung von Korrekturmaßnahmen aufgrund fehlender Dokumentation dramatisch an.</t>
  </si>
  <si>
    <t xml:space="preserve">Process control &amp; optimisation example 2</t>
  </si>
  <si>
    <t xml:space="preserve">Häufige Herausforderungen für Produktionsteams sind eine Zunahme der Produktvariationen, kürzere Zykluszeiten, hohe Qualitätsansprüche, harter Wettbewerb und ein allgemeiner Kostendruck. In diesem Zusammenhang kann KI dazu beitragen, die Produktivität zu steigern und Mitarbeiter:innen von eintönigen Aufgaben zu befreien. Die Einbindung von KI-Systemen in die Produktionssteuerung und -überwachung ermöglicht die ständige Analyse von Daten aus den Shopfloors. Diese verwendet das System dann, um intelligente Anpassungen der Funktionsparameter der physischen Ressourcen vorzunehmen. Ziel ist es, diese physikalischen Ressourcen automatisch zu kontrollieren und ihre Parameter im Hinblick auf die Arbeitsbedingungen zu optimieren.</t>
  </si>
  <si>
    <t xml:space="preserve">Zementwerke waren Early Adopters der Automatisierung, z.B. durch den Einsatz von Sensoren an Maschinen. Aber der Betrieb des Zementherstellungsprozesses wird oft von erfahrenen Bediener:innen in Kontrollräumen überwacht. Ein Zementunternehmen reagierte auf eine gestiegene Nachfrage, indem es in eine Durchsatzverbesserung investierte. Ziel war es, mehr Zement pro Stunde, gemessen an der sogenannten Feedrate, zu produzieren. Ein Hardware-Upgrade und eine neue Prozesssteuerungslösung erhöhten den Durchsatz insgesamt um 10 %, dies war jedoch immer noch unzureichend.</t>
  </si>
  <si>
    <t xml:space="preserve">Mit Schwerpunkt auf der vertikalen Rohmühle hat das Unternehmen einen externen Berater beauftragt, einen KI-fähigen Anlagenoptimierer zu installieren, der vorhandene Prozessdaten, neuronale Netze und andere Algorithmen nutzt. Es funktionierte. Der Asset Optimizer war für eine weitere Durchsatzverbesserung von 9,6% verantwortlich. Sie begannen mit einer Reihe von Versuchen und etablierten dann eine Autopilot-Funktion, die einen autonomen Betrieb ohne menschliches Eingreifen ermöglicht. Zusammen mit externen Expert:innen war ein ganzes Team des Zementunternehmens an der Entwicklung des KI-Systems beteiligt, darunter Betreiber:innen, Verfahrenstechniker:innen sowie das mittlere und obere Management.</t>
  </si>
  <si>
    <t xml:space="preserve">https://www.foundationsofai.com/</t>
  </si>
  <si>
    <t xml:space="preserve">The AI System will be made available on the Union market</t>
  </si>
  <si>
    <t xml:space="preserve">Process control &amp; optimisation example 3</t>
  </si>
  <si>
    <t xml:space="preserve">Häufige Herausforderungen für Produktionsteams sind eine Zunahme der Produktvariationen, kürzere Zykluszeiten, hohe Qualitätsansprüche, harter Wettbewerb und ein allgemeiner Kostendruck. In diesem Zusammenhang kann KI dazu beitragen, die Produktivität zu steigern und Mitarbeiter:innen von eintönigen Aufgaben zu befreien. Die Einbindung von KI-Systemen in die Produktionssteuerung und -überwachung ermöglicht die ständige Analyse von Daten aus den Shopfloors. Diese Daten verwendet das System dann, um intelligente Anpassungen der Funktionsparameter der physischen Ressourcen vorzunehmen. Ziel ist es, diese physikalischen Ressourcen automatisch zu kontrollieren und ihre Parameter im Hinblick auf die Arbeitsbedingungen zu optimieren.</t>
  </si>
  <si>
    <t xml:space="preserve">Linde ist ein globaler Anbieter von Industriegasen wie Stickstoff, Wasserstoff, Sauerstoff und vielen mehr und ist entlang der gesamten Wertschöpfungskette von der Produktion, Verarbeitung und Distribution bis hin zur Anwendung aktiv. Der Betrieb und die Steuerung von Gasverarbeitungsanlagen wirken sich sowohl auf die Produktivität als auch auf die Kosten aus, insbesondere auf die Energiekosten. Die Anlagensteuerung umfasst die Einstellung einzelner Kompressoren, Pumpen und Turbinen, Wärmetauscher und Ventile innerhalb einer Anlage, aber auch die Optimierung des Gesamtsystems einer Anlage als Ganzes.</t>
  </si>
  <si>
    <t xml:space="preserve">Linde setzt Künstliche Intelligenz ein, um das Verhalten der Anlage vorherzusagen und fein abgestimmte Strategien zur Reduzierung des Energieverbrauchs zu entwickeln. Das KI-System wird mittels Deep Learning in Kombination mit Reinforcement Learning implementiert. Das heißt, die Parameter der Anlage und ihrer Komponenten werden in einem neuronalen Netz abgebildet, das sich dann entsprechend einem vordefinierten Ziel des Algorithmus selbst optimiert. Dazu definieren Machine Learning Ingenieur:innen gemeinsam mit Fachexpert:innen dieses Ziel, die sogenannte Belohnungsfunktion (z.B. eine Reduzierung des Energieverbrauchs). Das KI-System wird in einer Anlage aufgebaut, die Sauerstoff und Stickstoff produziert und an eine/n direkt angeschlossene/n Kundin/Kunden liefert. Zuverlässigkeit und Reinheit müssen also jederzeit stabil sein. Linde konnte die Einstellungen einzelner Komponenten verfeinern, während die Anlage weiter mit stabiler Leistung lief.</t>
  </si>
  <si>
    <t xml:space="preserve">Purchasing &amp; Procurement</t>
  </si>
  <si>
    <t xml:space="preserve">no information available</t>
  </si>
  <si>
    <t xml:space="preserve">High-risk</t>
  </si>
  <si>
    <t xml:space="preserve">2. Management and operation of critical infrastructure</t>
  </si>
  <si>
    <t xml:space="preserve">--&gt; https://artificialintelligenceact.eu/wp-content/uploads/2022/07/AIA-CZ-1st-Proposal-15-July.pdf </t>
  </si>
  <si>
    <t xml:space="preserve">Predictive maintainance</t>
  </si>
  <si>
    <t xml:space="preserve">Porsche ist einer der größten deutschen Automobilhersteller. Alle mechanischen Geräte unterliegen einem Verschleiß und damit dem Ausfall. Ausfälle und Defekte solcher Geräte können zu erheblichen Verzögerungen und damit zu Kosten führen, wenn sie während der Produktion in einem Porsche Werk auftreten. Jedes System, das bewegliche Teile enthält, erzeugt einen bestimmten Klang und ermöglicht eine Unterscheidung und Identifizierung von Produktionszuständen (in Bewegung, stationär oder Standby). In der Automobilproduktion umfassen diese beweglichen Systeme unter anderem Roboter, hydraulische Hebebühnen und auch kleinere Systeme wie Motoren und Akkuschrauber. Jede Maschine verfügt über ein eigenes, einzigartiges Klangprofil, das sich im Betrieb, im Leerlauf, im Standby oder im Servicefall ändert. Erfahrene Techniker:innen erkennen schon am Geräusch der Maschine, ob sie reibungslos funktioniert oder bald gewartet werden muss – in einigen Fällen können sie Schrauben aussortieren, die sich von selbst lösen.</t>
  </si>
  <si>
    <t xml:space="preserve">Porsche arbeitet an einem Projekt namens Sound Detective, bei dem ein KI-System riesigen Mengen akustischer Daten ausgesetzt war, die von einer Maschine durch ihren täglichen Gebrauch erzeugt wurden. Durch maschinelles Lernen konnte das KI-System schnell erkennen, welche Geräusche entstehen, wenn alle Komponenten einwandfrei funktionieren und, ob eine Komponente abgenutzt oder defekt ist. Dieses KI-System kann nach Anomalien im Geräusch suchen und allein anhand der Geräuscheingabe erkennen, wann die Maschine ausfallen könnte und welche Teile bald ausgetauscht oder repariert werden müssen, um potenzielle Ausfallzeiten zu vermeiden. Dadurch werden die Betriebskosten gesenkt.</t>
  </si>
  <si>
    <t xml:space="preserve">https://www.datarobot.com/wiki/predictive-maintenance/
 https://medium.com/next-level-german-engineering/the-sounddetective-775e06f5c76b
 https://medium.com/next-level-german-engineering/machine-learning-and-sound-processing-at-porsche-hi-im-karthick-f8691558d51c</t>
  </si>
  <si>
    <t xml:space="preserve">https://artificialintelligenceact.eu/wp-content/uploads/2022/07/AIA-CZ-1st-Proposal-15-July.pdf</t>
  </si>
  <si>
    <t xml:space="preserve">Autonomous robots</t>
  </si>
  <si>
    <t xml:space="preserve">Autonome Roboter haben die Fähigkeit, Informationen über ihre Umgebung zu gewinnen und über einen längeren Zeitraum ohne menschliches Eingreifen zu arbeiten. Beispiele für diese Roboter reichen von autonomen Hubschraubern bis hin zu Roboterstaubsaugern. Diese autonomen Roboter können sich während des gesamten Vorgangs ohne menschliche Hilfe selbst bewegen und Situationen vermeiden, die für sie selbst oder für Personen und Gegenstände schädlich sind. Autonome Roboter werden sich wahrscheinlich auch an sich ändernde Umgebungen anpassen. Dieses Maß an Autonomie gibt den Mitarbeiter:innen die Möglichkeit, langweilige, gefährliche oder schmutzige Aufgaben an den Roboter zu delegieren. Nicht selten werden die klassischen Industriemaschinen, die man in einer Montagelinie eines Automobilherstellers findet, fälschlich als Roboter bezeichnet. Im Gegensatz zu einem wirklich autonomen Roboter sind diese Industriemaschinen so vorprogrammiert, dass sie eine sich wiederholende Bewegung ausführen. Sie sind nicht in der Lage auf Einflüsse der Umgebung zu reagieren.</t>
  </si>
  <si>
    <t xml:space="preserve">Die Firma Eifelbrennholz E.K. ist ein deutscher Hersteller und Lieferant von Brennholz und deckt die kompletten Prozessstufen der Brennholzproduktion ab. Derzeit beliefert das Unternehmen ausschließlich private Haushalte. Business-to-Business-Verkäufe an Großkunden, wie zum Beispiel lokale Baumärkte, werden noch nicht realisiert, da ausschließlich palettiertes Brennholz verwendet wird. Für den Verkauf an Großkund:innen in Deutschland wäre ein manueller Palettierprozess notwendig. Dies wiederum ist mit einem enormen zeitraubenden Aufwand und hohen Personalkosten verbunden. Die manuelle Palettierung an einem Hochlohnstandort in Deutschland schwächt die Marktposition lokaler Anbieter:innen gegenüber Wettbewerber:innen aus dem europäischen und außereuropäischen Ausland.</t>
  </si>
  <si>
    <t xml:space="preserve">Das Unternehmen realisierte eine kostengünstige und autonome Pick-and-Place-Anwendung zur Erschließung neuer Kundensegmente. Dieser Prozess zur Automatisierung der Brennholzpalettierung erfolgt mittels einer 6-Achs-Kinematik-Maschine mit geeigneter Kameratechnik (Sensorik) und Greiftechnik (Aktorik). Basierend auf verfügbaren Technologien wie künstlicher Intelligenz und Mechanik wurde eine Roboter-Lösung zum autonomen Palettieren von Rundholz entwickelt und für den Einsatz im Unternehmen getestet.</t>
  </si>
  <si>
    <t xml:space="preserve">https://stanleyinnovation.com/what-autonomous-robots/
 https://www.robots.com/articles/what-are-autonomous-robots
 https://www.mittelstand-digital.de/MD/Redaktion/DE/Publikationen/zentrum-dortmund-ki-im-mittelstand.pdf?__blob=publicationFile&amp;v=2</t>
  </si>
  <si>
    <t xml:space="preserve">Co-Bots</t>
  </si>
  <si>
    <t xml:space="preserve">Kollaborative Roboter oder Cobots sind Roboter, die für die direkte Mensch-Roboter-Interaktion in einem gemeinsamen Raum entwickelt wurden oder in denen sich Menschen und Roboter in unmittelbarer Nähe befinden. Diese Eigenschaft ist praktisch, insbesondere in Fabriken mit begrenzter Stellfläche, da sie keine speziellen Sicherheitszonen benötigen. Cobot-Anwendungen stehen im Gegensatz zu herkömmlichen Industrieroboteranwendungen, bei denen Roboter vom menschlichen Kontakt isoliert sind. Anstatt sich auf eine/n Programmierer/in zu verlassen, die/der ihnen sagt, was sie tun sollen, werden Cobots oft durch Vorbild gelehrt. Ein Operator steuert physisch die Bewegungen des Bots und führt ihn durch seine notwendigen Aufgaben. Der Cobot kann sich dann merken, welche Aufgaben er erledigen muss und diese immer wieder mit perfekter Erinnerung ausführen.</t>
  </si>
  <si>
    <t xml:space="preserve">Beyerdynamic ist ein Premiumhersteller von Audiogeräten. Hohe Qualität ist in dem Unternehmen Priorität. Deshalb will es Kund:innen auch in Zukunft Qualitätsprodukte „Made in Germany“ anbieten. Das Unternehmen hat seinen Sitz in Heilbronn und setzt Universal Robots -Cobots- für die Produktion ein. Da das Unternehmen für hohe Klangqualität steht, sind auch die Standards in der Produktion sehr hoch.</t>
  </si>
  <si>
    <t xml:space="preserve">Um eine konstante Qualität bei der Produktion von Kopfhörern zu gewährleisten, setzt das Unternehmen auf den Einsatz von Cobots. Diese Roboter unterstützen die Mitarbeiter:innen bei der Beschichtung von Lautsprechermembranen mit einem Dispersionsmedium.
 Für diesen Arbeitsschritt waren bis zum Einsatz der Cobots drei Mitarbeiter:innen verantwortlich. Sie trugen das Medium per Hand mit einem Pinsel auf die Membranen auf. Dies führte natürlich zu starken Qualitätsschwankungen. Dank des Einsatzes der Cobots gehören diese Schwankungen nun der Vergangenheit an.</t>
  </si>
  <si>
    <t xml:space="preserve">https://www.techbriefs.com/component/content/article/tb/stories/blog/36314
 https://cobots.ch/en/meeting-challenges-with-cobots-3-case-studies/</t>
  </si>
  <si>
    <t xml:space="preserve">Virtual assistant Example 1</t>
  </si>
  <si>
    <t xml:space="preserve">Ein virtueller Assistent, auch KI-Assistent oder digitaler Assistent genannt, ist ein Anwendungsprogramm, das natürliche Sprache und Sprachbefehle versteht und Aufgaben für Benutzer:innen erledigt.
 Zu diesen Aufgaben, die in der Vergangenheit von einem persönlichen Assistenten oder einer Sekretärin ausgeführt wurden, gehören das Aufnehmen von Diktaten, das Vorlesen von Text- oder E-Mail-Nachrichten, das Nachschlagen von Telefonnummern, die Terminplanung, das Tätigen von Telefonanrufen und das Erinnern des Benutzers/der Beenutzerin an Termine.
 Ein virtueller Assistent verwendet fortschrittliche künstliche Intelligenz (KI), RPA (Robotic Process Automation), natürliche Sprachverarbeitung und maschinelles Lernen, um Informationen und komplexe Daten aus Gesprächen zu extrahieren, um sie zu verstehen und entsprechend zu verarbeiten.
 Durch die Kombination von Informationen aus der Vergangenheit sind die Algorithmen in der Lage, Datenmodelle zu erstellen, die Verhaltensmuster erkennen und diese anhand zusätzlicher Daten anpassen. Durch ständiges Hinzufügen neuer Daten zu Verlauf, Präferenzen und anderen Benutzerinformationen, kann der virtuelle Assistent komplexe Fragen beantworten, Empfehlungen und Vorhersagen abgeben und sogar ein Gespräch beginnen.</t>
  </si>
  <si>
    <t xml:space="preserve">Einer der größten US-amerikanischen Hersteller von Aluminiumblechen, hoch belastbaren Aluminium-Plattenwalzpressen, Sonderformen, Auskleidungen und Verschleißteilen nach genauen Spezifikationen stand vor der großen Herausforderung, die Koordination zwischen den Fahrer:innen von Pickups und den Disponent:innen sicherzustellen. Das Be- und Entladen von LKW's war ein Planungsalbtraum mit zahllosen Telefonaten und erheblichen Wartezeiten. Wenn die Ladung oder der/die Disponent/in nicht bereit waren, mussten LKW und Fahrer/in lange warten, was zu Lieferungsproblemen führte. Das Service-Center wurde mit sich wiederholenden Beschwerdeanrufen überschwemmt.</t>
  </si>
  <si>
    <t xml:space="preserve">Das Unternehmen nutzte eine Plattform für virtuelle Assistenten, um einen virtuellen Planungsassistenten zu erstellen, der den Versand- und Abholplan des Lagerbestands für die Pickup-Trucks erstellt, kommuniziert und verfolgt. Der virtuelle Assistent wurde auf den Webkanälen des Unternehmens und als mobile App zur Verfügung gestellt. Der/die LKW-Fahrer/in kann nun schnell den Status der Ladung abfragen und die Kundenbetreuer informieren den/die Empfänger/in über den Zeitpunkt der Zustellung und die Ladetornummer.</t>
  </si>
  <si>
    <t xml:space="preserve">https://searchcustomerexperience.techtarget.com/definition/virtual-assistant-AI-assistant
 https://www2.deloitte.com/nl/nl/pages/tax/articles/bps-five-things-you-need-to-know-about-ai-virtual-assistants.html
 https://kore.ai/use-cases/operational-virtual-assistant-for-manufacturing-organization/</t>
  </si>
  <si>
    <t xml:space="preserve">The System makes use of Logic- and knowledge-based approaches; including knowledge representation; inductive (logic) programming; knowledge bases; inference and deductive engines; (symbolic) reasoning and expert systems.</t>
  </si>
  <si>
    <t xml:space="preserve">developed &amp; potentially not used within EU. </t>
  </si>
  <si>
    <t xml:space="preserve">Virtual assistant Example 2</t>
  </si>
  <si>
    <t xml:space="preserve">Ein virtueller Assistent, auch KI-Assistent oder digitaler Assistent genannt, ist ein Anwendungsprogramm, das natürliche Sprache und Sprachbefehle versteht und Aufgaben für den/die Benutzer/in erledigt.
 Zu diesen Aufgaben, die in der Vergangenheit von einem persönlichen Assistenten oder einer Sekretärin ausgeführt wurden, gehören das Aufnehmen von Diktaten, das Vorlesen von Text- oder E-Mail-Nachrichten, das Nachschlagen von Telefonnummern, die Terminplanung, das Tätigen von Telefonanrufen und das Erinnern des Benutzers an Termine.
 Ein virtueller Assistent verwendet fortschrittliche künstliche Intelligenz (KI), RPA (Robotic Process Automation), natürliche Sprachverarbeitung und maschinelles Lernen, um Informationen und komplexe Daten aus Gesprächen zu extrahieren, um sie zu verstehen und entsprechend zu verarbeiten.
 Durch die Kombination von Informationen aus der Vergangenheit sind die Algorithmen in der Lage, Datenmodelle zu erstellen, die Verhaltensmuster erkennen und diese anhand zusätzlicher Daten anpassen. Durch ständiges Hinzufügen neuer Daten zu Verlauf, Präferenzen und anderen Benutzerinformationen, kann der virtuelle Assistent komplexe Fragen beantworten, Empfehlungen und Vorhersagen abgeben und sogar ein Gespräch beginnen.</t>
  </si>
  <si>
    <t xml:space="preserve">Die Fertigungsindustrie steht in einem dynamischen und hart umkämpften globalen Markt vor immer höheren Herausforderungen. Das Datenwachstum übersteigt die Kapazität traditioneller Handhabungen. In einem Konsumgüterunternehmen kann beispielsweise eine Produktlinie zur Herstellung eines Körperpflegeprodukts alle 33 Millisekunden 5000 Datenproben generieren, was zu 152.000 Proben pro Sekunde oder vier Billionen (d.h. 4 Tera) Proben pro Jahr führt. Diese Tatsache hat die industrielle Big-Data-Epoche eingeleitet und es stellt sich die Frage, wie wir mit diesen Datenquellen umgehen und die Ergebnisse in nutzbare Formate umwandeln. Da Operator:innen den Status des Prozesses überwachen können, um auf die aufkommenden Probleme zu reagieren, und die Leitung genau sehen muss, was vor sich geht, um sicherzustellen, dass das gesamte Geschäft effizient funktioniert, ist eine umfassende Informationsbereitstellung in der Fertigungshalle erforderlich. Der Wunsch, Daten in wertvolle Erkenntnisse und Maßnahmen zu verwandeln, macht Produktions-Dashboards auch in kleinen und mittleren Unternehmen (KMU) immer attraktiver.</t>
  </si>
  <si>
    <t xml:space="preserve">Ein interaktives Design wird verwendet, um zwei praktische Probleme in den Produktionsstätten zu lösen, darunter die Verbesserung der Kommunikation zwischen Dashboards und Benutzer:innen und die Verbesserung der Datenvollständigkeit. Das Design untersucht die Interaktion zwischen dem Dashboard und dem Menschen durch den virtuellen Assistenten, der auch eine proaktive Rolle bei der Suche nach fehlenden und unvollständigen Daten spielt. Das Dashboard hat eine dreischichtige Struktur, die sich aus einer Datenschicht, einer Verarbeitungsschicht und einer Präsentationsschicht zusammensetzt. Der virtuelle Assistent kommuniziert nicht nur mit den Benutzer:innen, um die gegebenen Aufgaben auszuführen, sondern kann auch aktiv die entsprechenden Mitarbeiter:innen kontaktieren, um die Vollständigkeit der Daten sicherzustellen. In einem Vorführraum wird ein Dashboard implementiert und ein sprachbasierter virtueller Assistent in die Smartphone-App integriert. Durch diesen vorgeschlagenen Ansatz können Benutzer:innen mit dem Dashboard interagieren und vor allem mit Unterstützung des virtuellen Assistenten detaillierte Suchaufträge durchführen.</t>
  </si>
  <si>
    <t xml:space="preserve">https://searchcustomerexperience.techtarget.com/definition/virtual-assistant-AI-assistant
 https://www.hindawi.com/journals/misy/2021/5578239/</t>
  </si>
  <si>
    <t xml:space="preserve">Assumption: AI System is used inside the EU</t>
  </si>
  <si>
    <t xml:space="preserve">None of the prohibited scenarios applies</t>
  </si>
  <si>
    <t xml:space="preserve">Echtzeit-Planung</t>
  </si>
  <si>
    <t xml:space="preserve">Real-time planning</t>
  </si>
  <si>
    <t xml:space="preserve">Produktionsplanung und -steuerung (PPS) bezieht sich auf die Aktivitäten des Gewichtens, Terminierens, Sequenzierens, Überwachens und Steuerns des Ressourcen- und Materialeinsatzes während der Produktion. Beim Gewichten geht es darum, wie viel zu tun ist; Terminieren beschäftigt sich damit, wann Dinge zu tun sind; Sequenzierung behandelt die Reihenfolge, in der die Dinge zu tun sind. Überwachung und Kontrolle befassen sich damit, ob die Aktivitäten planmäßig verlaufen und mit Korrekturmaßnahmen, die erforderlich sind, um die Aktivitäten in den richtigen Ablauf zu bringen. Üblicherweise werden diese PPS Aktivitäten mithilfe von ERP-Systemen (Enterprise Resource Planning) und Tabellenkalkulationslösungen durchgeführt und koordiniert. ERP-Systeme sind jedoch in der Regel unhandlich und unterstützen keine Echtzeit-Entscheidungsfindung, die das heutige Marktumfeld erfordert. Fortschrittliche Planungs- und Terminierungstools, die von künstlicher Intelligenz unterstützt werden, ermöglichen eine Echtzeitoptimierung des Systems.</t>
  </si>
  <si>
    <t xml:space="preserve">Zum Stand Dezember 2021 ist keine öffentlich beschriebene Umsetzung bekannt. Die Inhalte der Datenbank werden regelmäßig erneuert.</t>
  </si>
  <si>
    <t xml:space="preserve">https://link.springer.com/article/10.1007/s10845-021-01808-w
 https://industrytoday.com/wp-content/uploads/2016/11/real-time-ai-make-to-order-whitepaper.pdf</t>
  </si>
  <si>
    <t xml:space="preserve">Planning</t>
  </si>
  <si>
    <t xml:space="preserve">Production planning and scheduling is neither safety critical nor on Annex III</t>
  </si>
  <si>
    <t xml:space="preserve">Mensch-Maschine Interaktion</t>
  </si>
  <si>
    <t xml:space="preserve">Human-machine interaction</t>
  </si>
  <si>
    <t xml:space="preserve">Mensch-Maschine-Interaktion (MMI) bezeichnet die Kommunikation und Interaktion zwischen Mensch und Maschine über eine Benutzeroberfläche. Eine reibungslose Kommunikation zwischen Mensch und Maschine erfordert Schnittstellen: Der Ort, an dem, oder die Aktion, über die ein/e Benutzer/in mit der Maschine in Kontakt tritt. Auch komplexe Systeme werden dank moderner Mensch-Maschine-Interaktion einfacher zu bedienen. Um dies zu ermöglichen, werden sich Maschinen immer mehr an die menschlichen Gewohnheiten und Bedürfnisse anpassen. Mit Virtual Reality, Augmented Reality und Mixed Reality sollen sie auch aus der Ferne gesteuert werden können. Dadurch erweitert der Mensch seinen Erfahrungs- und Handlungsraum.</t>
  </si>
  <si>
    <t xml:space="preserve">https://www.infineon.com/cms/en/discoveries/human-machine-interaction/</t>
  </si>
  <si>
    <t xml:space="preserve">The AI System deploys subliminal techniques beyond a person’s consciousness to materially distort a person's behaviour.</t>
  </si>
  <si>
    <t xml:space="preserve">Chatbots are providing recommendations based on human prompts. Depending on the training data, the recommendations may be subliminaly adversive and affect someones bahaviour. e.g the app Replika.
I wonder if some weired-purpose AI apps should be high-risk too.... ?</t>
  </si>
  <si>
    <t xml:space="preserve">3.c</t>
  </si>
  <si>
    <t xml:space="preserve">Annex III 3.c might apply. Chatbots are not per se intended for children, but often (e.g. in homes) they may be accessed by children. </t>
  </si>
  <si>
    <t xml:space="preserve">Produktentwicklung / Generatives Design</t>
  </si>
  <si>
    <t xml:space="preserve">Product Development / Generative Design</t>
  </si>
  <si>
    <t xml:space="preserve">Die Entwicklung neuer Produkte ist ein Prozess, der dafür bekannt ist, wie zeitaufwendig er sein kann. Künstliche Intelligenz (KI) ermöglicht überzeugende digitale Tests und Vorhersagen von Produktprototypen, bevor ein Unternehmen Zeit und Ressourcen für physische Produktexperimente aufwendet.
 Generatives Design ist ein Design-Explorationsprozess. Designer:innen oder Ingenieur:innen geben Konstruktionsziele in die generative Konstruktionssoftware ein, zusammen mit Parametern wie Leistung oder räumlichen Anforderungen, Materialien, Herstellungsverfahren und Kostenbeschränkungen. Die Software untersucht alle möglichen Permutationen einer Lösung und generiert schnell Designalternativen. Es testet und lernt aus jeder Wiederholung, was funktioniert und was nicht.</t>
  </si>
  <si>
    <t xml:space="preserve">Die Produktion von Elektrofahrzeugen (BEVs) steht vor großen Herausforderungen. Obwohl die Autohersteller äußerst optimistisch sind – allein General Motors (gm) plant, bis 2023 mindestens 20 Elektro- oder Brennstoffzellenfahrzeuge auf dem Markt zu haben –, sind solche Fahrzeuge in der Produktion teurer. Bei gm könnte generatives Design helfen, diese Herausforderungen zu lösen, indem es leichtere Fahrzeuge und eine kürzere Lieferkette ermöglicht. Für Automobilhersteller werden Elektrifizierung und autonome Fahrzeuge Game Changer der Branche sein. Daher ist es für die Zukunft von entscheidender Bedeutung, in diesen hoch technischen Bereichen eine Führungsposition zu haben.</t>
  </si>
  <si>
    <t xml:space="preserve">In einer kürzlichen Zusammenarbeit und unter Verwendung der generativen Designtechnologie haben gm-Ingenieur:innen eine neue, funktionsoptimierte Sitzhalterung entwickelt. Ein Standard-Autoteil, das Sicherheitsgurtbefestigungen an Sitzen und die Sitze am Boden befestigt. Während die typische Sitzhalterung ein kastenförmiges Element ist, das aus acht zusammengeschweißten Teilen besteht, hat die Software mehr als 150 alternative Designs entwickelt, die eher wie ein metallisches Objekt aus dem Weltraum aussehen. Das von gm gewählte Design besteht aus einem einzigen Edelstahlstück, anstelle von acht, und ist 40 Prozent leichter sowie 20 Prozent stärker als die bisherige Sitzhalterung.</t>
  </si>
  <si>
    <t xml:space="preserve">https://www.autodesk.com/solutions/generative-design
 https://www.autodesk.com/customer-stories/general-motors-generative-design</t>
  </si>
  <si>
    <t xml:space="preserve">Research &amp; Development</t>
  </si>
  <si>
    <t xml:space="preserve">Content Generation (e.g. Text;Images;Designs)</t>
  </si>
  <si>
    <t xml:space="preserve">The AI System is a safety component of a product or a product itself covered by the Union harmonisation legislation listed in Annex II.</t>
  </si>
  <si>
    <t xml:space="preserve">Personal protection equipment </t>
  </si>
  <si>
    <t xml:space="preserve">The use case is aboug AI generated design of a seat belt for cars, which are (presumably) safety components. Cars need to undergo 3rd party assessments. However, the AI is not part of the car. </t>
  </si>
  <si>
    <t xml:space="preserve">Lieferkettenanalyse - Risikoidentifikation</t>
  </si>
  <si>
    <t xml:space="preserve">Supply chain analysis - risk identification</t>
  </si>
  <si>
    <t xml:space="preserve">Die Lieferkette umfasst die Beschaffung von Materialien von verschiedenen Standorten und mehreren Lieferant:innen. Da Unternehmen möglicherweise nicht immer über potenzielle und aktuelle Störungen wie Arbeiteraufstände oder politische Unruhen an den Orten, an denen sie ihre Waren beziehen, informiert sind, ist eine rechtzeitige Lieferung immer mit einem inhärenten Risiko verbunden. Auch andere Faktoren, wie Naturkatastrophen oder Ladungsdiebstähle, können die Logistik des Transportmanagements beeinträchtigen und sich letztendlich auf die Verteilung und Zustellung auswirken. Auch geopolitische Unsicherheiten, wie die Deal- (oder No-Deal-) Brexit-Szenarien, wirken sich auf die Preise, Zölle und letztendlich den Warentransport zwischen der EU und dem Vereinigten Königreich aus. KI mit integrierter prädiktiver Risikoanalyse kann helfen, Änderungen bei Tarifen, Preispunkten und anderen Engpässen an der Grenze zu erkennen, die sich auf den Warenverkehr auswirken können.</t>
  </si>
  <si>
    <t xml:space="preserve">Dana, ein großer Automobilzulieferer, verfügt über eine komplexe Lieferkette mit über 100 Produktionsstätten, Tausenden von Zulieferer-Standorten und fast 10.000 Lieferwegen auf der ganzen Welt. Er brauchte einfachere Lösungen, die erforderlichen Informationen zu sammeln, um im Falle eines Ereignisses, das ihre Lieferkette unterbrochen hat, auf Kundenanfragen zu reagieren. Ihr Hauptproblem bestand darin, dass sie nicht über genügend Daten verfügten, um Risiken in Bezug auf geografische Regionen, wie Naturkatastrophen oder geopolitische Ereignisse, zu überwachen.</t>
  </si>
  <si>
    <t xml:space="preserve">Ein Münchner Unternehmen löst Danas Problem, indem Daten aus externen und internen Quellen mit KI in Echtzeitinformationen umgewandelt werden. Zunächst werden doppelte Informationen mit Hilfe von Natural Language Processing entfernt. Als nächstes analysiert die auf maschinellem Lernen basierende Recommender-Engine von riskmethods die Datenpunkte und filtert die relevantesten Informationen für die Lieferkette von Dana heraus. In einem letzten Schritt werden die identifizierten relevanten Ereignisse oder Informationen gegen-geprüft und mit spezifischen Details angereichert. Im Fall von Dana warnte die KI-Engine von riskmethods erfolgreich vor einem Erdbeben in Mexiko und Währungsschwankungen in der Türkei und lieferte dem Unternehmen eine Übersicht über die betroffenen Lieferant:innen.</t>
  </si>
  <si>
    <t xml:space="preserve">https://www.riskmethods.net/de/risk-intelligence
 https://www.riskmethods.net/media/Content/Resources/dana-incorporated-and-riskmethods.pdf</t>
  </si>
  <si>
    <t xml:space="preserve">Einkauf</t>
  </si>
  <si>
    <t xml:space="preserve">Supply Chain &amp; Logistics</t>
  </si>
  <si>
    <t xml:space="preserve">2a. AI systems intended to be used to control or as safety components in the management and operation of critical digital infrastructure</t>
  </si>
  <si>
    <t xml:space="preserve">The AI System may be high-risk e.g. if the supply chain was in the context of critical infrastructure e.g. supply of gas via trucks. </t>
  </si>
  <si>
    <t xml:space="preserve">its real time. Does it meano yes?</t>
  </si>
  <si>
    <t xml:space="preserve">Intelligente Lieferantenauswahl und -verwaltung</t>
  </si>
  <si>
    <t xml:space="preserve">KI-Technologie kann helfen, intelligentere und profitablere Beschaffungsentscheidungen zu treffen, indem sie datengesteuerte Erkenntnisse nutzt und auch große Datenmengen durchforstet, um Vergleiche mit mehreren geschäftsgesteuerten Parametern zu ziehen. Externe Datenquellen in Bezug auf historische Daten zu Zuverlässigkeit, Materialqualität, Rezensionen und Bewertungen anderer Einkäufer:innen sowie einfache Kommunikation und zeitnahe Abwicklung können ebenfalls integriert werden, auf deren Grundlage KI helfen kann, neue Lieferant:innen aus anderen Regionen oder Standorten zu identifizieren. Die KI-Plattformen können Bewertungs- und Beurteilungssysteme enthalten, die Einkäufer:innen helfen, einen besseren Überblick über die Qualität und Erfahrung der Lieferant:innen zu erhalten. Das KI-System aktualisiert Informationen auch in Echtzeit, sodass die Einkäufer:innen über mögliche Störungen aufgrund von Wetterbedingungen oder Transportlogistik aus der Nähe von Lieferant:innen informiert werden. Darüber hinaus kann die KI-Plattform Risiken erkennen, indem sie Compliance-Probleme der Lieferant:innen wie Betrugsfälle oder Zeit- und Qualitätsprobleme erkennt und kennzeichnet. Andere Parameter, wie Scoring-Systeme und frühere Bewertungen, können verwendet werden, um bessere Entscheidungen zu treffen und zuverlässige Anbieter:innen zu finden.</t>
  </si>
  <si>
    <t xml:space="preserve">Heidelberger hatte in der Vergangenheit ein seltenes Gussteil aus einer Hand bezogen. Angesichts von Lieferengpässen und der Suche nach Möglichkeiten zur Kostensenkung musste das Unternehmen alternative Lieferant:innen finden, denen es vertrauen konnte, und war offen für neue Lieferantenmärkte im Ausland. Der Prozess der Auswahl der richtigen Lieferant:innen, die zuverlässig sind und zeitnah Qualitätsprodukte zum richtigen Preis liefern, kann eine mühsame Aufgabe sein und auch eine Menge Analysen und Hintergrundprüfungen erfordern. Eine zusätzliche Herausforderung war die Auswahl einer Lieferantin/eines Lieferanten aus dem Ausland. Daher entschied sich Heidelberger für die Supplier-Intelligence-Lösung von Scoutbee, um das Problem anzugehen.</t>
  </si>
  <si>
    <t xml:space="preserve">Die Market- und Supplier-Intelligence-Lösung von Scoutbee bietet Einblicke in neue Märkte und erhöht mit ihren Kernprodukten die Transparenz und Informationsqualität. Sie können Kund:innen eine große Auswahl an potenziellen Lieferant:innen zur Verfügung stellen, gezielte Listen kuratieren und einen KI-gestützten Lieferantenvertrauenswert entwickeln. Basierend auf diesem Score und den Lieferantenprofilen von Scoutbee können Unternehmen potenzielle Lieferant:innen schneller qualifizieren und bewerten</t>
  </si>
  <si>
    <t xml:space="preserve">https://scoutbee.com/wp-content/uploads/2021/03/Success-Story-Viessmann-EN.pdf https://scoutbee.com/wp-content/uploads/2021/03/Success-Story-Heidelberger-EN.pdf</t>
  </si>
  <si>
    <t xml:space="preserve">Note: Trustworthyness only applies to natural persons, i.e. it seems trust scoring for legal persons (suppliers) can be ok.</t>
  </si>
  <si>
    <t xml:space="preserve">Neither Annex II nor Annex III seem to apply</t>
  </si>
  <si>
    <t xml:space="preserve">Chatbot Beispiel 5</t>
  </si>
  <si>
    <t xml:space="preserve">Ein Chatbot ist eine Anwendung, die KI verwendet, um eine menschliche Konversation (oder einen Chat) mit einer Benutzerin/einem Benutzer in natürlicher Sprache durch Sprachbefehle oder Text-Chats oder beides über Messaging-Anwendungen, Websites, mobile Apps oder über das Telefon, zu simulieren. Ein Chatbot nutzt die Verarbeitung natürlicher Sprache (Natural Language Processing = NLP) und befasst sich mit zwei Aufgaben: der Analyse von Benutzeranfragen, d.h. der Identifizierung der Absicht von Benutzer:innen und der Rückgabe einer richtigen Antwort. Chatbot-Anwendungen rationalisieren die Interaktionen zwischen Menschen und Diensten und verbessern das Kundenerlebnis. Gleichzeitig bieten sie Unternehmen neue Möglichkeiten, den Kundenbindungsprozess und die betriebliche Effizienz zu verbessern, indem sie die typischen Kosten des Kundendienstes senken. Mit Chatbots ist es möglich, einen 24-Stunden-Service anzubieten und mehr Kund:innen zu erreichen.</t>
  </si>
  <si>
    <t xml:space="preserve">Eine gemeinnützige Organisation und ein in der EU ansässiges Unternehmen verbinden große Öl- und Gasunternehmen mit Tausenden von Lieferant:innen. Mit ihrer Hilfe können Öl- und Gasunternehmen über ein modernes E-Procurement-System (elektronisches Beschaffungssystem) die relevantesten und aktuellsten Informationen über die Lieferant:innen verschiedener Produkte und Dienstleistungen erhalten. Das Portfolio an KI-Lösungen hilft beiden Parteien des Beschaffungsprozesses, Kosten und Zeit zu sparen, wodurch der Ablauf und die Konsistenz der Vertragsunterzeichnung erheblich verbessert werden.
 Das integrierte E-Procurement-System hilft dabei, die größten Öl- und Gasunternehmen des Landes mit mehreren Tausend qualifizierten Lieferant:innen zusammenzubringen. Aufgrund der Komplexität der Beschaffungsprozesse benötigen Endbenutzer:innen jedoch externe Hilfe und Beratung in zahlreichen Phasen: von der Anmeldung beim E-Procurement-System über die Selbstbewertung, das Einreichen von Qualifizierungsformularen, die Verwendung von Suchfiltern, die Registrierung von Produkten bis hin zur Teilnahme am Angebotsprozess, Ausfüllen der Vertragsdokumentation usw. Um diese Fragen und Antworten zu lösen, konnten Vertreter:innen beider Seiten des Prozesses nur telefonisch Hilfe erhalten. Abgesehen davon, dass der telefonische Support zeitaufwändig war, funktionierte er nur während der Geschäftszeiten. Dies würde zahlreiche Verzögerungen verursachen, was zu einer Behinderung der Vertragserfüllung führen würde, was wiederum zu monatlichen Verlusten in Millionenhöhe führen könnte.</t>
  </si>
  <si>
    <t xml:space="preserve">Die Organisationen beschlossen, einen KI-basierten Assistenten zu entwickeln. Der Chatbot bietet seinen Endbenutzer:innen rund um die Uhr Beratung und gibt sofortige und genaue Antworten auf ihre Fragen und Anfragen: Der Chatbot wurde auf sichere Weise bereitgestellt. Das bedeutet, dass sein Kern vom externen Netzwerk isoliert ist, sodass der Chatbot offline einsatzbereit ist. Gleichzeitig unterstützt der Chatbot auch die Bereitstellung in der Cloud.
 Eine moderne NLP-Plattform und ein fortschrittliches semantisches Analyseverständnis vereinfachen den Prozess der Inhaltserstellung. Da jede/r Benutzer/in eine Frage anders formulieren kann, müssen Support-Mitarbeiter:innen normalerweise ihre Chatbots schulen und Dutzende verschiedener Fragen auf eine Antwort stellen (oder mehrere Tausend Fragen auf nur Hundert Antworten, was eine enorme Menge an Aufwand und Zeit erfordert). Andernfalls wäre der Chatbot nicht so intelligent, wie er sein sollte. Ein KI-basierter Chatbot benötigt jedoch nur eine Frage pro Antwort, um eine noch bessere Antwortgenauigkeit zu zeigen. Der Chatbot ist sofort nach dem Hochladen eines Dokuments mit Fragen und Antworten im entsprechenden Format einsatzbereit. Alle an einen Chatbot gestellten Fragen sind für Support-Mitarbeiter:innen sichtbar, die den Chatbot sofort oder auf Anfrage von Endbenutzer:innen übernehmen können. Wichtig ist auch ein kontinuierlicher Weiterbildungsprozess. Nach Abschluss des Dialogs mit Endbenutzer:innen wird der/die Supportmitarbeiter/in aufgefordert, seine/ihre eigenen Antworten sofort zu bearbeiten und in den entsprechenden Artikel in der Chatbot-Datenbank hochzuladen. Während dieser Prozess sehr effektiv, einfach und schnell ist, ermöglicht er es dem Chatbot, kontinuierliche Updates mit immer relevanten aktuellen Antworten zu erhalten.</t>
  </si>
  <si>
    <t xml:space="preserve">https://research.aimultiple.com/ai-procurement/
 https://www.infopulse.com/case-studies/chatbot-for-oil-and-gas-e-procurement-platform/</t>
  </si>
  <si>
    <t xml:space="preserve">Customer Service &amp; Support</t>
  </si>
  <si>
    <t xml:space="preserve">Nachfragevorhersage</t>
  </si>
  <si>
    <t xml:space="preserve">KI- und maschinelle Lerntechniken können die Prognosegenauigkeit erheblich verbessern, indem sie komplexe Nachfragemuster erkennen und interpretieren und Beziehungen zu anderen Faktoren wie regionalen Wetterdaten, Verbraucherstimmung, demografischen Trends und anderen Werbefaktoren herstellen, die sich auf die Nachfrage auswirken können. Algorithmen für maschinelles Lernen haben die Fähigkeit, einen bestimmten Trend zu lernen und bessere Einblicke zu erhalten, um zu erkennen, welche anderen Einflussfaktoren den Bestand oder die Nachfrage nach einem bestimmten Produkt beeinflussen können. Darüber hinaus können Daten aus Online-Browsing, Unterhaltungen in sozialen Medien und YouTube-Videoaufrufen in ein Datenmodell eingespeist werden, um Einblicke in bevorstehende Trends oder Nachfragespitzen zu erhalten. Kurzfristige Prognosen können ebenfalls enorm von der KI-Integration profitieren, indem Echtzeitdaten berücksichtigt werden, die sich auf die Eingangslogistik, Transportzeiten und Materialverfügbarkeit auswirken können, was sich wiederum auf die Bestands- und Produktionsplanung auswirken kann.</t>
  </si>
  <si>
    <t xml:space="preserve">Tillamook produziert und vertreibt hochwertige Molkereiprodukte und setzte früher auf eine Excel-basierte Planung. Aufgrund aggressiver strategischer Wachstumsambitionen muss ein neues Planungssystem ausgewählt und implementiert werden, das sich an die neuen Ziele und Herausforderungen anpasst. Die größten Herausforderungen sind ein wachsendes Produktportfolio, ein schnell wachsender Kundenstamm und eine unternehmensweite Ausführungsrate von 99 %. Außerdem sollte das neue Planungssystem die unternehmensweiten Datensilos integrieren und harmonisieren können.</t>
  </si>
  <si>
    <t xml:space="preserve">Als neues Planungssystem hat sich Tillamook für die Lösung von einem KI-Anbieter entschieden. Ihre Digital Supply Chain Platform basiert auf ML-basierten Algorithmen, die lieferkettenbezogene Parameter kontinuierlich überwachen, analysieren und in Echtzeit aktualisieren, um präzisere Prognosen und Planungen zu ermöglichen. ML-Algorithmen für Prognosezwecke erkennen automatisch Muster, suchen nach Zusammenhängen in den verfügbaren Datensätzen und identifizieren Signale, die auf Nachfrageänderungen hinweisen.</t>
  </si>
  <si>
    <t xml:space="preserve">https://www.tradecloud1.com/en/ai-case-study-1-demand-forecasting-using-artificial-intelligence/ https://docs.google.com/document/d/17_Kf-EFtnBgRU4gP4ZfxWp9feI9G3K1259X66FxT45Y/edit#heading=h.cxnmbr4iinh 
 https://www.logility.com/success-stories/tillamook/</t>
  </si>
  <si>
    <t xml:space="preserve">real time?</t>
  </si>
  <si>
    <t xml:space="preserve">Anomalie-Erkennung und Compliance-Überwachung</t>
  </si>
  <si>
    <t xml:space="preserve">Künstliche Intelligenz ermöglicht es Unternehmen, Anomalien wie Betrug, Compliance-Probleme oder Preisänderungen in der gesamten Lieferantenlandschaft automatisch zu erkennen.
 Da sich Betrug ständig weiterentwickelt, ist es schwierig, diesen mit Regelsätzen zu verwalten. Betrugserkennungssysteme sollten in der Lage sein, neue Arten von Betrug zu entdecken, was die Erkennung von Anomalien erfordert, die zum ersten Mal beobachtet werden. Daher ist die Erkennung von Betrug eine Übung zur Erkennung von Anomalien, die ein Teilgebiet der KI-Anwendung und -Forschung ist.</t>
  </si>
  <si>
    <t xml:space="preserve">Das betrachtete Unternehmen verteilt Waren an Restaurants, was die Bestellung und Lieferung der benötigten Waren umfasst. Dies führt zu einer großen Lieferkette mit verschiedenen Teilnehmer:innen, die jeweils unterschiedliche Bedürfnisse, Herausforderungen und Risiken vorweisen.
 Das Unternehmen verfügte über eine Fülle von Daten: über eine Million abgerufene Datensätze pro Tag. Zuvor verwendeten sie grundlegende statistische Methoden und Visualisierungen, um die aktuelle Aktivität ihrer Daten im Vergleich zu historischen Daten zu verstehen, wobei sie ein internes Nicht-KI-Tool verwendeten. Auch wenn das Tool nützlich ist, um Daten zu visualisieren, reicht es nicht aus, wichtige Muster und Anomalien zu erkennen, um potenzielle Risiken und ihre Ursachen zu identifizieren. Eine Lösung dafür besteht darin, Anomalien durch den Einsatz von KI zu finden und sie in Bezug auf Betriebsschäden von hoch-riskant bis niedrig-riskant einzustufen. Darüber hinaus kann die Validierung der statistisch atypischen Datenpunkte automatisiert werden, indem bei Bedarf eine automatisierte Anomalie-E-Mail an das interne Personal gesendet wird.</t>
  </si>
  <si>
    <t xml:space="preserve">Zunächst wird eine explorative statistische Analyse der gesammelten Daten durchgeführt. Zweitens werden die Regeln bewertet, die für die Analyse verwendet würden, und es wird ermittelt, welche Informationen von Kund:innen benötigt werden (Bestellungen, Preise usw.) und welche Software implementiert werden sollte, um die Probleme der Kund:innen visuell darzustellen. Dieses Beispiel konzentrierte sich insbesondere auf Datenelemente wie Versand-/Vorlaufzeitabweichungen, Bestellungen pro Tag, Maßeinheitsabweichung (produktspezifisch), Saisonabhängigkeit von Metriken und mehr.
 Die endgültige Entscheidung war, alle Daten auf ein Cloud-basiertes System zu verschieben, auf das die Kundin/der Kunde leicht zugreifen kann. Als bevorzugte Bereitstellungsmethode wurde ein Dashboard gewählt. Dieses Dashboard des neuen KI-Tools enthielt die Top 10/50/100 usw. Anomalien, die pro Tag/Woche/Monat auftreten. Dies wurde erreicht, indem die einzelnen Lager betrachtet und die aktuelle Aktivität mit der historischen Verteilung verglichen wurden. Neben den von Kund:innen vorgegebenen Regeln wurden zusätzliche Regeln verwendet, um Anomalien in Echtzeit zu finden. Ein weiteres Feature des Dashboards war die Möglichkeit, Feedback zu erfassen (basierend auf einem überwachten Lernmodell) und zu bestimmen, welche Daten als „gut“ und „schlecht“ angesehen werden. Dadurch kann ein kontinuierlicher Lernprozess sichergestellt werden.</t>
  </si>
  <si>
    <t xml:space="preserve">https://research.aimultiple.com/ai-procurement/
 https://www.cognistx.com/cx-blog/ai-in-supply-chain-anomaly-detection</t>
  </si>
  <si>
    <t xml:space="preserve">Vertragsmanagement</t>
  </si>
  <si>
    <t xml:space="preserve">Vertragsmanagement ist der Prozess der Verwaltung von Verträgen verschiedener Parteien (Lieferant:innen, Partner:innen und Kund:innen), zur Abdeckung der Bedingungen und Fristen und der Unterstützung der Prozesse, die die Vertragsdaten verwenden, um sicherzustellen, dass Lieferantenbeziehungen effizient und rentabel sind. Natural Language Processing (NLP) ermöglicht es Unternehmen, lange und wortreiche Rechtsdokumente automatisch zu scannen und zu verstehen, um potenzielle Einsparmöglichkeiten zu erkennen. Algorithmen für maschinelles Lernen können auch das Vertragsmanagement automatisieren, um den Auditierungsprozess schneller und effizienter zu gestalten.</t>
  </si>
  <si>
    <t xml:space="preserve">HERE Technologies wollte mehr Wert aus seinen alten Verträgen ziehen, die nicht gespeichert oder über Icertis Contract Intelligence (ICI) zugänglich waren. Das führende Ortungstechnologieunternehmen verfügte über 70.000 Dokumente in nicht digitalisierter, unstrukturierter Form, die eine riesige Datenfülle darstellen, auf die nicht einfach zugegriffen und die nicht im gesamten Unternehmen geteilt werden konnte, um bessere Geschäftsentscheidungen zu treffen. HERE hatte zuvor die ICI-Plattform eingeführt, um eine einzige Rechtsquelle für seine Verträge zu schaffen und dadurch die Effizienz zu steigern, vor Risiken zu schützen und seine Mitarbeiter:innen zu befähigen, Verträge ohne starke Beteiligung der Rechtsabteilung zu verwalten. Ohne Zugang zu Altverträgen fehlte dem Ziel von HERE, einer Single Source of Truth, jedoch eine entscheidende Komponente, und der Aufwand, 70.000 Verträge manuell zu digitalisieren und die darin enthaltenen Daten zu extrahieren, war kosten- und zeitintensiv.</t>
  </si>
  <si>
    <t xml:space="preserve">HERE nutzte ein externes KI-Tool, das auf einem der größten annotierten Vertragsarchive der Welt trainiert wurde. Die DiscoverAI-App kann Vertragsmetadaten, -attribute und -klauseln in großem Umfang identifizieren und extrahieren und hat Unternehmen dabei geholfen, den Wert von Millionen historischer Verträge freizusetzen. Mithilfe von KI können Verträge in etwa 75% weniger Zeit von unstrukturierten Textblöcken in analysierbare digitale Assets umgewandelt werden, als dies bei manuellen Prozessen möglich wäre. HERE führte 70.000 Altverträge über eine KI-Pipeline mit OCR-Technologie (Optical Character Recognition) durch, sodass Vertragsdaten, die in Text, Bildern, Tabellendaten und PDFs mit niedriger Auflösung enthalten sind, vom System verarbeitet werden konnten.</t>
  </si>
  <si>
    <t xml:space="preserve">https://research.aimultiple.com/ai-procurement/
 https://www.icertis.com/resources/case-studies/here-technologies-ai-case-study</t>
  </si>
  <si>
    <t xml:space="preserve">Einblicke in die globale Beschaffung</t>
  </si>
  <si>
    <t xml:space="preserve">Die richtigen Lieferant:innen können die Leistung eines Unternehmens transformieren. Unternehmen, die ihre Lieferbasis mit dem Besten des Marktes synchron halten, generieren erhebliche Wettbewerbsvorteile. Eine Studie hat ergeben, dass Top-Performer im Vergleich zu ihren Mitbewerber:innen deutlich niedrigere Kostenpositionen erreichen können, wobei sie weniger Schlüsselrisiken ausgesetzt sind, wie z. B. der Abhängigkeit von einzelnen Lieferant:innen für kritische Teile. Hochmoderne Lieferantenkapazitäten können auch dazu beitragen, Produkte zu differenzieren und den Marktanteil zu steigern. KI kann verwendet werden, um Beschaffungsprozesse zu verwalten, zu steuern und zu automatisieren.</t>
  </si>
  <si>
    <t xml:space="preserve">Dieser Prozess wird jedoch in einer sich schnell verändernden globalen Wirtschaft, in der die Lebensdauer von Unternehmen immer kürzer wird und Lieferkettenunterbrechungen immer häufiger auftreten, schwieriger. In diesem unbeständigen Umfeld sind die richtigen Lieferant:innen für heute möglicherweise nicht die richtigen für morgen, und Unternehmen müssen in der Lage sein, schnell neue Lieferantenpartner zu identifizieren und an Bord zu holen. In den meisten Unternehmen ist die Suche nach neuen Lieferant:innen jedoch ein entmutigender, manueller Prozess. Im Durchschnitt dauert es mehrere Monate, um eine einzelne Lieferantensuche abzuschließen, wobei ein Sourcing-Profi viele Stunden Arbeit verbringt – und dennoch nur ein paar Dutzend Lieferant:innen aus einer Gesamtmenge von Tausenden in Betracht ziehen kann.
 Aufgrund des erforderlichen Zeit- und Arbeitsaufwands wird die Identifizierung neuer Lieferant:innen häufig nachrangig behandelt. Stattdessen begnügen sich Unternehmen mit den Lieferant:innen, die sie jahrzehntelang behalten haben, und erzielen minimale Leistungsverbesserungen, während die Wertsteigerung auf der Strecke bleibt – und das Unternehmen ist immer noch Unterbrechungen der Lieferkette ausgesetzt.
 Dies führt dazu, dass sie Wettbewerbsvorteile verlieren, Risiken eingehen und Chancen verpassen.</t>
  </si>
  <si>
    <t xml:space="preserve">Eine neue Generation von Tools kombiniert menschliches Fachwissen mit einem Algorithmus der künstlichen Intelligenz (KI), um den Prozess der Lieferantenidentifizierung radikal zu verbessern und Millionen von Lieferant:innen in einem Bruchteil der Zeit zu scannen.
 Ein Kategorieexperte/ eine Kategorieexpertin beschreibt das gewünschte Produkt, die Dienstleistung oder die Fertigungskapazität zusammen mit allen Einschränkungen, wie z. B. dem Standort – alles im Klartext. Häufig aktualisierte Quelldaten für Millionen von Lieferant:innen stammen aus einer Vielzahl von unfreien, öffentlich zugänglichen und kommerziellen Datenbanken, von denen einige global und einige regional spezifisch sind. Der/die Kategoriespezialist/in trainiert dann iterativ einen Natural-Language-Processing (NLP)-Algorithmus, um die Lieferantenbeschreibungen im kombinierten Datensatz zu durchkämmen.
 Innerhalb weniger Iterationen grenzt der NLP-Algorithmus die Liste auf wenige Lieferant:innen ein, die den Kriterien des Sourcing-Profis entsprechen. Dieser iterative Ansatz ermöglicht es Suchwerkzeugen, mit beispielloser Geschwindigkeit und Präzision zu arbeiten und in nur wenigen Stunden eine Auswahlliste möglicher Lieferant:innen aus einer Millionendatenbank zu finden.</t>
  </si>
  <si>
    <t xml:space="preserve">https://www.mckinsey.com/business-functions/operations/our-insights/with-artificial-intelligence-find-new-suppliers-in-days-not-months
 https://www2.deloitte.com/content/dam/Deloitte/ca/Documents/deloitte-analytics/ca-en-omniaai-supplychain-pov-aoda.pdf
 https://www.procurious.com/procurement-news/7-companies-pioneering-artificial-intelligence-in-procurement</t>
  </si>
  <si>
    <t xml:space="preserve">is the trustworthiness of the suppliers being evaluated? </t>
  </si>
  <si>
    <t xml:space="preserve">Klassifizierung der Ausgabenpositionen</t>
  </si>
  <si>
    <t xml:space="preserve">Eine Ausgabenkategorie ist die logische Gruppierung ähnlicher Ausgabenpositionen oder Dienstleistungen, die auf organisatorischer Ebene klar definiert wurden. Beispielsweise kann „Informationstechnologie“ als Ausgabenkategorie angesehen werden, die sowohl IT-Software als auch Hardware umfasst. Die Klassifizierung von Ausgabendaten ist der Prozess der Gruppierung von Ausgabendaten für ähnliche Waren oder Dienstleistungen und deren Zuweisung zu vordefinierten Kategorien mithilfe eines Taxonomiedokuments. Es ist eine hierarchische Taxonomie oder ein Framework, das viele wichtige Einkaufssektoren mit mehreren Unterkategorien umfasst und Beschaffungsmanager:innen Klarheit, Ausgabentransparenz und Zweckmäßigkeit bietet.</t>
  </si>
  <si>
    <t xml:space="preserve">Beschaffungsorganisationen müssen Millionen einzigartiger Transaktionen anhand von Daten aus Rechnungen, Bestellungen oder anderen Datenquellen in Beschaffungskategorien kategorisieren. Beschaffungsorganisationen erstellen mit gutem Vorsatz komplexe Hierarchien von Kategorien und Unterkategorien, haben jedoch Schwierigkeiten, eine ausreichend hohe Datenqualität oder Geschwindigkeit zur Kategorisierung neuer Daten aufrechtzuerhalten. In der Vergangenheit war es üblich, dass die Beschaffungsausgaben einmal jährlich oder vierteljährlich analysiert wurden, während leistungsstarke Beschaffungsorganisationen heute auf nahezu Echtzeit-Datenaktualisierungen angewiesen sind, um die Anforderungen des Unternehmens zu erfüllen.
 Beispielsweise kann ein neuer Dell-Computer im Hauptbuch als IT-Gerät gekennzeichnet sein, während die Beschreibung des Rechnungspostens zusätzliche Details enthält, die ihn als Laptop-Computer unterscheiden. Die Bestellung für diesen Artikel kann nochmals eine andere Beschreibung haben, die sich auf lieferanten- oder herstellerspezifische Datenpunkte bezieht. Obwohl sich all diese Datenquellen auf dasselbe Element beziehen, erfordert es Intelligenz, um eine korrekte Klassifizierung vorzunehmen.</t>
  </si>
  <si>
    <t xml:space="preserve">Während verschiedene Aspekte der KI das Potenzial haben, die Herausforderung der Ausgabenklassifizierung zu lösen oder zu reduzieren, beinhalten die meisten Softwarelösungen heute eine Form des überwachten maschinellen Lernens. Algorithmen für maschinelles Lernen können neue Ausgabendaten automatisch in Beschaffungstaxonomien einordnen. Alternativ kann es über ein Klassifizierungstool auch Vorschläge für Kategorieexpert:innen liefern. Darüber hinaus kann der auf maschinellem Lernen basierende KI-Klassifikator für jeden Klassifizierungsvorschlag ein Konfidenzniveau angeben. Z.B. ein niedriges Vertrauen liegt näher bei Null, während eine größere Zahl ein höheres Vertrauen darstellt. Maschinelles Lernen kann auch über die neue Ausgabenklassifizierung hinausgehen und Fehler erkennen, die bei früheren regelbasierten Klassifizierungen durch menschliche Kategorieexpert:innen gemacht wurden. Für kontinuierliches Training können menschliche Kategorieexpert:innen KI-klassifizierte Daten überprüfen oder validieren und wertvollen Trainingsinput für zukünftige Klassifizierungen liefern.</t>
  </si>
  <si>
    <t xml:space="preserve">https://sievo.com/resources/ai-in-procurement#examples-of-artificial-intelligence-in-procurement
 https://www.accelerated-insight.com/spend-analysis/what-is-spend-data-classification</t>
  </si>
  <si>
    <t xml:space="preserve">Chatbot Beispiel 6</t>
  </si>
  <si>
    <t xml:space="preserve">Ein Chatbot ist eine Anwendung, die KI verwendet, um eine menschliche Konversation (oder einen Chat) mit einem Benutzer/einer Benutzerin in natürlicher Sprache durch Sprachbefehle oder Text-Chats, oder beides, über Messaging-Anwendungen, Websites, mobile Apps oder über das Telefon zu simulieren. Ein Chatbot nutzt Natural Language Processing (NLP) und übernimmt zwei Aufgaben: Analyse der Benutzeranfrage, d.h. das Erkennen der Absicht des Benutzers/der Benutzerin und das Reagieren mit einer richtigen Antwort. Chatbot-Anwendungen optimieren die Interaktionen zwischen Personen und Diensten und verbessern das Kundenerlebnis. Gleichzeitig bieten sie Unternehmen neue Möglichkeiten, den Kundenbindungsprozess und die betriebliche Effizienz zu verbessern, indem sie die typischen Kosten für den Kundenservice senken. Mit Chatbots ist es möglich, einen 24-Stunden-Service anzubieten und mehr Kund:innen zu erreichen.</t>
  </si>
  <si>
    <t xml:space="preserve">Im April 2016 hat sich KLM mit einem Startup zusammengetan, um KI in die Social-Media-Aktivitäten von KLM zu integrieren. Die integrierte KI-Plattform verwendet historische Daten aus mehreren Jahren, wie Routingverlauf, Metadatenverlauf und Chatlogs. Das Ergebnis ist der Service-Chatbot von KLM namens BlueBot (BB), mit dem Kund:innen mithilfe künstlicher Intelligenz ein Ticket im Messenger buchen können. BB kann Kundenanfragen auf verschiedene Weise automatisieren: Es klassifiziert Kundenanfragen und ordnet sie automatisch zu, schlägt Antworten vor, die sofort versendet oder bei Bedarf bearbeitet werden können, und bietet Self-Service für einfache sich wiederholende Aufgaben wie das Ausfüllen von Formularen und Bestellen von Bordkarten. Wenn der Chatbot Kund:innen nicht weiterhelfen kann, verweist er sie an menschliche Service Kolleg:innen.</t>
  </si>
  <si>
    <t xml:space="preserve">https://www.altoros.com/blog/klm-handles-2x-more-customer-requests-with-artificial-intelligence/
 https://news.klm.com/klm-welcomes-bluebot-bb-to-its-service-family/</t>
  </si>
  <si>
    <t xml:space="preserve">Kundenservice</t>
  </si>
  <si>
    <t xml:space="preserve">Automatisches Anrufmanagement / Intelligent Call Routing</t>
  </si>
  <si>
    <t xml:space="preserve">Intelligent Call Routing (ICR) wurde entwickelt, um die Effizienz des automatisierten Anrufmanagements zu steigern und das Kundenerlebnis für Anrufer:innen zu verbessern. Intelligente Call-Routing-Systeme identifizieren den Anrufer/die Anruferin und den Grund des Anrufs, um Anrufer:innen dem richtigen Agenten zuzuordnen. Diese Praxis ist nicht auf Anrufe beschränkt. Intelligentes Routing kann unabhängig davon erfolgen, wo und wie der Kunde/die Kundin das Unternehmen kontaktiert, dazu gehört auch das Routing von E-Mails oder Chat-Anfragen.</t>
  </si>
  <si>
    <t xml:space="preserve">Swisscom ist ein bedeutender Telekommunikationsanbieter in der Schweiz. Sie ist die führende Anbieterin von Mobilfunk-, Netzwerk-, Internet- und Digital-TV-Diensten für Unternehmen und Privatkund:innen in der Schweiz. Wesentlich für das Unternehmen sind 4.000 Vertriebs- und Kundendienstmitarbeiter:innen, die jährlich mehr als 50 Millionen Kontakte, meist eingehende Anrufe, bearbeiten – in Deutsch, Französisch, Italienisch und Englisch. Sie bearbeiten auch E-Mails, Chats und Briefe.</t>
  </si>
  <si>
    <t xml:space="preserve">Durch KI hat Swisscom Kundenanrufe besser mit den leistungsstärksten Agent:innen für verschiedene Arten von Interaktionen abgestimmt. Und durch den Wechsel zwischen traditionellem und vorausschauendem Routing konnte das Unternehmen den Effekt genau messen. Die durchschnittliche Bearbeitungszeit wurde um 3% reduziert. Darüber hinaus verwendet das Unternehmen intelligente Anrufweiterleitung, um nicht nur die durchschnittliche Bearbeitungszeit zu reduzieren, sondern auch sicherzustellen, dass Kund:innen direkt mit Agent:innen mit den richtigen Kenntnissen und Fähigkeiten verbunden werden. Es gab dabei keine negativen Auswirkungen auf andere KPIs, wie die Geschwindigkeit der Beantwortung und die Anzahl abgebrochener Anrufe.</t>
  </si>
  <si>
    <t xml:space="preserve">https://research.aimultiple.com/intelligent-call-routing/
 https://www.genesys.com/customer-stories/swisscom
 https://www.genesys.com/de-de/capabilities/automated-routing</t>
  </si>
  <si>
    <t xml:space="preserve">Biometrik / Authentifizierung Beispiel 1</t>
  </si>
  <si>
    <t xml:space="preserve">Unternehmen können KI so nutzen, dass sie ihre Kundenerfahrungen und Dienstleistungen priorisieren, anpassen und schützen. Biometrik ist ein solches Beispiel. Es umfasst eine Reihe von Modalitäten für die Kundenauthentifizierung (Stimme, Verhalten, Gesichtserkennung usw.), die diesen wichtigen Faktor schneller, einfacher und sicherer denn je machen. Ebenso können KI und die durch sie ermöglichte fortschrittliche Analyse auf eine Weise angewendet werden, die neue Muster aufdecken, auf Betrug hinweisen, Best Practices identifizieren und fördern und zur Minderung von Sicherheitsrisiken beitragen kann. Es gibt zwei Kategorien von biometrischen Lösungen zur Erkennung und Identifikation:
 ● Physikalisch-biometrische Lösungen nutzen unverwechselbare und messbare Merkmale bestimmter Teile des menschlichen Körpers (wie Gesicht, Iris, DNA, Vene, Fingerabdrücke) einer Person und wandeln diese Informationen in einen für das KI-System verständlichen Code um.
 ● Verhaltensbiometrische Lösungen funktionieren auf ähnliche Weise, verwenden jedoch einzigartige Verhaltensmerkmale wie den Tipprhythmus einer Person, die Art der Interaktion mit Geräten, Gangart, Stimme usw. Diese codierten biometrischen Informationen werden in einer Datenbank gespeichert und während der Authentifizierung und Überprüfung digital ausgewertet.</t>
  </si>
  <si>
    <t xml:space="preserve">Unternehmen sind sich zunehmend des möglichen Schadens von Datenschutzverletzungen bewusst, sowohl im Hinblick auf ihre Reputation als auch natürlich auf die hohen Bußgelder der Datenschutzgrundverordnung. Gleichzeitig sind sie sich der Folgen zeitaufwendiger und komplexer Authentifizierungsverfahren bewusst, die zu großer Frustration führen und die Wahrnehmung der Verbraucher:innen für ihre Marke beeinträchtigen können.
 Unternehmen suchen daher nach einem Gleichgewicht zwischen Informationssicherheit und einem angenehmen Kundenerlebnis. Die Voice-Biometrik-Technologie verspricht eine der sichersten und komfortabelsten Authentifizierungsmethoden, die heute verfügbar sind. Einer der Hauptvorteile besteht darin, dass für die Verwendung der Sprachbiometrie keine Spezialausrüstung erforderlich ist. Die Technologie ist transparent und erfordert keine Benutzer- oder Geräteaktivierung, keine teure HD-Kamera oder eine externe Anwendung. Verbraucher:innen können eine herkömmliche Telefonleitung, ein Smartphone oder eine webbasierte Anwendung verwenden, die es Unternehmen dann auch ermöglicht, allen Benutzer:innen einen umfassenderen Kundenservice zu bieten, unabhängig von Alter, Einkommensniveau, Kenntnissen im Umgang mit Smart Tech oder dem Umstand, ob sie sich überhaupt ein Smartphone leisten können.</t>
  </si>
  <si>
    <t xml:space="preserve">Die Sprachüberprüfung erfolgt während des gesamten Gesprächs „live“ und schützt vor Veränderungen der Umstände – oder Personen – auf der anderen Seite der Leitung. Ein weiterer wichtiger Punkt ist, dass der Benutzer/die Benutzerin bei der Sprachbiometrie keine persönlichen oder vertraulichen Daten zur Authentifizierung weitergeben muss. Die Stimmprobe ist alles, was zählt. Stimmbiometrie umfasst sowohl physikalische Merkmale, wie die Form des Vokaltrakts, der für die Artikulation und Steuerung der Sprachproduktion verantwortlich ist, als auch Verhaltensmerkmale wie Tonhöhe, Kadenz und Tonus usw. Stimmbiometrische Lösungen digitalisieren Wörter, indem sie sie auf Segmente mit codierten Frequenzen oder Formanten reduzieren und erzeugen einen für eine Person einzigartigen Muster-„Stimmabdruck“. Dieser Stimmabdruck wird zur Identifizierung und Authentifizierung des Sprechers/der Sprecherin verwendet.</t>
  </si>
  <si>
    <t xml:space="preserve">https://spitch.ai/de/blog/voice-biometrics-authentication-technology-speaks-for-itself/
 https://www.securitymagazine.com/articles/94548-ai-and-biometrics-in-2021-predictions-trends-and-insights-for-what-might-lie-ahead
 https://emerj.com/ai-sector-overviews/ai-in-biometrics-current-business-applications/</t>
  </si>
  <si>
    <t xml:space="preserve">IT &amp; Security</t>
  </si>
  <si>
    <t xml:space="preserve">Computer Audition</t>
  </si>
  <si>
    <t xml:space="preserve">The AI System deploys ‘real-time’ remote biometric identification systems in publicly accessible spaces for the purpose of law enforcement.</t>
  </si>
  <si>
    <t xml:space="preserve">The AI deploys realtime biometric identification. As it is an AGI, this may or may not include the purpose of law enforcement. </t>
  </si>
  <si>
    <t xml:space="preserve">1a. Biometric identification systems</t>
  </si>
  <si>
    <t xml:space="preserve">Biometrik / Authentifizierung Beispiel 2</t>
  </si>
  <si>
    <t xml:space="preserve">Während des schnellen Wachstums der Online-Bank und des Finanzdienstleisters stand Revolut vor der Herausforderung, die Identität seiner globalen Kund:innen zu überprüfen, ohne auf einfache Zugänglichkeit und angenehme Benutzererfahrung zu verzichten. Das Revolut-Team musste den Kund:innen ein schnelles und einfaches Onboarding-Erlebnis bieten und gleichzeitig sicherstellen, dass betrügerische Benutzer:innen von ihrer Plattform ferngehalten werden. Die Durchführung von KYC-Prüfungen (Know Your Customer) ist eine regulatorische Anforderung für digitale Banken wie Revolut, sodass sie sicherstellen müssen, dass sie ihre Kund:innen kennen und diejenigen herausfiltern, die versuchen, Identitätsbetrug zu begehen, um Konten zu erstellen.</t>
  </si>
  <si>
    <t xml:space="preserve">Revolut hat mit einem KI-Lösungsanbieter zusammengearbeitet, um einen Onboarding-Workflow zu entwickeln, der die Sicherheit der persönlichen Interaktion innerhalb seiner App gewährleitet. Die daraus resultierende kombinierte Ausweis- und Gesichtsprüfung ist für Kund:innen nahtlos und ermöglicht Revolut ein höheres Maß an Gewissheit über die Identität ihrer Benutzer:innen. Ein biometrisches Gesichtserkennungssystem identifiziert und verifiziert eine Person durch Extrahieren und Vergleichen ausgewählter Gesichtsmerkmale aus einem digitalen Bild oder einem Videoframe mit einer Gesichtsdatenbank. Ein Algorithmus kann beispielsweise den Augenabstand, die Breite der Nase, die Tiefe der Augenhöhlen, die Form der Wangenknochen, die Länge der Kieferlinie usw. analysieren und die entsprechenden Daten als „Gesichtsabdruck“ kodieren, die dann verwendet werden kann, um passende Übereinstimmungen in einer Zieldatenbank zu finden.</t>
  </si>
  <si>
    <t xml:space="preserve">https://spitch.ai/de/blog/voice-biometrics-authentication-technology-speaks-for-itself/
 https://www.securitymagazine.com/articles/94548-ai-and-biometrics-in-2021-predictions-trends-and-insights-for-what-might-lie-ahead
 https://emerj.com/ai-sector-overviews/ai-in-biometrics-current-business-applications/
 https://onfido.com/resources/case-studies-2/revolut-case-study</t>
  </si>
  <si>
    <t xml:space="preserve">Accounting &amp; Finance</t>
  </si>
  <si>
    <t xml:space="preserve">The AI deploys realtime biometric identification. 
Unclear: 
- is the internet a publically accessible space?
- Would the application count as "for the purpose of law enforcement" as fraud detection is a regulatory requirement  for online banks (on behalf)?</t>
  </si>
  <si>
    <t xml:space="preserve">Intelligente Datenextraktion</t>
  </si>
  <si>
    <t xml:space="preserve">Intelligente Datenextraktion (IDR) verarbeitet Dokumente automatisch und ist in der Lage, deren Inhalt und Zweck zu interpretieren. Künstliche Intelligenz verändert die Fähigkeiten von OCR-Tools (Optical Character Recognition). Als ein Bereich der Computer Vision verarbeitet OCR Bilder aus Texten und wandelt diesen Text in maschinenlesbare Formen um. Mit anderen Worten, es nimmt handgeschriebenen oder getippten Text in physischen Dokumenten und wandelt sie in digitale Formate um.
 Traditionelle OCR beschränkt sich darauf, Zeichen zu identifizieren und die extrahierten Daten in einem Dokument abzuspeichern. Diese Lösungen sind nicht in der Lage, die extrahierten Daten zu verstehen, daher liegt das Endergebnis in einem unstrukturierten Format vor, das einen vollständigen menschlichen Eingriff erfordert.
 Techniken künstlicher Intelligenz wie Natural Language Processing (NLP) und Machine Learning (ML) ermöglichen es der Anwendung, die Bedeutung und die optimale Verwendung von Eingaben (Text, Zahlen und Sonderzeichen) kontextbezogen zu verstehen. Somit ist ein System in der Lage, Daten in einem strukturierten Format zu organisieren, indem es vorhandene Werte ihren jeweiligen Schlüsseln zuordnet. Das Endergebnis ist ein strukturiertes Dokument, das zur Analyse bereit ist. Daher stammt der Begriff Intelligente Datenextraktion und -erkennung. Sie können dann umfangreiche Analysen für diese Daten ausführen und sogar Prozesse automatisieren, die unstrukturierte Dokumente enthalten.</t>
  </si>
  <si>
    <t xml:space="preserve">Es gibt Branchen, die täglich Tausende von Dokumenten generieren, die wichtige Informationen enthalten, welche erfasst und für Analysen und andere Zwecke verwendet werden können. Mit dem Aufkommen der Software zur optischen Zeichenerkennung in den 1990er Jahren wurde es ganz einfach, Informationen aus mehreren Dateien und Quellen zu extrahieren und zu speichern, was den manuellen Aufwand der Industrie reduzierte. Da sich die Technologie im Laufe der Jahre weiterentwickelt hat, hat sich der Fokus auf die intelligente Datenextraktion (IDE) verlagert, bei der nicht nur die Daten aus den Quellen erfasst, sondern auch sorgfältig analysiert werden, um Bedeutung aus ihnen zu gewinnen. Mithilfe von IDE kann Text aus digitalen Assets wie Dokumenten, E-Mails, Textdateien, gescannten Bildern, strukturierten und unstrukturierten Daten extrahiert und mithilfe definierter Regeln und Datenextraktionsvorlagen in verwendbaren Formaten bereitgestellt werden.</t>
  </si>
  <si>
    <t xml:space="preserve">Da die von einer Organisation generierten Informationen meist in einem unstrukturierten Format vorliegen, erfordert der Zugriff auf diese Informationen eine robuste Technologie, die die Dokumente mit minimalem menschlichen Eingriff verarbeiten kann. Die von der Organisation verwendeten OCR-Dokumentenscanner sind nicht vollständig zuverlässig und erfordern 100% manuellen Aufwand, um den von OCR gelesenen Text zu interpretieren. Die IDR-Technologie (Intelligent Data Recognition) verwendet künstliche Intelligenz, um die Daten aus den Dokumenten zu erfassen und sie durch den Extraktionsprozess zu verwertbaren Informationen zu rationalisieren. Es dient als einziges Tool zum Extrahieren von Informationen aus jeder Art von Dokument und hilft bei der Optimierung der Geschäftsprozesse.</t>
  </si>
  <si>
    <t xml:space="preserve">https://appen.com/blog/optical-character-recognition/
 https://www.klearstack.com/intelligent-data-extraction-invoice/</t>
  </si>
  <si>
    <t xml:space="preserve">It may be used for High-risk applications e.g. for classified dcuments</t>
  </si>
  <si>
    <t xml:space="preserve">Automatisierte Dialogsysteme / Conversation Intelligence</t>
  </si>
  <si>
    <t xml:space="preserve">Conversation Intelligence verwendet KI, um in Echtzeit auf ein Gespräch zu reagieren, Anrufe aufzuzeichnen, zu transkribieren, die Anrufwiedergabe zu ermöglichen, zu analysieren und zu bewerten. Es wird häufig bei Verkaufsgesprächen angewendet, bei denen KI eine intelligente Analyse von Gesprächen mit Kund:innen ermöglicht und Vorschläge sendet, um das Gespräch effizient zu führen. Diese Tipps werden als Feedback an den Arbeitsplatz eines Call-Agenten oder Vertriebsleiters zur Aktion weitergegeben. Die Conversation Intelligence wird durch Spracherkennung unterstützt, die Audio in Text und natürliche Sprachverarbeitungstechniken umwandelt, um die Konversation zu analysieren, Muster zu finden und Vorhersagen zu treffen.</t>
  </si>
  <si>
    <t xml:space="preserve">https://www.velvetech.com/blog/conversation-intelligence-for-call-centers/</t>
  </si>
  <si>
    <t xml:space="preserve">Intelligente Entscheidungsunterstützung</t>
  </si>
  <si>
    <t xml:space="preserve">Decision Support Systems (DSS) ermöglichen schnellere, intelligentere Entscheidungen basierend auf objektiven Daten statt auf subjektiven Kriterien oder persönlichem Instinkt. Sie bieten Entscheidungsträgern Einblicke und vorgeschlagene Handlungsoptionen auf der Grundlage der Problemdiagnose, früher ergriffener Maßnahmen, der Ergebnisse dieser Maßnahmen und anderer relevanter Kontextinformationen. Diese Systeme sind für viele Branchen relevant, darunter Gesundheitswesen, Finanzen, Wettervorhersage, Call- und Chat-Center, Desktop-Apps, Infokioske und mehr. Herkömmliche DSS sind Entscheidungsbaum-gesteuerte Lösungen, die von Menschen erstellt und automatisiert wurden. Die relativ neue Integration von künstlicher Intelligenz (KI) in DSS hat ausgefeiltere, problemorientierte intelligente Entscheidungsunterstützungssysteme (IDSS) geschaffen, die eine Vielzahl von Eingaben verstehen und die nächstbeste Vorgehensweise auswählen können.</t>
  </si>
  <si>
    <t xml:space="preserve">Callcenter sind Umgebungen mit hohem Stressfaktor. Die Leistungen der Agenten werden genau überwacht und jede ihrer Handlungen hat geschäftliche und finanzielle Auswirkungen. Dazu gehören Aktionen wie der Verlust eines Verkaufs, die unnötige Entsendung eines Technikers, der Verlust eines Kunden/einer Kundin oder, schlimmer noch, das Auslösen einer negativen Bewertung in den sozialen Medien wegen einer schlechten Erfahrung.</t>
  </si>
  <si>
    <t xml:space="preserve">Durch Anwendung von Machine Learning lernt IDSS aus früheren Fällen und verbessert sich mit der Zeit, wodurch ein effizienterer Entscheidungsmechanismus bereitgestellt wird, der sich ständig weiterentwickelt. IDSS ermöglicht es menschlichen Agent:innen, sich mehr auf ihre Soft Skills und die Qualität der Interaktion zu konzentrieren und weniger auf Skripte und Handbücher. Nehmen Sie zum Beispiel eines der komplexeren Themen, die in Contact Centern bearbeitet werden – der technische Support. Komplizierte Skripte werden verwendet, um Probleme zu identifizieren und zu beheben und Kund:innen zur Lösung zu führen. Der Prozess erfordert den Besitz großer Datensätze, die selbst für die am besten geschulten menschlichen Agent:innen schwer zu merken sind.
 Die Implementierung von Tools zur Entscheidungsunterstützung hilft den Call Center-Agent:innen, indem sie die richtigen Informationen direkt zur Hand haben. Dies ermöglicht, intelligenter zu arbeiten und bei operativen KPIs wie First Call Resolution (FCR = Lösungsfindung im Erstkontakt) und Average Handling Time (AHT = durchschnittliche Servicezeit) bessere Leistungen zu erbringen. Es verbessert die Fähigkeit, Kundenprobleme erfolgreich zu lösen, und erhöht somit sowohl die Kunden- als auch die Agentenzufriedenheit.</t>
  </si>
  <si>
    <t xml:space="preserve">https://techsee.me/blog/decision-support-system/</t>
  </si>
  <si>
    <t xml:space="preserve">KI-fähige visuelle Unterstützung</t>
  </si>
  <si>
    <t xml:space="preserve">Die visuelle Remote-Support-Technologie ermöglicht eine schnelle, intuitive Anleitung für eine Vielzahl von Kundenproblemen, einschließlich der Selbstinstallation von Geräten, Fehlerbehebung, Dokumentenerfassung und Abrechnungsberatung. Indem Agent:innen in die Lage versetzt werden, genau zu sehen, was ihre Kund:innen sehen, und die langen Listen diagnostischer Fragen, die sowohl Vertriebsmitarbeiter:innen als auch Kund:innen langweilen, eliminieren, können Probleme in Sekunden statt in Minuten erkannt und ihre Ursachen identifiziert werden.</t>
  </si>
  <si>
    <t xml:space="preserve">Der britische Mobilfunknetzbetreiber und Internetdienstanbieter EE wollte seinen Kundensupport erneuern, indem er Breitband-Technikexperten ermöglichte, in das Haus eines Kunden/einer Kundin zu sehen. EE wollte Kund:innen helfen, ihre Probleme schnell zu lösen und gleichzeitig ihre Sicherheit durch soziale Distanzierung zu respektieren. Üblicherweise mussten Kund:innen, die bei einem Gerät zu Hause auf ein technisches Problem gestoßen sind, in den Laden kommen oder zwei Wochen warten, bis ein/e Techniker/in sie zu Hause besucht.</t>
  </si>
  <si>
    <t xml:space="preserve">Mit Hilfe eines externen Anbieters konnte EE KI-fähige visuelle Unterstützung bereitstellen. Während der Kunde/die Kundin nun online eine Fehlerbehebung durchführt, beginnt eine Chat-Sitzung mit dem Lieferanten. Der Chatbot führt das Gespräch zu einer visuellen Support-Sitzung und der Kunde/die Kundin wird mit einer/einem Remote-Produktexpertin/en in Verbindung gesetzt, die/der das Problem über das mobile Gerät des Kunden/der Kundin sehen kann. Der Experte/die Expertin nutzt Augmented Reality, um den Kunden/die Kundin Schritt für Schritt durch die richtige Konfiguration seines/ihres Geräts zu führen.</t>
  </si>
  <si>
    <t xml:space="preserve">https://techsee.me/blog/remote-video-support/
 https://lp.sightcall.com/ks/visual-support?gclid=Cj0KCQiA-K2MBhC-ARIsAMtLKRtENt-lrO6iV1IVif3BDI_PrhWTG5v5fCZAwDtvXgbAb_JnArwwT2gaAgc_EALw_wcB</t>
  </si>
  <si>
    <t xml:space="preserve">Intelligente Suche Beispiel 1</t>
  </si>
  <si>
    <t xml:space="preserve">Die intelligente Suche auf Basis künstlicher Intelligenz beseitigt Datensilos und hilft Mitarbeiter:innen und Kund:innen, die benötigten Informationen schnell und einfach zu finden. Endbenutzer:innen können mithilfe der intelligenten Suche Informationen von überall (innerhalb oder außerhalb des Unternehmens) und in Datensätzen unabhängig vom Format extrahieren: Big Data in Datenbanken, Dokumentenmanagementsystemen, digitalen Inhalten, Webseiten, auf Papier, wo auch immer. Intelligente Suche und Unternehmenssuche sind gleichbedeutend mit Suche in natürlicher Sprache, KI-Suche oder KI-gestützter Suche und kognitiver Suche.</t>
  </si>
  <si>
    <t xml:space="preserve">Unternehmen speichern Dokumente und Daten aus mehreren Quellen in unstrukturierten und strukturierten Formen. Im Durchschnitt verbringen Mitarbeiter:innen 3 Stunden pro Arbeitstag damit, nach Informationen zu suchen. Das Team für ‘Flight Operations Support and Training Standard’ mit über 200 Ingenieur:innen und Pilot:innen stellt allen Airbus-Betreibern Flugbetriebshandbücher, Trainingsstandards für Pilot:innen und Flugbegleiter:innen sowie technische Unterstützung zur Verfügung. Das Team verfügt über mehr als 40 Jahre historische Informationen aus 15 Quellen, darunter zwei CRM-Systeme, gemeinsame Laufwerke und zahlreiche technische Datenbanken.</t>
  </si>
  <si>
    <t xml:space="preserve">Airbus hat sich mit einem externen Anbieter zusammengetan, um das gesamte strukturierte und unstrukturierte Wissen des Teams in einer modernen und intuitiven Suchlösung mit über 7 Millionen Dokumenten und 150 Millionen Geschäftsobjekten zu verbinden. Die endgültige Lösung ist dem Team als FOIS (Flight Ops Intelligent Search) bekannt und bietet intuitive Möglichkeiten zur Navigation durch die Daten, beispielsweise zum Auffinden aller Dokumente zu einem bestimmten Flugzeug oder einer bestimmten Fluggesellschaft. Es verwendet Natural Language Processing (NLP), um die Daten zu extrahieren und zu einem Wissensgraphen zu verbinden, damit Benutzer:innen Ergebnisse und zugehörige Informationen leicht finden und durch sie navigieren können, ohne zwischen Systemen wechseln zu müssen. Das Team kann jetzt schnell die benötigten Informationen aus einer Reihe von Quellen finden.</t>
  </si>
  <si>
    <t xml:space="preserve">https://www.ibm.com/cloud/learn/intelligent-search
 https://curiosity.ai/case-study-airbus</t>
  </si>
  <si>
    <t xml:space="preserve">Intelligente Suche Beispiel 2</t>
  </si>
  <si>
    <t xml:space="preserve">Das Finanzinstitut hat sich 2017 mit einem externen Anbieter zusammengetan, um in seinen Contact Centern Sprachbiometrie für die Authentifizierung bereitzustellen. Nach einer reibungsloseren Erfahrung, einer stärkeren Personalisierung und einer schnelleren Lösung bei Live-Anrufen von Agent:innen wollte das Vermögensverwaltungsunternehmen noch innovativer sein und seinen Wettbewerbsvorteil weiter ausbauen. Dies geschah durch Authentifizierung von Anrufer:innen in ihrem Interactive Voice Response System (IVR), noch bevor sie eine/n Agentin/Agenten erreichen. Ihre bestehende Sprachbiometrielösung wurde um das IVR erweitert und das System so abgestimmt, dass es Anrufer:innen anhand minimaler Sprachäußerungen authentifiziert.</t>
  </si>
  <si>
    <t xml:space="preserve">Magento ist eine Open-Source-E-Commerce-Plattform. Die Standardsuche von Magento eignet sich gut für grundlegende Anwendungsfälle: Sie bietet eine automatische Vervollständigung und Synonyme können hinzugefügt werden. Ihr Ziel war es jedoch, eine bessere Benutzererfahrung zu bieten. Magento wollte die Benutzer:innen mit Strategien, wie dem Vermarkten von Suchbegriffen oder der Personalisierung von Ergebnissen, eng mit den richtigen Inhalten zur richtigen Zeit verbinden.</t>
  </si>
  <si>
    <t xml:space="preserve">Magento hat sich mit einem externen Anbieter zusammengetan, um seinen Kund:innen eine intelligente Suche auf ihrer Webseite zu ermöglichen. Auf der Support-Center-Seite ihrer Webseite werden Besucher:innen hervorgehobene Teile der Suchergebnisse angezeigt, die ihrer Anfrage entsprechen. Durch Highlighting und Snipping zeigt Magento den Suchenden, warum ein bestimmtes Ergebnis verzögert wird, und erleichtert seinen Kund:innen die Suche nach der richtigen Lösung.</t>
  </si>
  <si>
    <t xml:space="preserve">https://www.ibm.com/cloud/learn/intelligent-search
 https://www.algolia.com/search-inspiration-library/support-center-federated-search-highlighting-snippeting-saas/</t>
  </si>
  <si>
    <t xml:space="preserve">Stimmungsanalyse</t>
  </si>
  <si>
    <t xml:space="preserve">Die Stimmungsanalyse ist ein kontextbezogenes Analysieren von Text, das subjektive Informationen in Quellmaterial, wie Umfrageantworten, (Produkt-)Bewertungen oder Kommentare in sozialen Medien, identifiziert und extrahiert. Dies hilft einer Organisation, die soziale Stimmung ihrer Marke, ihres Produkts oder ihrer Dienstleistung zu verstehen, während sie Online-Gespräche überwacht. Eine grundlegende Aufgabe der Sentiment-Analyse besteht darin, zu klassifizieren, ob die in einem Text geäußerte Meinung negativ, positiv oder neutral ist.</t>
  </si>
  <si>
    <t xml:space="preserve">Das British Museum begrüßt rund 17.000 Besucher:innen pro Tag, an 365 Tagen im Jahr. Dies bedeutet, dass viele Besucher:innen über ihre Erfahrungen im British Museum sprechen, über neue Ausstellungen, die Audioguides, die Sicherheitsvorkehrungen und den Kaffee, der in den Restaurants serviert wird. Das British Museum erhält zum Beispiel durchschnittlich 1.000 TripAdvisor-Bewertungen pro Monat mit einer durchschnittlichen Bewertung von etwas mehr als 4,6 von fünf Punkten. Diese sind in mehreren Sprachen verfügbar, beschreiben Besuche sehr detailliert und geben beispiellose Einblicke in das Besuchererlebnis. Die Kommentare enthalten Dinge, die selten oder nie per E-Mail an das Museum gesendet werden: die Temperatur in den Galerien, die Größe der Menschenmenge an bestimmten Tagen, Sprach- und Orientierungsprobleme, wie überwältigend das Museum erscheinen kann, mit wem es besucht wurde und wie erstaunlich es war ist, dass alles kostenlos zu sehen ist. Jede dieser Tausenden von Bewertungen enthält einen Hinweis darauf, was den Besucher:innen gefällt und was verbessert werden könnte. Mit einem Bewertungssystem kann auch herausgefunden werden, welche Themen den stärksten Einfluss auf die Zufriedenheit haben. Ursprünglich lief die Suche nach TripAdvisor-Bewertungen vor allem manuell: Das Museum suchte nach bestimmten Themen und protokollierte diese Bewertungen handschriftlich. Es war ein langsamer Prozess, brachte aber einige interessante Ergebnisse.</t>
  </si>
  <si>
    <t xml:space="preserve">Um weitere Einblicke zu erhalten, hat sich das Museum entschieden, noch einen Schritt weiter zu gehen und KI zur Sentimentanalyse zu nutzen. Die Daten stammen von TripAdvisor selbst. Das British Museum wandte sich an sie und erklärte ihr Projekt und die positiven Auswirkungen, die die Bewertungen von TripAdvisor auf das Museum gehabt hatten. Nach einigem Hin und Her stimmte TripAdvisor zu, dem Museum zwei Jahre lang Daten mit dem vollständigen Bewertungstext, den Titeln, dem Datum, der Sprache, in der sie verfasst wurden, und dem Gruppentyp der Bewerter:innen zur Verfügung zu stellen. Durch die Verwendung natürlicher Sprachverarbeitung, um die Bewertungen automatisch zu markieren, hatte das Museum schnell einen riesigen nutzbaren Datensatz zur Verwendung. Das British Museum konnte sofort erkennen, welche Themen den größten Einfluss auf die Zufriedenheit hatten. Darüber hinaus lässt sich anhand von Themenüberschneidungen erkennen, welche Themen am ehesten miteinander verbunden sind. Mit der Sentimentanalyse konnte das Museum pragmatischer agieren, indem es die Wurzel eines Problems statt dessen Symptome verfolgt.</t>
  </si>
  <si>
    <t xml:space="preserve">https://aim-museums.co.uk/using-sentiment-analysis-immediately-improve-museum-visitor-experience-grow-revenues/
 https://museum-id.com/invisible-insights-learning-from-tripadvisor-reviews/</t>
  </si>
  <si>
    <t xml:space="preserve">Chatbot Beispiel 1</t>
  </si>
  <si>
    <t xml:space="preserve">MAGGI ist eine internationale Marke für Gewürze, Instantsuppen und Nudeln. Sie verkaufen eine Vielzahl von Produkten auf der ganzen Welt. Ihr Ziel war es, die Kundenbindung zu erhöhen. Sie stellten fest, dass es ein Thema gibt, das Kund:innen täglich interessiert: Was soll ich heute kochen? Daher wollte das MAGGI Kochstudio seinen Kund:innen mit Rezepten und Kochtipps helfen.</t>
  </si>
  <si>
    <t xml:space="preserve">Dazu hat MAGGI einen Chatbot namens KiM („Kitchen Intelligence by MAGGI“) entwickelt, mit dem Kund:innen über Facebook Messenger oder WhatsApp interagieren können. Kund:innen können basierend auf Zutaten, die sie zu Hause haben, Ernährungspräferenzen und -beschränkungen, Schwierigkeitsgrad und Zubereitungszeit angeben, wonach sie suchen. KiM sortiert dann aus 2500 verschiedenen Rezepten Empfehlungen aus. Außerdem kann KiM Fragen zum Kochen beantworten und zum Beispiel erklären, wie man eine Ananas am besten schält. KiM nutzt NLP und maschinelles Lernen, um logische Strukturen einer Konversation zu verstehen, Abfragen zu durchsuchen und im Laufe der Zeit zu automatisieren. Dabei lernt und speichert KiM die Präferenzen der Benutzer:innen und wird so von Dialog zu Dialog intelligenter und hilfreicher.</t>
  </si>
  <si>
    <t xml:space="preserve">https://www.netzwelt.de/news/178830-kochen-lernen-whatsapp-maggi-bringt-chatbot-kim-smartphone.html
 https://mobilbranche.de/2017/05/kim-maggie-kuechenstudio</t>
  </si>
  <si>
    <t xml:space="preserve">Chatbot Beispiel 2</t>
  </si>
  <si>
    <t xml:space="preserve">Mit über 160 Millionen Mobilfunkkund:innen verzeichnete das globale Telekommunikationsunternehmen Deutsche Telekom (DT) anhaltend massive Kundenanrufe und eine suboptimale Kundenbetreuung, bei der Kund:innen warten mussten oder sich wiederholen mussten, wenn sie an die nächste Servicestufe weitergeleitet wurden, ohne Auflösung ihres Problems. Kundenbetreuer:innen waren es mittlerweile auch leid, Menschen mit den gleichen routinemäßigen einfachen Abfragen zu begegnen, und hätten sich lieber auf die Lösung komplexer Kundenprobleme konzentriert. Die DT ging davon aus, dass Künstliche Intelligenz eingesetzt werden könnte, um eine große Anzahl einfacher und sich wiederholender Anfragen zu bearbeiten, damit Kund:innen nicht in Serviceleitungen warten müssen und Agent:innen freigesetzt werden könnten, um sich auf höherwertige Aufgaben zu konzentrieren.</t>
  </si>
  <si>
    <t xml:space="preserve">Die DT hat diese KI-Initiative Mitte 2015 als Innovationsprojekt mit dem Namen eLIZA ins Leben gerufen. Das Team konzentrierte sich auf die agile Entwicklung mit schnellem und kontinuierlichem Benutzerfeedback. Es wurde beschlossen, in Österreich zu pilotieren und dann einen breiteren Rollout durchzuführen. Die Vision des Teams war es, einen intelligenten digitalen Assistenten zu schaffen – kein Chatbot, der Benutzer:innen frustriert, sondern ein virtueller Freund/Assistent, der Kund:innen über einen menschenähnlichen Dialog hilft. Es hätte Potenzial, das weit über den Kundenservice hinausgeht, denn sobald man anfängt, Kund:innen in Service-Probleme einzubinden, gibt es auch Möglichkeiten für Up-Selling, Cross-Selling usw. Der Assistent musste für alle ‘gleich um die Ecke’ sein – das heißt er musste überall zu finden sein, auf jedem Gerät, über jeden Kanal (text- und sprachfähig), und er sollte auf Kund:innen hören und von ihnen lernen und so die Art und Weise verbessern, wie er antwortet.</t>
  </si>
  <si>
    <t xml:space="preserve">http://dspace.mit.edu/bitstream/handle/1721.1/118492/1055658350-MIT.pdf?sequence=1&amp;isAllowed=y</t>
  </si>
  <si>
    <t xml:space="preserve">Stimmbiometrie</t>
  </si>
  <si>
    <t xml:space="preserve">Die wissensbasierte Authentifizierung kann frustrierend und leicht zu missbrauchen sein. Auch die gerätebasierte Verifizierung und einmalige Passcodes sind unflexibel und unsicher. Stimmbiometrie bietet die Möglichkeit, die Stimme einer Person als eindeutig identifizierendes biologisches Merkmal zu verwenden, um sie zu authentifizieren. Auch als Sprachverifizierung oder Sprechererkennung bezeichnet, ermöglicht die Sprachbiometrie einen schnellen, reibungslosen und hoch sicheren Zugriff für eine Reihe von Anwendungsfällen, von Callcentern, mobilen und Online-Anwendungen bis hin zu Chatbots, IoT-Geräten und physischem Zugang. Fortschritte in der auf künstlicher Intelligenz (KI) basierenden Sprachbiometrie-Technologie bedeuten, dass sie jetzt in der Lage ist, herkömmliche Passwort-Authentifizierungssysteme zu ersetzen und viele bedeutende Vorteile mit sich bringt, die nicht nur auf digitale Anmeldungen beschränkt sind.</t>
  </si>
  <si>
    <t xml:space="preserve">Kund:innen erwarten schnelle, einfache und persönliche Erfahrungen, wenn sie das Interactive Voice Response (IVR) und das Contact Center anrufen. Aber die Überprüfung mit Passwörtern oder persönlichen Informationen ist langsam, unpersönlich und leicht zu missbrauchen. Die gerätezentrierte Authentifizierung ist unzuverlässig, unflexibel und kann gefälscht werden. Beide Ansätze schaffen schlechte Kundenerfahrungen, reduzieren die Agentenproduktivität und ermöglichen Betrug. Ein großes Finanzinstitut wollte daher Kund:innen authentifizieren, bevor sie eine/n Agentin/Agenten erreichen, und die Notwendigkeit von Passwörtern oder Sicherheitsfragen eliminieren, um die Erfahrung zu verbessern und Kosten zu senken.</t>
  </si>
  <si>
    <t xml:space="preserve">https://www.idrnd.ai/voice-biometrics/
 https://spitch.ai/de/blog/voice-biometrics-authentication-technology-speaks-for-itself/
 https://www.nuance.com/omni-channel-customer-engagement/authentication-and-fraud-prevention/biometric-authentication.html
 https://www.nuance.com/content/dam/nuance/en_us/collateral/enterprise/case-study/cs-major-financial-institution-deploys-passive-voice-authentication-in-the-ivr-en-us.pdf</t>
  </si>
  <si>
    <t xml:space="preserve">Sprach-/Stimmungsanalyse</t>
  </si>
  <si>
    <t xml:space="preserve">Durch den Einsatz von künstlicher Intelligenz für die automatische Spracherkennung können die Sprachdaten der Kund:innen analysiert werden, um aufzudecken, welche Agentenreaktionen basierend auf Ton, Tonhöhe und Frequenz der Stimme von Kund:innen, positive Emotionen hervorrufen. Diese Stimmungsanalyse (Sentiment Analysis) liefert Agent:innen und der gesamten Organisation bessere Daten, um die Gefühle zu einer Situation, einem Produkt, einer Dienstleistung oder einer Marke zu bestimmen. Sentiment hilft Unternehmen, Kundeninteraktionen auf einer Ebene zu verstehen, die verwendet werden kann, um die Wahrnehmung einer Marke, eines Produkts, einer Dienstleistung oder einer Interaktion zu bewerten, zu ändern und zu verbessern. Die Stimme des Kunden/der Kundin ist wertvoll, um zu verstehen, was gesagt wird und wie es gesagt wird. Präzise Sprache-zu-Text-Tools unterstützen den Prozess der Umwandlung der Kundenstimme in ein verwendbares Format für Sentiment-Analyse-Maschinen.</t>
  </si>
  <si>
    <t xml:space="preserve">https://www.speechmatics.com/industries/contact-center/sentiment-analysis/</t>
  </si>
  <si>
    <t xml:space="preserve">Vorhersage von Kunden-Wartezeiten in Warteschlangen</t>
  </si>
  <si>
    <t xml:space="preserve">Warteschlangen sind in vielen Branchen, die Dienstleistungen anbieten oder Waren verkaufen, Realität. Das Warten in einer Warteschlange kann für die Kund:innen aufgrund der erzwungenen Leerlaufzeit stressig und ermüdend sein und zu einer geringeren Kundenzufriedenheit führen. Die Warteschlangentheorie ist weit verbreitet, um Wartezeiten von Kund:innen zu bewerten, Personalpläne zu optimieren und die Robustheit eines Warteschlangensystems gegenüber einer variablen Servicenachfrage zu erhöhen. Das Ziel sollten verkürzte Wartezeiten und ein sehr schneller Anwesenheitsservice sein. Dies wird jedoch selten erreicht. Aus vielen Gründen verschlechtert sich der Anwesenheitsservice im Laufe der Zeit oder wenn die Anzahl der wartenden Personen zunimmt, was die Servicequalität verringert und bei den Personen, die sich in der Warteschlange befinden, Unbehagen verursacht. Hohe Wartezeiten können dazu führen, dass Kund:innen ungeduldig warten und die Warteschlangen verlassen, was häufig zu Unzufriedenheit und zu Kundenverlusten führt. Künstliche Intelligenz (KI) kann verwendet werden, um in Echtzeit die Verspätung (vor dem Servicebeginn) in einem Servicesystem, wie einer Krankenhausnotaufnahme oder einem Kundenkontaktzentrum, für eine/n ankommende/n Kundin/Kunden vorherzusagen. Solche Vorhersagen können verwendet werden, um Kund:innen Verspätungsankündigungen zu machen.</t>
  </si>
  <si>
    <t xml:space="preserve">https://ieeexplore.ieee.org/document/9027796
 https://ieeexplore.ieee.org/document/7803010</t>
  </si>
  <si>
    <t xml:space="preserve">Ursachen Analyse</t>
  </si>
  <si>
    <t xml:space="preserve">Die Ermittlung von Ursachen kann oft komplex sein. Um zu verstehen, warum ein Problem aufgetreten ist, muss die zugrunde liegende Ursache aufgedeckt werden. Um die zugrunde liegende Ursache zu identifizieren, ist es oft erforderlich zu verstehen, was sich geändert hat. Das manuelle Durchsuchen von Metriken oder Protokollen, um zu ermitteln, was sich geändert hat, kann Stunden wertvoller Zeit in Anspruch nehmen. Durch die Rückverfolgung von Informationen aus Daten ermöglicht die KI-gestützte Ursachenanalyse, zu untersuchen, was und warum es passiert ist, um eine Lösung zu finden und die Wahrscheinlichkeit zu verringern, dass das Problem erneut auftritt.</t>
  </si>
  <si>
    <t xml:space="preserve">Der Kundenservice wird oft mit Servicetickets überschwemmt. Wenn Agent:innen jedoch jede einzelne eingehende Anfrage lesen müssen, ist es unmöglich, alle Probleme zu beantworten, und der Rückstand wird sich weiter anhäufen. Eine gute Möglichkeit, den Kundendienst zu verbessern, besteht darin, die Arbeitsbelastung der Agent:innen bei wiederkehrenden Problemen zu reduzieren. Der Weg die Kund:innen zufriedener zu machen, besteht darin, die Ursache ihrer Probleme zu finden. Oftmals hat der Support-Dienst in den Tausenden von Support-Tickets, die er jede Woche erhält, einen Schatz an Informationen. Alles in Form von unstrukturierten Textdaten. Da Kund:innen dazu neigen, alles über ihre Probleme im Detail zu erklären, ist jede Ursachenanalyse, die auf dem Durchlesen der Tickets und Schätzungen basiert, ineffektiv und zeitaufwändig.
 Ein E-Commerce-Unternehmen, das Druckerzeugnisse verkauft, hatte eine große Anzahl von Reklamationen zu verspäteter Lieferung und verursachte eine hohe Kundenunzufriedenheit. Jedes Kundenproblem musste individuell bearbeitet werden, und es war offensichtlich, dass diese Beschwerden enorme Zeit in Anspruch nahmen. Aber da jede/r Agent/in damit beschäftigt war, sich um die Beantwortung zu kümmern, konnten das zugrunde liegende Problem nicht erkannt werden.</t>
  </si>
  <si>
    <t xml:space="preserve">Mit der Lösung eines externen Anbieters nutzte das E-Commerce-Geschäft eine KI-gestützte Ursachenanalyse, um interessante Zusammenhänge und Ursachen zu finden, die ihnen halfen, ein tieferes Problem unter der Oberfläche zu erkennen. Bei der Anzeige der Support-Tickets, im Zusammenhang mit Kundenbeschwerden über verspätete Lieferungen, waren diese Tickets eng mit Lieferpartnern verknüpft. Wenn Kund:innen sich über verspätete Lieferungen beschwerten, nannten sie auch Versandpartner:innen. Diese Erkenntnisse können genutzt werden, um eine/n Versandpartner/in zu identifizieren, der/die mit unverhältnismäßig vielen Reklamationen in Verbindung gebracht wurde, und entsprechende Maßnahmen können ergriffen werden.</t>
  </si>
  <si>
    <t xml:space="preserve">https://www.logicmonitor.com/blog/using-machine-learning-for-root-cause-analysis
 https://cxmoments.com/blog/whats-the-real-reason-your-customer-is-calling-finding-the-root-cause</t>
  </si>
  <si>
    <t xml:space="preserve">Informationen automatisch in CRM integrieren</t>
  </si>
  <si>
    <t xml:space="preserve">Customer Relationship Management (CRM) ist der Prozess, mit dem Unternehmen Kundeninformationen sammeln, organisieren, abrufen und analysieren. Ein solides CRM-System gibt einem Unternehmen die Möglichkeit, Interaktionen während Kundendienstanrufen zu personalisieren, für zukünftige Produkte Cross- oder Upselling zu betreiben und Probleme besser zu verfolgen und zu lösen. CRM-Software ist oft das Herzstück der Beziehung zwischen einem Unternehmen und seinen Kund:innen. Da kundenbezogene Informationen jedoch aus einer Vielzahl von Quellen stammen, kann es schwierig sein, sicherzustellen, dass die Daten aktuell und genau sind, damit sie für die Benutzer:innen nützlich bleiben. KI kann dazu beitragen, die Routineaufgabe der manuellen Dateneingabe in das CRM zu automatisieren, menschliche Agent:innen freizusetzen und ihnen datengesteuerte Erkenntnisse zur Verfügung zu stellen, um Kundenprobleme schnell zu lösen.</t>
  </si>
  <si>
    <t xml:space="preserve">https://www.replicant.ai/blog/call-center-crm-integration-using-ai/
 https://erpsolutionsoodles.medium.com/enhancing-customer-relationships-with-ai-and-crm-75ec432db3e2</t>
  </si>
  <si>
    <t xml:space="preserve">Generieren von Geschäftseinblicken</t>
  </si>
  <si>
    <t xml:space="preserve">Präzise Einblicke tragen zu einer Verbesserung der Customer Journey bei und ermöglichen es, Marketingbemühungen zu personalisieren, was zu mehr Kund:innen und einer höheren Bindung führt. Unternehmen setzen zunehmend KI ein, um Trends zu erkennen und Erkenntnisse aus den riesigen Datenmengen zu gewinnen, die sie bei der Entscheidungsfindung unterstützen. KI-gesteuerte ganzheitliche Lösungen werden verwendet, um Business Intelligence- und Analyseprozesse basierend auf Transaktionsdaten in ihren Datenbanken zu automatisieren. Durch das Erkennen von Mustern und Veränderungen können Unternehmen die daraus resultierenden Erkenntnisse für eine Vielzahl von Geschäftsanwendungen nutzen, wie beispielsweise neue Serviceanforderungen, standortbezogene Trends oder neue Produktentwicklungen.</t>
  </si>
  <si>
    <t xml:space="preserve">https://www.the-future-of-commerce.com/2020/12/01/how-to-gain-customer-insights/</t>
  </si>
  <si>
    <t xml:space="preserve">Identifizieren von Trends, Stimmungen, Ereignissen</t>
  </si>
  <si>
    <t xml:space="preserve">Präzise Einblicke tragen zu einer Verbesserung der Customer Journey bei und ermöglichen es, Marketingbemühungen zu personalisieren, was zu mehr Kund:innen und einer höheren Bindung führt. Unternehmen setzen zunehmend KI ein, um Trends und Stimmungen zu erkennen und aus den riesigen Datenmengen, die sie besitzen, weitere Erkenntnisse zu gewinnen, um die Entscheidungsfindung zu unterstützen. Ein Trend ist eine angenommene Entwicklung in der Zukunft, die etwas langfristig und nachhaltig beeinflussen und verändern wird. Die Stimmungsanalyse ist ein kontextbezogenes Mining von Text, das subjektive Informationen in Quellmaterial wie Umfrageantworten, (Produkt-)Bewertungen oder Kommentare in sozialen Medien identifiziert und extrahiert. Darüber hinaus kann KI verwendet werden, um Ereignisse in Echtzeit zu erkennen, die sich auf das Geschäft auswirken könnten, wie beispielsweise Naturkatastrophen mit Auswirkungen auf Lieferketten oder Stromausfälle.</t>
  </si>
  <si>
    <t xml:space="preserve">https://www.the-future-of-commerce.com/2020/12/01/how-to-gain-customer-insights/
 https://en.wikipedia.org/wiki/Sentiment_analysis</t>
  </si>
  <si>
    <t xml:space="preserve">Steuerassistent</t>
  </si>
  <si>
    <t xml:space="preserve">Um die sich ändernde Steuerlandschaft zu bewältigen, beginnen Steuerbehörden und Steuerberater:innen neben dem verstärkten Einsatz von Analysen damit, die Möglichkeiten für den Einsatz ausgefeilter Datenanalysen und künstlicher Intelligenz (KI) im Steuerbereich zu erkunden. Es geht darum die Einhaltung von Vorschriften zu erleichtern und Fachleute und ihre Kund:innen bei häufig auftretenden Fragen zu unterstützen. Während die Datenanalyse viel Aufmerksamkeit erhalten hat, ist die künstliche Intelligenz im Steuerbereich ein relativ neues Phänomen.</t>
  </si>
  <si>
    <t xml:space="preserve">Die EU-Mitgliedstaaten sind gesetzlich verpflichtet, ihre Entscheidungen zu veröffentlichen und sie Dritten leicht zugänglich zu machen. Deloitte wollte wissen, ob sie die juristischen Vorarbeiten für die Recherche automatisieren könnten, die zur Verabschiedung neuer Urteile beitragen würden, und es ermöglichen, neue Steuerfälle schneller, effizienter und genauer zu regeln. Das war die Idee hinter TAX-I, einem von Deloitte entwickelten virtuellen Rechtsassistenten.</t>
  </si>
  <si>
    <t xml:space="preserve">Aus diesem Grund hat Deloitte TAX-I entwickelt. TAX-I ist in der Lage, mithilfe künstlicher Intelligenz Tausende von Steuerfällen des Europäischen Gerichtshofs zu analysieren, sie mit ähnlichen Fällen in Beziehung zu setzen, sie zusammenzufassen und sogar vorherzusagen, wie ein Gericht in einem bestimmten Fall entscheiden würde. In zwei sechswöchigen Sprints untersuchte das TAX-I-Team, was erreichbar sein würde, und es stellte sich bald heraus, dass die Möglichkeiten zahlreich waren. Zunächst visualisiert das Tool, wie ein neuer Fall früheren Fällen entspricht. Ein interaktives Liniendiagramm zeigt, wie die Fälle zueinander in Beziehung stehen, und die Größe eines Punkts zeigt die Relevanz des Falls basierend auf der Anzahl der Referenzen an. Das Tool erstellt auch eine Zusammenfassung aller Fälle, basierend darauf, wie oft Sätze oder Teile davon in einem Urteil wiederholt vorkommen. Schließlich ist TAX-I in der Lage, basierend auf Fakten, die der Benutzer des Tools eingeben kann, vorherzusagen, wie der Europäische Gerichtshof wahrscheinlich in einem Fall entscheiden wird. Es verwendet einen maschinellen Lernalgorithmus, der darauf trainiert ist, Muster in Steuerfällen zu erkennen und Schlussfolgerungen zu ziehen. Alle 1153 Steuersachen des EU-Gerichtshofs sind mittlerweile in TAX-I erfasst.</t>
  </si>
  <si>
    <t xml:space="preserve">https://www2.deloitte.com/global/en/pages/tax/articles/artificial-intelligence-in-tax.html
 https://www2.deloitte.com/content/dam/Deloitte/nl/Documents/innovatie/deloitte-nl-innovatie-artificial-intelligence-16-practical-cases.pdf</t>
  </si>
  <si>
    <t xml:space="preserve">Rechtswesen</t>
  </si>
  <si>
    <t xml:space="preserve">its prediction not making a deicision</t>
  </si>
  <si>
    <t xml:space="preserve">Intelligentes Vertragsmanagement</t>
  </si>
  <si>
    <t xml:space="preserve">Intelligente Verträge (Smart Contracts) sind zu einem integralen Bestandteil digitaler Transaktionen geworden, die die Nutzung und Perspektiven von Blockchain erleichtert haben. Unternehmen vollziehen einen pragmatischen Wechsel von ihren traditionellen Prozessen zur Automatisierung, indem sie Smart Contracts integrieren. Automatische Ausführung, optimierte Prozesse, keine Einbeziehung eines Vermittlers, bessere Regelbeachtung: Smart Contracts haben viel zu bieten. Das Fehlen eines geeigneten Protokolls für das Smart Contract Management kann die Implementierung von Smart Contracts jedoch für Unternehmen herausfordernd und komplex machen, insbesondere angesichts der zunehmenden Anzahl von Smart Contract-Einsätzen in verschiedenen Organisationsprozessen. Intelligente Vertragsmanager ermöglichen es den Anwender:innen, Smart Contracts effektiv zu verwalten, um ein ausgereiftes Niveau der Blockchain-Implementierung in Organisationen zu erreichen. Intelligente Vertragsverwaltungslösungen erleichtern die Komplexität, die bei der Verwaltung der Smart Contracts zwischen verschiedenen Teilnehmer:innen und in gemeinschaftlich genutzter IT zwischen zwei oder mehr Parteien.</t>
  </si>
  <si>
    <t xml:space="preserve">Um internationale Vorschriften einzuhalten, müssen Unternehmen mit Leasingverträgen Tausende von Verträgen einzeln durchgehen. Das ist eine immense Aufgabe, denn ein/e Analyst/in verbringt rund 90 Minuten mit jedem Vertrag. So mussten 2019 nach dem neuen Rechnungslegungsstandard IFRS 16 nahezu alle Leasingverträge bilanziert werden. Für ein Telekommunikationsunternehmen, das jeden Mast und jedes Grundstück, auf dem dieser Mast steht, pachtet, bedeutet dies, dass es Hunderttausende von Verträgen in allen möglichen Sprachen durchsehen musste.</t>
  </si>
  <si>
    <t xml:space="preserve">Diese Zeit kann mithilfe von maschinellen Lerntechnologien drastisch reduziert werden. Um Unternehmen bei Aufgaben wie dieser zu unterstützen, hat eine Beratungsfirma eine benutzerfreundliche Anwendung entwickelt, die von Analyst:innen zur Überprüfung von Verträgen verwendet werden kann. Die Anwendung verfügt über einen Bot, der mit einer Reihe von Verträgen gefüttert werden kann, und der Bot gibt dem Analysten/der Analystin Vorschläge für Daten, die benötigt werden, z. B. das Startdatum eines Vertrags. Der/die Analyst/in sieht den hervorgehobenen Vorschlag und gibt an, ob er richtig ist oder nicht. Der Bot lernt daraus, was dazu führt, dass nachfolgende Verträge jedes Mal ein bisschen schlauer analysiert werden und die Zuverlässigkeit seiner Vorhersagen steigt.</t>
  </si>
  <si>
    <t xml:space="preserve">https://www.leewayhertz.com/smart-contract-management-solution/
 https://www2.deloitte.com/content/dam/Deloitte/nl/Documents/innovatie/deloitte-nl-innovatie-artificial-intelligence-16-practical-cases.pdf</t>
  </si>
  <si>
    <t xml:space="preserve">Dokumentenautomatisierung</t>
  </si>
  <si>
    <t xml:space="preserve">Die Automatisierung von Rechtsdokumenten kann zu erheblichen Zeiteinsparungen führen und Fehler vermeiden. Mit KI können Unternehmen sofort verschiedene Arten von Rechtsdokumenten für ihre Kund:innen erstellen und diese Korrektur lesen, um Fehler zu vermeiden. Diese Dokumente können Geschäftsverträge, Geheimhaltungsvereinbarungen, Testamente und Trusts umfassen.</t>
  </si>
  <si>
    <t xml:space="preserve">Da sich die Geschäftswelt und damit auch die Rechtslandschaft ändern, ändern sich auch die Erwartungen der Mandant:innen von Anwaltskanzleien. Viele Interessengruppen, insbesondere junge Startup-Unternehmer:innen, suchen nach effektiven, sofortigen und kostengünstigen Lösungen. Denn viele Startups in der Frühphase wollen kein Geld für Rechtsberatung ausgeben. Diese jungen Unternehmer:innen laden oft Vorlagen herunter, die nicht perfekt zu ihren Zwecken passen. Sie brauchen keine persönlichen Treffen, da sie hauptsächlich per E-Mail, Chat oder Telefon kommunizieren. Dies führte zu einem globalen Trend, dass neue Rechtsanwält:innen und etablierte Anwaltskanzleien alternative, technologiebasierte Optionen für Kund:innen anbieten, die ihre juristischen Dienstleistungen lieber per Mausklick erhalten. Eines davon ist Shibolet, eine globale Anwaltskanzlei mit Büros in New York und Tel Aviv.</t>
  </si>
  <si>
    <t xml:space="preserve">Shibolet hat sich mit einem externen Anbieter zusammengetan, um eine Webseite namens „Jumpstart“ zu entwickeln, die es Start-ups und aufstrebenden Unternehmen ermöglicht, mithilfe einer benutzerfreundlichen Cloud-basierten KI-Technologie kostenlos maßgeschneiderte rechtsgültige Selbstbedienungsverträge zu erstellen. Hier können Gründer:innen grundlegende rechtliche Dokumente wie Gründervereinbarungen, Geheimhaltungsvereinbarungen und Dienstleistungsvereinbarungen erstellen.
 Die Webseite verwendet eine Reihe von Fragen, die auch von Anwält:innen in einem persönlichen Gespräch gestellt würden, um Verträge mit hoher Maßgenauigkeit zu erstellen, die dann von Benutzer:innen heruntergeladen werden können. Alle Dokumente sind in englischer Sprache, wie es in der High-Tech-Welt üblich ist, aber spezifisch für das israelische Recht. Die Webseite bietet auch einen Abschnitt „Rechtswissen“, der es Benutzer:innen ermöglicht, auf alle Arten von Informationen über Probleme zuzugreifen, die Unternehmer:innen zu Beginn ihrer Reise beunruhigen, sowie ein Glossar mit Begriffen, die in der Technologiebranche verwendet werden – wie Burn Rate, Verdünnung, Mehrzuteilung –, mit einer Erklärung in Hebräisch und Englisch.</t>
  </si>
  <si>
    <t xml:space="preserve">https://research.aimultiple.com/legal-ai/
 https://shibolet-jumpstart.com/
 https://legalup.me/marketing-tool-3/
 https://www.timesofisrael.com/upstarts-nipping-at-their-heels-law-firms-scramble-to-offer-online-services/</t>
  </si>
  <si>
    <t xml:space="preserve">8a. AI systems intended to be used by a judicial authority or on their behalf for interpreting facts or the law or applying the law to a concrete set of facts.</t>
  </si>
  <si>
    <t xml:space="preserve">Vertragsprüfung</t>
  </si>
  <si>
    <t xml:space="preserve">Das Erstellen von Geschäftsverträgen ist ein zeitaufwändiger Prozess, bei dem die Anwält:innen beider Seiten Entwürfe mehrmals manuell überprüfen, bearbeiten und austauschen müssen. Interne Rechtsabteilungen verbringen oft die Hälfte ihrer Zeit mit der Prüfung von Verträgen. Da es ungewiss ist, wann sich beide Seiten auf einen bestimmten Vertrag einigen, kann dieser Prozess zu Verzögerungen bei anderen damit verbundenen Aufgaben führen.
 KI kann Vertragsprüfungsprozesse beschleunigen, indem sie Technologien zur Verarbeitung natürlicher Sprache (NLP) nutzt, sie analysiert und die problematischen Teile definiert. Da manuelle Vertragsprüfungsprozesse fehleranfällig sind, kann KI Rechtschreibfehler beheben und Inhalte optimieren, um kürzere, aber effektivere Verträge bereitzustellen.</t>
  </si>
  <si>
    <t xml:space="preserve">Verträge enthalten riesige Mengen kritischer Informationen wie Ausführungsdaten, Ablaufdaten und Preisalgorithmen.
 Das manuelle Extrahieren all dieser Daten ist eine zeitaufwändige Aufgabe, die Unternehmen viel Geld kosten kann, wenn sie nicht mit der angemessenen Geschwindigkeit und Sorgfalt verarbeitet wird. Die australische Anwaltskanzlei MIA Contract Lawyers wollte eine automatisierte Lösung finden, die wichtige Daten in großem Umfang und Tempo identifizieren kann und es Unternehmen ermöglicht, mehr Geld mit ihren Verträgen zu verdienen.</t>
  </si>
  <si>
    <t xml:space="preserve">MIA Contract Lawyers nutzte eine KI-gesteuerte Vertragsbeschleunigungssoftware, mit der sie jetzt schnell wichtige Informationen extrahieren können. Damit sind nicht nur grundsätzliche Angaben zu Ausführungs- und Ablaufdaten oder Fristen für Verlängerungsbescheide gemeint, sondern beliebige Angaben zu etwaigen Rechten und Pflichten. Die Anwendung zeigt für den/die jeweiligen Stakeholder/in relevante Informationen an und ermöglicht so eine flexiblere und effizientere Arbeitsweise, die Anwält:innen von der manuellen Prüfung befreit und ihnen ermöglicht, detailliertere Informationen bei Vertragsverhandlungen und Vertragsgestaltungen zu erfassen.</t>
  </si>
  <si>
    <t xml:space="preserve">https://research.aimultiple.com/legal-ai/
 https://www.thoughtriver.com/customers/mia-case-study</t>
  </si>
  <si>
    <t xml:space="preserve">Vorhersagen bei Rechtsstreitigkeiten</t>
  </si>
  <si>
    <t xml:space="preserve">Die Vorhersage der Ergebnisse von Rechtsfällen kann zum Verständnis des gerichtlichen Entscheidungsprozesses beitragen, aber auch Unternehmen bei der Planung ihrer Prozessstrategien helfen. Die Ergebnisse können basierend auf fallspezifischen rechtlichen Faktoren, wie der Art der Beweise, und außerrechtlichen Faktoren, wie der ideologischen Richtung des Gerichts, vorhergesagt werden. Die Einzelheiten fallspezifischer Rechtsfaktoren können aus Rechtsurteilen entnommen werden. Diese Faktoren aus Gesetzestexten zu extrahieren ist ein langwieriger und zeitaufwändiger Prozess. KI kann das Risiko von Fällen bewerten und Gerichtsergebnisse vorhersagen. Diese Bewertung kann Vergleichsverhandlungen beschleunigen und die Anzahl der Fälle minimieren, die tatsächlich vor Gericht gebracht werden müssen.</t>
  </si>
  <si>
    <t xml:space="preserve">Siegal Tax Law ist eine kleine Anwaltskanzlei, die sich auf die Lösung und Vermeidung von Steuerstreitigkeiten konzentriert. Mit weniger Ressourcen als eine große Kanzlei suchte Siegal Tax Law nach Möglichkeiten, ihre Arbeitsabläufe zu rationalisieren und die große Anzahl von Mandant:innen zu verwalten, die sie regelmäßig betreut. Insbesondere wollte die Kanzlei ihren Aufnahmeprozess und ihre Fähigkeit, die Bedeutung des jeweiligen Falls schnell zu beurteilen, beschleunigen. Neben der Verbesserung der Aufnahme wollte das Unternehmen auch die Geschwindigkeit von Recherchen erhöhen, ohne Kompromisse bei der Vollständigkeit einzugehen.</t>
  </si>
  <si>
    <t xml:space="preserve">Mit weniger als zwanzig Mitarbeiter:innen und ohne eine Armee von Junior:innen, die langwierige Kleinarbeit leisten müssten, wandte sich das Unternehmen an einen externen Softwareanbieter, um seinen Zuwachs, seine Forschung im Frühstadium und seine Wettbewerbsfähigkeit gegenüber seinen größeren Konkurrent:innen zu steigern. Die integrierte Software nutzt KI-Fähigkeiten, um das Ergebnis eines bestimmten Rechtsszenarios vorherzusagen. Diese Vorhersagen, die auf historischen Entscheidungen in der einschlägigen Rechtsprechung basieren, helfen der Kanzlei bei der Bestimmung der Stärke der Position eines Kunden/einer Kundin und als Benchmark, um den erforderlichen Aufwand für den Fall zu beurteilen. Es bietet auch Anleitungen für die Festlegung der Kundenerwartungen in Bezug auf Zeit, Kosten und mögliche Ergebnisse.</t>
  </si>
  <si>
    <t xml:space="preserve">https://www.sciencedirect.com/science/article/pii/S1877050920307584
 https://research.aimultiple.com/legal-ai/
 https://www.bluej.com/ca
 https://www.bluej.com/ca/blog/siegal-tax-law-and-blue-j?__hstc=247304347.9d5a778e6a447d6e04caad45d3f2817b.1639057871824.1639057871824.1639057871824.1&amp;__hssc=247304347.3.1639057871825&amp;__hsfp=2560712027&amp;hsCtaTracking=bff98dfe-2b2a-45b5-a1f1-6b9315a23ae8%7Cbd2f9a9e-e961-4676-a262-926ab3490f4a
 https://www.bluej.com/our-customers</t>
  </si>
  <si>
    <t xml:space="preserve">Rechtsanalyse</t>
  </si>
  <si>
    <t xml:space="preserve">Große Unternehmen haben viele ausstehende Verträge mit verschiedenen Parteien in zahlreichen Geschäftsbereichen. Daher ist es schwierig, sich aller Details und Verpflichtungen des Unternehmens bewusst zu sein. Durch den Einsatz von KI zur Analyse bestehender Vereinbarungen können Anwaltskanzleien und Rechtsabteilungen wertvolle Erkenntnisse gewinnen, die verschiedenen Teams zur Verbesserung ihrer Prozesse in den Bereichen Vertrieb, Beschaffung, Compliance und Finanzen dienen: Unternehmen können nachverfolgen, wann Verträge zur Verlängerung anstehen, und durch Upselling-Möglichkeiten aus Einnahmen Kapital schlagen. KI kann dabei helfen, die Details bestehender Vereinbarungen zu überblicken und bei Bedarf mit Kund:innen neu zu verhandeln. Darüber hinaus können Unternehmen leicht überwachen, ob sie behördliche Verfahren befolgen, und halten sich so bereit für Fälle wie Fusionen, Übernahmen und Sorgfaltspflicht.</t>
  </si>
  <si>
    <t xml:space="preserve">Plug Power, ein Hersteller und Dienstleister für Wasserstoff-Brennstoffzellen, hatte zahlreiche Personen, die dezentral arbeiteten und Verträge abschlossen. Als dieser Mangel an Systematisierung dazu führte, dass sie Fälligkeitstermine für die Verlängerung eines Lieferantenvertrags verpassten, was eine Vertragsstrafe nach sich zog, beschlossen sie, ihren Vertragsverwaltungsprozess zu verbessern.</t>
  </si>
  <si>
    <t xml:space="preserve">Durch den Einsatz einer externen Lösung war Plug Power in der Lage, Dienste wie das Vertragsarchiv, Analysen und das Vertragslebenszyklusmanagement zu nutzen, um die Lieferantenverträge, die Einhaltung gesetzlicher Vorschriften und die Risiken Dritter im Auge zu behalten. Dies ermöglichte ihnen, kritische Verträge effizient zu suchen und abzurufen, wobei großer Wert auf Rückverfolgbarkeit und Sichtbarkeit gelegt wurde. Darüber hinaus unterstützen die bereitgestellten Warn- und Benachrichtigungsfunktionen Plug Power dabei, Ablauf- und Fälligkeitsdaten im Auge zu behalten, damit sie nie überrascht werden.</t>
  </si>
  <si>
    <t xml:space="preserve">https://research.aimultiple.com/legal-ai/
 https://www.youtube.com/watch?v=1R-LTnr6zts
 https://www.evisort.com/</t>
  </si>
  <si>
    <t xml:space="preserve">Rechtsforschung</t>
  </si>
  <si>
    <t xml:space="preserve">Rechtsforschung ist im Allgemeinen der Prozess, eine Antwort auf eine Rechtsfrage zu finden oder nach rechtlichen Präzedenzfällen zu suchen, die in einem Schriftsatz oder vor Gericht zitiert werden können. Manchmal kann eine juristische Recherche dabei helfen, festzustellen, ob es sich bei einer Rechtsfrage um einen „Fall des ersten Eindrucks“ handelt, der ungeregelt ist oder keinen Präzedenzfall hat. Juristische Recherche ist ein manueller Prozess, bei dem meist Junior-Kanzleimitarbeiter:innen und junge Anwält:innen Zeit damit verbringen, Recherchen für verschiedene Fälle durchzuführen und diese genau zu verstehen. KI kann Gesetze und Vorschriften durchsuchen, unterschiedliche Rechtsgutachten für Fälle erstellen und Rechtsabteilungen mit ähnlichen Fällen informieren.</t>
  </si>
  <si>
    <t xml:space="preserve">Oft verbringen Anwält:innen Stunden mit juristischer Recherche und versuchen, frühere Fälle zu finden, die für ein aktuelles Problem relevant sind. Da die Rechtslandschaft sehr umfangreich ist und sich schnell ändert, kann es sehr zeitaufwändig und kostspielig sein, relevante Präzedenzfälle zu finden, insbesondere in Nischengebieten des Rechts. Genaue Recherchen und historische Daten zu ähnlichen Fällen sind jedoch oft erfolgsentscheidend, etwa wenn es darum geht, gegnerische Schriftsätze zu prüfen oder eigene Dokumente zu beweisen.</t>
  </si>
  <si>
    <t xml:space="preserve">Heutzutage nutzen viele Anwält:innen intelligente Rechtsrecherche-Tools, die eine automatische Suche nach Zitaten, Überprüfungen von Zitaten und Fallempfehlungen bieten. Sie können einfach ein Briefing oder Memorandum hochladen, in dem die Eckpunkte des aktuellen Falls aufgeführt sind, und die KI-Lösung analysiert es und erstellt eine Liste von Fällen, die für die im Dokument behandelten Themen relevant sind. Anwält:innen können dann alle zitierten Fälle aus einem Schriftsatz heraus herunterladen, was ihnen weitere Zeit spart.
 Darüber hinaus ermöglichen solche Lösungen ihren Benutzer:innen, Rechtsfälle nach Namen oder Zitierung mit benutzerdefinierten Suchfiltern zu durchsuchen und bieten Notizen, Dokumentmarkierungen und Fallanmerkungen, die die Gesamtorganisation der gesammelten Dokumente optimieren.</t>
  </si>
  <si>
    <t xml:space="preserve">https://research.aimultiple.com/legal-ai/
 https://casetext.com/cara-ai/
 https://www.lawsitesblog.com/2018/05/casetext-just-made-legal-research-a-whole-lot-smarter.html
 https://www.g2.com/products/casetext/reviews#survey-response-3978649</t>
  </si>
  <si>
    <t xml:space="preserve">Geistiges Eigentum</t>
  </si>
  <si>
    <t xml:space="preserve">Geistiges Eigentum umfasst eine Reihe von Gesetzen, die kreative und innovative Produkte durch gesetzliche Rechte schützen, die als Patente, Urheberrechte und Marken bezeichnet werden. Geistiges Eigentum ist eines der wichtigsten Vermögenswerte vieler Unternehmen. Ob es sich um Patente, Urheberrechte, Marken, Geschäftsgeheimnisse oder Know-how handelt, es ist von entscheidender Bedeutung, es zu identifizieren, zu dokumentieren, zu schützen und in einigen Fällen zu registrieren. All diese Aktivitäten erfordern ein Team aus Ingenieur:innen, technischen Redakteur:innen, Technologiemanager:innen und Führungskräften. Unternehmen, die mehrere Marken haben, um online zu werben, müssen mehr als 30 digitale Plattformen überwachen, um ihre Marken zu schützen. KI kann Aufgaben im Zusammenhang mit der Verwaltung von geistigem Eigentum erledigen, z. B. Offenlegung von Erfindungen, Protokollierung, Einreichung von Anträgen, Bewertung des IP (Interlectual Property)-Portfolios und Budgetierung. Der Einsatz von KI kann die Gesamtzeit, die Anwält:innen für die Analyse von Markensuchergebnissen aufwenden, halbieren.</t>
  </si>
  <si>
    <t xml:space="preserve">Hewlett Packard ist auf dem Patentmarkt sehr wettbewerbsfähig. HP besitzt nicht nur Tausende von Patenten, sondern konkurriert auch mit Unternehmen, die Tausende von Patenten besitzen, und erwirbt sie. Sie auf sinnvolle Weise organisiert und zugänglich zu halten, ist eine unglaubliche Herausforderung. Oft müssen sie aus einem Berg von Patenten umsetzbare Erkenntnisse verarbeiten und produzieren. Dies war kürzlich der Fall, als HP entschied, das Druckgeschäft von Samsung zu übernehmen, das ein Portfolio von 6.500 Patenten umfasste. Normalerweise kann diese Art von Arbeit ein Team Stunden um Stunden in Anspruch nehmen, da sie es immer noch manuell in einer Excel-Tabelle erledigten.</t>
  </si>
  <si>
    <t xml:space="preserve">Durch die Partnerschaft mit einem externen Softwareanbieter konnte HP seine Verwaltung des geistigen Eigentums rationalisieren. Jetzt können sie auf eine enorme Menge detaillierter Patentinformationen für Unternehmen auf der ganzen Welt zugreifen, darunter Samsung, ihr eigenes Unternehmen und Wettbewerber:innen, da die Software direkt mit dem gesamten Katalog öffentlicher Daten, die das US-Patent- und Markenamt zur Verfügung stellt, verbunden werden kann. Die Anwendung bietet eine hierarchische Matrix mit mehreren Parametern, die komplexe Suchen ermöglicht und zahlreiche Abfragen mit Querverweisen erstellt, die gleichzeitig ausgeführt werden können. Dadurch werden die Patente hinsichtlich ihres Interesses und ihrer relativen Bedeutung für HP eingegrenzt. HP musste nicht nur wissen, ob Samsung viele Patente hatte, sondern auch, ob es Patente gab, die ihnen wichtig waren. Diese Art der Tiefensuche würde normalerweise unglaublich viel Zeit in Anspruch nehmen. HP war nun in der Lage, die Suche gründlicher und effizienter durchzuführen, als es ohne die Software möglich gewesen wäre. Darüber hinaus können sie jetzt Patenttrends analysieren, die dem Unternehmen bei der Entscheidung helfen können, welche Technologien gute Investitionsentscheidungen sind und welche es vermeiden sollte.</t>
  </si>
  <si>
    <t xml:space="preserve">https://www.arxium.com/the-importance-of-intellectual-property-management/
 https://research.aimultiple.com/legal-ai/
 https://go.anaqua.com/en/hp-case-study</t>
  </si>
  <si>
    <t xml:space="preserve">Auswertung von Dokumenten / Electronic Discovery</t>
  </si>
  <si>
    <t xml:space="preserve">Für viele Prozesse und Rechtsstreitigkeiten müssen riesige Mengen an Dokumenten gesichtet und ausgewertet werden. Electronic Discovery (manchmal auch als e-Discovery oder eDiscovery bezeichnet) ist der elektronische Aspekt des Identifizierens, Sammelns und Produzierens elektronisch gespeicherter Informationen als Reaktion auf eine Aufforderung zur Herausgabe in einem Gerichtsverfahren oder einer Untersuchung. In Rechtsabteilungen kann die elektronische Ermittlung einen erheblichen Teil der Kosten eines Gerichtsverfahrens ausmachen. KI kann Unternehmen bei elektronischen Entdeckungsprozessen unterstützen, um sie vor unerwarteten Problemen zu bewahren. Dafür kann KI große Datenmengen verarbeiten, Beziehungen zu verschiedenen Informationsbeständen herstellen und Rechtsabteilungen Erkenntnisse liefern, um sich selbst zu schützen. Dies ermöglicht schnellere elektronische Discovery-Prozesse und reduziert die Kosten für die rechtliche Prüfung.</t>
  </si>
  <si>
    <t xml:space="preserve">Das Civil Rights Corps (CRC), eine gemeinnützige Organisation, die sich der Bekämpfung systembedingter Ungerechtigkeit innerhalb des amerikanischen Rechtssystems verschrieben hat, sah sich mit einem faktenreichen Fall mit mehr als 300.000 zu prüfenden Dokumenten konfrontiert. Angesichts mehrerer Angeklagter, einer komplizierten Reihe von Fakten und vielen Elementen, die bestätigt werden mussten, umfasste der Prozess der Faktensammlung die Überprüfung von Tausenden von Akten, um Hinweise aufzudecken, die beweisen würden, wie das private Bewährungssystem die verfassungsmäßigen Rechte ihrer Mandant:innen verletzt hat.</t>
  </si>
  <si>
    <t xml:space="preserve">Die Ermittlungsfunktionen einer externen E-Discovery-Plattform ermöglichten es dem CRC-Team, Berge von Beweisen zu entdecken, indem es diese Dateien schnell durchsuchte. Sie nutzten eine spezielle Story-Building-Funktion, um die kritischsten Dokumente von drei Angeklagten zu verfolgen, virtuell zusammenzuarbeiten und sich erfolgreich auf Aussagen vorzubereiten. Durch die Optimierung des E-Discovery-Prozesses vom Hochladen und Verarbeiten von Daten bis hin zur Suche, Überprüfung und Produktion konnten sie aussagekräftige Informationen finden, verborgene Erkenntnisse ans Licht bringen und auf wichtige Beweise reagieren. Somit konnten sie ihrem Briefing-Antrag auf ein summarisches Urteil 95 Exponate beifügen. Seitdem hat das Team diese KI-Lösung in acht Fällen in sieben Bundesstaaten eingesetzt, um Akten zu durchsuchen, potenzielle Zeug:innen zu identifizieren und ihre einzigartigen Geschichten hervorzubringen.</t>
  </si>
  <si>
    <t xml:space="preserve">https://research.aimultiple.com/legal-ai/
 https://www.everlaw.com/success-stories/civil-rights-corps/</t>
  </si>
  <si>
    <t xml:space="preserve">Elektronische Rechnungsstellung</t>
  </si>
  <si>
    <t xml:space="preserve">Legal e-Billing ist der Prozess der Automatisierung der Überprüfung und Genehmigung (oder Ablehnung) von Rechnungen, die von der Rechtsabteilung des Unternehmens empfangen werden. Legal e-Billing bezieht sich auf eine Software, die das traditionelle Abrechnungsmodell ersetzt, bei dem Rechtsteams Papierrechnungen von ihren Anwaltskanzleien per E-Mail oder Post erhalten. Die Verwaltung von Rechtskosten ist eine der automatisierbaren Aufgaben, die die meisten Unternehmen manuell über Tabellenkalkulationen erledigen. Oft müssen interne Mitarbeiter:innen oder zahlende externe Anbieter:innen Tausende von Einzelposten lesen und Dutzende von Excel-Tabellen pflegen. Mit KI können Unternehmen Papierkosten senken, von Menschen verursachte Fehler verringern und genauere Einblicke in ihre Rechtskosten erhalten.</t>
  </si>
  <si>
    <t xml:space="preserve">Als das Unternehmen ehrgeizige internationale Expansionspläne ins Visier nahm, rechnete die Rechtsabteilung des Online-Lebensmittelinnovators Ocado Group bereits mit in naher Zukunft steigenden Kosten und Fallzahlen. Es dauerte nicht lange, bis das Team entschied, dass die neue Betriebsgröße neue Strategien mit besonderem Fokus auf Teamproduktivität, Kostenkontrolle und Anbieterleistung erfordern würde. Da Zeit die knappste Ressource in jeder Rechtsabteilung ist, war Ocado besonders daran interessiert, effizientere Arbeitsabläufe zur Rechnungsprüfung und zur Einhaltung der Finanzvorschriften zu finden, die den Anwält:innen mehr Zeit einräumen, sich auf wesentliche Aufgaben zu konzentrieren, und gleichzeitig klare finanzielle Auswirkungen haben. Darüber hinaus war Ocado bestrebt, eine stärker datengesteuerte Perspektive der damit verbundenen Angelegenheiten und Beziehungen aufzubauen, wobei externe Beratungsdienste einen wachsenden Anteil dieser Ausgaben ausmachen durften.</t>
  </si>
  <si>
    <t xml:space="preserve">Ocado nutzte eine KI-Lösung eines externen Anbieters, um Transparenz zu erlangen, indem alle relevanten Workflows erfasst und nachverfolgt wurden, unabhängig von der Geschäftsregion, dem Tätigkeitsbereich oder dem Rechnungsformat (PDF, LEDES, gescannt). Ihre Teams konnten sich auf strategische Aufgaben konzentrieren, während die Software Probleme schnell anzeigte und nur die Erkenntnisse präsentierte, die ihrer Aufmerksamkeit wirklich wert waren. Durch die Übersetzung von beschreibendem Text in strukturierte Daten enthüllte die KI völlig neue Erkenntnisse, die zuvor in Einzelposten-Erzählungen eingeschlossen waren. Dies lieferte letztendlich zusätzliche Hinweise, um Gespräche zu führen und Entscheidungen in jeder Phase des Lebenszyklus einer Rechtssache zu treffen.</t>
  </si>
  <si>
    <t xml:space="preserve">https://research.aimultiple.com/legal-ai/
 https://brightflag.com/why-brightflag/
 https://brightflag.com/ocado-case-study/</t>
  </si>
  <si>
    <t xml:space="preserve">Chatbot Beispiel 3</t>
  </si>
  <si>
    <t xml:space="preserve">Ein Chatbot ist eine Anwendung, die KI verwendet, um eine menschliche Konversation (oder einen Chat) mit Benutzer:innen in natürlicher Sprache durch Sprachbefehle oder Text-Chats oder beides über Messenger-Anwendungen, Websites, mobile Apps oder über das Telefon zu simulieren. Ein Chatbot nutzt die Verarbeitung natürlicher Sprache (Natural Language Processing, NLP) und befasst sich mit zwei Aufgaben: der Analyse von Benutzeranfragen, d. h. der Identifizierung der Absicht der Benutzer:innen, und der Rückgabe einer richtigen Antwort. Chatbot-Anwendungen rationalisieren die Interaktionen zwischen Menschen und Diensten und verbessern das Kundenerlebnis. Gleichzeitig bieten sie Unternehmen neue Möglichkeiten zur Verbesserung des Kundenbindungsprozesses und der betrieblichen Effizienz, indem sie die typischen Kosten des Kundendienstes senken. Mit Chatbots ist es möglich, einen 24-Stunden-Service anzubieten und mehr Kund:innen zu erreichen.</t>
  </si>
  <si>
    <t xml:space="preserve">Eine lokale Pizzeria in Kiel wollte neue Kund:innen gewinnen. Es wurde beschlossen, mit einer Marketingagentur zusammenzuarbeiten, um neue Wege zur Kundengewinnung auszuprobieren. Sie wollten soziale Medien nutzen, um auf spielerische Weise mit Kund:innen in Kontakt zu treten.</t>
  </si>
  <si>
    <t xml:space="preserve">In diesem Zusammenhang wurde über einen Chatbot ein Gewinnspiel erstellt, um spielerisch neue Kund:innen in die Pizzeria zu locken. Dazu wurde ein GIF in Form eines Glücksrades entwickelt, hinter dem Gewinnwahrscheinlichkeiten vorprogrammiert waren.
 Die Verlosung wurde mit einem Post auf Facebook beworben, die eigentliche Verlosung mit dem Glücksrad fand aber im Facebook Messenger statt. Dies ist mit der „Comment-to-Messenger“-Funktion von Facebook möglich. Jede/r Nutzer/in, die/der den Beitrag kommentiert, wird automatisch über den Facebook Messenger kontaktiert und muss seine Teilnahme zunächst bestätigen.</t>
  </si>
  <si>
    <t xml:space="preserve">https://www.youtube.com/watch?v=tbzFQCPY-Y4</t>
  </si>
  <si>
    <t xml:space="preserve">Marketing</t>
  </si>
  <si>
    <t xml:space="preserve">Marketing &amp; Sales</t>
  </si>
  <si>
    <t xml:space="preserve">Chatbot Beispiel 4</t>
  </si>
  <si>
    <t xml:space="preserve">Zur Markteinführung und Promotion der neuen X-Klasse startete der Automobilhersteller Mercedes Benz eine innovative Schnitzeljagd via Facebook Messenger. Der Wettbewerb hieß „Die Jagd nach Mr. X!“.</t>
  </si>
  <si>
    <t xml:space="preserve">Das Gewinnspiel wurde ausschließlich über einen Chatbot durchgeführt, der auf dem Facebook Messenger eingesetzt wurde. Zunächst informierte der Chatbot die Nutzer:innen über die Regeln und Teilnahmebedingungen der Schnitzeljagd. Dann wurde jeden Tag eine Frage zur neuen X-Klasse gestellt, die die Teilnehmer:innen direkt im Facebook Messenger Chatbot beantworten mussten. Es wurden sowohl Bilder als auch Video und Audio verwendet, was die Möglichkeiten des Markenaufbaus im Chatbot-Wettbewerb erhöhte. War die Antwort falsch, bekam man noch eine Chance. Wenn die Antwort richtig war, erhielt man einen weiterführenden Code. Die Schnitzeljagd wurde über eine ganze Woche gespielt.</t>
  </si>
  <si>
    <t xml:space="preserve">https://psmedia.online/blog/casestudy-chatbots/
 https://www.messengerpeople.com/de/chatbot-gewinnspiel-mercedes-benz-bewirbt-die-neue-x-klasse/</t>
  </si>
  <si>
    <t xml:space="preserve">Marktsegmentierung / Automatisiertes Clustern</t>
  </si>
  <si>
    <t xml:space="preserve">Die Marktsegmentierung ist ein wichtiges Element der Marktstrategie, die es Marketingfachleuten ermöglicht, neue Kund:innen zu finden und Kampagnen zu entwerfen, die den Bedürfnissen ihrer Kund:innen entsprechen. Die bedarfsgerechte Segmentierung hilft, Ressourcen effizient einzusetzen und eine neue Normalität im Produktentwicklungsprozess zu schaffen.
 KI hilft bei der Segmentierung der Kund:innen auf Mikroebene, wo ein Segment eine einzelne Person sein kann. Verkäufer:innen können jedes Segment gezielt ansprechen und beispielsweise benutzerdefinierte Nachrichten senden, indem sie die Marketingkampagnen mithilfe von KI-Tools automatisch anpassen.</t>
  </si>
  <si>
    <t xml:space="preserve">Intel Corporation, ein amerikanisches multinationales Technologieunternehmen, ist nicht anders als andere große Unternehmen, wenn es darum geht, neue Kundenmöglichkeiten in unterschiedlichen Ländern und Sprachen zu identifizieren. Es verfügt jedoch über seine eigenen spezifischen Kundensegmentierungen, basierend auf Domänen und Betriebsarten. In der Ära des globalisierten Unternehmens erweitern sich die bestehenden Kund:innen oft in neue Bereiche, was ein spezielles Potential von Vertriebs- und Marketingpersonal erfordert, um ständig den aktuellen Änderungen in einer Vielzahl von Branchen standzuhalten.</t>
  </si>
  <si>
    <t xml:space="preserve">Intel verwendet ein Tool, das sein IT-Advanced-Analytics-Team intern entwickelt hat, um Millionen von öffentlichen Unternehmensseiten zu durchsuchen und umsetzbare Segmentierungen für aktuelle und potenzielle Kund:innen zu extrahieren. Das System konzentriert sich auf zwei Hauptklassifizierungsaspekte. Der erste ist das Industriesegment, das von breiten Branchen wie „Gesundheitswesen“ bis hin zu spezifischeren Bereichen wie „Videoanalyse“ reicht. Der zweite sind funktionale Rollen wie „Hersteller/in“ oder „Händler/in“, die potenzielle Verkaufs- und Marketingmöglichkeiten weiter unterscheiden.</t>
  </si>
  <si>
    <t xml:space="preserve">https://www.proxzar.ai/blog/using-artificial-intelligence-to-identify-profitable-market-segments/
 https://www.intel.com/content/www/us/en/artificial-intelligence/posts/ai-identifies-sales-marketing-opportunities.html
 https://venturebeat.com/2020/02/27/intel-uses-ai-to-find-new-customers-in-specific-industries/</t>
  </si>
  <si>
    <t xml:space="preserve">Trend Identifizierung</t>
  </si>
  <si>
    <t xml:space="preserve">Ein Trend ist eine angenommene Entwicklung in der Zukunft, die langfristig und nachhaltig etwas beeinflussen und verändern wird. Trends in einer Branche haben meist weitreichende Auswirkungen. Beispielsweise können Ernährungstrends Veränderungen im Einzelhandel, in der Gastronomie, im Tourismus, in der Freizeit und in der Landwirtschaft bewirken. Daher ist die Auseinandersetzung mit Trends und der Zukunft eine der wichtigsten Aufgaben. Sie liefert die Grundlage für die Entwicklung der Innovationsstrategie und Zukunftsausrichtung, aus der sich die Suchfelder und die Roadmap von Unternehmen ableiten. KI kann bei der Aufgabe helfen, Informationen zu sortieren und Muster zu erkennen, um Trends zu entdecken.</t>
  </si>
  <si>
    <t xml:space="preserve">Die DMK Group, eines der führenden Molkereiunternehmen in Europa, sieht sich in ihrer Branche mit neuen Technologien, veränderten Kundengewohnheiten und einem harten internationalen Wettbewerb konfrontiert. Die frühzeitige Identifizierung neuer Geschäftsmöglichkeiten auf Basis relevanter Food-Trends wird zu einer wesentlichen Aufgabe, um den Herausforderungen der Zukunft zu begegnen.</t>
  </si>
  <si>
    <t xml:space="preserve">DMK vertraute auf einen externen Anbieter, um ein KI-gestütztes Trend-Scouting-Tool zu etablieren. Seither nutzt das Unternehmen KI, um Trendinformationen zu sammeln und neue Lebensmitteltrends schnell zu erkennen. Die Trends können mithilfe von KI bewertet werden, um Investitionsentscheidungen zu beeinflussen und die zukünftigen Erwartungen seiner Kund:innen zu erfüllen.</t>
  </si>
  <si>
    <t xml:space="preserve">https://www.lead-innovation.com/english-blog/trend-research
 https://www.itonics-innovation.com/case-studies/smart-trend-scouting-with-itonics-crowd</t>
  </si>
  <si>
    <t xml:space="preserve">Markenanalyse</t>
  </si>
  <si>
    <t xml:space="preserve">Eine Marke (Brand) ist im Kern der Gesamteindruck, den Kund:innen von einem Unternehmen haben. Jede Erfahrung, die Kund:innen mit einem Unternehmen machen, trägt zur Marke dieses Unternehmens bei. KI kann helfen, die Marke zugänglicher zu machen, beispielsweise durch die Verwendung von KI-generierten Video- oder Bildunterschriften. Mit der KI-gestützten Stimmungsanalyse können Daten sortiert werden, um Erkenntnisse darüber zu gewinnen, wie Kund:innen Marken sehen. KI kann auch dabei helfen, ein personalisiertes Markenerlebnis aufzubauen.</t>
  </si>
  <si>
    <t xml:space="preserve">https://www.forbes.com/sites/forbestechcouncil/2021/03/19/how-to-build-brand-authenticity-with-artificial-intelligence/?sh=3e8b429217e9</t>
  </si>
  <si>
    <t xml:space="preserve">Überwachung von Markenerwähnung / Social Listening</t>
  </si>
  <si>
    <t xml:space="preserve">Das Verständnis der Zielgruppe ist für den Erfolg von Marketingbemühungen von entscheidender Bedeutung. Neben dem Sammeln aller relevanten Informationen über Kund:innen, wie z. B. ihre Bedürfnisse, Interessen, Vorlieben und Schmerzpunkte oder Feedback zu ihrer Zufriedenheit mit den Produkten, Dienstleistungen und der Marke des Unternehmens, kann Social Listening dazu beitragen, all diese Erkenntnisse durch die Überwachung von Markenerwähnungen aufzudecken. Dabei handelt es sich zum Beispiel um Gespräche über Ihre Marke, relevante Schlüsselwörter, Branchentrends oder Erwähnungen von Wettbewerber:innen. Social Listening ist eine Möglichkeit, die Popularität einer Marke oder eines Unternehmens zu berechnen, indem Informationen aus Social-Media-Kanälen wie Blogs, Wikis, Nachrichtenseiten, Mikroblogs wie Twitter, Social-Networking-Sites, Video-/Foto-Sharing-Websites, Foren und Message Boards sowie von Zeit zu Zeit benutzergenerierten Inhalte extrahiert werden.</t>
  </si>
  <si>
    <t xml:space="preserve">Somersby, eine führende Apfelweinmarke der dänischen Brauerei Carlsberg Group, wollte ihre Marketingkampagnen optimieren und besser verfolgen. Sie haben zahlreiche Hashtag-Kampagnen entwickelt, die Fans erfolgreich eingebunden haben, und ihren Erfolg durch den Aufbau starker Beziehungen zu Bloggern und Influencern verstärkt. Als sie beispielsweise eine neue Somersby-Sorte auf dem polnischen Markt einführten, arbeiteten sie mit Dutzenden von Bloggern zusammen und ermutigten die Menschen, Inhalte (insbesondere Fotos) mit einem speziellen Hashtag zu teilen.</t>
  </si>
  <si>
    <t xml:space="preserve">Soomersby nutzte eine KI-gestützte Social-Listening-Lösung eines externen Anbieters, um diese Kampagne zu verfolgen und die Stimmung gegenüber der Marke zu überprüfen. Dank dieser Methode konnten sie sehen, dass die Kampagne die allgemeine Markenstimmung verbesserte und eine enorme Reichweite in den sozialen Medien erzielte. Darüber hinaus wurde das neue Getränk zu einem Bestseller in seiner Kategorie.</t>
  </si>
  <si>
    <t xml:space="preserve">https://enlightened-digital.com/how-to-use-ai-for-social-listening/
 https://en.wikipedia.org/wiki/Social_media_measurement
 https://brand24.com/blog/what-is-social-listening/</t>
  </si>
  <si>
    <t xml:space="preserve">Preisintelligenz</t>
  </si>
  <si>
    <t xml:space="preserve">Viele Unternehmen kämpfen damit, einen fairen Preis für ein Produkt oder eine Dienstleistung zu bestimmen, wie Kund:innen auf unterschiedliche Preise reagieren und wie sie den maximalen Wert für jedes Kundensegment in einem Markt herausholen können. Hier kommt ML (Machine Learning) ins Spiel. Es gibt Unternehmen die Möglichkeit, Preise, ihre Preisstrategie und die Effektivität ihrer Manager:innen zu optimieren. Durch die Analyse verschiedener Datenquellen hilft KI Unternehmen, den Preis ihrer Produkte effizienter festzulegen und eine effektive Preisstrategie zu erstellen, den ROI von Verkaufsaktionen zu berechnen, Preise, Lagerbestände und Lieferzeiten von Wettbewerber:innen zu verfolgen und eine genauere Kundensegmentierung vorzunehmen. Es ermöglicht auch intelligentere und personalisierte Vorschläge, an welchen zusätzlichen (Cross-Selling) oder profitableren (Upselling) Produkten und/oder Dienstleistungen ein Kunde/eine Kundin interessiert sein könnte.</t>
  </si>
  <si>
    <t xml:space="preserve">EURONICS ist einer der größten Einzelhändler für Haushaltselektronik. Preissuchmaschinen und Online-Marktplätze machen es Endkunden sehr einfach, den Marktpreis von Produkten zu ermitteln. Diese Preistransparenz hat weitreichende Folgen für den Handel: Die Customer Journey beginnt nicht mehr in der Filiale vor Ort, sondern online – der Kunde/die Kundin ist heute also bestens informiert und kann dort kaufen, wo ihm das Angebot am attraktivsten erscheint. Der verstärkte Wettbewerb am Markt erhöht auch den Druck auf die EURONICS-Händler:innen, ihre Produkte zu wettbewerbsfähigen Preisen anzubieten, ohne selbst Verluste zu erleiden. Auf dem Marktplatz euronics.de verkaufen Mitglieder über 100.000 Produkte. Die Herausforderung besteht darin, ihre Angebote für Wettbewerbsvergleiche am Markt zu optimieren.</t>
  </si>
  <si>
    <t xml:space="preserve">Vor der Implementierung einer Price-Intelligence-Lösung konnten EURONICS-Mitglieder einmal pro Woche Preisinformationen zu Wettbewerbsprodukten von der Zentrale erhalten. Diese Daten waren jedoch weder umfassend noch aktuell genug für eine attraktive Preisgestaltung. Die Grundlage für eine optimale Preisgestaltung von Produkten sind verlässliche, tagesaktuelle Daten – und daher ist eine höhere Aktualisierungsrate von Preisinformationen für moderne Preisstrategien entscheidend. Diese erhöhte Aktualisierungsfrequenz ließe sich kosteneffizient nur mit einem Automatisierungstool erreichen. Anhand einer gut gepflegten Datenbank, bestehend aus individuell konfigurierbaren Preisregeln und der aktuellen Marktlage, ermittelt ein Price Intelligence Tool eines externen Anbieters einen optimalen Preis für jedes einzelne angebotene Produkt. Dieser Wettbewerbspreisvorschlag kann dann entweder automatisch oder manuell an den unternehmenseigenen Webshop, ERP (Enterprise Resource Planning) oder andere Schnittstellen übertragen werden. Die KI-Lösung stellt EURONICS mehrmals täglich die wettbewerbsfähigen Preise von rund 100.000 Produkten zur Verfügung.</t>
  </si>
  <si>
    <t xml:space="preserve">https://www.pwc.be/en/news-publications/2019/artificial-intelligence-may-be-game-changer-for-pricing.html
 https://priceintelligence.net/wp-content/uploads/2020/04/Case-Study_Euronics_intelligent-market-analysis.pdf</t>
  </si>
  <si>
    <t xml:space="preserve">Empfehlungssysteme</t>
  </si>
  <si>
    <t xml:space="preserve">Ein Empfehlungssystem oder Empfehlungsmodul ist eine Art Datenfiltertool, das künstliche Intelligenz verwendet, um bestimmten Benutzer:innen oder Kund:innen die relevantesten Produkte, Dienstleistungen oder Informationen zu empfehlen, indem versucht wird, die „Bewertung“ oder „Präferenz“ einzelner Benutzer:innen vorherzusagen. Es funktioniert nach dem Prinzip, Muster in Verbraucherverhaltensdaten zu finden, wie z. B. die Historie des Benutzers/der Benutzerin oder das Verhalten ähnlicher Benutzer:innen. Empfehlungsmaschinen sind heutzutage allgegenwärtig und werden in einer Vielzahl von Bereichen eingesetzt, beispielsweise in Playlist-Generatoren für Video- und Musikdienste, Produktempfehlungen für Online-Shops oder Inhaltsempfehlungen für Social-Media-Plattformen und offene Web-Inhaltsempfehlungen. Tatsächlich sind einige der größten Marken, mit denen wir täglich zu tun haben, um eine Marke herum aufgebaut, darunter Netflix, Amazon, Google und Goodreads.</t>
  </si>
  <si>
    <t xml:space="preserve">Einer der größten Wiederverkaufsmarktplätze in Amerika wollte personalisierte Empfehlungen bereitstellen, indem er Kundendaten mit Inhalten verknüpfte. Die Anzahl der einzigartigen Artikel im Inventar stellte eine Herausforderung dar, wenn es darum ging, Empfehlungen zu geben. Es war ebenfalls eine Hürde, Empfehlungen während der Einkaufsreise (Customer Journey) mit Produkten zu präsentieren, die den visuellen Stilpräferenzen und Absichten des Käufers/der Käuferin ähneln. Ziel war es, die Käufer:innen mit relevanten Empfehlungen auf verschiedenen Seiten der Webseite zu beschäftigen, ihnen Artikel zu zeigen, die ihrem Stilprofil und ihrer Absicht ähneln, und mit Empfehlungen, die Artikeln ähneln, die nicht vorrätig oder nicht verfügbar sind.</t>
  </si>
  <si>
    <t xml:space="preserve">Der Einzelhändler nutzte die Lösung eines externen Anbieters, um Einblicke in die Präferenzen der Käufer:innen zu gewinnen. Dazu gehören visuelle stilbasierte Attribute wie Farbe, Muster, Form für den Mode-Einzelhandel sowie Marke, Kategorie usw. Diese Informationen wurden verwendet, um Produktempfehlungen mit visuell relevanten Stilen für jede/n Käufer/in zu erstellen. Das Ergebnis ist, dass jede/r Käufer/in von dem Moment an, in dem er/sie die Webseite betritt, eine auf ihn/sie zugeschnittene Reise hat. Den Shoppern werden Produkte mit erhöhter Relevanz serviert. Diese Empfehlungen werden auch verwendet, um vergriffene Produkte auf Seiten zu verwalten, damit Käufer:innen ihre Reise fortsetzen können, auch wenn ein Produkt, das ihnen gefällt, nicht verfügbar ist.</t>
  </si>
  <si>
    <t xml:space="preserve">https://en.wikipedia.org/wiki/Recommender_system
 https://medium.com/voice-tech-podcast/a-simple-way-to-explain-the-recommendation-engine-in-ai-d1a609f59d97
 https://www.appier.com/blog/what-is-a-recommendation-engine-and-how-does-it-work/
 https://vue.ai/resources/case-studies/personalization-solutions-for-rental-and-resale-market/?utm_term=%2Bproduct %2Brecommendation&amp;utm_campaign=VueX_ROUSA&amp;utm_source=Google&amp;utm_medium=Paid&amp;hsa_acc=6467954605&amp;hsa_cam=14153189644&amp;hsa_grp=124344255566&amp;hsa_ad=537265401096&amp;hsa_src=g&amp;hsa_tgt=kwd-308283590338&amp;hsa_kw=%2Bproduct %2Brecommendation&amp;hsa_mt=b&amp;hsa_net=adwords&amp;hsa_ver=3&amp;gclid=CjwKCAiAnO2MBhApEiwA8q0HYatV0n6-MWqh6HhMgw_ojOjO8GnGLKRA0DLzn_iNIv8lESzlduD9jhoCUSkQAvD_BwE</t>
  </si>
  <si>
    <t xml:space="preserve">Wettbewerbsanalyse</t>
  </si>
  <si>
    <t xml:space="preserve">Die Wettbewerbsanalyse ist eine leistungsstarke Strategie, die von Marken eingesetzt wird, um bedeutende Wettbewerber:innen zu identifizieren und Recherchen zu ihren Produkten, Werbekampagnen, Verkäufen und Marketingstrategien durchzuführen. Durch die Verwendung von Wettbewerbsanalysen können Marken robuste Geschäftsstrategien entwickeln, die einer Marke helfen können, sich gegenüber ihren Mitbewerber:innen zu verbessern.
 Soziale Medien sind ein primärer Schwerpunktbereich bei der modernen Überwachung des Wettbewerbs. Unternehmen müssen sicherstellen, dass sie sich ansehen, was die Wettbewerber:innen sagen, was ihre Kund:innen sagen, und auch die Anzeigen und Online-Kampagnen der Wettbewerber:innen genau beobachten. KI-basierte Überwachungstools können es einem Unternehmen ermöglichen, jeden Social-Media-Beitrag seiner Konkurrent:innen und auch von deren Kund:innen zu erfassen.
 KI-basierte Systeme können auch die Preise, Produkte, Produktfeedbacks und viele weitere Details des Wettbewerbs identifizieren.</t>
  </si>
  <si>
    <t xml:space="preserve">Ein großer US-Haushaltsgerätehersteller, der Produkte online über The Home Depot und Lowes verkauft, wollte einen Weg finden, wertvolle Daten zu gewinnen, die es ermöglichen würden, intelligentere Entscheidungen in Bezug auf Produkteigenschaften, Preispunkte und weiteres zu treffen.
 Für Hersteller:innen, die hauptsächlich online verkaufen, ist es problematisch, nicht in der Lage zu sein, aussagekräftige Erkenntnisse von Online-Händler:innen zu gewinnen. Während die Hersteller:innen nicht völlig im Dunkeln tappen – viele Online-Händler:innen liefern wöchentlich aggregierte Abverkaufsdaten, die Informationen über Produktverkäufe liefern –, sind sie nicht in Daten über ihre Wettbewerbsposition innerhalb der einzelnen Produktkategorien eingeweiht. Ohne diese Erkenntnisse ist es für Hersteller:innen schwierig, die Faktoren zu verstehen, die das Kundenverhalten beeinflussen, einschließlich Preis, Produktmerkmalen und Werbeaktionen. Die Hersteller:innen müssen raten, welche Produkte in den Augen der Verbraucher:innen ähnlich sind, welche Produktmerkmale die Verkaufsleistung steigern, ob die Preisgestaltung den Umsatz negativ beeinflusst oder nicht und vieles mehr.
 Während Hersteller:innen über diese wichtigen Punkte, die die Rentabilität so stark beeinflussen, im Unklaren gelassen werden, ist dies für Einzelhändler:innen oft nicht der Fall. Ihre ausgefeilten Analysen liefern Antworten auf die vielen Fragen, die Hersteller:innen möglicherweise haben. Das Problem ist, dass sie diese Erkenntnisse aus Wettbewerbsgründen nicht teilen.</t>
  </si>
  <si>
    <t xml:space="preserve">Der Haushaltsgerätehersteller arbeitete mit einem KI-basierten Unternehmen zusammen, um die Beziehungen zwischen allen maßgeschneiderten Produkten und Marken in der Kategorie gleichzeitig zu analysieren. Durch den Einsatz von Netzwerkanalysen und maschinellem Lernen war der Algorithmus in der Lage, die Händlerempfehlungen effektiv zurückzuentwickeln und eine bemerkenswerte Menge an Details über das Verbraucherverhalten und Vorlieben aufzudecken. Der KI-Algorithmus konnte datenbasierte Vorhersagen über das Verkaufsvolumen der Konkurrent:innen, die wichtigsten Produktmerkmale und mehr treffen.
 Dies half dem Hersteller zu erkennen, welche Produktkategorien unterdurchschnittlich abschnitten, welche Merkmale die Preise der Wettbewerber:innen beeinflussten und Möglichkeiten für Cross-Promotionen und konkurrierende Produkte zu identifizieren. Der Algorithmus konnte Produkte auch basierend auf wahrscheinlichen Verkaufsmengen einstufen.</t>
  </si>
  <si>
    <t xml:space="preserve">https://www.mentionlytics.com/blog/how-artificial-intelligence-can-optimize-competitors-monitoring/
 https://www.vertexintelligence.com/case-study/competitive-intelligence-and-performance-optimization-models-provide-smarter-insights-for-manufacturer-selling-products-online/
 https://www.mentionlytics.com/blog/how-artificial-intelligence-can-optimize-competitors-monitoring/
 https://deeperinsights.com/ai-driven-competitive-intelligence/</t>
  </si>
  <si>
    <t xml:space="preserve">Marketing-Automatisierung</t>
  </si>
  <si>
    <t xml:space="preserve">KI-gestützte Marketing-Automatisierungsplattformen ermöglichen es Vermarkter:innen, die richtigen Benutzer:innen zur richtigen Zeit über den richtigen Kanal zu erreichen. Marketingfachleute können jetzt jedem/jeder Benutzer/in über seinen/ihren bevorzugten Kanal hochgradig personalisierte Kommunikation liefern. Darüber hinaus können sie jede Aktivität bestimmter Verbraucher:innen verfolgen und sich entsprechend mit ihnen verbinden.
 KI gibt Marketingfachleuten nicht nur die Möglichkeit, die Interessen und Verhaltensweisen einzelner Verbraucher:innen zu verstehen, sondern ermöglicht es auch, mit diesen auf personalisierte, maßstabsgerechte 1:1-Weise zu kommunizieren. Mit anderen Worten, die KI-gestützte Marketingautomatisierung ermöglicht es Marketingleuten (und den Marken, die sie vertreten), relevante Botschaften über eine Vielzahl von Kanälen an die richtigen Empfänger:innen zur richtigen Zeit zu senden.</t>
  </si>
  <si>
    <t xml:space="preserve">Sundance Catalog versorgt Verbraucher:innen mit einer Sammlung einzigartiger Angebote wie Kleidung und Schmuck. Sundance Catalog wollte seine Abonnentenliste in fokussiertere Untergruppen aufteilen, um besser von den engagiertesten Zielgruppen zu profitieren, ohne die weniger aktiven Abonnent:innen mit einem Überangebot zu verschrecken.
 Um die Herausforderungen bei der Platzierung von Emails in Posteingängen zu bewältigen und eine tiefere Verbindung zu seinem E-Mail-Publikum herzustellen, arbeitete Sundance Catalog mit einem KI-basierten Unternehmen zusammen, um eine abgestufte E-Mail-Struktur zu testen.
 Die KI-Lösung beinhaltete die Reduzierung des Sendevolumens und die Konzentration auf die Zielgruppenausrichtung, indem Kampagnen nur auf die engagiertesten, kampagnenrelevanten Empfänger:innen ausgerichtet wurden. Die KI-Lösung wurde verwendet, um eine abgestufte Engagement-Struktur für die E-Mail-Abonnentenliste zu implementieren und die E-Mail-Liste in kleinere, besser zu verwaltende Teilmengen aufzuteilen. Abonnent:innen wurden ihren jeweiligen Ebenen, auf der Grundlage einer Kombination aus Abonnementlaufzeit und E-Mail-Engagement zugewiesen, mit der Möglichkeit, in Echtzeit zwischen den Ebenen zu wechseln, abhängig von Faktoren wie das Abonnement-Beginndatum oder dem Öffnungs- und Klickverlauf.</t>
  </si>
  <si>
    <t xml:space="preserve">Infolgedessen erlangte Sundance Catalog die Möglichkeit, von seinem engagiertesten Publikum zu profitieren, ohne die verbleibenden Empfänger:innen zu überfordern. Aus metrischer Sicht führte dieser Übergang zu einem verbesserten Engagement, einem besseren Listenzustand, einer höheren Reputation des Absenders und einer verbesserten Platzierung im Posteingang.
 Die KI-basierte Lösung ermöglichte es Sundance Catalog, die richtigen Käufer:innen mit der richtigen Botschaft zur richtigen Zeit besser zu erreichen. An den E-Mails selbst hat sich nichts geändert (das Kreative, die Betreffzeilen, die Markengeschichte, die Markenstimme, die Angebote usw.) – das einzige, was sich geändert hat, war der Engagement-Ansatz von Sundance Catalog. Als Ergebnis dieses neuen, abgestuften Systems erzielte die Marke im Jahresvergleich ein erhebliches Wachstum und reduzierte gleichzeitig die Gesamtkosten ihres E-Mail-Marketingprogramms erheblich.</t>
  </si>
  <si>
    <t xml:space="preserve">https://zetaglobal.com/blog/ai-powered-marketing-automation/
 https://zetaglobal.com/case-studies/improving-inbox-placement-to-send-sales-soaring/
 https://www.salesforce.com/products/einstein/resources/artificial-intelligence-for-marketing/</t>
  </si>
  <si>
    <t xml:space="preserve">Frachtkonsolidierung</t>
  </si>
  <si>
    <t xml:space="preserve">Die Frachtkonsolidierung reduziert die Anzahl der Sendungen, die ein Unternehmen organisieren muss, und führt in der Regel zu erheblichen Einsparungen, da häufig Massentarife angewendet werden können. KI-Modelle bieten Einblicke in Produkte und Volumen und Anzahl der Sendungen – je nach Standort, Kunde/Kundin, Saison, Frachtart, bevorzugten Lieferzeitfenstern und Transportvoraussetzungen wie Umgebungstemperatur oder Luftfeuchtigkeit. Es hilft der Logistik, Sendungen zu konsolidieren, um die Transitzeit zu verkürzen, Kosten zu kontrollieren und den Kundenservice zu verbessern.</t>
  </si>
  <si>
    <t xml:space="preserve">Das Geschäft von DHL ist in vier verschiedene Divisionen gegliedert: Post - eCommerce - Pakete, Express, Lieferketten und Globaler Versand. Der Lead Logistics Partner (LLP) von DHL, Global Forwarding, ist für die Initiierung und Verwaltung von Veränderungen in der gesamten Lieferkette einer Kundin/eines Kunden verantwortlich. Zu den Kund:innen zählen große Unternehmen und Branchenführer. Der Outsourcing-Sektor ist hart umkämpft, bietet aber gleichzeitig viele Wachstumschancen.
 Bei der vorliegenden Problemstellung handelt es sich um die Optimierung eines Logistiknetzwerkes eines Kunden von DHL. Der Kunde entwickelt und vertreibt Systeme, Ausrüstungen und Dienstleistungen für den Transportsektor. Hier wirken zahlreiche Lieferant:innen auf der ganzen Welt mit, die Artikel per Luft-, See- und Straßentransport zu ihren Produktionsstätten versenden.
 Global Forwarding ist derzeit für das Management des Lieferkettennetzwerks verantwortlich und strebt eine allgemeine Optimierung dieses Prozesses an, um die Transportkosten zu senken. Insgesamt gibt es 825 verschiedene Lieferant:innen oder Ursprünge aus der ganzen Welt. In den vergangenen zwei Jahren haben sie rund 15.000 Sendungen an insgesamt 85 Produktionsstätten bzw. Bestimmungsorte abgewickelt. Jede Sendung besteht aus einer oder mehreren Transportanfragen, die einer oder mehreren Bestellungen entsprechen.</t>
  </si>
  <si>
    <t xml:space="preserve">Bas van Andel stellt einen maschinellen Lernansatz für die Versandkonsolidierung vor. Eine Clusteranalyse gruppiert Lieferant:innen, die geografisch nahe beieinander liegen und im Allgemeinen an die gleichen Produktionsstandorte liefern, und eine zeitbasierte Richtlinie, die eine maximale Wartezeit für Lieferungen einführt, bevor sie freigegeben werden. Bei der Einführung einer maximalen Wartezeit ergibt sich ein Abgleich zwischen Einsparung und Anteil pünktlicher Sendungen. In diesem Fall hängen die potenziellen Einsparungen von der Toleranz des Unternehmens für verspätete Lieferungen ab.</t>
  </si>
  <si>
    <t xml:space="preserve">https://www.infosys.com/insights/ai-automation/documents/moving-goalposts.pdf
 https://www.semanticscholar.org/paper/A-Machine-Learning-Approach-to-Shipment-Andel/c4fc4816f69019f2c353bf104caaee8fd9201614</t>
  </si>
  <si>
    <t xml:space="preserve">Logistik und Lieferketten</t>
  </si>
  <si>
    <t xml:space="preserve">Flottenmanagement Beispiel 1</t>
  </si>
  <si>
    <t xml:space="preserve">KI-Flottenmanagement ist der Einsatz von auf künstlicher Intelligenz basierender Technologie zur Verwaltung des Flottenbetriebs. In einer sich ständig verändernden Welt rationalisiert es die Arbeit von Flottenmanager:innen, indem es menschliche Fehler schrittweise aus dem Transportprozess eliminiert. KI-basierte Empfehlungen stellen sicher, dass Flottenfahrer:innen, Manager:innen und Mechaniker:innen bessere Entscheidungen treffen können, die die langfristige Leistung der Flotte verbessern. Es dient auch als Assistenztechnologie und stellt sicher, dass die Fahrer:innen während jedes Transportzyklus autonom bleiben. Die wachsende Notwendigkeit, die Fahrersicherheit an erste Stelle zu setzen, ohne Kompromisse bei Kosten oder Effizienz einzugehen, hat zur Einführung intelligenter Flottenmanagementsysteme geführt.</t>
  </si>
  <si>
    <t xml:space="preserve">Linde ist ein weltweit tätiges multinationales Chemieunternehmen. Mehr als eine Milliarde Kilometer legen die Lieferwagen des Unternehmens jährlich zurück. Als Teil eines breiteren Fokus auf künstliche Intelligenz (KI) und Prozessoptimierung entwickelt das Unternehmen jetzt Lösungen, um die Sicherheit dieser Fahrten zu verbessern.</t>
  </si>
  <si>
    <t xml:space="preserve">Das Sammeln von Daten ist ein Schlüsselelement jedes betrieblichen Prozesses, denn ohne die Analyse vergangener Daten lassen sich keine fundierten Entscheidungen treffen. Mit historischen Einsichten werden Millionen von in Echtzeit analysierten Datenpunkten analysiert. Daraus resultiert die Priorisierung von Chancen und Risiken, sodass Flottenmanager:innen und Fahrer:innen die beste Vorgehensweise in potenziell problematischen Situationen bestimmen können. Durch die Zusammenarbeit mit einem britischen Start-up (KI-Experten im Transportbereich) hatte Linde Zugriff auf umfangreiche Daten und begann, damit einen neuen Algorithmus zu entwickeln. Das Projekt konzentrierte sich eher auf externe Faktoren als auf Informationen zu den Fahrer:innen selbst. Linde hatte Zugriff auf die Daten des öffentlichen Verkehrs der letzten 10 Jahre, darunter zwei Millionen in Polizeiberichten beschriebene Unfälle, Straßentopologie-Daten, Wetterdaten, Straßenbaudaten und Verkehrsdaten sowie Lindes eigene Fahraufzeichnungen. Durch maschinelles Lernen war es möglich, Korrelationen zwischen verschiedenen Faktoren zu identifizieren, irrelevante Informationen zu entfernen und vorherzusagen, was unter bestimmten Bedingungen am wahrscheinlichsten passieren wird.</t>
  </si>
  <si>
    <t xml:space="preserve">https://magazine.startus.cc/ai-fleet-management-will-shape-future-transportation/
 https://www.linde-gas.com/en/whats-happening/driving-linde-tech-forward/index.html</t>
  </si>
  <si>
    <t xml:space="preserve">Flottenmanagement Beispiel 2</t>
  </si>
  <si>
    <t xml:space="preserve">Das amerikanische multinationale Technologieunternehmen Amazon nutzt viele verschiedene Transportdienste, um Pakete zu liefern. Amazon steht seit langem in der Kritik, seine Fahrer:innen dazu zu drängen, täglich bis zu 200 Lieferungen zu erledigen, was nach Ansicht vieler eine unangemessene Forderung ist, die dazu führen kann, dass müde Arbeiter:innen Risiken eingehen. Anstatt diese intensiven Zeitpläne zu reduzieren, hat das Unternehmen damit begonnen, mit KI ausgestattete Kameras zu verwenden, um Fahrer:innen zu warnen, wenn sie gegen Straßenverkehrsregeln verstoßen oder unsichere Fahrpraktiken anwenden.</t>
  </si>
  <si>
    <t xml:space="preserve">Amazon installiert die Driveri-Plattform des in San Diego ansässigen Start-ups Netradyne in seinen Fahrzeugen. Deren Kameras verwenden vier Objektive, die die Straße, den/die Fahrer/in und beide Seiten des Lieferwagens filmen. Die Kameras, die zu 100 Prozent in Betrieb sind, zeichnen kein Audio auf und können nicht verwendet werden, um die Fahrer:innen in Echtzeit zu beobachten. Sie verfügen über künstliche Intelligenz, die 16 Signale basierend auf dem, was um das Fahrzeug herum passiert, und den Aktionen eines Fahrers/einer Fahrerin identifiziert. Alles Illegale, wie z. B. Nichtanhalten oder zu schnelles Fahren, löst Audio-Antworten aus, darunter „Kein Halt erkannt“ und „Bitte langsamer fahren“. Unsicheres Fahren, wie z.B. zu starkes Bremsen, bringt keine Audiowarnungen, sondern es wird im Filmmaterial festgehalten, das auf ein sicheres Portal hochgeladen wird, damit Amazon es prüfen kann. Während die Kameras keinen Live-Feed bieten, können einige Signale Amazon dazu veranlassen, die Fahrer:innen zu kontaktieren. Wenn zum Beispiel ein Gähnen registriert wird, weist die Kamera darauf hin, für 15 Minuten anzuhalten. Wenn Fahrer:innen dies nicht tun, vermutlich wegen der Lieferungen, die abgeschlossen werden müssen, könnte die/der Vorgesetzte anrufen und sie bitten, eine Weile anzuhalten.
 Hinweis: Diese Anwendung wurde erheblich kritisiert und stellt einige ethische Herausforderungen dar, da einige Fahrer:innen eine Bedrohung ihrer Privatsphäre sehen.</t>
  </si>
  <si>
    <t xml:space="preserve">https://www.techspot.com/news/88521-amazon-installing-ai-powered-cameras-delivery-vans-monitor.html
 https://www.cnet.com/tech/services-and-software/amazon-plans-to-install-ai-powered-cameras-in-delivery-vehicles/</t>
  </si>
  <si>
    <t xml:space="preserve">Flottenmanagement Beispiel 3</t>
  </si>
  <si>
    <t xml:space="preserve">Linde liefert die CO2-Zylinder, die in Kneipen für Bierzapfanlagen und andere Getränkespender verwendet werden, um ihnen die sprudelnde Güte zu verleihen. Um die Kundenanforderungen zufriedenstellend zu erfüllen und einen zuverlässigen Kundenservice zu bieten, musste Linde zusätzliche Lieferungen an die Kneipen durchführen, falls die Anforderungen der Kneipenbesitzer:innen in der ersten Lieferrunde nicht erfüllt wurden. Außerdem wurden die Zylinder in einigen Fällen unnötig herumgefahren und überflüssige Lieferungen an die Wirtshausbesitzer:innen vorgenommen. Bei der Analyse früherer Daten stellte Linde fest, dass 350.000 Gasflaschen pro Jahr unnötig herumgefahren und in verschiedene Teile des Vereinigten Königreichs geliefert wurden, wo Linde die Lösung testete.</t>
  </si>
  <si>
    <t xml:space="preserve">KI-Algorithmen verwenden Auftragsverlaufsdaten und kombinieren diese mit Echtzeitdaten zu anderen externen Faktoren, um eine genauere Bedarfsprognose zu erstellen. Diese verbesserte Bedarfsprognose wird verwendet, um einen optimierten Lieferterminplan zu erstellen, der mit hoher Wahrscheinlichkeit an die Notwendigkeiten von Kund:innen angepasst wird. Ein solcher optimierter Zeitplan kann dazu beitragen, Überbestände und Unterbestände sowohl für Einkäufer:innen als auch für die Lieferant:innen zu reduzieren. Darüber hinaus können Algorithmen auf eine/n bestimmten Käufer/in zugeschnitten werden, indem die Bestellhistorie dieser Person genutzt und mit Echtzeitdaten zu anderen Faktoren wie lokalen Ereignissen, regionalen Feiertagen und den entsprechenden Wetterbedingungen kombiniert wird.
 Das Digitalisierungsteam von Linde nutzte historische Daten zu Bestellinformationen von über 25.000 Kund:innen und verwendete KI, um den Einfluss anderer externer Faktoren wie Wetter, lokale Veranstaltungen, Feiertage, Lage der Kneipen und Sportveranstaltungen und deren Einfluss auf den Bierkonsum in Kneipen zu bestimmen, was sich dann auf die benötigte CO2-Menge auswirkte. Sie erwähnten auch, wie sie für jeden Kunden/jede Kundin (in diesem Fall Kneipenbesitzer:innen) einen „maßgeschneiderten Lieferalgorithmus“ haben könnten, der ihnen helfen könnte, nicht nur die richtige Anzahl von Zylindern zu liefern, die ein/e Kneipenbesitzer/in benötigt, sondern sie auch zum richtigen Zeitpunkt zu liefern.</t>
  </si>
  <si>
    <t xml:space="preserve">https://docs.google.com/document/d/17_Kf-EFtnBgRU4gP4ZfxWp9feI9G3K1259X66FxT45Y/edit#</t>
  </si>
  <si>
    <t xml:space="preserve">Flottenmanagement Beispiel 4</t>
  </si>
  <si>
    <t xml:space="preserve">Der Luftfahrtflotten-Monitor-Prozess von GE, der über Jahrzehnte aufgebaut und verfeinert wurde, war sehr arbeitsintensiv, manuell und suboptimal (nicht in Bezug auf den Ausfall von Triebwerksteilen, sondern insofern, als GE dazu neigte, auch dann Wartungen zu betreiben, wenn dies nicht benötigt wurde). Der Flotten-Monitor-Prozess unterstützt die globale Triebwerksflotte von GE, indem Sensordaten von Triebwerken mehrmals pro Flug erfasst werden. Diese Daten werden in der Cloud aggregiert und physikbasierte Modelle werden auf den Daten ausgeführt, um Anomalien zu identifizieren und Warnungen zu erstellen, die dem globalen Flotten-Monitor-Team angezeigt werden. Dieses Team verfügt über Fachexpert:innen, die jede Warnung analysieren und entscheiden, wann „Kundenbenachrichtigungsberichte“ an die Fluggesellschaften ausgegeben werden und wann Techniker:innen vor Ort entsandt werden, um Inspektionen und Reparaturen durchzuführen. Der Engpass bei diesem Prozess bestand darin, dass die Expert:innen die Warnung und alle damit verbundenen Daten überprüften und möglicherweise in der Wissensdatenbank nach ähnlichen Warnungen suchten. Dies war sehr zeitaufwändig, erforderte viele Arbeitsstunden und verursachte Verzögerungen.</t>
  </si>
  <si>
    <t xml:space="preserve">Um das Problem zu lösen, setzte GE auf das neu erworbene Startup Wise.io, das ML-basierte Lösungen baut und einsetzt. Das Wise.io-Team wollte maschinelles Lernen auf eine nicht störende Weise in diesen Arbeitsablauf integrieren. Das Team nahm alle historischen Warnungen und Ergebnisse dieser Warnungen aus der gesamten Flotte und nutzte maschinelles Lernen, um die Muster zu lernen, die mit dem tatsächlichen Ergebnis jeder Warnung verbunden sind. Die maschinelle Lernanwendung lieferte dann Empfehlungen an das Flotten-Monitor-Team, nutzte maschinelles Lernen, um ihnen eine Richtung zu weisen (sowohl Vorschläge als auch Vertrauensniveaus in diese Vorschlägen), und gab dem Team ein Tool an die Hand, das ihnen das Leben erleichtert.</t>
  </si>
  <si>
    <t xml:space="preserve">https://dspace.mit.edu/bitstream/handle/1721.1/118492/1055658350-MIT.pdf?sequence=1&amp;isAllowed=y</t>
  </si>
  <si>
    <t xml:space="preserve">Reduzierung der Lieferkosten für die letzte Meile</t>
  </si>
  <si>
    <t xml:space="preserve">Die Last-Mile-Lieferung oder Last-Mile-Logistik bezieht sich auf den Transport von Waren von einem Distributionszentrum bis zur Tür der Kund:innen (oder zum Endpunkt). In der Regel kann dieser Abschnitt der Lieferroute mehr als die Hälfte der gesamten Versandkosten ausmachen, was ihn zum teuersten Teil der Erfüllungskette macht.
 Die Kosten und Ineffizienzen des Problems der letzten Meile wurden durch die steigende Nachfrage nach „Same-Day-Delivery“ und sofortigen Lieferungen noch weiter verschärft, aber viele Unternehmen würden diesen Service gerne anbieten, um wettbewerbsfähig zu bleiben und die Kundenzufriedenheit zu gewährleisten. KI und maschinelles Lernen können einen großen Beitrag zur Bewältigung dieser Herausforderungen leisten, indem Echtzeit-Bodendaten wie Verkehr, Wetterbedingungen und Lieferlasten verwendet werden, um dynamisches Routing und Lieferplanung zu implementieren.</t>
  </si>
  <si>
    <t xml:space="preserve">SingPost Limited, das Logistik- und Postdienste auf dem nationalen und globalen Liefermarkt anbietet, stellte fest, dass Rückverfolgbarkeit und Bequemlichkeit eines der Hauptanliegen seiner Kund:innen waren und die Verwaltung der Lieferkosten ein Anliegen der E-Commerce-Händler:innen war. Kund:innen, die in dicht besiedelten Städten wie Bangkok und Jakarta leben, wurden aufgrund von Staus und Wetterbedingungen in der Regel vage Paketankunftszeiten mitgeteilt. Dies führte zu verpassten Lieferungen und frustrierten Kund:innen, was die teuren Lieferkosten auf der letzten Meile weiter verschärfte.</t>
  </si>
  <si>
    <t xml:space="preserve">Die Logistiksoftware Last Mile Platform (LaMP) von SingPost ist ein KI-basiertes Tool, das verschiedene Zustelldienste für die letzte Meile wie Kurierdienste, Paketschließfächer und stationäre Sammelstellen auf einer einzigen Plattform konsolidiert.
 Die KI-Software ist in der Lage, Kurierbewegungen zu analysieren und Interessengruppen gegebenenfalls proaktiv zu warnen. Einzelhändler:innen können ihren Kund:innen die Möglichkeit bieten, ihre Online-Einkäufe über jeden Last-Mile-Lieferknoten im Netzwerk, in jedem Land Südostasiens zu erhalten. Ein weiteres Schlüsselmerkmal des KI-Algorithmus ist seine Fähigkeit, basierend auf Faktoren wie Paketzielen, Kundenpräferenzen und Echtzeit-Verkehrs- und Wetterdaten autonom die besten Kurierzustellrouten zu planen.</t>
  </si>
  <si>
    <t xml:space="preserve">https://www.businessinsider.com/last-mile-delivery-shipping-explained
 https://optimoroute.com/last-mile-delivery/
 https://www.dhl.com/content/dam/dhl/global/core/documents/pdf/glo-core-artificial-intelligence-trend-report.pdf
 https://www.straitstimes.com/singapore/singpost-customers-to-get-sms-alerts-before-delivery-thanks-to-ai-in-new-last-mile
 https://anyline.com/news/ai-machine-learning-last-mile-delivery</t>
  </si>
  <si>
    <t xml:space="preserve">Ermöglichung vorausschauender Logistik</t>
  </si>
  <si>
    <t xml:space="preserve">Das Transportmanagement für Online-Shopping hat einige dynamische Änderungen erlebt, seit Verbraucher:innen erwarten, dass die Lieferung am selben Tag (an ausgewählten Orten manchmal sogar zur selben Stunde) die „neue Normalität“ ist. Verbraucher:innen haben die Liefergeschwindigkeit in der Regel als einen der überzeugendsten Faktoren bei Kaufentscheidungen eingestuft. Da Unternehmen bestrebt sind, der wachsenden Nachfrage nach schneller Lieferung gerecht zu werden, spielt KI in der Transportlogistik bereits eine große Rolle bei der Routenoptimierung sowie bei der Vorhersage von Lieferterminen.
 KI und Vorausschauende Analytik können verwendet werden, um mehrere Datensätze in Bezug auf Kundenprofile, Browserverlauf, Konversation in sozialen Medien, frühere Kundenbestellpräferenzen und andere demografische Daten zu analysieren, um Waren zu versenden, bevor Kund:innen überhaupt die Kaufentscheidung treffen. Diese Art der datengesteuerten Antizipation des Kundenverhaltens, die mit Hilfe von KI-Modellierung erreicht wird, kann einen vorausschauenden Versand ermöglichen, der auch eine Lieferung am selben Tag oder eine schnelle Abwicklung ermöglichen kann.</t>
  </si>
  <si>
    <t xml:space="preserve">Otto ist ein wichtiger Player im deutschen E-Commerce-Markt. Eine Analyse seiner Daten zeigte, dass Verbraucher:innen Produkte mit geringerer Wahrscheinlichkeit zurücksenden, wenn sie innerhalb von zwei Tagen ankommen. Außerdem schienen Kund:innen mehrere Sendungen nicht zu mögen – sie würden lieber alles, was sie bestellt haben, auf einmal erhalten. Aber für Otto ist es nicht einfach, diese Faktoren zu bedienen, da er Produkte verschiedener Marken verkauft, die er nicht selbst auf Lager hat. Normalerweise bedeutet dies, entweder mit dem Versand zu warten, bis alle Bestellungen fertig sind, oder mehrere Kartons zu versenden, die zu unterschiedlichen Zeiten ankommen.</t>
  </si>
  <si>
    <t xml:space="preserve">Die Lösung für diese Probleme besteht darin, besser vorherzusagen, was Kund:innen kaufen werden, sodass diese Produkte im Voraus bestellt werden können. Und genau das tat Otto, indem er einen Deep-Learning-Algorithmus verwendete, der ursprünglich für Teilchenphysik-Experimente am CERN in Genf entwickelt wurde.
 Der KI-Algorithmus analysiert rund 3 Milliarden vergangene Transaktionen und 200 Variablen wie vergangene Verkäufe, Suchanfragen auf Otto.de sowie externe Informationen wie Wettervorhersagen, um vorherzusagen, was Verbraucher:innen kaufen werden. Das System kann jetzt mit sehr hoher Genauigkeit vorhersagen, was im nächsten Monat verkauft wird, und Otto ermöglicht es, jeden Monat rund 200.000 Artikel automatisch von Drittmarken, ohne menschliches Eingreifen, zu bestellen. Auch bei Otto hat das KI-System zu einer deutlichen Reduzierung der Produktretouren geführt.</t>
  </si>
  <si>
    <t xml:space="preserve">https://www.ericsson.com/4a1ed6/assets/local/reports-papers/industrylab/doc/pre-emptive-logistics-report.pdf
 https://ecommercenews.eu/german-ecommerce-company-otto-uses-ai-reduce-returns/
 https://www.bigcommerce.com/articles/omnichannel-retail/</t>
  </si>
  <si>
    <t xml:space="preserve">Energieeffizientes Lager</t>
  </si>
  <si>
    <t xml:space="preserve">Die Lagerverwaltung umfasst Aktivitäten im Zusammenhang mit der Organisation, Kontrolle und Bewegung des Inventars (Waren) innerhalb eines Lagers (oder mehrerer Lager) von der Ankunft als Rohmaterial bis zum Versand als fertige Ware. Bestands- und Lagerprozesse arbeiten täglich mit großen Datenmengen, um den Bestandsfluss und andere Logistikvorgänge zu verfolgen. KI und maschinelles Lernen können einen großen Beitrag zur Bereitstellung nahtloser und agiler Lösungen für eine einfachere und intelligentere Verwaltung von Lagern leisten. Mit Hilfe von Predictive Data Analytics (Vorausschauende Datenanalyse) können Muster für schnelldrehende Waren („Renner“) erkannt und für eine bessere Bestandsverwaltung und Lagerplatzierung weiter genutzt werden. Ebenso können Bestellungen, die gleichzeitig geliefert oder versendet werden müssen, in denselben Behälter gelegt werden, damit sie zusammen abgeholt werden können.</t>
  </si>
  <si>
    <t xml:space="preserve">Das DHL-Lager im Osten Singapurs lagert verschiedene Waren wie Elektronik und pharmazeutische Produkte. Viele davon sind hitze- und feuchtigkeitsempfindlich und erfordern eine beträchtliche Menge an Energie, um in optimalen Lagerbedingungen gehalten zu werden. Die Beleuchtung und die Kühlausrüstung machen einen erheblichen Teil des Gesamtenergieverbrauchs im Lager aus.</t>
  </si>
  <si>
    <t xml:space="preserve">Um dieses Problem anzugehen, arbeitete das DHL-Lagerhaus mit einem KI-basierten Startup zusammen, um maschinelle Lerntechnologie einzusetzen und Muster mit externen Faktoren zu erstellen, die die Lagerbedingungen beeinflussen würden. Predictive Analytics wurde verwendet, um Zeitfenster mit geringeren Geschäftsaktivitäten oder einem Rückgang der Außentemperatur zu bestimmen, was wiederum für Energiekosteneinsparungen genutzt wurde, indem der Energieverbrauch in diesen Zeitfenstern proaktiv reduziert wurde.
 KI-Algorithmen dienen dazu, die Reihenfolge vorherzusagen, in der Artikel ankommen und das Lager verlassen würden, und diese Informationen können verwendet werden, um eine optimierte Positionierung der Paletten zu erstellen. Historische Datentrends und Zukunftsprognosen werden verwendet, um die sich schneller bewegenden Artikel zu erkennen und sie an besseren Positionen zu platzieren, und Artikel, die normalerweise zusammen gekauft werden, werden zusammen im Lager platziert.</t>
  </si>
  <si>
    <t xml:space="preserve">https://lot.dhl.com/next-on-the-green-agenda-for-logistics-energy-efficient-warehouses/</t>
  </si>
  <si>
    <t xml:space="preserve">Bestandskontrolle</t>
  </si>
  <si>
    <t xml:space="preserve">Die Bestandskontrolle erfordert eine ständige Überwachung, um ausreichende Materialmengen vorzuhalten und Über- und Unterbestände zu vermeiden. Bestandseinheiten müssen regelmäßig gezählt und knapp werdende Einheiten aufgefüllt werden. Da Produkte täglich geliefert, entsorgt, gekauft oder sogar gestohlen werden, kann es eine mühsame Aufgabe sein, mit ständig schwankenden Lagerbeständen Schritt zu halten und bei manueller Ausführung auch anfällig für Ungenauigkeiten zu sein.
 Ungenaue Lagerbestände können weitreichende Folgen haben, wie z. B. falsche Gewinnprognosen oder unzufriedene Kund:innen, die nicht in der Lage sind, die gewünschten Produkte zu erwerben. KI und maschinelles Lernen können einen großen Beitrag zur Bereitstellung nahtloser und agiler Lösungen für eine genaue und effizientere Bestandsverwaltung leisten. In stationären Geschäften können Bilderkennung und die Deep-Learning-Technologie verwendet werden, um Merkmale von Artikeln wie Marke, Etiketten, Logos, Preisschilder sowie den Zustand der Regale zu verfolgen. In der Lagerbestandsverwaltung bietet ein ähnlicher Einsatz von Computer Vision KI und Drohnen Potenzial für die Echtzeit-Bestandsverwaltung auf Einzelstück- und SKU (Stock Keeping Unit)-Ebene.</t>
  </si>
  <si>
    <t xml:space="preserve">Ein führender Hersteller einer breiten Palette von Premium-FMCG-Produkten im Nahen Osten, lagert seinen riesigen Produktkatalog in großen Lagern und verfügt über eine schnelllebige Lieferkette. Das Unternehmen war mit seinem manuellen Prozess der Lagerverwaltung mit Bestandsungenauigkeiten und steigenden Arbeitskosten konfrontiert. In einem Fall führte ein schlechtes Dokumentenmanagement im Lager dazu, dass eine Bestandsdatei verloren ging und Chaos in der Lieferkette entstand. Darüber hinaus erwies sich das manuelle Barcode-Scannen an Hochregalen als zeitaufwändig und gefährlich für die Arbeiter:innen. Der Hersteller benötigte eine maßgeschneiderte, technisch versierte Lösung zur Verwaltung und Koordinierung der Abläufe in seinen großen Lagern, um Fehler zu reduzieren und den Inventurprozess effizienter und rationalisierter zu gestalten.</t>
  </si>
  <si>
    <t xml:space="preserve">Das Unternehmen hat zusammen mit einem externen Anbieter eine vollständig automatisierte Lösung für die Bestandsverwaltung mithilfe von Drohnen implementiert. Die Hauptanforderung war eine genaue Karte des Lagers mit Details aller Gänge und Regalstandorte, die Drohnen zur Navigation verwenden konnten. Zur Indoor-Referenzierung und zur Erhöhung der Positionsgenauigkeit der Drohnen wurden Signalkörper in Gängen und Wegen des Lagers platziert. Diese Signalkörper erstellten Positionskoordinaten, die sich bei der Navigation als sehr hilfreich erwiesen.
 Die Drohnen waren mit einem Scanner ausgestattet, der verschiedene Barcode-Aufkleber wie EAN und UCC scannen konnte. Nach dem Datenscan kommunizieren die Drohnen mit einem WMS-System oder einer benutzerdefinierten Software, die den Standort und das Inventar erfassen kann.</t>
  </si>
  <si>
    <t xml:space="preserve">https://futurestores.wbresearch.com/blog/trax-ai-mobile-technology-inventory-storage-management-strategy
 https://www.curvelogics.com/computer-vision-in-inventory-management/
 https://traxretail.com/blog/trax-uses-ai-manage-inventory/
 https://www.supplypro.ca/wal-mart-testing-drones-warehouses-manage-inventory/
 https://www.limitlessmobil.com/case-studies/</t>
  </si>
  <si>
    <t xml:space="preserve">Automatische Inspektion von Wirtschaftsgütern</t>
  </si>
  <si>
    <t xml:space="preserve">Machine Vision ist die Technologie und Methode, die verwendet wird, um eine bildbasierte automatische Inspektion bereitzustellen. In vielen Bereichen übertrifft das maschinelle Sehen das menschliche Sehen bei der quantitativen und qualitativen Messung einer strukturierten Szene aufgrund seiner Geschwindigkeit, Genauigkeit und Wiederholbarkeit.
 Ein Bildverarbeitungssystem kann Objektdetails, die zu klein sind, um vom menschlichen Auge erfasst zu werden, leicht beurteilen und sie mit größerer Zuverlässigkeit und weniger Fehlern untersuchen. Auf Deep Learning basierende Systeme eignen sich gut für visuelle Inspektionen, die komplexerer Natur sind: Muster, die auf subtile, aber tolerierbare Weise variieren.
 Machine Vision in Kombination mit Deep Learning kann zur Bewertung komplexer Oberflächen- und Schönheitsfehler wie Kratzer und Dellen an gedrehten, gebürsteten oder glänzenden Teilen eingesetzt werden. Darüber hinaus hat Machine Vision eine sehr hohe optische Auflösung, die von der Technologie und der Ausrüstung abhängt, die für die Bilderfassung verwendet werden. Im Vergleich zum menschlichen Sehvermögen verfügt die maschinelle Bildverarbeitung über ein „breiteres“ Spektrum der visuellen Wahrnehmung mit der Fähigkeit, auch Beobachtungen in den ultravioletten, Röntgen- und Infrarotbereichen des Spektrums durchzuführen.</t>
  </si>
  <si>
    <t xml:space="preserve">In Industriezweigen wie der Logistik sind Schäden und Verschleiß an Betriebsmitteln im Laufe der Zeit an der Tagesordnung. Mithilfe einer Kamerabrücke zum Fotografieren von Güterzugwaggons sind KI-Systeme in der Lage, Schäden erfolgreich zu identifizieren, die Schadensart zu klassifizieren und die geeigneten Korrekturmaßnahmen zur Reparatur dieser Anlagen zu bestimmen.</t>
  </si>
  <si>
    <t xml:space="preserve">Zunächst wurden entlang der Bahngleise Kameras installiert, um Bilder von vorbeifahrenden Waggons aufzunehmen. Die Bilder wurden dann automatisch in einen KI-basierten Bildspeicher hochgeladen, wo KI-Bildklassifizierer beschädigte Waggonkomponenten identifizierten. Die KI-Klassifikatoren wurden darin trainiert, wo sie in einem bestimmten Bild nach Waggonkomponenten suchen und wie sie erfolgreich Waggonteile erkennen und diese dann in sieben Schadensarten klassifizieren können. Als mehr Daten gesammelt und verarbeitet wurden, verbesserte sich die visuelle Erkennungsfähigkeit des KI-Systems in nur kurzer Zeit auf eine Genauigkeitsrate von über 90 %. Die vom System entdeckten Anomalien und Schäden wurden an ein Arbeitsplatz-Dashboard gesendet, das von Wartungsteams verwaltet wird.</t>
  </si>
  <si>
    <t xml:space="preserve">https://nanonets.com/blog/ai-visual-inspection/
 https://www.dhl.com/content/dam/dhl/global/core/documents/pdf/glo-core-artificial-intelligence-trend-report.pdf</t>
  </si>
  <si>
    <t xml:space="preserve">Risikoanalyse der Lieferkette</t>
  </si>
  <si>
    <t xml:space="preserve">Die Lieferkette umfasst die Beschaffung von Materialien von verschiedenen Standorten und mehreren Lieferant:innen. Da Unternehmen möglicherweise nicht immer über potenzielle und aktuelle Störungen wie Arbeitskämpfe oder politische Unruhen an den Orten, an denen sie ihre Waren beziehen, informiert sind, ist eine rechtzeitige Lieferung immer mit einem inhärenten Risiko verbunden. Auch andere Faktoren, wie Naturkatastrophen oder Ladungsdiebstähle, können die Logistik des Transportmanagements beeinträchtigen und sich letztendlich auf die Verteilung und Zustellung auswirken. Auch geopolitische Unsicherheiten, wie beispielsweise die Brexit-Szenarien ohne Abkommen, wirken sich auf die Preise, Zölle und letztendlich den Warentransport zwischen der EU und dem Vereinigten Königreich aus. KI mit integrierter prädiktiver Risikoanalyse kann helfen, Änderungen bei Tarifen, Preispunkten und anderen Engpässen an der Grenze zu erkennen, die sich auf den Warenverkehr auswirken können.</t>
  </si>
  <si>
    <t xml:space="preserve">Dana, ein großer Automobilzulieferer, verfügt über eine komplexe Lieferkette mit über 100 Produktionsstätten, Tausenden von Zulieferstandorten und fast 10.000 Lieferwegen auf der ganzen Welt. Er musste den Prozess verschlanken, die erforderlichen Informationen zu sammeln, um auf Kundenanfragen im Falle eines Ereignisses, das ihre Lieferkette unterbrochen hat, zu reagieren. Ihr Hauptproblem bestand darin, dass sie nicht über genügend Daten verfügten, um Risiken in Bezug auf geografische Regionen, wie Naturkatastrophen oder geopolitische Ereignisse, zu überwachen.</t>
  </si>
  <si>
    <t xml:space="preserve">Das Software-Unternehmen riskmethods löst Danas Problem, indem Daten aus externen und internen Quellen mit KI in Echtzeitinformationen umgewandelt werden. Zunächst werden doppelte Informationen mit Hilfe von Natural Language Processing entfernt. Als nächstes analysiert der auf maschinellem Lernen basierende Empfehlungsdienst von riskmethods die Datenpunkte und filtert die relevantesten Informationen für die Lieferkette von Dana heraus. In einem letzten Schritt werden die identifizierten relevanten Ereignisse oder Informationen gegen geprüft und mit spezifischen Details angereichert. Im Fall von Dana warnte der KI-Dienst von riskmethods erfolgreich vor einem Erdbeben in Mexiko und Währungsschwankungen in der Türkei und lieferte dem Unternehmen eine Übersicht über die betroffenen Lieferant:innen.</t>
  </si>
  <si>
    <t xml:space="preserve">Erkennung von Eindringlingen</t>
  </si>
  <si>
    <t xml:space="preserve">Intrusion Detection kann als die Fähigkeit definiert werden, Computermissbrauch zu überwachen und darauf zu reagieren. Viele Hardware- und Softwareprodukte, die heute auf dem Markt sind, bieten verschiedene Stufen der Einbruchserkennung. Ein Intrusion Detection System (IDS) ist ein Überwachungssystem, das verdächtige Aktivitäten erkennt und Warnungen generiert, wenn sie erkannt werden. Basierend auf diesen Warnungen kann ein SOC-Analyst (Security Operations Center) oder ein Incident Responder das Problem untersuchen und die entsprechenden Maßnahmen ergreifen, um die Bedrohung zu beheben. Künstliche Intelligenz spielt eine entscheidende Rolle bei der Erkennung von Eindringlingen und wird allgemein als der bessere Weg zur Anpassung und zum Aufbau von IDS angesehen, da sie auf Echtzeitprobleme angewendet werden kann.</t>
  </si>
  <si>
    <t xml:space="preserve">Der brasilianische Küchenhersteller Móveis Itatiaia benötigte ein effizienteres Sicherheitssystem mit weniger Fehlalarmen, der Möglichkeit, die Sicherheit von Außendienstmitarbeiter:innen zu überwachen, und Schutz für die Altgeräte des Unternehmens. Eine Suite von F-Secure sorgte für die erhöhte Effizienz und den erforderlichen Schutz und reduzierte gleichzeitig die Fehlalarme, die die Produktivität des Unternehmens beeinträchtigt hatten. Bevor sich Móveis Itatiaia für die Implementierung von F-Secure entschied, hatte das Sicherheitssystem des Unternehmens zwei Hauptprobleme: Es bestand aus zwei separaten Lösungen, die überhaupt nicht miteinander interagierten, und es erzeugte zu viele Fehlalarme. Die übermäßige Anzahl von Fehlalarmen kostete andere Projekte Zeit, sodass die vorhandenen Sicherheitslösungen ineffizient waren. Darüber hinaus benötigte das Unternehmen eine Lösung, die Schutz für seine Altgeräte bietet. Viele der Geräte in ihren Fabriken führen immer noch veraltete Anwendungen aus, und die kommerziellen Schutzoptionen für diese älteren Anwendungen waren begrenzt.</t>
  </si>
  <si>
    <t xml:space="preserve">Móveis Itatiaia (MI) hat eine Lösung eingeführt, die aus Informationssicherheits-, Netzwerktechnik-, Analyse- und Forschungsexpert:innen besteht, die die Netzwerkumgebung von MI rund um die Uhr kontinuierlich überwachen, sodass das Unternehmen schnell auf jede Bedrohung der Cybersicherheit reagieren kann. Die Ticketerstellung für kritische Sicherheitsvorfälle ist automatisiert und bietet sowohl Zeit- als auch Produktivitätsgewinne. Die von ihnen ausgewählte Suite bietet dem Unternehmen einfache, effektive Updates sowie die Verwaltung von Endpunkten und Schwachstellen in einer einzigen Konsole. Das auf maschinellem Lernen basierende System zur Erkennung des Anwendungsverhaltens reduzierte die Anzahl der Fehlalarme drastisch und präsentierte die Warnungen auf eine Weise, die die Analyse und Entscheidungsfindung erheblich vereinfachte.</t>
  </si>
  <si>
    <t xml:space="preserve">https://www.sciencedirect.com/topics/computer-science/intrusion-detection#:~:text=Intrusion%20detection%20can%20be%20defined,various%20levels%20of%20intrusion%20detection.&amp;text=Network%2Dbased%20intrusion%20detection%20monitors,particular%20signs%20of%20malicious%20behavior.
 https://www.checkpoint.com/cyber-hub/network-security/what-is-an-intrusion-detection-system-ids/
 https://www.f-secure.com/en/business/awards-references/case-study-moveis-itatiaia</t>
  </si>
  <si>
    <t xml:space="preserve">IT und Sicherheit</t>
  </si>
  <si>
    <t xml:space="preserve">Überwachung der Datenqualität</t>
  </si>
  <si>
    <t xml:space="preserve">Die Qualität der Daten, die von Unternehmen verwendet werden, ist entscheidend für die Verbesserung des Kundenerlebnisses, die Verbesserung von Geschäftsprozessen, die Suche nach neuen Marktchancen und die Ermöglichung neuer Initiativen. Unternehmen, die Wert auf hohe Datenqualität legen, können ihre Daten als wertvolle Wettbewerbsvorteile nutzen, um die Effizienz zu steigern, den Kundenservice zu verbessern und letztendlich den Umsatz zu steigern. Auf der anderen Seite verschwenden Organisationen mit schlechter Datenqualität, die veraltete, inkonsistente und fehlerhafte Daten verwenden, Zeit mit der Arbeit an widersprüchlichen Berichten und ungenauen Geschäftsplänen und treffen am Ende fehlgeleitete (und schädliche) Entscheidungen. KI-Analyselösungen können Datenintegritätsprobleme zum frühestmöglichen Zeitpunkt der Datenverarbeitung angehen und diese riesigen Datenmengen schnell in vertrauenswürdige Geschäftsinformationen umwandeln.</t>
  </si>
  <si>
    <t xml:space="preserve">Große Datensätze haben große Datenqualitätsprobleme. Wenn Sie mit Millionen von Datenpunkten zu tun haben, ist es eine Herausforderung zu wissen, wo sich die Dinge ändern, wenn es so viele Permutationen, viele Geschäftsmetriken und Dimensionen gibt. Dies muss auf einer Analyseplattform verarbeitet werden, die Erkennungsalgorithmen in mehreren Schritten der Datenpipeline effizient ausführen kann, um Datenqualitätsprobleme und Änderungen der Geschäftsmetriken zu identifizieren.</t>
  </si>
  <si>
    <t xml:space="preserve">Die groß angelegte KI-Analyselösung in Echtzeit von Anodot ist in jedem Schritt des Datenerfassungsprozesses vollständig automatisiert (Erkennung, Rangfolge und Gruppierung) und gibt präzise Warnungen über Änderungen in wichtigen Geschäftskennzahlen wie fehlende Daten, unerwartete Datentypen, Nullen, wo keine sein sollten, oder fehlerhafte Aufzeichnungen. Wenn anhand dieser Benachrichtigungen der Verdacht besteht, dass mit den Daten nicht alles in Ordnung ist, kann man sich schnell direkt auf das konkrete Problem konzentrieren und überlegen, wie man weiter vorgeht. Diese Mehrgliedrigkeit kann Unternehmen dabei helfen, sehr spezifische Anomalien in der Datenqualität zu erkennen, insbesondere solche, die durch breitere Metriken wie Durchschnittswerte und unternehmensweite Gesamtwerte geglättet oder unbemerkt bleiben würden.</t>
  </si>
  <si>
    <t xml:space="preserve">https://www.anodot.com/blog/ensure-data-quality-with-ai-powered-analytics/</t>
  </si>
  <si>
    <t xml:space="preserve">Analyse von Menschenmengen</t>
  </si>
  <si>
    <t xml:space="preserve">Bei der Analyse von Menschenmengen (Crowd-Analyse) werden Daten über die natürliche Bewegung von Gruppen oder Objekten ausgewertet. Massen von Körpern, insbesondere Menschen, sind Gegenstand dieser Crowd-Tracking-Analysen, die beinhalten, wie sich eine bestimmte Menge bewegt und wann sich ein Bewegungsmuster ändert. Aktive Erkennung, die Tag und Nacht funktioniert, macht Systeme empfänglicher dafür, was um sie herum vor sich geht. Ob es sich um einen Fußgänger handelt, der nachts die Straße überquert, einen Geisterfahrer, der auf eine Autobahnauffahrt fährt, oder einen Eindringling, der am Gebäudeeingang lauert, lidar (light detection and ranging) erfasst Vorfälle bevor sie eintreten. Durch das Erkennen und Identifizieren von Objekten, Bewegungsmustern und sogar spezifischen Vorfällen kann künstliche Intelligenz dazu beitragen, präzise Darstellungen realer Szenarien zu erfassen, die zum Verständnis der Gegenwart und zur Planung der Zukunft verwendet werden können.</t>
  </si>
  <si>
    <t xml:space="preserve">Wenn sich die Veranstaltungspläne für Sport- und Unterhaltungsveranstaltungen wieder füllen, kehren Menschenmassen in die Stadien zurück. Veranstaltungsorte müssen sich darauf konzentrieren, wie sie ein starkes, effizientes und sicheres Comeback schaffen und gleichzeitig alle Einschränkungen und Richtlinien einhalten können. Um dies zu erreichen, müssen Stadien verstehen, wie sich Fans historisch und aktuell durch ihre Veranstaltungsorte bewegen. Es ist wichtig zu verstehen, wo sich Staus bilden, wie sich die Fans durch Ihren Veranstaltungsort bewegen, sowie die Länge der Warteschlangen und Wartezeiten. Diese Erkenntnisse helfen Stadionmanagern dabei, Personal, Sicherheit und Betrieb zu optimieren und den Fans ein angenehmeres Erlebnis zu bieten.</t>
  </si>
  <si>
    <t xml:space="preserve">Von der Sitzplatzsuche bis zum Kauf von Merchandising-Artikeln oder Sonderangeboten ist es wichtig, dass Fans so effizient wie möglich ans Ziel kommen. Die Analyse von Daten mit KI aus verschiedenen Quellen, darunter Kameras, LiDAR und WLAN, kann Bereiche mit Staus, unbefugtem Zugang zu Bereichen, verkehrsreichste Zeiten, beliebte Bereiche, Verweilzeiten, Heatmaps und Fanpfade im gesamten Stadion identifizieren. Dies trägt dazu bei, den Verkehrsfluss effizienter zu gestalten. Diese Datenanalyse kann auch dazu beitragen, Personal, Sicherheit und Betrieb zu optimieren, um die Nachfrage zu befriedigen und das Fanerlebnis zu verbessern.</t>
  </si>
  <si>
    <t xml:space="preserve">https://en.wikipedia.org/wiki/Crowd_analysis
 https://ouster.com/industry/smart-infrastructure/?m=p&amp;n=g&amp;d=c&amp;utm_source=google&amp;utm_term=crowd
 https://skyfii.io/blog/harness-data-and-analytics-for-your-stadium-crowd-management-solution/</t>
  </si>
  <si>
    <t xml:space="preserve">Erkennung ausgeklügelter Cyber-Angriffe Beispiel 1</t>
  </si>
  <si>
    <t xml:space="preserve">Die ausgeklügelte Mustererkennung ist eine der besten Anwendungen des maschinellen Lernens für die Cybersicherheit. Cyberangreifer:innen verstecken sich oft in Netzwerken und entziehen sich der Entdeckung, indem sie ihre Kommunikation verschlüsseln, gestohlene Zugangsdaten verwenden und Protokolle löschen oder ändern. Aber ein maschineller Lernalgorithmus, der darauf ausgelegt ist, ungewöhnliches Verhalten zu melden, kann sie dennoch auf frischer Tat ertappen. Da KI Muster in Daten hervorragend erkennt – viel schneller als menschliche Sicherheitsanalyst:innen – kann sie Aktivitäten erkennen, die herkömmliche Ansätze übersehen. Durch die kontinuierliche Überwachung des Netzwerkverkehrs auf Abweichungen kann ein maschinelles Lernmodell beispielsweise riskante Muster in der Häufigkeit des E-Mail-Versands erkennen, die auf die Verwendung von E-Mails für einen ausgehenden Angriff hinweisen können. Modelle können auch so programmiert werden, dass sie nach Insider-Bedrohungen Ausschau halten. Darüber hinaus kann sich maschinelles Lernen an Änderungen anpassen, indem es neue Daten aufnimmt und sich an dynamische Umgebungen anpasst.</t>
  </si>
  <si>
    <t xml:space="preserve">Vor einigen Jahren war ein Serverbruch beim Rohstoffhändler ED&amp;F MAN Deutschland GmbH ein Weckruf für den zunehmenden Erfolg von Cyberangriffen und das damit verbundene Risiko für sensible Daten. Eine unabhängige Bewertung ergab, dass das Unternehmen seine Cybersicherheitsprozesse und Tools erheblich verbessern und Mitarbeiter:innen schulen musste.</t>
  </si>
  <si>
    <t xml:space="preserve">Das Unternehmen suchte nach einer KI-basierten Plattform eines externen Anbieters zur Erkennung und Reaktion auf Bedrohungen. Es sammelt und speichert Netzwerk-Metadaten und reichert sie mit einzigartigen Sicherheitserkenntnissen an. Es verwendet diese Metadaten zusammen mit Techniken des maschinellen Lernens, um Angriffe in Echtzeit zu erkennen und zu priorisieren. Die Plattform half ED&amp;F MAN Holdings, mehrere Man-in-the-Middle-Angriffe zu erkennen und zu blockieren und ein Krypto-Mining-Programm in Asien zu stoppen. Darüber hinaus wurde Command-and-Control-Malware gefunden, die sich seit mehreren Jahren versteckt hatte.</t>
  </si>
  <si>
    <t xml:space="preserve">https://www.mimecast.com/blog/ai-in-cybersecurity-6-use-cases/
 https://www.altexsoft.com/blog/ai-cybersecurity/
 https://www.vectra.ai/news/ed-f-man
 https://content.vectra.ai/rs/748-MCE-447/images/CaseStudy_2019_EDFManHoldings_101619.pdf</t>
  </si>
  <si>
    <t xml:space="preserve">Erkennung ausgeklügelter Cyber-Angriffe Beispiel 2</t>
  </si>
  <si>
    <t xml:space="preserve">Nach einer Zeit der Unternehmensumstrukturierung suchte Energy Saving Trust, eine unabhängige Organisation, die sich mit Energieeffizienz und sauberen Energielösungen beschäftigt, nach einer Cyber-Sicherheitstechnologie, um ihre gesamte Cyber-Abwehrstrategie zu stärken. Der Trust war bestrebt, seine kritischen Vermögenswerte, einschließlich sensibler Kundendaten und geistigem Eigentum, vor ausgeklügelten und intelligenten Cyber-Angreifer:innen zu schützen, und erkannte die Notwendigkeit einer Technologie, die selbst die subtilsten Bedrohungen erkennen kann.
 Darüber hinaus verwaltet der Trust ein dynamisches und komplexes Netzwerk, was ihn natürlich anfällig für potenzielle Insider-Bedrohungen macht. Ob es sich um eine/n ahnungslose/n Mitarbeiter/in handelt, deren/dessen System gehackt wurde, oder um eine/n autorisierte/n Benutzer/in mit böswilliger Absicht, der Trust erforderte eine vollständige Netzwerktransparenz, um ungewöhnliches Verhalten sofort erkennen zu können.</t>
  </si>
  <si>
    <t xml:space="preserve">Der Energy Saving Trust arbeitete mit einem externen Anbieter zusammen, um eine auf KI-Technologie basierende Plattform zu entwickeln. Die Plattform modelliert das Verhalten jedes Geräts, Benutzers und Netzwerks, um bestimmte Muster zu lernen. Es erkennt automatisch jedes anomale Verhalten und alarmiert das Unternehmen in Echtzeit. Es tut dies, ohne sich auf voreingestellte Regeln oder Signaturen verlassen zu müssen, wie die meisten Legacy-Tools, und erkennt daher potenzielle Bedrohungen mit größerer Wahrscheinlichkeit, auch wenn sie zuvor nicht aufgetreten sind. Energy Saving Trust war in der Lage, zahlreiche anomale Aktivitäten zu erkennen, sobald sie auftraten, und das Sicherheitsteam zu alarmieren, um weitere Untersuchungen durchzuführen, während gleichzeitig jedes Risiko gemindert werden konnte, bevor wirklicher Schaden angerichtet wurde.</t>
  </si>
  <si>
    <t xml:space="preserve">https://www.mimecast.com/blog/ai-in-cybersecurity-6-use-cases/
 https://www.darktrace.com/es/resources/cs-energy-saving-trust.pdf
 https://www.altexsoft.com/blog/ai-cybersecurity/
 https://www.xenonstack.com/blog/artificial-intelligence-cyber-security</t>
  </si>
  <si>
    <t xml:space="preserve">Analyse von Netzwerkbedrohungen</t>
  </si>
  <si>
    <t xml:space="preserve">Eine Netzwerk-Bedrohungsanalyse, auch Cyber-Bedrohungsanalyse genannt, ist ein Prozess zur Untersuchung verschiedener Bedrohungen für ein Netzwerk. Die Durchführung dieser Analysen erfordert die Fähigkeit, Netzwerkbedrohungen zu erkennen und Sicherheitsereignisse für zukünftige Studien zu protokollieren. Unternehmen digitalisieren heute immer mehr ihrer Abläufe. Sie aktualisieren alte und entwickeln interne – oft hybride – Netzwerke. Diese riesigen Netzwerktopologien sind nicht nur kompliziert; Sie erfordern auch umfangreiche Netzwerksicherheitsressourcen, um alle Kommunikationen, Transaktionen, Verbindungen, Anwendungen und Richtlinien zu verwalten. Auf Unternehmensebene bedeutet dies enorme Investitionen, ganz zu schweigen von Fehlerrisiken. KI in der Cybersicherheit unterstützt diese leidige Herausforderung auf verschiedene Weise. Bezeichnenderweise überwacht KI in der Cybersicherheit den gesamten ein- und ausgehenden Netzwerkverkehr, um ihn auf verdächtige Aktivitäten zu durchsuchen und Bedrohungstypen zu klassifizieren.
 Herkömmliche Netzwerksicherheit hat zwei zeitintensive Aspekte: das Erstellen von Sicherheitsrichtlinien und das Verstehen der Netzwerktopographie einer Organisation. Unternehmen können KI nutzen, um die Netzwerksicherheit zu verbessern, indem die Anwendungen Netzwerkverkehrsmuster lernen und sowohl funktionale Gruppierungen von Workloads als auch Sicherheitsrichtlinien empfehlen.</t>
  </si>
  <si>
    <t xml:space="preserve">Ein globales Fortune-100-Pharmaunternehmen wollte den IT-Support für das Internet der Dinge (IoT), Wearables und andere nicht standardmäßige Geräte optimieren, die von seinen Geschäftsbereichen bereitgestellt werden. Um seine Branchenkund:innen besser bedienen und Gemeinkosten senken zu können, musste das Unternehmen nicht-standardmäßige mobile Geräte im gesamten Unternehmen sicher und effizient verwalten.</t>
  </si>
  <si>
    <t xml:space="preserve">Das IT-Team verwendete ein Unified Endpoint Management (UEM)-Tool eines externen Anbieters, um die Produktivität und Innovation im gesamten Unternehmen zu fördern und die Gemeinkosten zu minimieren. Endbenutzer:innen können den gesamten Self-Service-Anmeldungsprozess, von der Registrierung bis zum Herunterladen der App, innerhalb von 5 bis 15 Minuten abschließen. Das Tool hilft, das Unternehmen über potenzielle Endpunktbedrohungen auf dem Laufenden zu halten und Abhilfe zu schaffen, um Sicherheitsverletzungen und -unterbrechungen zu vermeiden. Die Lösung bot einen klaren Einblick in und Kontrolle über den globalen Gerätebestand des Unternehmens, der auf mehr als 80.000 unternehmens- und mitarbeitereigene Geräte und etwa 800 Apps angewachsen ist. Es half dem Team auch, Zeit zu sparen und Kosten zu senken, indem wichtige Konfigurations- und Supportprozesse automatisiert wurden.</t>
  </si>
  <si>
    <t xml:space="preserve">https://www.compuquip.com/blog/network-threat-analysis-advantages
 https://www.techtarget.com/searchsecurity/tip/Understand-the-top-4-use-cases-for-AI-in-cybersecurity</t>
  </si>
  <si>
    <t xml:space="preserve">Schwachstellenmanagement</t>
  </si>
  <si>
    <t xml:space="preserve">Vulnerability Management ist der Prozess des Identifizierens, Bewertens, Behandelns und Meldens von Sicherheitslücken in Systemen und der darauf ausgeführten Software. Da jedes Jahr neue Schwachstellen in der IT-Infrastruktur zunehmen, haben Unternehmen Schwierigkeiten, diese große Menge, der sie täglich begegnen, zu priorisieren und zu verwalten. Herkömmliche Vulnerability-Management-Methoden warten in der Regel darauf, dass Hacker hochriskante Schwachstellen ausnutzen, bevor sie neutralisiert werden. Während herkömmliche Schwachstellendatenbanken für die Verwaltung und Eindämmung bekannter Schwachstellen von entscheidender Bedeutung sind, können KI und maschinelle Lerntechniken wie User und Event Behavioral Analytics (UEBA) das Basisverhalten von Benutzerkonten, Endpunkten und Servern analysieren und anomales Verhalten identifizieren, das auf einen unbekannten Zero-Day-Angriff hindeuten könnte. Dies kann dazu beitragen, Unternehmen zu schützen, noch bevor Schwachstellen offiziell gemeldet und behoben werden.</t>
  </si>
  <si>
    <t xml:space="preserve">Für den Anbieter von Business-Beratungsservices Aprio ist die Priorisierung von Schwachstellen basierend auf dem Risiko eine zeitaufwändige Herausforderung, da sie manuell bewerten mussten, was im einzigartigen Kontext jeder Umgebung wichtig war, und in der Lage sein mussten, die Behebungsergebnisse für jede einzelne Schwachstelle zu messen. Die Herausforderung wird durch die Komplexität verschärft, die durch Hybrid- und Multi-Cloud-Infrastrukturen entsteht, bei denen Unternehmen Schwierigkeiten haben, zu verstehen, welche Assets sich in ihrem Netzwerk befinden, was der erste Schritt im Schwachstellenmanagement ist.</t>
  </si>
  <si>
    <t xml:space="preserve">KI ermöglicht einer Bedrohungserkennungssoftware, wie ein Hacker zu denken. Es kann Software helfen, Schwachstellen zu identifizieren, die Cyberkriminelle normalerweise ausnutzen würden, und sie dem/der Benutzer/in zu melden. Im Gegensatz zu herkömmlichen Methoden ermöglicht es der Bedrohungserkennungssoftware außerdem, Schwachstellen in Benutzergeräten besser zu lokalisieren, bevor eine Bedrohung überhaupt aufgetreten ist. KI-gestützte Sicherheit geht über traditionelle Methoden hinaus, um besser vorherzusagen, was ein Hacker als Schwachstelle betrachten würde. In Zusammenarbeit mit einem externen Anbieter war Aprio in der Lage, Assets automatisch zu erkennen und fortschrittliches maschinelles Lernen anzuwenden, um das Risiko zu bewerten, das Schwachstellen im Kontext einer bestimmten Umgebung darstellt. Der bewertete Health Score verfolgt auch das Risikoprofil von Kund:innen und bietet eine kontinuierliche, greifbare Messung des Schwachstellenmanagements und der Behebungsbemühungen anstatt einer Momentaufnahme.</t>
  </si>
  <si>
    <t xml:space="preserve">https://www.rapid7.com/fundamentals/vulnerability-management-and-scanning/#:~:text=Vulnerability%20management%20is%20the%20process,minimizing%20their%20%22attack%20surface.%22
 https://www.computer.org/publications/tech-news/trends/the-impact-of-ai-on-cybersecurity
 https://www.mcafee.com/blogs/internet-security/the-what-why-and-how-of-ai-and-threat-detection/
 https://content.secureworks.com/-/media/Files/US/Case%20Studies/Secureworks_NCO_AprioSavesTimeandEffortWhileImprovingOutcomes.ashx?modified=20210805210909</t>
  </si>
  <si>
    <t xml:space="preserve">Optimierung des Rechenzentrumsmanagements</t>
  </si>
  <si>
    <t xml:space="preserve">Rechenzentrumsmanagement umfasst die Summe der Aufgaben, die von denjenigen ausgeführt werden, die für die Verwaltung des laufenden Betriebs eines Rechenzentrums verantwortlich sind. KI kann viele wichtige Rechenzentrumsprozesse wie Notstromversorgung, Kühlfilter, Stromverbrauch, interne Temperaturen und Bandbreitennutzung optimieren und überwachen. Die Rechenleistung und die kontinuierlichen Überwachungsfunktionen von KI geben Aufschluss darüber, welche Werte die Effektivität und Sicherheit von Hardware und Infrastruktur verbessern würden. Darüber hinaus kann KI die Kosten für die Hardwarewartung senken, indem sie benachrichtigt, wenn die Ausrüstung repariert werden muss. Diese Warnungen ermöglichen es Unternehmen, ihre Geräte zu reparieren, bevor sie auf schwerwiegendere Weise beschädigt sind. Tatsächlich berichtete Google von einer 40-prozentigen Reduzierung der Kühlkosten in seiner Anlage und einer 15-prozentigen Reduzierung des Stromverbrauchs nach der Implementierung von KI-Technologie in Rechenzentren im Jahr 2016.</t>
  </si>
  <si>
    <t xml:space="preserve">Die rasche Einführung internetfähiger Geräte in Verbindung mit dem Wechsel von Consumer Side Computing (Datenverarbeitung am Verbraucher-Rechner) zu SaaS (Software as a Service)- und Cloud-basierten Systemen beschleunigt das Wachstum großer Rechenzentren (data centers = DCs) wie denen von Google. Eine der komplexesten Herausforderungen ist das Energiemanagement. Steigende Energiekosten und Verantwortung für die Umwelt haben die DC-Industrie zunehmend unter Druck gesetzt, ihre Betriebseffizienz zu verbessern. Laut Koomey machten DCs im Jahr 2010 1,3% des weltweiten Energieverbrauchs aus. In dieser Größenordnung führen selbst relativ bescheidene Effizienzsteigerungen zu erheblichen Kosteneinsparungen und vermeiden Millionen Tonnen CO2-Emissionen.</t>
  </si>
  <si>
    <t xml:space="preserve">Maschinelles Lernen eignet sich angesichts der Komplexität des Anlagenbetriebs und der Fülle vorhandener Überwachungsdaten gut für die DC-Umgebung. Das moderne Groß-Rechenzentrum verfügt über eine Vielfalt an mechanischer und elektrischer Ausrüstung, zusammen mit den zugehörigen Sollwerten und Steuerschemata. Die Wechselwirkungen zwischen diesen Systemen und verschiedenen Rückkopplungsschleifen machen es schwierig, die DC-Effizienz mit herkömmlichen technischen Formeln genau vorherzusagen. Darüber hinaus erschweren die schiere Anzahl möglicher Gerätekombinationen und deren Sollwerte die Bestimmung des optimalen Wirkungsgrades. Um diesen Herausforderungen zu begegnen, setzt Google eine auf Deep Learning basierende Empfehlungsmaschine ein, um den Energieverbrauch für die Kühlung in einem seiner Rechenzentren kontinuierlich um 40 Prozent zu reduzieren. Im Jahr 2018 ging das Unternehmen noch einen Schritt weiter und erlaubte den Algorithmen, Anpassungen automatisch und unter menschlicher Aufsicht vorzunehmen.</t>
  </si>
  <si>
    <t xml:space="preserve">https://www.computer.org/publications/tech-news/trends/the-impact-of-ai-on-cybersecurity
 https://static.googleusercontent.com/media/research.google.com/de//pubs/archive/42542.pdf
 https://www.datacenterdynamics.com/en/analysis/ai-for-data-center-cooling-more-than-a-pipe-dream/</t>
  </si>
  <si>
    <t xml:space="preserve">Entscheidungsfindung für das Risikomanagement</t>
  </si>
  <si>
    <t xml:space="preserve">Ein prädiktiver Algorithmus kann große Mengen kontextbezogener Daten und entscheidende Berührungspunkte analysieren, um rationale Entscheidungen zu treffen. Prädiktive Risiko Intelligenz kann Einblicke in die Cybersicherheit bieten, die es Führungskräften ermöglichen, strategische und finanzielle Entscheidungen zu treffen. Unternehmen können die KI-Entwicklung basierend auf prädiktiven Algorithmen nutzen, die Risikoinformationen zur Integration an bestimmten Kontaktpunkten bieten. Wenn sie beispielsweise mehrere Dienste von Drittanbietern integrieren, müssen sie über Sicherheitsrichtlinien für den Datenzugriff verfügen, um Sicherheitsverletzungen zu verhindern. Hier können sie vorausschauende Risikoinformationen nutzen, um zuverlässige Sicherheitsrichtlinien zu erstellen.</t>
  </si>
  <si>
    <t xml:space="preserve">Die globale Präsenz von Daimler bietet eine riesige digitale Angriffsfläche. Darum wollte das Unternehmen die Threat-Intelligence-Fähigkeiten verbessern, um offensiven und defensiven Sicherheitsteams, Sicherheitsarchitekt:innen und Identitäts- und Zugriffsverwaltungsteams dabei zu helfen, bessere risikobasierte Entscheidungen zu treffen.</t>
  </si>
  <si>
    <t xml:space="preserve">KI kann Benutzer:innen helfen, die Risiken zu verstehen, denen sie täglich ausgesetzt sind. Eine fortschrittliche Bedrohungserkennungssoftware, die von KI unterstützt wird, kann eine präskriptivere Lösung zur Identifizierung von Risiken und zum Umgang mit ihnen bieten. Eine genauere Erklärung führt zu einem konkreteren Verständnis des Problems. Infolgedessen wissen die Benutzer:innen besser, wie sie den Vorfall oder die Schwachstelle in Zukunft mindern können. In Zusammenarbeit mit einem externen Partner erhielt Daimler eine zuverlässige Risikomatrix mit einer umfassenden Indikatoralterungsrichtlinie und einem entsprechenden Risiko-Score. Die Kombination aus relevanten Bedrohungsinformationen, IOCs (Indicators of Compromise = Spuren von Cyber-Angriffen) mit genauem Kontext, umfangreichem Zugriff auf das Dark Web und der Integration mit dem Sicherheits-Tech-Stack des Unternehmens ermöglichte es Daimler, seine Sicherheitslage proaktiv und effektiv zu verbessern.</t>
  </si>
  <si>
    <t xml:space="preserve">https://www.techopedia.com/top-reasons-to-use-predictive-ai-for-enhanced-cybersecurity-in-2021/2/34588
 https://www.mcafee.com/blogs/internet-security/the-what-why-and-how-of-ai-and-threat-detection/
 https://go.recordedfuture.com/hubfs/case-studies/daimler.pdf</t>
  </si>
  <si>
    <t xml:space="preserve">Erkennung von Bedrohungen bei Großveranstaltungen</t>
  </si>
  <si>
    <t xml:space="preserve">KI kann genutzt werden, um Bedrohungen zu erkennen, bevor sie an Veranstaltungsorten auftreten, und bietet gleichzeitig ein unaufdringliches Erlebnis. Intelligente Screening-Checkpoints können für Standorte mit Einzeleingangsströmen verwendet werden, an denen Waffen (Schusswaffen, explosive Geräte und Sprengstoffe) und nichtmetallische Gegenstände eine Besorgnis sind. Dazu gehören Orte wie VIP-Eingänge in Sportstadien und Unterhaltungsstätten, Firmenveranstaltungen, Gaststätten, Veranstaltungsorte für darstellende Künste und mehr. Diese spezielle Technologie ist nicht darauf ausgelegt, das menschliche Element der Bedrohungsanalyse vollständig zu eliminieren, und kann am besten an Orten wie Flughäfen, Sportveranstaltungen und Schulen eingesetzt werden. Bei erfolgreicher Anwendung würde dies effektiv langen Schlangen und Engpässen ein Ende bereiten.</t>
  </si>
  <si>
    <t xml:space="preserve">Flughäfen bleiben ein prototypisches Ziel für Angriffe mit Massenopfern. Viele im ganzen Land und auf der ganzen Welt haben große Investitionen in Technologie, Personal und Prozesse getätigt, um Reisende und andere Besucher:innen zu überprüfen. Als zweitgrößter Flughafen in Nordkalifornien ist der Passagierverkehr am Oakland International Airport (OAK) auf dem besten Weg, die 13,2 Millionen Reisenden zu übertreffen, die im vergangenen Jahr den Flughafen passierten. Um diesem Wachstum gerecht zu werden, stellte OAK zusätzliche Mitarbeiter:innen ein, um den Flughafen sicher zu halten, und begann mit der Erforschung innovativer Lösungen in Bezug auf Methoden und Ausrüstung für Mitarbeiterinspektionen. Sie begannen, nach einer neuen Ausrüstungsplattform zu suchen, die in der Lage ist, eine größere Auswahl an potenziellen Waffen zu erkennen und gleichzeitig die betriebliche Effizienz mit zunehmender Mitarbeiterzahl zu verbessern. Der Status quo – eine Kombination aus zeitaufwändigen, manchmal invasiven Maßnahmen, einschließlich begehbarer Metalldetektoren und gelegentlichen Ganzkörperabtastungen – würde wahrscheinlich zu langen Warteschlangen zu Beginn jeder Schicht und daraus resultierend zu sinkender Arbeitsmoral führen.</t>
  </si>
  <si>
    <t xml:space="preserve">Die KI-Dienste eines externen Partners, die mit einem umfangreichen Satz realer Bedrohungsdaten trainiert wurden, unterscheiden kontinuierlich echte Bedrohungen von harmlosen Objekten in Echtzeit. Sie werden mit der Zeit intelligenter, wenn neue Bedrohungsprofile entdeckt werden. Darüber hinaus zeigen sie dem Sicherheitspersonal genau, wo Waffen am Körper der Person oder in ihrer Tasche versteckt sein könnten, und ermöglichen es den Wachen, präzise und schnell einzugreifen. Die Technologie verwendet künstliche Intelligenz und Gesichtserkennungssoftware, um Live-Aufnahmen von sich nähernden Besucher:innen zu analysieren, um festzustellen, ob es sich um zugelassene Personen handelt, wie z.B. regelmäßige Besucher:innen, VIPs, Mitarbeiter:innen und andere Personen, denen Zutritt gewährt werden sollte. Wenn ein/e Besucher/in als nicht zulässige Person von Interesse hervorgehoben wird, wird sein/ihr Profil an Sicherheitsbeauftragte gesendet und ein/e menschliche/r Experte/Expertin kann die Daten überprüfen und verifizieren. Die Technologie beansprucht, mindestens einer Person pro Sekunde den Zutritt zu ermöglichen.</t>
  </si>
  <si>
    <t xml:space="preserve">https://learn.evolvtechnology.com/hubfs/Downloads/Evolv_Edge_OaklandEvolvCaseStudy3Q2018.pdf
 https://www.intelligentautomation.network/artificial-intelligence/news/8-surprising-things-powered-by-ai-security</t>
  </si>
  <si>
    <t xml:space="preserve">Malware Erkennung</t>
  </si>
  <si>
    <t xml:space="preserve">Malware bezieht sich auf bösartige Software, die von Angreifer:innen eingesetzt wird, um einzelne Computer oder das gesamte Netzwerk einer Organisation zu infizieren. Es nutzt Schwachstellen des Zielsystems aus, wie z.B. einen Fehler in legitimer Software, der erbeutet werden kann. Eine Malware-Infiltration kann verheerende Folgen haben – wie Datendiebstahl, Erpressung oder die Lahmlegung von Netzwerksystemen. Malware ist heute eine der ernsthaftesten Sicherheitsbedrohungen im Internet. Tatsächlich haben die meisten Internetprobleme, wie Spam-E-Mails und Denial-of-Service-Angriffe, Malware als Ursache. Der Einsatz von KI-Tools kann dabei helfen, Malware zu erkennen und somit zu verhindern, dass Systeme von Malware infiziert und gekapert werden.</t>
  </si>
  <si>
    <t xml:space="preserve">Als einer der größten Einzelhändler in Deutschland benötigte das IT-Sicherheitsteam von ROSSMANN eine Lösung, um Bedrohungen innerhalb seines Netzwerks zu identifizieren. Das ROSSMANN IT-Sicherheitsteam unter der Leitung von Teamleiter Daniel Luttermann begann mit der Stärkung seiner Sicherheitslage, um Cyberangreifer am Netzwerkperimeter ausfindig zu machen und Bedrohungen innerhalb des Netzwerks zu identifizieren. Eine große Herausforderung bestand darin, dass ROSSMANN eine Möglichkeit brauchte, Bedrohungsverhalten und Entschlüsselung ohne Deep Packet Inspection zu erkennen, da sie sich an strenge Datenschutzgesetze halten, die es ihnen nur in bestimmten Situationen und in einem bestimmten Umfang erlauben, den Inhalt des Datenverkehrs zu untersuchen.</t>
  </si>
  <si>
    <t xml:space="preserve">Der Threat Certainty IndexTM von Vectra priorisiert Befunde automatisch, sodass die kritischsten Verhaltensweisen von Bedrohungen leicht zu erkennen sind. Es ist in der Lage, Cyberangriffe in der Cloud, im Rechenzentrum, im IoT (Internet of Things) und in Unternehmensumgebungen zu finden und zu stoppen, indem es KI verwendet, um Bedrohungstransparenz in Echtzeit bereitzustellen. Durch die Kombination fortschrittlicher maschineller Lerntechniken – einschließlich Deep Learning und neuronaler Netze – mit ständig lernenden Verhaltensmodellen deckt die Plattform schnell und effizient versteckte und unbekannte Bedrohungen auf, bevor sie Schaden anrichten oder Daten stehlen. Vectra automatisiert die Suche nach Cyberangreifer:innen, verrät, wo sie sich verstecken und deckt auf, was sie tun. Die Bedrohungen mit dem höchsten Risiko werden sofort gesichtet, mit schädlichen Gastgeräten korreliert und priorisiert, damit IT-Sicherheitsteams schneller reagieren können, um laufende Angriffe zu stoppen und Datenverluste abzuwenden.</t>
  </si>
  <si>
    <t xml:space="preserve">https://content.vectra.ai/rs/748-MCE-447/images/CaseStudy_Rossmann.pdf</t>
  </si>
  <si>
    <t xml:space="preserve">Patentüberwachung</t>
  </si>
  <si>
    <t xml:space="preserve">Mithilfe von maschinell lernender Software ermöglichen KI-Systeme das sofortige Screening einer großen Anzahl von Patenten und die Einschätzung ihrer spezifischen Relevanz für das Projekt. Es kann dann Patente automatisch in kundenspezifische Kategorien einteilen. Diese Systeme helfen nicht nur, frühzeitig Überschneidungen mit bestehenden Patenten zu vermeiden, sondern auch Gelegenheiten zu finden, in denen neue Innovationen entwickelt werden könnten. In Bezug auf die Mitarbeiter:innen können die Auswirkungen solcher Systeme von Vorteil sein. Die automatische Klassifizierung von Patenten hilft dabei, die Energie des menschlichen Personals auf andere wichtige Aufgaben in der Forschung und Entwicklung (F&amp;E-Funktion) umzuleiten.</t>
  </si>
  <si>
    <t xml:space="preserve">Patente können als eines der wichtigsten Ergebnisse der F&amp;E-Funktion betrachtet werden. Mehr Investitionen in die Funktion fördern weitere einzigartige Erfindungen und Innovationen, was mehr Patente bedeutet. Die Anzahl der weltweit erteilten Patente ist jedoch immens, und es kann zu einer mühsamen Aufgabe werden, sie zu sortieren und die darin enthaltene komplexe technische Dokumentation zu entwirren. Dieser große und konsistent formatierte Dokumentenpool ist jedoch ein perfekter Datensatz, den die KI nutzen kann.</t>
  </si>
  <si>
    <t xml:space="preserve">Patent Monitor verwendet eine auf Computerlinguistik basierende Software für maschinelles Lernen, um den wiederkehrenden Text in Patenten zu sortieren und zu klassifizieren. Neben dem Lernen, das Verhalten von Fachleuten für geistiges Eigentum nachzuahmen, sind die zentralen Eingabedaten, auf die sich das System stützt, die Dokumentendatenbanken von Patenten einschließlich aller begleitenden Dokumentationen. Sobald das System mit der Suche oder Überwachung beauftragt wurde, kann es die berechneten Relevanzen anderer Patente ausgeben, die es dann ordnen und klassifizieren kann, um die F&amp;E-Teams zu unterstützen, indem es eine konsistente Bibliothek aktueller patentspezifischer Informationen bereitstellt. Diese Software für maschinelles Lernen arbeitet durch die Praxis der Textklassifizierung mit Verarbeitung natürlicher Sprache (NLP). Das System ordnet dem Text zunächst eine Reihe vordefinierter Kategorien zu. Dieser Ansatz kann verwendet werden, um Texte zu organisieren, zu strukturieren und zu kategorisieren, die von Social-Media-Beiträgen bis hin zu komplizierten medizinischen Dokumenten und Studien reichen. Bei der inhaltlichen Zuordnung solcher Kategorien zu den Texten unterstützt NLP den Computer dabei, die menschliche Sprache zu übersetzen und den Kontext von Dokumenten zu verstehen. Sobald ein maschineller Lernalgorithmus eine Reihe von iterativen Beispielen der Textklassifizierung zu einem bestimmten Thema durchlaufen hat, verbessert sich seine Fähigkeit, genaue Ergebnisse zu erzielen. In diesem Fall liest und entschlüsselt das System die menschliche Sprache und identifiziert relevante Daten, die in einem für menschliche Expert:innen nützlichen und wertvollen Format generiert werden können.</t>
  </si>
  <si>
    <t xml:space="preserve">https://docs.google.com/document/d/1GfCOHl6f5yJqsXRqiT3cy14HVV3kqD5aYwDnd-s6IOc/edit#
 https://www.patent-monitor.ai</t>
  </si>
  <si>
    <t xml:space="preserve">Forschung und Entwicklung</t>
  </si>
  <si>
    <t xml:space="preserve">KI-unterstützte Forschung</t>
  </si>
  <si>
    <t xml:space="preserve">Wie alle Unternehmen in der Gesundheitsbranche stand auch ein großes, multinationales biopharmazeutisches Unternehmen unter enormem Druck, den Zeit-, Kosten- und Komplexitätsaufwand für die Entwicklung neuer Medikamente zu reduzieren. Die COVID-19-Pandemie hat die Notwendigkeit schnellerer Forschungs- und Entwicklungsprozesse (F&amp;E) in den Biowissenschaften ins Rampenlicht gerückt. Derzeit kostet die Markteinführung eines neuen Medikaments mindestens 2 Milliarden US-Dollar und kann bis zu 10 Jahre dauern, und die Pharmaindustrie ist sich nur allzu bewusst, dass die Entdeckung, Erprobung und Einführung von Therapien zu komplex, kostspielig und langsam ist: Lebensbedrohliche virale Krankheiten wie COVID-19 und Ebola haben den Druck erhöht, dies zu ändern.</t>
  </si>
  <si>
    <t xml:space="preserve">Die Lead-Discovery-Phase der Arzneimittelentwicklung umfasst die Suche nach Kandidatenmolekülen, die bei der Behandlung einer Krankheit wirksam sind, ein komplexer Prozess, der riesige Mengen potenzieller Daten umfasst: Die Anzahl der für die Arzneimittelentwicklung verfügbaren niedermolekularen Kandidaten beträgt bis zu 10^60. Das Pharmaunternehmen arbeitete mit Capgemini zusammen, um neue Methoden des maschinellen Lernens zu entwickeln und anzuwenden, um die „Cheminformatik“ zu verbessern: die rechnerischen und mathematischen Techniken, die bei der Analyse von Sammlungen von Molekülen und ihrer Eigenschaften zum Einsatz kommen. Durch die Kombination von breitem KI-Fachwissen mit fundiertem Fachwissen war es möglich, Techniken aus scheinbar nicht verwandten Bereichen anzuwenden, um pharmazeutische F&amp;E-Herausforderungen bei der computergestützten Arzneimittelmodellierung zu lösen.
 Bei einem dieser Projekte ging es darum, die neuronalen Netzwerke hinter hochmodernen Sprachübersetzungsmethoden zu nutzen, um bei der Etablierung neuer Moleküle u helfen, mit dem Potenzial, die richtigen arzneimittelähnlichen Eigenschaften und biologischen Aktivitäten zu erzielen. Durch die Zusammenarbeit konnten das Pharmaunternehmen und Capgemini Sprachübersetzungstechniken anwenden, um die Umrisse eines bestehenden Moleküls in einen neuen Umriss zu „übersetzen“, um Kandidaten zu generieren, die den Anforderungen entsprechen. Dieser bahnbrechende Ansatz verwendet Techniken des maschinellen Lernens, um das Design und die Verfeinerung dieser Moleküle zu steuern.</t>
  </si>
  <si>
    <t xml:space="preserve">https://www.ideamotive.co/blog/how-can-ai-and-machine-learning-support-your-research-and-development
 https://www.capgemini.com/client-story/integrating-artificial-intelligence-ai-into-the-drug-discovery-phase-of-pharmaceutical-rd/</t>
  </si>
  <si>
    <t xml:space="preserve">The AI system intended for an application listed in Annex II.</t>
  </si>
  <si>
    <t xml:space="preserve">In vitro diagnostic medical devices </t>
  </si>
  <si>
    <t xml:space="preserve">Auffinden von Informationen</t>
  </si>
  <si>
    <t xml:space="preserve">Mit einer wachsenden Anzahl von Tools und Plattformen wie Salesforce, Office 365, Dropbox, Google G Suite, Zendesk und anderen wird die grundlegende Aufgabe, Inhalte zu finden, immer schwieriger und frustrierender. Häufig können wichtige Informationen in verschiedenen Anwendungen an verschiedenen Orten verborgen sein. Untersuchungen zeigen, dass es nicht ungewöhnlich ist, dass Mitarbeiter:innen mehrere Stunden pro Woche damit verbringen, Dateien zu durchsuchen, um nach dem zu suchen, was sie brauchen. „Content Discovery“ bezieht sich auf die automatische Analyse unstrukturierter Daten aus E-Mails, PDFs, Bildern, Audio und Video, die durch die Entwicklung von Big-Data-Analysetools und mit Hilfe von KI ermöglicht wird.</t>
  </si>
  <si>
    <t xml:space="preserve">https://www.ibm.com/cloud/watson-discovery</t>
  </si>
  <si>
    <t xml:space="preserve">Überprüfung von Geschäftsmodellen</t>
  </si>
  <si>
    <t xml:space="preserve">Mit dem Ziel, strategische Entscheidungen zu prüfen, kann KI dabei helfen, Geschäftsmodelle aus unterschiedlichen Perspektiven zu betrachten, beispielsweise aus der Perspektive eines Risikokapitalgebers. Der Einsatz von KI- und Natural-Language-Processing-Tools ermöglicht das systematische Scannen neuer Geschäftsideen und aktueller Geschäftsmodelle mit einer Reihe von erfolgskritischen Attributen. Die Erkenntnisse können verwendet werden, um potenziell erfolgreiche Geschäftsideen zu generieren und Verbesserungsbereiche basierend auf verschiedenen analysierten Merkmalen zu identifizieren, die für den Erfolg wichtig sind.</t>
  </si>
  <si>
    <t xml:space="preserve">Ein Hersteller von Premiumfahrzeugen wird derzeit durch Entwicklungen in den Bereichen Elektromobilität, autonomes Fahren und Carsharing herausgefordert. Das Know-how in der Verbrennungstechnik, das seit Jahrzehnten ein gewisses Alleinstellungsmerkmal garantierte, verliert schnell an Bedeutung. Sollten sich in den kommenden Jahren autonomes Fahren und Carsharing als Trend etablieren, könnte dies auch zu deutlich geringeren Fahrzeugverkäufen führen. Der Hersteller prüfte daher neue Geschäftsideen der eigenen Mitarbeiter:innen, Kund:innen und externer Start-ups auf Machbarkeit und Potenzial. Die Herausforderung bestand darin, das Potenzial von Geschäftsideen richtig einzuschätzen und zu priorisieren.</t>
  </si>
  <si>
    <t xml:space="preserve">Der Hersteller schickte sechs Mitarbeiter:innen zu einem Workshop des Lösungsanbieters, der die Geschäftsidee analysiert. Nach der Einführung in das Funktionsprinzip der Lösung wurden alle Mitarbeiter:innen gebeten, ihre Geschäftsidee nach ihrem Bauchgefühl zu bewerten. Anschließend wurden zwei Gruppen mit je drei Teilnehmer:innen gebildet. Jede/r Teilnehmer/in zog sich zunächst mit Hilfe des KI-Tools zu einer Selbsteinschätzung der Geschäftsidee zurück. Anschließend trafen sich die beiden Teams erneut und besprachen die Ergebnisse. Das KI-Tool bot konkrete Ansatzpunkte, um die Ideen zu verbessern. Darüber hinaus lernte das Team an nur einem Tag die Entscheidungsparameter erfolgreicher Venture Capital-Investoren kennen und konnte diese zur Bewertung und Verbesserung von Geschäftsideen nutzen.</t>
  </si>
  <si>
    <t xml:space="preserve">https://www.ideascanner.com/#main-slider-wrap</t>
  </si>
  <si>
    <t xml:space="preserve">KI Simulation</t>
  </si>
  <si>
    <t xml:space="preserve">Eine Simulation ist die Nachahmung des Betriebs eines realen Prozesses oder Systems im Laufe der Zeit. Simulationen liefern wichtige Einblicke in Systemverhalten und -leistung, insbesondere bei der Designoptimierung und -validierung. Sie werden in vielen Kontexten verwendet, z. B. bei der Simulation von Technologie zu Leistungsabgleich oder -optimierung, Sicherheitstechnik, Tests, Schulungen, Bildung und Videospielen. Simulationen erfordern den Einsatz von Modellen. Das Modell stellt die Schlüsselmerkmale oder Verhaltensweisen des ausgewählten Systems oder Prozesses dar, während die Simulation die Entwicklung des Modells im Laufe der Zeit darstellt. Häufig werden Computer verwendet, um die Simulation auszuführen. Es gibt jedoch viele Fälle, in denen Simulation oder Entwurfserkundung aufgrund begrenzter Rechenressourcen nicht anwendbar sind. Künstliche Intelligenz (KI) ist ein vielversprechender Ansatz, um die weniger wichtigen Simulationsszenarien durch die Untersuchung der vorhandenen Simulationsdaten zu reduzieren.</t>
  </si>
  <si>
    <t xml:space="preserve">In den letzten zehn Jahren wurde der illegale Drogenmarkt durch die Verbreitung heimlich hergestellter Designerdrogen umgestaltet. Diese Wirkstoffe, die als neue psychoaktive Substanzen (NPS) bezeichnet werden, sollen die physiologischen Wirkungen bekannterer Missbrauchsdrogen nachahmen und gleichzeitig die Drogenkontrollgesetze umgehen. Die Belastung der öffentlichen Gesundheit durch NPS-Missbrauch zwingt toxikologische, polizeiliche und Zolllabors dazu, durch die Strafverfolgungsbehörden beschlagnahmten und biologischen Proben zu untersuchen. Die Identifizierung neuer NPS ist jedoch aufgrund der chemischen Vielfalt dieser Substanzen und der flüchtigen Natur ihres Erscheinens auf dem illegalen Markt eine Herausforderung.</t>
  </si>
  <si>
    <t xml:space="preserve">Wissenschaftler:innen haben künstliche Intelligenz eingesetzt, um Formeln für neue Designer-Medikamente „vorherzusagen“, mit dem erklärten Ziel, ihre Regulierung zu verbessern. Die KI generierte Formeln für fast neun Millionen potenzielle neue Medikamente. Das Forschungsteam verwendete eine Datenbank bekannter Designerdrogen – synthetischer psychoaktiver Substanzen –, um das KI-System auf ihre Strukturen zu trainieren. Der Markt für Designerdrogen verändert sich ständig, da ihre Hersteller:innen die Formeln ständig optimieren, um Beschränkungen zu umgehen und neue „legale“ Substanzen herzustellen, während es für die Strafverfolgungsbehörden Monate dauert, deren Struktur zu knacken.</t>
  </si>
  <si>
    <t xml:space="preserve">https://en.wikipedia.org/wiki/Simulation
 https://simulatemore.mscsoftware.com/shaping-smarter-simulation-with-artificial-intelligence/
 https://www.nature.com/articles/s42256-021-00407-x
 https://www.rt.com/news/540845-ai-predicts-designer-drugs/</t>
  </si>
  <si>
    <t xml:space="preserve">Autonome Roboter</t>
  </si>
  <si>
    <t xml:space="preserve">Autonome Roboter haben die Fähigkeit, Informationen über ihre Umgebung zu gewinnen und über einen längeren Zeitraum ohne menschliches Eingreifen zu arbeiten. Beispiele für diese Roboter reichen von autonomen Hubschraubern bis hin zu Roboterstaubsaugern. Diese autarken Roboter können sich während des gesamten Einsatzes ohne menschliche Hilfe bewegen und Situationen vermeiden, die für sie selbst oder Personen und Eigentum schädlich sind. Autonome Roboter werden sich wahrscheinlich auch an sich verändernde Umgebungen anpassen. Dieses Maß an Autonomie gibt den Mitarbeiter:innen die Möglichkeit, langweilige, gefährliche oder schmutzige Aufgaben an den Roboter zu delegieren. Sehr häufig werden die klassischen Industriemaschinen, die Sie in einer Montagelinie für einen Automobilhersteller finden würden, fälschlicherweise als Roboter bezeichnet. Im Gegensatz zu einem wirklich autonomen Roboter sind diese Industriemaschinen vorprogrammiert, um eine sich wiederholende Bewegung auszuführen. Sie sind nicht in der Lage zu reagieren.</t>
  </si>
  <si>
    <t xml:space="preserve">Im Labor der Universität Liverpool wird an Technologien wie Batterien geforscht, für die mit Biomaterialien und heterogenen Katalysatoren experimentiert werden muss. Die experimentelle Komplexität skaliert exponentiell mit der Anzahl der Variablen, wodurch die meisten Suchen auf enge Bereiche des Materialraums beschränkt werden. Roboter können bei der experimentellen Suche helfen, aber ihre weit verbreitete Einführung in der Materialforschung ist aufgrund der Vielfalt der erforderlichen Probentypen, Operationen, Instrumente und Messungen eine Herausforderung.</t>
  </si>
  <si>
    <t xml:space="preserve">Wissenschaftler:innen der University of Liverpool haben einen vollständig autonomen mobilen Roboter entwickelt, der sie bei ihrer Forschung unterstützt. Er wurde so konzipiert, dass er wochenlang ununterbrochen arbeitet und mithilfe von KI Daten analysiert und Entscheidungen darüber trifft, was als nächstes zu tun ist. Ein flexibler Arm mit kundenspezifischem Greifer kann für die Interaktion mit den meisten Standard-Laborgeräten und -maschinen kalibriert werden und ist so konzipiert, dass er sicher um menschliche Mitarbeiter:innen und Hindernisse herum navigieren kann. Der Roboter arbeitete acht Tage lang autonom und führte 688 Experimente im Labor durch. Diese autonome Suche identifizierte Photokatalysatormischungen, die sechsmal aktiver waren als die ursprünglichen Rezepturen.</t>
  </si>
  <si>
    <t xml:space="preserve">https://stanleyinnovation.com/what-autonomous-robots/
 https://www.robots.com/articles/what-are-autonomous-robots
 https://www.nature.com/articles/d41586-020-02030-z</t>
  </si>
  <si>
    <t xml:space="preserve">Robotics</t>
  </si>
  <si>
    <t xml:space="preserve">Die Entwicklung neuer Produkte ist ein Prozess, der dafür berüchtigt ist, wie zeitaufwändig er sein kann. Künstliche Intelligenz (KI) ermöglicht überzeugende digitale Tests und Vorhersagen von Produktprototypen, bevor ein Unternehmen Zeit und Ressourcen für physische Produktexperimente aufwendet.
 Generatives Design ist ein Design-Explorationsprozess. Designer:innen oder Ingenieur:innen geben Designziele zusammen mit Parametern wie Leistung oder räumlichen Anforderungen, Materialien, Herstellungsmethoden und Kostenbeschränkungen in die generative Designsoftware ein. Die Software untersucht alle möglichen Permutationen einer Lösung und generiert schnell Designalternativen. Es testet und lernt aus jeder Iteration, was funktioniert und was nicht.</t>
  </si>
  <si>
    <t xml:space="preserve">Die Produktion von Elektrofahrzeugen (EVs) bringt viele Herausforderungen mit sich. Obwohl die Autohersteller:innen ihnen gegenüber äußerst optimistisch sind – allein GM plant, bis 2023 mindestens 20 Elektro- oder Brennstoffzellenfahrzeuge auf den Markt zu bringen – sind solche Fahrzeuge teurer in der Herstellung. Für GM könnte generatives Design dabei helfen, diese Herausforderungen zu lösen, indem es leichtere Fahrzeuge und eine kürzere Lieferkette ermöglicht. Für Autohersteller:innen werden Elektrifizierung und autonome Fahrzeuge die Branche grundlegend verändern. Daher ist es für die Zukunft von entscheidender Bedeutung, in diesen hochtechnischen Bereichen eine Führungsposition einzunehmen.</t>
  </si>
  <si>
    <t xml:space="preserve">In einer kürzlich durchgeführten Zusammenarbeit und unter Verwendung der generativen Designtechnologie entwarfen GM-Ingenieur:innen eine neue, funktional optimierte Sitzhalterung, ein Standardautoteil, das Sicherheitsgurtbefestigungen an Sitzen und Sitze an Böden sichert. Während die typische Sitzhalterung ein kastenförmiges Teil ist, das aus acht zusammengeschweißten Teilen besteht, hat die Software mehr als 150 alternative Designs entwickelt, die eher wie ein metallisches Objekt aus dem Weltraum aussehen. Das von GM gewählte Design besteht aus einem einzigen anstatt aus acht Edelstahlteilen, ist um 40 Prozent leichter und um 20 Prozent stärker als die vorherige Sitzhalterung.</t>
  </si>
  <si>
    <t xml:space="preserve">Trenderkennung</t>
  </si>
  <si>
    <t xml:space="preserve">Die meisten Führungskräfte können die wichtigsten Trends von heute beschreiben, aber nur wenige schaffen es, die weniger lebhaften, aber wichtigen Entwicklungen zu erkennen, die in die Zukunft führen. Letzteres ist jedoch sehr wichtig, um zu entwickeln, wie das Unternehmen das Verhalten und die Vorlieben seiner zukünftigen Kund:innen beeinflussen kann. Die rückblickende Frage, warum wir es nicht kommen sahen, ist üblich, aber für sich genommen nicht hilfreich. Ohne systematische Reflexion und Anpassung werden Unternehmen ihre Fehler wiederholen und noch mehr Chancen verpassen.</t>
  </si>
  <si>
    <t xml:space="preserve">Intel wollte ein Frühwarnsystem für Unternehmen entwickeln, das bevorstehende Störungen vorhersehen und aktiv nach schwachen Signalen und aufkommenden Trends suchen kann. Die Intel Corporation hat sich entschieden, KI zu nutzen, um dies zu erreichen.</t>
  </si>
  <si>
    <t xml:space="preserve">Das Unternehmen setzt KI-Strategien ein und konzentriert sich auf KI-gestützte Signalerkennung und Trendbewertung, um Investitionsentscheidungen zu beeinflussen und die zukünftigen Erwartungen seiner Kund:innen zu erfüllen. Das Unternehmen verwendet ein dreistufiges Framework: Sensing, Interpreting und Acting, um die KI zu kontextualisieren.</t>
  </si>
  <si>
    <t xml:space="preserve">https://www.itonics-innovation.com/blog/achieving-business-impact-through-ai-based-trend-detection?hsLang=en</t>
  </si>
  <si>
    <t xml:space="preserve">Vorhersage von chemischen Reaktionen</t>
  </si>
  <si>
    <t xml:space="preserve">Die Herstellung von chemischen Molekülen wird oft als eine Kunst beschrieben, die durch Trial-and-Error-Experimente realisiert wird, da das menschliche Verständnis der chemischen Reaktivität noch lange nicht vollständig ist. Algorithmen für maschinelles Lernen können die Chemie besser verstehen, weil sie Reaktivitätsmuster aus Millionen veröffentlichter chemischer Reaktionen destillieren, was ein/e Chemiker/in nicht kann. KI-Algorithmen können die Ergebnisse komplexer chemischer Reaktionen mit einer sehr hohen Genauigkeit vorhersagen und damit trainierte Chemiker:innen übertreffen</t>
  </si>
  <si>
    <t xml:space="preserve">Eine zentrale Herausforderung in der Arzneimittelforschung und den Materialwissenschaften besteht darin, Wege zu finden, um komplizierte organische Moleküle herzustellen, indem einfachere Bausteine chemisch miteinander verbunden werden. Das Problem ist, dass diese Bausteine oft auf unerwartete Weise reagieren.</t>
  </si>
  <si>
    <t xml:space="preserve">Forscher der University of Cambridge haben einen Algorithmus entwickelt, der Chemikern zeigt, wie man Zielverbindungen herstellt, indem er die chemische „Karte“ zum gewünschten Ziel bereitstellt.
 Der Algorithmus verwendet Werkzeuge zur Mustererkennung, um zu verdeutlichen, wie chemische Gruppen in Molekülen reagieren, indem er das Modell auf Millionen von in Patenten veröffentlichten Reaktionen trainiert. Die Forscher:innen betrachteten die Vorhersage chemischer Reaktionen als ein Problem der maschinellen Übersetzung. Die reagierenden Moleküle werden als eine „Sprache“ betrachtet, während das Produkt als eine andere Sprache betrachtet wird. Das Modell verwendet dann die Muster im Text, um zu lernen, wie man zwischen den beiden Sprachen „übersetzt“.
 Mit diesem Ansatz erreicht das Modell eine Genauigkeit von 90% bei der Vorhersage des korrekten Produkts unsichtbarer chemischer Reaktionen, während die Genauigkeit geschulter menschlicher Chemiker:innen bei etwa 80 % liegt. Die Forscher:innen sagen, dass das Modell genau genug ist, um Fehler in den Daten zu erkennen und eine Fülle schwieriger Reaktionen korrekt vorherzusagen.
 Das Modell weiß auch, was es nicht weiß. Es erzeugt einen Unsicherheitswert, der falsche Vorhersagen mit einer Genauigkeit von 89 % eliminiert. Da Experimente zeitaufwändig sind, ist eine genaue Vorhersage entscheidend, um zu vermeiden, dass teure Versuchswege verfolgt werden, die schließlich zum Scheitern führen.</t>
  </si>
  <si>
    <t xml:space="preserve">https://www.cam.ac.uk/research/news/ai-learns-the-language-of-chemistry-to-predict-how-to-make-medicines</t>
  </si>
  <si>
    <t xml:space="preserve">Datenanalyse für neue Innovationen</t>
  </si>
  <si>
    <t xml:space="preserve">KI-Forschungs- und Entwicklungstechnologien helfen, viele Probleme zu lösen und Innovationsprozesse anzukurbeln. Insbesondere lösen KI &amp; ML eines der kritischsten Probleme für Forscher:innen: die Datenanalyse. Riesige Datenmengen erschweren es, relevante Informationen zu finden, die für Forscher:innen notwendig sind. KI kann solche Probleme schnell mit einer einzigen Suche lösen und Muster extrahieren. Die Verbesserung der Effizienz ist das wichtigste Ergebnis der Auswirkungen von KI auf die F&amp;E (Forschung und Entwicklung)-Aktivitäten und das Datenmanagementumfeld. Durch den Einsatz von Maschinen zur Aufrechterhaltung der Meilensteine beim Abrufen, Organisieren und Verarbeiten von Daten können sich die Forscher:innen auf einkommensgenerierende Aktivitäten konzentrieren. Schließlich hilft KI Forscher:innen, Datenähnlichkeiten zu entdecken: Sie hilft bei der Entscheidungsfindung, indem sie Einblicke aufdeckt, die Wissenschaftler:innen übersehen haben.</t>
  </si>
  <si>
    <t xml:space="preserve">Lear, ein globaler Automobiltechnologieführer für Sitze und E-Systeme, ermöglicht Verbraucher:innen auf der ganzen Welt außergewöhnliche Erfahrungen im Fahrzeug. Die Produkte von Lear werden von einem vielfältigen Team aus mehreren Mitarbeiter:innen in über 39 Ländern entworfen, konstruiert und hergestellt. Lear wollte die strategische Ausrichtung zwischen den Geschäftsbereichen verbessern und den richtigen systematischen Ansatz entwickeln, um neue Technologien und Erkenntnisse zu scannen und zu überwachen. Sie wollten auch die Innovations- und Vorausschaukultur innerhalb ihres Unternehmens beschleunigen und ein Frühwarnsystem entwickeln, um aufkommende Trends, Technologien, Startups und blinde Flecken zu erkennen und zu überwachen.</t>
  </si>
  <si>
    <t xml:space="preserve">Lear hat sich mit einem KI-basierten Startup zusammengetan, um Lear Innovation Ventures (LIV) zu gründen. LIV nutzt KI-Strategien und konzentriert sich auf KI-gestütztes Scouting und Bewertung, um strategische Geschäfts- und Technologieentscheidungen zu beeinflussen und die zukünftigen Erwartungen seiner Kund:innen zu erfüllen. KI wird bei LIV mit einem dreistufigen Ansatz kontextualisiert: Scouting, Evaluating und Processing.
 Angetrieben durch das KI-fähige Insights-Modul und Radaransichten umfasst die Scouting-Phase die kontinuierliche Überwachung aufkommender Trends, Technologien, Chancen und blinder Flecken. KI-gestützte Algorithmen überwachen hochvolumige Zeitreiheneingaben wie Nachrichtenberichte, akademische Forschung und Patente, um Lücken und blinde Flecken zu identifizieren. Diese Phase ermöglicht es globalen Engineering-Expert:innen und Innovationsmanager:innen, die bekannten Unbekannten zu entdecken.
 Während des Bewertungsprozesses werden die relevantesten Technologien für eine tiefergehende Einschätzung ausgewählt. Mithilfe von Abfragen im Insights-Modul wird die Relevanz dieser ausgewählten Technologien durch die KI-Plattform weiter untersucht.</t>
  </si>
  <si>
    <t xml:space="preserve">https://www.itonics-innovation.com/case-studies/lear-innovation-ventures?hsLang=en</t>
  </si>
  <si>
    <t xml:space="preserve">Vorhersage des Zahlungsverhaltens</t>
  </si>
  <si>
    <t xml:space="preserve">In der Kreditbranche vergeben Investor:innen Kredite an Kreditnehmer:innen gegen das Versprechen einer Rückzahlung mit Zinsen. Wenn der/die Kreditnehmer/in das Darlehen zurückzahlt, profitiert der/die Kreditgeber/in von den Zinsen. Wenn der/die Kreditnehmer/in den Kredit jedoch nicht zurückzahlt, verliert der/die Kreditgeber/in Geld. Daher stehen Kreditgeber:innen vor dem Problem, das Risiko vorherzusagen, dass Kreditnehmer:innen einen Kredit nicht zurückzahlen können. KI kann dabei helfen, das Rückzahlungsverhalten von Kreditnehmer:innen vorherzusagen.</t>
  </si>
  <si>
    <t xml:space="preserve">Ein Kunde von Deloitte hatte sich bereits drei Jahre lang mit einem Problem herumgeschlagen. Auftraggeberin war eine Stiftung, die Aufgaben von sechs Kommunen übernehmen sollte, um Kosten zu sparen. Allerdings verliefen die Gespräche mit den Kommunen bei einer dieser Aufgaben, dem Management von Forderungsausfällen, nicht ganz reibungslos. Die Stiftung sollte die Schulden übernehmen, aber bei welcher Summe lag deren Wert? Es war unwahrscheinlich, dass alle Schulden zurückgezahlt werden würden, daher musste der Betrag niedriger sein als die Gesamtschuld, aber die Parteien konnten sich nicht genau darauf einigen, wie dieser Wert zu bestimmen war. Um das Problem zu lösen, wurde Deloitte gebeten, ein Dashboard zu erstellen, das das bisherige Zahlungsverhalten aller Schuldner:innen zeigt. Die Forderung bestand darin, für jede Gemeinde und Schuldenart den Prozentsatz der Schuldner:innen zu ermitteln, die ihre Schulden in der Vergangenheit getilgt hatten, und daraus den Wert bis auf die Ebene der einzelnen Schuldner:innen abzuleiten.</t>
  </si>
  <si>
    <t xml:space="preserve">Das Team probierte mehrere Modelle aus und entschied sich für ein Random-Forest-Modell. Dies ist ein maschineller Lernalgorithmus, der Daten verwendet, um Entscheidungsbäume zu trainieren, und dann einen „Wald“ von Entscheidungsbäumen mit Zufallsvariablen erstellt. Indem durch eine sehr große Anzahl von Entscheidungsbäumen navigiert wird, die über das Ergebnis entscheiden, wird eine genaue Annäherung an das Risiko jedes Schuldners/jeder Schuldnerin ermöglicht. Diese Methode ist sehr effektiv, wenn inkonsistente Datensätze verwendet werden. Zwei Schuldner:innen mögen über einen längeren Zeitraum das gleiche Zahlungsverhalten zeigen, aber wenn eine/r plötzlich eine Erbschaft erhält oder befördert wird, kann sich das über Nacht ändern. Durch das Erzeugen einer großen Anzahl zufälliger Bäume ist das System in der Lage, solche Unterschiede effektiver zu handhaben. Das Ergebnis war ein dynamisches Dashboard, das nach verschiedenen Kriterien wie Gemeinde, Schuldenart, Schuldenhöhe oder Zeitraum sortiert werden kann. Die vollständige Liste lässt sich immer näher heranzoomen, bis auf die Ebene der Transaktionshistorie eines einzelnen Schuldners. Das System liefert eine Vorhersage über das zukünftige Zahlungsverhalten jeder Schuldnerin/jedes Schuldners.</t>
  </si>
  <si>
    <t xml:space="preserve">https://www2.deloitte.com/content/dam/Deloitte/nl/Documents/innovatie/deloitte-nl-innovatie-artificial-intelligence-16-practical-cases.pdf</t>
  </si>
  <si>
    <t xml:space="preserve">Buchhaltung und Finanzen</t>
  </si>
  <si>
    <t xml:space="preserve">Using the AI System may lead to a behavioural change that is likely to cause that person or another person physical or psychological harm.</t>
  </si>
  <si>
    <t xml:space="preserve">simialr to recidivism algorithms?</t>
  </si>
  <si>
    <t xml:space="preserve">Intelligente Risikoprüfung</t>
  </si>
  <si>
    <t xml:space="preserve">Die Wirtschaftsprüfung versucht sicherzustellen, dass die Geschäftsbücher von Unternehmen ordnungsgemäß geführt werden, wie dies gesetzlich vorgeschrieben ist. Prüfer:innen prüfen die ihnen vorliegenden Aussagen, holen Nachweise ein und bewerten die Aussagen in ihrem Prüfungsbericht. Audits geben verschiedenen Stakeholdern die Gewissheit, dass der Gegenstand frei von wesentlichen falschen Angaben ist. Interne Revisionsaufgaben in großen Organisationen werden durch das Dokumentationsvolumen verlangsamt. Langsame Audit-Reaktionszeit, stichprobenbasierte Audit-Planung und Abhängigkeit von Schlüsselwortsuchen sind alles Indikatoren dafür, dass eine Automatisierung erforderlich ist, um interne Audit-Aufgaben zu beschleunigen. Die Prüfungsqualität leidet auch, wenn relevante Lücken oder Risiken den Stakeholdern nicht rechtzeitig offengelegt werden. Beim Audit mit KI gibt es vier mögliche Anwendungsfälle: Auditprozess (Qualitätsprüfung und Berichterstattung), Risikobewertung (Identifizierung von Risiken anhand von Daten), Auditbereitstellung (Erkennung bisher ungesehener Muster) und First Line (kontinuierliche Überwachung und Warnsysteme). Mithilfe von KI kann ein Prüfungsteam beispielsweise den Risikobewertungsprozess verbessern, indem es aussagekräftige Risikoeinblicke erhält. Das liegt daran, dass die KI-Tools 100% der Transaktionsdaten des Unternehmens untersuchen und das Team auf Anomalien oder zugrunde liegende Risiken im Zusammenhang mit dem Unternehmen aufmerksam machen können. Mit detaillierten Daten kann das Prüfungsteam dann mit größerer Zuversicht in den Prüfungsauftrag gehen und darauf vertrauen, dass die Risikobewertung umfassend und vollständig ist.</t>
  </si>
  <si>
    <t xml:space="preserve">Prüfungswissen ist zu einem großen Teil implizites Wissen, das einzelne Expert:innen durch Erfahrung erworben haben. Bei der Formulierung der Risikostrategie sind die Erkenntnisse einer Prüferin/eines Prüfers aus früheren Fällen sehr wertvoll. Deloitte wollte das implizite Prüfungswissen von Einzelpersonen für das gesamte Prüfungsteam zugänglicher machen. Um den Wissens- und Erfahrungsaustausch zu ermöglichen, begannen sie mit der Entwicklung des KI-Tools Guided Risk Assessment Personal Assistant, kurz GRAPA.</t>
  </si>
  <si>
    <t xml:space="preserve">GRAPA unterstützt Wirtschaftsprüfer:innen dabei, eine gewählte Strategie gegenüber allen anderen zuvor verwendeten Risikostrategien abzugrenzen. Es verwendet eine Deloitte-Datenbank mit 10.000 Fällen, und jeder Fall enthält durchschnittlich fünfzig Risiken. GRAPA ist keine eigenständige Anwendung; vielmehr wird es der Software hinzugefügt, die Wirtschaftsprüfer:innen bei der Bestimmung der Risikostrategie verwenden. „Es ist, als ob Sie eine zweite Person bitten könnten, neben Ihnen zu lesen“, erklärt Van Gool (Audit Innovation Leader, Deloitte). „Aber der Vorteil ist, dass diese zweite Person über die gebündelte Expertise von Deloitte verfügt.“ Er betont, dass der/die Abschlussprüfer/in für die gewählte Risikostrategie und Prüfungsmethode verantwortlich bleibt. „GRAPA zeigt auf, was in ähnlichen Fällen passiert ist. Aber wenn die Situation eines Unternehmens etwas Besonderes oder Ungewöhnliches darstellt, liegt es natürlich am Prüfer/an der Prüferin, den Ansatz entsprechend anzupassen.</t>
  </si>
  <si>
    <t xml:space="preserve">https://towardsdatascience.com/artificial-intelligence-for-internal-audit-and-risk-management-94e509129d49 
 https://www.mindbridge.ai/blog/ai-data-power-audit-plan/
 https://www.mindbridge.ai/customerstories/cherry-bekaert-llp/
 https://www2.deloitte.com/content/dam/Deloitte/nl/Documents/innovatie/deloitte-nl-innovatie-artificial-intelligence-16-practical-cases.pdf</t>
  </si>
  <si>
    <t xml:space="preserve">Betrugsaufdeckung Beispiel 1</t>
  </si>
  <si>
    <t xml:space="preserve">Die KI-basierte Überwachung von Transaktionen in Echtzeit kann Finanzinstitute bei der Bekämpfung der Geldwäsche und Zahlungsanbieter:innen bei der Aufdeckung von Betrug unterstützen. Durch Echtzeitzahlungen generierte Daten werden in das KI-System eingespeist, das dann verdächtige Transaktionen identifiziert, deren Verarbeitung stoppt und die Transaktion zur weiteren Überprüfung durch menschliche Compliance-Beauftragte markiert. Das Betrugserkennungssystem basiert auf KI-Algorithmen, die Muster erkennen und Verbindungen innerhalb der Daten identifizieren, die dann geclustert und klassifiziert werden. Mit der Zeit gewöhnt sich das System an die Daten und die Erkennungsgenauigkeit steigt.</t>
  </si>
  <si>
    <t xml:space="preserve">Die Dankse Bank musste in den letzten Jahren mehrere Milliarden Euro an Bußgeldern zahlen, weil sie sich nicht an alle Finanzvorschriften und -regeln hielt. Obwohl Finanzkriminalität vorkommt, handelt es sich bei den meisten identifizierten Fällen nicht um Betrug, sondern um Fehlalarme, die durch veraltete IT-Systeme verursacht werden. Gleichzeitig werden einige tatsächliche Betrugsfälle nicht erkannt. Alle Verdachtsfälle müssen manuell durch Compliance-Beauftragte geprüft werden. Aus diesem Grund hat die Danske Bank die Zahl der Compliance-Mitarbeiter:innen innerhalb der letzten zwei Jahre auf 1700 Mitarbeiter:innen verdoppelt. Die starke Abhängigkeit von manueller Arbeit erhöht die Kosten erheblich.</t>
  </si>
  <si>
    <t xml:space="preserve">Hawk:KI bekämpft Finanzbetrug mit einer Anti-Geldwäsche-Lösung, die auf Echtzeit-Transaktionsüberwachung basiert und maschinelles Lernen in Kombination mit klassischen regelbasierten Ansätzen anwendet. Ihr System analysiert und bewertet große Datensätze historischer und Echtzeit-Transaktionen. Basierend auf den Erkenntnissen aus historischen Verdachtsfällen ist das KI-System in der Lage, relevante Fälle in Echtzeit zu filtern und zur weiteren Untersuchung durch menschliche Compliance-Beauftragte zu kennzeichnen. Darüber hinaus integriert Hawk:AI neue Methoden zur automatischen Mustererkennung, die die Entdeckung neuer und unbekannter Betrugsarten ermöglichen.</t>
  </si>
  <si>
    <t xml:space="preserve">https://docs.google.com/document/d/1LEtqrJ24g4il1KLvsRvOGznZS1z2Xv5F/edit#
 https://hawk.ai/en/north-american-bancard-partners-with-hawkai-to-optimize-its-aml-compliance</t>
  </si>
  <si>
    <t xml:space="preserve">the system doesnt make the decision but its a supporter in making the decision</t>
  </si>
  <si>
    <t xml:space="preserve">Betrugsaufdeckung Beispiel 2</t>
  </si>
  <si>
    <t xml:space="preserve">Worldline, dem Erfolg und der Sicherheit seiner Kund:innen verpflichtet, führte A.S. Adventure zu einer innovativen Lösung - Fire by Fraugtser. Die KI-basierte Risikomanagement-Suite passte perfekt zu A.S. Adventure's Bedürfnissen. Fire ermöglicht ein intuitives und dennoch ausgeklügeltes Schreiben von Regeln zur Betrugserkennung und übersetzt menschliche Denkprozesse in eindeutige Regeln. Darüber hinaus ermöglicht Fire Benutzer:innen, Regeln zu testen, bevor sie bereitgestellt werden, wodurch die Unsicherheit bei der Regelerstellung beseitigt und eine genaue Leistung sichergestellt wird. Der Wechsel zu Fire ermöglichte A.S. Adventure das einfache Schreiben und Testen von Betrugserkennungsregeln. Durch die Nutzung des KI-Scores von Fraugster konnten sie Fehlalarme reduzieren, um gute und schlechte Kund:innen richtig zu identifizieren. Das Ausführen von Simulationen, bevor eine Regel live ging, ermöglichte es A.S. Adventure, zu erfahren, wie effektiv eine Regel sein kann. Die Regelleistung wurde verbessert, wodurch die Notwendigkeit manueller Überprüfungen entfällt und wertvolle Zeit beim Risikomanagement eingespart wird.</t>
  </si>
  <si>
    <t xml:space="preserve">https://www.fraugster.com/resources/post/fraud-detection-rules-case-study</t>
  </si>
  <si>
    <t xml:space="preserve">Automatisierte Spesenprüfung</t>
  </si>
  <si>
    <t xml:space="preserve">Computer-Vision-basierte KI-Systeme können Scans und Bilder von Quittungen analysieren und die einzelnen Einkäufe dann aufschlüsseln und gruppieren. Anschließend können die identifizierten Kostenarten und Kostenstellen abgebildet werden. Dadurch können die Spesenabrechnungen automatisiert und gemäß den Revisionsregeln angereichert werden. Die notwendigen Daten stammen aus den eingescannten Belegen und aus anderen öffentlichen Quellen, z.B. die durchschnittlichen Ausgaben in Restaurants, Erstattungsregeln und Informationen darüber, was von welchen Mitarbeiter:innen erstattet werden kann. Dadurch können die Ausgaben korrekt kategorisiert und unkritische Posten automatisch genehmigt und gemäß den Erstattungsregeln erfasst werden. Darüber hinaus erkennt das KI-System verdächtiges Verhalten anhand der Belege. Der Computer-Vision-Algorithmus analysiert die Belege mit Hilfe von NLP (Natural Language Processing) und klassifiziert den Text. Belege können mit dem richtigen Spesencode verknüpft und die jeweilige Kostenstelle kann identifiziert werden.</t>
  </si>
  <si>
    <t xml:space="preserve">Die Automatisierungsherausforderung von Electrolux bestand darin, die Zentralisierung zu erhöhen und Prozesse zu verbessern und gleichzeitig den vielen Geschäftsreisenden ein nahtloses Erlebnis zu bieten. Das Unternehmen musste auch seine hohen Standards und Ziele in Bezug auf die Einhaltung von Vorschriften und Richtlinien beibehalten. Electrolux prüfte 100% der T&amp;E (Transport &amp; Environment)-Ansprüche manuell und stellte rechtzeitige, korrekte Erstattungen sicher, ein gründlicher, aber zeitaufwändiger und sich wiederholender Prozess. Spesenabrechnungen wurden zunächst von einem Manager genehmigt und dann im SSC Zeile für Zeile geprüft. Abgelehnte Anträge durchliefen den Prozess erneut, manchmal wiederholt. Quittungen erschienen in verschiedenen Sprachen und Berichte zeigten unterschiedliche Grade der Einhaltung der T&amp;E-Richtlinien. Duplikate waren schwer zu erkennen, zusätzliche Genehmigungen verlangsamten den Betrieb und es war unmöglich, sich ein Gesamtbild von Wiederholungstäter:innen zu machen. Einige Prüfer:innen verfügten nicht über das Wissen und die Erfahrung, um alle Fehler und Anomalien zu finden, und es wurde zu viel Zeit für Ansprüche mit geringem Risiko aufgewendet, die gemäß den Richtlinien eingereicht wurden. Electrolux suchte nach einer Lösung, die den Prozess automatisieren und es seinen Prüfern ermöglichen würde, sich nur auf T&amp;E-Ansprüche zu konzentrieren, die ein höheres Maß an Aufmerksamkeit erfordern.</t>
  </si>
  <si>
    <t xml:space="preserve">Electrolux hat lange nach einer innovativen Lösung gesucht, bevor es sich für AppZen entschieden hat. Expense Audit von AppZen konnte in das Spesenautomatisierungssystem von Electrolux integriert werden, um jeden Einzelposten in den Ausgaben in Echtzeit zu prüfen. Mit ihrer hohen Flexibilität konnte das KI-System von AppZen Electrolux mit den wichtigsten Informationen aus Quittungen versorgen, um alle größeren Anomalien wie Duplikate, Ausgaben außerhalb der Richtlinien oder überhöhte Gebühren zu erkennen und die erforderlichen Richtlinienregeln einzuhalten. Das KI-System identifiziert selbstständig Einzelposten und deren Kostenarten und ordnet jede Transaktion den zuständigen Mitarbeiter:innen zu. Dies verbessert die Durchsetzung von Compliance und Finanzvorschriften.</t>
  </si>
  <si>
    <t xml:space="preserve">https://www.appzen.com/resources/case-studies/how-electrolux-gains-efficiencies-and-improves-compliance-with-ai?hsLang=en
 https://info.appzen.com/hubfs/Electrolux%20Case%20Study.pdf?hsLang=en</t>
  </si>
  <si>
    <t xml:space="preserve">yes - real time?</t>
  </si>
  <si>
    <t xml:space="preserve">Kreditwürdigkeit Beispiel 1</t>
  </si>
  <si>
    <t xml:space="preserve">KI-Systeme können früher als Menschen Veränderungen im Zahlungs- und Kundenverhalten erkennen, die auf Zahlungsausfälle oder schlechte Kreditwürdigkeit hindeuten. Basis für die Analyse sind Daten aus internen und externen Quellen. Die KI-Algorithmen kombinieren interne Daten wie Informationen über Aktivitäten, Zahlungen und Fälligkeiten einzelner Kund:innen mit externen Informationen, z.B. Geoinformationen und makroökonomische Trends. Nach der Feinabstimmung des Algorithmus erstellt das KI-System für jede Kundin/jeden Kunden einen Bonitäts-Score und bewertet die individuelle Zahlungsausfallwahrscheinlichkeit. Darüber hinaus kann das System ungewöhnliches Zahlungsverhalten erkennen. Basierend auf dem individuellen Bonitätsscoring können für alle Kund:innen personalisierte Kreditlimits und Zahlungsbedingungen ausgewählt werden.</t>
  </si>
  <si>
    <t xml:space="preserve">Die Acer Computer GmbH Acer Inc., gegründet 1976, ist heute einer der weltweit größten ITK-Anbieter. Das Unternehmen entwickelt und vertreibt Notebooks, Tablets, 2-in-1s, PCs, Displays und Projektoren sowie Produkte für die Bereiche Home Entertainment, Education, Gaming, Digital Signage und mobiles Internet. In seiner über 40-jährigen Unternehmensgeschichte hat Acer immer wieder mit innovativen Lösungen den Markt revolutioniert und neue Technologien verfügbar gemacht.
 Acer bietet Geschäfts- und Privatkund:innen über ihren Onlineshop auch außerhalb der Garantiezeit Reparaturen im hauseigenen Servicecenter in Ahrensburg an, welche dann über Rechnung bezahlt werden. Der Acer Service wurde aufgrund der hohen Kundenfreundlichkeit und der Beratungskompetenz bereits vielfach ausgezeichnet, zuletzt zum wiederholten Male mit dem deutschen Service Preis. Für dieses Geschäft suchte Acer eine Lösung für die Automatisierung des Forderungsmanagements.</t>
  </si>
  <si>
    <t xml:space="preserve">Die Software von collectAI verwaltet die Kommunikation zwischen Kundin/Kunde und Rechnungssteller/in. Das selbstlernende KI-System optimiert das Timing der Kommunikation, um die besten Ergebnisse zu gewährleisten. Die Kund:innen erhalten E-Mails, SMS oder Briefe im Acer-Stil. Der KI-Algorithmus basiert auf Reinforcement Learning. Das System lernt Zusammenhänge im Datensatz zu erkennen, z.B. Informationen über das für einen Ausfall typische Kundenverhalten. Basierend auf den Ergebnissen leitet der Algorithmus die nächstbeste Aktion ab. Darüber hinaus werden Deep-Q-Netzwerke verwendet, um Reinforcement Learning mit neuronalen Netzen zu kombinieren und zu lernen, die möglichen Konsequenzen der jeweiligen Aktionen zu antizipieren.</t>
  </si>
  <si>
    <t xml:space="preserve">https://www.collect.ai/realisierungsquote-auf-95-prozent-erhoeht-collectai-steuert-forderungsmanagement-von-acer/</t>
  </si>
  <si>
    <t xml:space="preserve">Kreditwürdigkeit Beispiel 2</t>
  </si>
  <si>
    <t xml:space="preserve">NEO Finance suchte nach einer dedizierten Lösung, die zuverlässige Ergebnisse liefert und das Ausfallrisiko senkt. Sie benötigten KI-Software, um den Wert der Kundendaten zu maximieren und ihr Kundenportfolio zu erweitern.</t>
  </si>
  <si>
    <t xml:space="preserve">GiniMachine ermöglicht es Benutzer:innen, Modelle zu erstellen, zu validieren und bereitzustellen, um einen so hohen Gini-Index wie nötig zu erreichen. Mit der Plattform können die Benutzer:innen Kreditanträge bewerten, indem sie unbegrenzt festgelegte Parameter austauschen. So erhalten sie ein umfassenderes Bild des Kundenverhaltens und können Risiken effektiv managen.</t>
  </si>
  <si>
    <t xml:space="preserve">https://ginimachine.com/case-study/neo-finance/</t>
  </si>
  <si>
    <t xml:space="preserve">6e. AI systems intended to be used by law enforcement authorities or on their behalf for profiling of natural persons as referred to in Article 3(4) of Directive (EU) 2016/680 in the course of detection; investigation or prosecution of criminal offences</t>
  </si>
  <si>
    <t xml:space="preserve">Überwachung von Transaktionen</t>
  </si>
  <si>
    <t xml:space="preserve">Die Reiseplattform integrierte eine KI-Lösung, die bekannten und unbekannten Werbemissbrauch sofort erkennen konnte, insbesondere für die kürzlich betretenen Regionen, in denen die bestehenden Erkennungssysteme des Kunden eine geringe Abdeckung hatten. Die Deep-Learning- und Natural-Language-Processing-Modelle des KI-Systems erkannten, dass die E-Mail-Konten ähnliche Benennungsmuster aufwiesen, obwohl die Domains und Präfixe unterschiedlich waren. Obwohl Betrüger:innen unterschiedliche IP-Adressen verwendeten, um ihre Spuren zu verschleiern, erkannten die unbeaufsichtigten maschinellen Lernalgorithmen des KI-Systems, dass alle IP-Adressen aus denselben IP-Subnetzen stammten. Mithilfe einer proprietären Engine für unbeaufsichtigtes maschinelles Lernen beschleunigte die KI-Lösung die Erkennung, indem sie alle Konten und Ereignisse gleichzeitig analysierte und verdächtige Cluster bösartiger Aktivitäten identifizierte – sogar bereits zum Zeitpunkt der Kontoregistrierung.
 Die KI-Lösung half der Reiseplattform, Millionen von Dollar an Verlusten durch Betrug einzusparen, und ermöglichte es ihr, neue groß angelegte Werbeaktionen in der Gewissheit zu starten, dass nur echte Kund:innen Vorteile von der Plattform und ihren Partnern erhalten würden.</t>
  </si>
  <si>
    <t xml:space="preserve">https://www.datavisor.com/wp-content/uploads/2021/10/Detect-Promotion-Abuse-for-Digital-Travel-Platform-Case-Study.pdf
 https://www.datavisor.com/intelligence-center/?intelligence_center_types=case-studies</t>
  </si>
  <si>
    <t xml:space="preserve">Riskikobewertung</t>
  </si>
  <si>
    <t xml:space="preserve">Herkömmliche Risikobewertungsmethoden basieren in der Regel auf Generalized Linear Models (GLMs). Dabei handelt es sich um statistische Modelle, die von Versicherungsfachleuten mit langjähriger Expertise und Erfahrung entwickelt wurden.
 Beim maschinellen Lernen führt ein Algorithmus eine Risikobewertung anhand vorgegebener Kriterien durch, anstatt Parameter für statistische Modelle zu schätzen. Ein herkömmliches GLM kann die Wechselwirkung zwischen zwei, aber nicht mehr als drei Variablen berücksichtigen, wie z. B. das Verhältnis zwischen Alter und Geschlecht von Versicherungsnehmer:innen. Maschinelles Lernen hingegen kann Tausende von Variablen und viel tiefere Interaktionen „verstehen“.
 Während maschinelles Lernen und die herkömmlichen Modelle Vorhersagen von vergleichbarer Qualität generieren, ermöglicht maschinelles Lernen Unternehmen, entscheidende Muster zu ermitteln, wie beispielsweise die Abbildung von Clustern von Versicherungsnehmer:innen mit einem höheren Schadenrisiko.</t>
  </si>
  <si>
    <t xml:space="preserve">Ein großes Finanzunternehmen wollte Frühwarnsignale finden, um zu erkennen, ob seine Gläubiger:innen wahrscheinlich in Insolvenz gehen würden. Die traditionellen Überwachungssysteme, die sie verwendeten, überprüften die Gläubiger:innen, indem sie ihre Bankkonten, Überweisungen oder Jahresabschlüsse überprüften. Bei der Anwendung solcher Methoden geriet das Unternehmen jedoch bereits zum Zeitpunkt der Entdeckung der Warnzeichen in eine finanzielle Notlage. Das Finanzunternehmen arbeitete mit Deloitte Tschechien zusammen, um ein Frühwarnsystem für Kreditmigrationen zu schaffen.</t>
  </si>
  <si>
    <t xml:space="preserve">Deloitte Tschechien hat ein KI-Tool namens Eagle Eye entwickelt, das Open-Source-Intelligenz verwendet, um Signale aus dem Internet zu sammeln. Die KI-Software betrachtet alle Informationen, die sie über das Unternehmen, Kund:innen oder den Markt findet, denen Deloitte sie zuordnet, als Signal. Mithilfe von maschinellem Lernen beginnt Eagle Eye dann, diese Signale zu analysieren, korreliert sie und erkennt bestimmte Muster.
 KI kann mit den riesigen Datenmengen im Internet umgehen und Korrelationen zwischen Parametern finden, an die Menschen nicht einmal denken würden. Sobald diese Muster bestimmt sind, überwacht Eagle Eye ständig das Internet, um nach ihnen Ausschau zu halten und Warnungen bereitzustellen.</t>
  </si>
  <si>
    <t xml:space="preserve">Computer-Vision-basierte KI-Systeme können Scans und Bilder von Quittungen analysieren und die einzelnen Einkäufe dann aufschlüsseln und gruppieren. Anschließend können die identifizierten Kostenarten und Kostenstellen abgebildet werden. Dadurch können die Spesenabrechnungen automatisiert und gemäß den Revisionsregeln angereichert werden. Die notwendigen Daten stammen aus den eingescannten Belegen und aus anderen öffentlichen Quellen, z.B. die durchschnittlichen Ausgaben in Restaurants, Erstattungsregeln und Informationen darüber, was von welchen Mitarbeiter:innen erstattet werden kann. Dadurch können die Ausgaben korrekt kategorisiert und unkritische Posten automatisch genehmigt und gemäß den Erstattungsregeln erfasst werden. Darüber hinaus erkennt das KI-System verdächtiges Verhalten anhand der Belege. Der Computer-Vision-Algorithmus analysiert die Belege mit Hilfe von NLP (Natural Language Processing) und klassifiziert den Text. Belege können mit dem richtigen Spesencode verknüpft und die jeweilige Kostenstelle identifiziert werden.</t>
  </si>
  <si>
    <t xml:space="preserve">Genpact ist ein globales Dienstleistungsunternehmen, das sich der Schaffung von Wettbewerbsvorteilen für seine Kund:innen verschrieben hat, indem es die digitale Transformation beschleunigt. Einer der Kund:innen von Genpact, ein führender Anbieter von Aufzügen und mechanischen Transportmitteln, wollte einen erweiterten Prüfungsumfang, um die hohen Standards des Unternehmens in Bezug auf strenge Compliance und ethische Geschäftspraktiken zu erfüllen. Die jährlichen Ausgaben des Kunden beliefen sich auf über 40 Millionen US-Dollar, wobei etwa 8000 Spesenabrechnungen pro Monat erstellt wurden, und der Großteil der Spesenabrechnung erfolgte auf der Grundlage von Papierdokumenten. Einige seiner Mitarbeiter:innen waren in anderen Regionen tätig, in denen gefälschte Quittungen ein Hauptproblem darstellten.
 Ohne detaillierte Berichterstattung und Verfolgung von Tendenzen und Mustern bei Nichteinhaltung fehlte es an Transparenz in Bezug auf Ausgaben mit hohem Risiko und nicht konformes Verhalten der Mitarbeiter:innen.</t>
  </si>
  <si>
    <t xml:space="preserve">Genpact arbeitete mit einem KI-basierten Startup zusammen, um eine automatisierte KI-gestützte Überprüfung von Spesenabrechnungen zu implementieren. Die KI-basierte Lösung konnte Operationen mit geringem bis mittlerem Risiko mit wenig bis gar keinen manuellen Eingaben bewältigen. Dies reduzierte die Arbeitsbelastung des Prüfers und ermöglichte es dem Kunden, sich auf andere wichtige Angelegenheiten zu konzentrieren. Es ermöglichte auch eine bessere Sichtbarkeit für das Management und eine verbesserte Mitarbeiter-Compliance.
 Auch die Mitarbeiterzufriedenheit verbesserte sich, da richtlinienkonforme Erstattungen schneller ausgezahlt werden konnten und die Prüfer:innen sich auf Ausnahmefälle konzentrieren konnten.</t>
  </si>
  <si>
    <t xml:space="preserve">https://www.appzen.com/hubfs/Resources/rising-challenge-appzen-genpact-expense-audit_21CS11.pdf?hsLang=en</t>
  </si>
  <si>
    <t xml:space="preserve">Vorhersage der Kundenabwanderung</t>
  </si>
  <si>
    <t xml:space="preserve">KI-Modelle für die Abwanderungsvorhersage analysieren kundenbezogene Daten aus verschiedenen Quellen, von Social-Media-Kanälen und Chatbot-Gesprächen bis hin zu Serviceanfragen. Die Daten werden dann auf zugrunde liegende Muster analysiert und mit historischen Daten zu früheren Abwanderungsereignissen kombiniert. Darauf aufbauend wird die potenzielle „Churn Rate“ bewertet und laufend aktualisiert.</t>
  </si>
  <si>
    <t xml:space="preserve">Wie jede andere Branche kämpft auch die Telekommunikation mit ihren Schmerzpunkten. Als eine der weltweit größten Branchen kämpft die Telekommunikation mit der Kundenbindung und allen damit verbundenen Problemen: wachsende Abwanderung, unvorhersehbarer (oder schwer vorhersehbarer) Customer Lifetime Value, sinkender durchschnittlicher Umsatz pro Benutzer/in (ARPU). Darüber hinaus sind Dienstanbieter der Telekommunikationsbranche trotz riesiger Datenmengen selten in der Lage, diese zu nutzen, um Abwanderung zu verhindern. Die wachsende Abwanderung war ein Problem der meisten Telekommunikationsunternehmen weltweit sowie auch eines der größten polnischen Telekommunikationsunternehmen.</t>
  </si>
  <si>
    <t xml:space="preserve">Das polnische Telekommunikationsunternehmen hat mit Neoteric zusammengearbeitet, um eine Abwanderungsvorhersagelösung zu entwickeln, die auf prädiktiven ML-Algorithmen basiert. Die Lösung von Neoteric verarbeitete innerhalb von 24 Stunden die komplette Datenbank, bestehend aus rund einer Milliarde kundenbezogener Datensätze und weiteren 75 Millionen zusätzlicher externer Kennzahlen. Nach der Verarbeitung der Daten konnten die Vorhersagemodelle dem Vertriebsteam die neuen Scoring-Informationen präsentieren, die die Kündigungswahrscheinlichkeit zusammen mit der Wahrscheinlichkeit des Interesses an bestimmten Produkten zeigten. Obwohl alle Daten für das Training der Algorithmen verwendet wurden, wurde das Ergebnis nur auf diejenigen Kund:innen angewendet, die dem Profiling zugestimmt hatten.</t>
  </si>
  <si>
    <t xml:space="preserve">https://neoteric.eu/blog/how-we-reduced-churn-in-a-telecom-company-by-20-in-less-than-6-months-using-predictive-models-case-study/
 https://docs.google.com/document/d/1B3GsSldHs5fDpED70dwthLM2lsnQefPd/edit#heading=h.z337ya</t>
  </si>
  <si>
    <t xml:space="preserve">Verkauf</t>
  </si>
  <si>
    <t xml:space="preserve">Gesprächsintelligenz</t>
  </si>
  <si>
    <t xml:space="preserve">Conversation Intelligence verwendet KI, um in Echtzeit auf ein Gespräch zu reagieren, Anrufe aufzuzeichnen, sie zu transkribieren, die Anrufwiedergabe zu aktivieren, zu analysieren und eine Punktzahl zu vergeben. Es wird häufig bei Verkaufsgesprächen angewendet, bei denen KI eine intelligente Analyse von Gesprächen mit Kund:innen ermöglicht und Vorschläge sendet, um das Gespräch effizient zu führen. Diese Tipps werden als Feedback an die Arbeitsstation von Call-Agent:innen oder Vertriebsleiter:innen weitergeleitet, damit diese aktiv werden. Die Konversationsintelligenz wird durch Spracherkennung, die Audio in Text umwandelt, und natürliche Sprachverarbeitungstechniken unterstützt, um die Konversation zu analysieren, Muster zu finden und Vorhersagen zu treffen.</t>
  </si>
  <si>
    <t xml:space="preserve">Kareo wurde 2004 gegründet und bietet die einzige Cloud-basierte und vollständige Medizintechnik-Plattform, die für unabhängige Praxen entwickelt wurde. Das Verkaufsteam hat Kareo in den letzten drei Jahren um 368% wachsen lassen. Beim weiteren Ausbau der Vertriebsorganisation stießen sie jedoch auf ein „Demo-Problem“. Unter den 40 Kundenbetreuer:innen befanden sich drei Vertriebsingenieure, die fast alle Produktvorführungen durchführten. Dadurch entstand ein Rückstand an verfügbaren Zeitfenstern für die Vertriebsingenieure, um die Demos durchzuführen, was ihren Verkaufszyklus verlängerte. Wenn jedoch Vertriebsingenieur:innen vollständig von der Durchführung von Demos befreit wurden, sanken die Verkaufsabschlussraten, da die Mitarbeiter:innen nicht daran gewöhnt waren, selbst Demos durchzuführen. Kareo wollte den Vertriebszyklus erneuern, indem Vertriebsingenieur:innen aus dem Demo-Prozess entfernt werden, während die Abschlussraten dennoch erhöht und den Vertriebsmitarbeiter:innen die Möglichkeit gegeben wird, effektiv Demos durchzuführen. Demos sind entscheidend für den Verkaufserfolg von Kareo – Kund:innen kaufen nur, wenn sie eine gut gestaltete, personalisierte Demo sehen. Das Team der Vertriebsleiter:innen musste einen Einblick in das Geschehen während der Demos erhalten, damit es sicherstellen konnte, dass diese Anrufe nach Plan verliefen, sobald die Vertriebsingenieur:innen nicht mehr Teil des Geschehens waren. Sie mussten sicherstellen, dass ihre Vertriebsmitarbeiter:innen die wichtigsten Botschaften überbrachten und die Kernfunktionen mit den geschäftlichen Problemen von potenziellen Kund:innen in Verbindung brachten. Parallel zu dieser Herausforderung mit der Abschlussrate hatte das Team Probleme, die Onboarding-Zeit neuer Vertriebsmitarbeiter:innen zu beschleunigen.</t>
  </si>
  <si>
    <t xml:space="preserve">Kareo hat die Conversation Intelligence-Plattform von Gong ausprobiert. Gongs Versprechen bestand darin, die Abschlussraten im 40-köpfigen Team zu erhöhen und das Onboarding zu beschleunigen, indem die Demos des Vertriebsteams aufgezeichnet, transkribiert und analysiert wurden. Auf der Seite der Abschlussrate würde dies dem Team einen Einblick in den Verlauf der Demos geben, damit sie trainiert und der Kurs in großem Maßstab korrigiert werden könnte. Auf der Onboarding-Seite konnten die aufgezeichneten Demos, die das Team sammelte, verwendet werden, um das Onboarding für neue Mitarbeiter:innen zu beschleunigen. Neue Vertriebsmitarbeiter:innen hätten in jeder Phase des Verkaufszyklus eine „Highlight-Rolle“ mit guten Anrufen, die sie gleich zu Beginn überprüfen könnten, um sie schnell durch die einzelnen Schritte zu führen. Dies würde es ihnen ermöglichen, ihre eigenen Calls und Demos in nur ein oder zwei Wochen statt in mehreren Monaten zu erstellen.</t>
  </si>
  <si>
    <t xml:space="preserve">https://www.velvetech.com/blog/conversation-intelligence-for-call-centers/
 https://cdn.featuredcustomers.com/CustomerCaseStudy.document/gong_kareo_90165.pdf</t>
  </si>
  <si>
    <t xml:space="preserve">Lead-Qualifizierung</t>
  </si>
  <si>
    <t xml:space="preserve">Das Lead-Management hängt oft von den Erfahrungen und Fähigkeiten der Vertriebsmitarbeiter:innen und den Best Practices des Unternehmens ab. KI-Systeme können den Lead-Management-Prozess mit quantitativen Erkenntnissen ergänzen. KI-Modelle erkennen Cluster innerhalb des Kundenstamms und können die optimale Taktik zur Leadgewinnung ableiten. Die Algorithmen kombinieren historische Daten mit Echtzeitinformationen und vergleichen dann erfolgreiche Interaktionen mit Fehlschlägen und bieten Vorschläge für die Interaktion mit dem spezifischen Lead, um die Erfolgsquote zu erhöhen.</t>
  </si>
  <si>
    <t xml:space="preserve">Microsoft ist ein amerikanischer multinationaler Technologiekonzern, der Computersoftware, Unterhaltungselektronik, PCs und damit verbundene Dienstleistungen herstellt. Das Microsoft Vertriebs- und Marketingteam erhält jedes Jahr Millionen potenzieller Verkaufskontakte, denen sie nachgehen müssen, um festzustellen, wie sie die Bedürfnisse potenzieller Kund:innen am besten erfüllen können. Um eine weltweite Nachfrage nach ihren Produkten und Dienstleistungen zu generieren, sammelt die Marketing- und Vertriebsorganisation Leads, wenn Personen Informationen anfordern oder mit einem Online-Formular auf nachverfolgte Inhalte zugreifen. Wenn sich jemand für eine Microsoft-Produkttestversion anmeldet, eine E-Mail sendet oder Inhalte herunterlädt, wird die Person oder das Unternehmen zu einem Lead für Vertriebs- und Marketingzwecke. Microsoft vermarktet zwischen 5 und 10 Millionen Leads pro Jahr. Diese Namen – die ein Unternehmen oder eine Person sein können – werden zu Datensätzen im Marketing- und Vertriebssystem. Als Vertriebsorganisation besteht das Hauptziel darin, unbekannte Leads so effektiv wie möglich zu erfassen und sie in Microsoft-Kund:innen umzuwandeln, also Benutzer:innen und Käufer:innen ihrer Produkte. Microsoft beginnt den Prozess, indem es identifiziert, wer die unbekannte Entität ist, indem es den Namen, die Organisation und andere grundlegende Informationen erhält. Dann nehmen sie diesen potenziellen Kunden und versuchen herauszufinden, wie wahrscheinlich es ist, dass er Microsoft-Software kauft. Historisch gesehen sind die Leads, die die Vertriebsmitarbeiter:innen erhalten, sehr wenig qualifiziert. Achtzig Prozent der Leads reagieren nicht auf einen Erstkontakt der Vertriebsmitarbeiter:innen.</t>
  </si>
  <si>
    <t xml:space="preserve">Der Weg zur KI-gesteuerten Lead-Qualifizierung begann, bevor KI Teil des Lead-Bewertungsprozesses wurde, und verlief in drei unterschiedlichen Phasen:
 1. Geschäftsregeln. Hier hat Microsoft angefangen, bevor KI in die Lead-Qualifizierung aufgenommen wurde. Das Vertriebs- und Marketingsystem enthielt Geschäftsregeln, die einen relativen Wert lieferten, der die Wahrscheinlichkeit angibt, dass ein Lead in eine Verkaufsmöglichkeit umgewandelt wird. Diese Regeln weisen einer Kundin einen Punktwert zu, um eine Lead-Bewertungsstruktur zu erstellen.
 2. KI-unterstütztes Lead-Scoring. Während dieser Phase implementierte Microsoft KI, um sein Lead-Scoring-System zu verbessern. KI-Lead-Scoring konzentriert sich auf das Kundenverhalten und weist den verschiedenen Arten, wie eine Kundin/ein Kunde mit Microsoft interagiert, Werte zu, wodurch ein genaueres Scoring-Ergebnis entsteht.
 3. Bot-gesteuertes Engagement und Erkennung von Gesprächsabsichten. Die jüngste Phase umfasste die Integration eines KI-Bots und einer auf maschinellem Lernen basierenden Engine, die die E-Mail-Kommunikation zwischen der Kundin/dem Kunden und dem Vertriebsteam untersucht und verwaltet. Microsoft nannte die Engine „Bot (und KI) Enabled Augmented Marketing“ (BEAM). BEAM konzentriert sich auf die Erkennung der Konversationsabsicht, um die Wahrscheinlichkeit zu bestimmen, dass eine Kundin/ein Kunde bereit ist, Produkte oder Dienstleistungen zu kaufen.</t>
  </si>
  <si>
    <t xml:space="preserve">https://www.microsoft.com/en-us/itshowcase/microsoft-increases-sales-by-using-ai-for-lead-qualification</t>
  </si>
  <si>
    <t xml:space="preserve">Dynamische Preisgestaltung Beispiel 1</t>
  </si>
  <si>
    <t xml:space="preserve">Bei der dynamischen Preisgestaltung, auch Surge Pricing, Demand Pricing, Real-Time Pricing oder Algorithmic Pricing genannt, ist der Preis flexibel und basiert auf Nachfrage, Angebot, Wettbewerbspreis und Nebenproduktpreisen. Der Preis kann sich sogar je nach Kaufverhalten von Kunde zu Kunde ändern. Dynamische Preisgestaltung ermöglicht Lieferant:innen, flexibler zu sein und die Preise individueller anzupassen. Traditionell wurde die Preisgestaltung auf der Grundlage statischer Preisregeln festgelegt, die eine begrenzte Menge an Dateneingaben nutzten. Das explosionsartige Wachstum von Big Data und das darin enthaltene Potenzial für die Entwicklung von KI- und maschinellen Lernansätzen für Preisstrategien haben neue Möglichkeiten für intelligente Preislösungen eröffnet. Die Technologie des maschinellen Lernens hebt die dynamische Preisgestaltung auf die nächste Stufe, da sie viel größere Datensätze verarbeiten und verschiedene Einflussfaktoren berücksichtigen kann, um die Auswirkungen von Preisänderungen vorherzusagen.</t>
  </si>
  <si>
    <t xml:space="preserve">Dynamic Pricing in stationären Geschäften war schon immer ein großes Problem im Vergleich zum E-Commerce. Erstens ist es eine lange und mühsame Aufgabe, die Preise für jeden Artikel im Gebäude zu aktualisieren, es sei denn, das Geschäft verfügt über digitale Preisschilder. Hingegen können in einem Online-Shop die Preise in Sekundenschnelle im gesamten Geschäft geändert werden.
 Zweitens war es eine schwierige Herausforderung, die Nachfrage und die Konversionsraten für jeden Artikel im stationären Kontext zu modellieren. Konversionsraten sind ein hervorragender Indikator, den die Preisoptimierung mit künstlicher Intelligenz verwenden kann, um die Preisdynamik für jedes Produkt zu verstehen, und sind in dynamischen Online-Preismodellen von entscheidender Bedeutung. Leider war es bisher unmöglich, die Konversionsraten in den Offline-Shops genau zu verstehen.</t>
  </si>
  <si>
    <t xml:space="preserve">In Zusammenarbeit mit einem großen Einzelhändler in den USA mit über 30 stationären Geschäften stützte sich Remi AI auf seine frühere Arbeit in den Bereichen Bilderkennung und Fußgängermodellierung, um eine künstliche Intelligenz zur Kundenverfolgung im CCTV (Closed Circuit Television/ Videoüberwachung) der Kund:innen einzusetzen.
 Diese Bilderkennungsplattform verfolgte, wie viele Kund:innen sich einzelne Produkte ansahen. Diese wurden zur Berechnung der Konversionsraten für einzelne Produkte verwendet und dann in die künstliche Intelligenz der dynamischen Preisgestaltung eingespeist, um besser zu verstehen, wie sich Preisänderungen auf die Konversionsraten auswirkten.
 Durch die Verwendung von Fußgänger-Tracking im Geschäft, um die Konversionsraten für Produkte genau zu verstehen, konnte Remi Ai diese Informationen nutzen, um parallele Tests mit unterschiedlichen Preisstrategien durchzuführen.</t>
  </si>
  <si>
    <t xml:space="preserve">https://7learnings.com/blog/how-dynamic-pricing-works-data-driven-price-optimization/
 https://research.aimultiple.com/dynamic-pricing/
 https://www.remi.ai/dynamicpricingaicasestudy</t>
  </si>
  <si>
    <t xml:space="preserve">Dynamische Preisgestaltung Beispiel 2</t>
  </si>
  <si>
    <t xml:space="preserve">(Online-)Händler wie Bonprix, Best Secret, Orsay, Galeria Karstadt, Kaufhof oder Takko verarbeiten Unmengen an Verkaufsdaten. Traditionell nutzten Manager:innen ihre Erfahrung, ihr Know-how und ihre Intuition, um Preise festzulegen.</t>
  </si>
  <si>
    <t xml:space="preserve">Bonprix hat mit Blue Yonder zusammengearbeitet, die mithilfe von maschinellem Lernen den besten Preis anhand früherer Verkaufsdaten und unter Berücksichtigung mehrerer externer Faktoren ermitteln. Dadurch können sie manuelle Aufgaben automatisieren. Preisänderungen können mit Dynamic Pricing von heute auf morgen umgesetzt werden, beispielsweise wenn kurzfristig Bedarfe für Profit- oder Bestandsmanagement bestehen. In der Vergangenheit verbrachten die typischen Kaufleute bis zu 80% ihrer Zeit mit Preisnachlässen. Das KI-Tool hat dies stark automatisiert, und jetzt verbringen sie nur etwa 20% ihrer Zeit mit Preisnachlässen.</t>
  </si>
  <si>
    <t xml:space="preserve">The System makes use of machine learning approaches (e.g. supervised; unsupervised; reinforcement learning or deep learning). </t>
  </si>
  <si>
    <t xml:space="preserve">Produktempfehlung</t>
  </si>
  <si>
    <t xml:space="preserve">Die Produktempfehlung stützt sich auf maschinelles Lernen, um personalisierte Empfehlungen zu liefern, die dem Geschmack und den Vorlieben der Kund:innen über verschiedene Berührungspunkte hinweg entsprechen. Ob auf einer E-Commerce-Website, in E-Mails, in Anzeigen oder in sozialen Medien, eine Produktempfehlung ist in der Regel dazu gedacht, Kaufentscheidungen zu erleichtern, indem sie Kund:innen hilft, Produkte, die ihrem Geschmack und ihren Bedürfnissen entsprechen, leicht zu identifizieren. Während das ursprüngliche Ziel eines Produktempfehlungstools darin bestand, die Informationsflut für Internetnutzer:innen zu reduzieren und die Informationsbeschaffung effizienter zu gestalten, hat es sich zu einem entscheidenden strategischen Werkzeug für Unternehmen in den Online-Märkten entwickelt. Ein Produktempfehlungsblock, der auf einer Produktdetailseite vorhanden ist, kann in dem Sinne sehr überzeugend sein, dass er die Online-Entscheidung beeinflusst, indem er Alternativen anzeigt, die dem angesehenen Produkt ähnlich sind.</t>
  </si>
  <si>
    <t xml:space="preserve">Hanes Australasia mit Hauptsitz in Melbourne, Heimat einiger der bekanntesten Bekleidungs- und Lifestyle-Marken Australiens – darunter Bonds, Bras N Things und Sheridan – beschäftigt mehr als 4.000 Mitarbeiter und ist in ganz Australien, Neuseeland, Südafrika, Großbritannien, den USA, China und Indonesien vertreten. Nach der Übernahme der damaligen Pacific Brands im Jahr 2016 im Besitz von HanesBrands Inc. mit Hauptsitz in North Carolina, verkauft Hanes Australasia seine Produkte über sein Netzwerk von rund 550 Geschäften, seine 14 Websites und sein umfangreiches Großhandelsnetz. Mit seiner Google Cloud-Datenarchitektur, die Hanes Australasia dabei half, eine führende Position als E-Commerce-Händler in Australien und darüber hinaus zu erreichen, begann das Unternehmen zu untersuchen, wie es maschinelles Lernen nutzen könnte, um noch überzeugendere, personalisiertere Kundenerlebnisse anzubieten. Insbesondere wollte es wegkommen von einer manuellen, arbeitsintensiven Methode, den Besucher:innen seiner Websites Produkte zu empfehlen. Ein Teammitglied verbrachte einen halben Tag pro Woche damit, Empfehlungen für Tausende von Produkten mithilfe komplizierter Tabellenkalkulationen zu aktualisieren.</t>
  </si>
  <si>
    <t xml:space="preserve">https://www.perzonalization.com/blog/ai-product-recommendation/
 https://cloud.google.com/recommendations</t>
  </si>
  <si>
    <t xml:space="preserve">The AI System takes advantage of (=exploit) the potential vulnerabilities of a specific group to materially distort their behaviour.</t>
  </si>
  <si>
    <t xml:space="preserve">Layout-Optimierung</t>
  </si>
  <si>
    <t xml:space="preserve">Im B2C-Einzelhandelsverkauf helfen KI-gestützte Analysen Unternehmen dabei, das Layout im Geschäft und auf Webseiten basierend auf Daten zum Kundenverhalten zu optimieren. Videoüberwachung dient Einzelhändler:innen seit langem zur Schadensverhütung, Verbrechensabwehr und Mitarbeiteraufsicht. Mit der Einführung von KI-basierter Video Content Analytics entdecken Einzelhändler:innen jedoch, dass der Wert von Überwachungsmaterial über traditionelle Sicherheitsanwendungen hinaus erweitert werden kann. Die Möglichkeit, Hotspots, Verkehrsfluss, Verweildauer und Produktpräsentationsaktivität zu messen und diese Trends im Laufe der Zeit zu vergleichen, versetzt Einzelhändler:innen in die Lage, das Ladenlayout und die Navigation zu maximieren und die Conversions zu steigern.</t>
  </si>
  <si>
    <t xml:space="preserve">https://research.aimultiple.com/sales-ai/
 https://www.briefcam.com/resources/blog/how-video-data-can-help-retailers-maximize-store-layout-and-navigation/</t>
  </si>
  <si>
    <t xml:space="preserve">China's social scoring system</t>
  </si>
  <si>
    <t xml:space="preserve">The Social Credit System is a national credit rating and blacklist. The social credit initiative calls for the establishment of a record system so that businesses, individuals and government institutions can be tracked and evaluated for trustworthiness. There are multiple, different forms of the social credit system being experimented with,  while the national regulatory method is based on blacklisting and whitelisting. The program is mainly focused on businesses, and is very fragmented, contrary to the popular misconceptions that it is focused on individuals and is a centralized system.</t>
  </si>
  <si>
    <t xml:space="preserve">Supporters claim that the system helps to regulate social behavior, improve the perceived "trustworthiness" of citizens (which includes paying taxes and bills on time), and promote traditional Chinese moral values.</t>
  </si>
  <si>
    <t xml:space="preserve">There is no unified, numerical credit score for businesses or individuals, rather national and local platforms use different evaluation or rating systems. Due to the differences in various pilot programs and a fragment system structure, information regarding the scoring mechanism is often conflicting.  T he numerical score mechanism was limited to private credit rating and loyalty programs. The national regulatory method has been based on blacklisting and whitelisting, which is triggered by specific offenses instead of a low score number.  The Central Government operates a number of national and regional blacklists based on various types of violations. The court system is available for businesses, organizations, and individuals to appeal their violations. After being put on the blacklist, it typically takes 2–5 years to be removed from the blacklist, but early removal is also possible if the blacklisted person "fulfills legal obligations or remedies". Blacklist violations for businesses include not paying tax on time, being unable to maintain necessary licenses, producing low-quality goods, and disobeying environmental protection policies.</t>
  </si>
  <si>
    <t xml:space="preserve">General purpose social scoring</t>
  </si>
  <si>
    <t xml:space="preserve">5.Access to and enjoyment of essential private services and public services and benefits,</t>
  </si>
  <si>
    <t xml:space="preserve">Toy that uses voice assistance to manipulate a child into doing something dangerous.</t>
  </si>
  <si>
    <t xml:space="preserve">‘My Friend Cayla’ is an internet-connected doll that uses voice recognition technology to chat and interact with children in real time. Cayla’s conversations are recorded and transmitted online to a voice analysis company.</t>
  </si>
  <si>
    <t xml:space="preserve">(AI) toys that “befriend” children. Manufacturers often claim they are educational, enhancing play and helping children develop social skills. But consumer groups warn that smart toys, like other “things” we connect to the internet, might put security and privacy at risk.</t>
  </si>
  <si>
    <t xml:space="preserve">The toys are connected to the internet (via WiFi or Bluetooth to a phone or other device with internet access) and send data to the supplier. This enables the company's AI to learn for the company and be better able to talk to the child. The company records and collects all the child’s conversations with the toy, and possibly those with other children and adults who also interact with it. The company records and collects all the child’s conversations with the toy, and possibly those with other children and adults who also interact with it. The company is probably storing this data and certainly using it to create a better product. These toys will be very influential because the children will be conversing with them all the time and can encourage them for harmful actions. It can put children at risk.
</t>
  </si>
  <si>
    <t xml:space="preserve">Exploitation of children or mentally disabled persons resulting in physical/ psychological harm </t>
  </si>
  <si>
    <t xml:space="preserve">8a. Other applications</t>
  </si>
  <si>
    <t xml:space="preserve">Biometric survaillance at train stations</t>
  </si>
  <si>
    <t xml:space="preserve">Mass surveillance relates to actions which rely on watching the public indiscriminately. This means that such actions lack reasonable suspicion, and do not give people sufficient possibilities to know what is happening, to give genuine consent, or to have a truly free choice to opt in or out. The Council of Europe defines it as any monitoring that is not performed in a “targeted” way against a specific individual, and the EU Fundamental Rights Agency explains that untargeted surveillance is that which is done “without prior suspicion”. Privacy International adds that mass surveillance ”uses systems or technologies that collect, analyse, and/or generate data on indefinite or large numbers of people instead of limiting surveillance to individuals about which there is reasonable suspicion of wrongdoing.” When systems or technologies are used to process anyone’s biometric data in public spaces such as parks, squares or online public spaces (or in publicly-accessible spaces such as arenas and train stations) this can be considered biometric mass surveillance. This is because performing untargeted biometric recognition in public spaces relies on (1) the indiscriminate or arbitrarily-targeted collection, processing or storage of sensitive biometric data, (2) which is undertaken on a large scale, (3) without the control or knowledge of the random passersby that are an inherent feature of public spaces. This is different from targeted or personal uses such as unlocking one’s personal phone, as this use does not infringe on people’s ability to enjoy their rights in public spaces.  The remote use of such systems destroys the possibility of anonymity in public, and undermines the essence of our rights to privacy and data protection, the right to freedom of expression, rights to free assembly and association (leading to the criminalisation of protest and causing a chilling effect), and rights to equality and non-discrimination.</t>
  </si>
  <si>
    <t xml:space="preserve"> It was used to widely monitor public spaces in order to detect “loitering” and ensure safety, and included the green spaces and train stations where hundreds of migrants had previously been stranded after being detained.
</t>
  </si>
  <si>
    <t xml:space="preserve">The current market of RBI systems is overwhelmingly dominated by image-based products, at the centre of which is facial recognition technology (FRT). Other products such as face detection and person detection technologies are also in use. FRT is typically being deployed to perform two types of searches: cooperative searches for verification and/ or authentication purposes, and non-cooperative searches to identify a data subject. The former involves voluntary consent from the data subject to capture their image, while the latter may not. Live facial recognition is currently the most controversial deployment of FRT: Live video feeds are used to generate snapshots of individuals and then match them against a database of known individuals – the “watchlist”.</t>
  </si>
  <si>
    <t xml:space="preserve">Remote biometric identification for law enforcement purposes in publicly accessible spaces</t>
  </si>
  <si>
    <t xml:space="preserve">1.Biometric identification and categorisation of natural persons, </t>
  </si>
</sst>
</file>

<file path=xl/styles.xml><?xml version="1.0" encoding="utf-8"?>
<styleSheet xmlns="http://schemas.openxmlformats.org/spreadsheetml/2006/main">
  <numFmts count="2">
    <numFmt numFmtId="164" formatCode="General"/>
    <numFmt numFmtId="165" formatCode="General"/>
  </numFmts>
  <fonts count="28">
    <font>
      <sz val="10"/>
      <color rgb="FF000000"/>
      <name val="Arial"/>
      <family val="0"/>
      <charset val="1"/>
    </font>
    <font>
      <sz val="10"/>
      <name val="Arial"/>
      <family val="0"/>
    </font>
    <font>
      <sz val="10"/>
      <name val="Arial"/>
      <family val="0"/>
    </font>
    <font>
      <sz val="10"/>
      <name val="Arial"/>
      <family val="0"/>
    </font>
    <font>
      <sz val="10"/>
      <color rgb="FF344846"/>
      <name val="Arial"/>
      <family val="2"/>
      <charset val="1"/>
    </font>
    <font>
      <b val="true"/>
      <i val="true"/>
      <sz val="12"/>
      <color rgb="FF344846"/>
      <name val="Arial"/>
      <family val="2"/>
      <charset val="1"/>
    </font>
    <font>
      <b val="true"/>
      <sz val="10"/>
      <color rgb="FF344846"/>
      <name val="Arial"/>
      <family val="2"/>
      <charset val="1"/>
    </font>
    <font>
      <sz val="11"/>
      <color rgb="FF344846"/>
      <name val="Arial"/>
      <family val="2"/>
      <charset val="1"/>
    </font>
    <font>
      <i val="true"/>
      <sz val="11"/>
      <color rgb="FF344846"/>
      <name val="Arial"/>
      <family val="2"/>
      <charset val="1"/>
    </font>
    <font>
      <sz val="11"/>
      <color rgb="FF000000"/>
      <name val="Arial"/>
      <family val="2"/>
      <charset val="1"/>
    </font>
    <font>
      <b val="true"/>
      <i val="true"/>
      <sz val="11"/>
      <color rgb="FF344846"/>
      <name val="Arial"/>
      <family val="2"/>
      <charset val="1"/>
    </font>
    <font>
      <b val="true"/>
      <sz val="11"/>
      <color rgb="FF000000"/>
      <name val="Arial"/>
      <family val="2"/>
      <charset val="1"/>
    </font>
    <font>
      <b val="true"/>
      <sz val="11"/>
      <color rgb="FF344846"/>
      <name val="Arial"/>
      <family val="2"/>
      <charset val="1"/>
    </font>
    <font>
      <b val="true"/>
      <u val="single"/>
      <sz val="11"/>
      <color rgb="FF0000FF"/>
      <name val="Arial"/>
      <family val="2"/>
      <charset val="1"/>
    </font>
    <font>
      <b val="true"/>
      <i val="true"/>
      <sz val="10"/>
      <color rgb="FF344846"/>
      <name val="Arial"/>
      <family val="2"/>
      <charset val="1"/>
    </font>
    <font>
      <i val="true"/>
      <sz val="10"/>
      <color rgb="FF344846"/>
      <name val="Arial"/>
      <family val="2"/>
      <charset val="1"/>
    </font>
    <font>
      <u val="single"/>
      <sz val="11"/>
      <color rgb="FF000000"/>
      <name val="Arial"/>
      <family val="2"/>
      <charset val="1"/>
    </font>
    <font>
      <i val="true"/>
      <sz val="10"/>
      <color rgb="FF000000"/>
      <name val="Arial"/>
      <family val="2"/>
      <charset val="1"/>
    </font>
    <font>
      <sz val="10"/>
      <color rgb="FF344846"/>
      <name val="Arial"/>
      <family val="2"/>
    </font>
    <font>
      <sz val="12"/>
      <color rgb="FF000000"/>
      <name val="ArialMT"/>
      <family val="0"/>
    </font>
    <font>
      <u val="single"/>
      <sz val="10"/>
      <color rgb="FF0000FF"/>
      <name val="Arial"/>
      <family val="2"/>
      <charset val="1"/>
    </font>
    <font>
      <u val="single"/>
      <sz val="10"/>
      <color rgb="FF1967D2"/>
      <name val="Roboto"/>
      <family val="0"/>
      <charset val="1"/>
    </font>
    <font>
      <sz val="12"/>
      <color rgb="FF000000"/>
      <name val="ArialMT"/>
      <family val="0"/>
      <charset val="1"/>
    </font>
    <font>
      <b val="true"/>
      <i val="true"/>
      <sz val="10"/>
      <color rgb="FFFF0000"/>
      <name val="Arial"/>
      <family val="2"/>
      <charset val="1"/>
    </font>
    <font>
      <sz val="11"/>
      <color rgb="FF980000"/>
      <name val="Arial"/>
      <family val="2"/>
      <charset val="1"/>
    </font>
    <font>
      <sz val="10"/>
      <color rgb="FFE06666"/>
      <name val="Arial"/>
      <family val="2"/>
      <charset val="1"/>
    </font>
    <font>
      <b val="true"/>
      <i val="true"/>
      <sz val="10"/>
      <color rgb="FF000000"/>
      <name val="Arial"/>
      <family val="0"/>
      <charset val="1"/>
    </font>
    <font>
      <sz val="10"/>
      <color rgb="FF000000"/>
      <name val="Arial"/>
      <family val="2"/>
      <charset val="1"/>
    </font>
  </fonts>
  <fills count="15">
    <fill>
      <patternFill patternType="none"/>
    </fill>
    <fill>
      <patternFill patternType="gray125"/>
    </fill>
    <fill>
      <patternFill patternType="solid">
        <fgColor rgb="FF6D9EEB"/>
        <bgColor rgb="FFA4C2F4"/>
      </patternFill>
    </fill>
    <fill>
      <patternFill patternType="solid">
        <fgColor rgb="FFC9DAF8"/>
        <bgColor rgb="FFEAD1DC"/>
      </patternFill>
    </fill>
    <fill>
      <patternFill patternType="solid">
        <fgColor rgb="FFFFF2CC"/>
        <bgColor rgb="FFFCE5CD"/>
      </patternFill>
    </fill>
    <fill>
      <patternFill patternType="solid">
        <fgColor rgb="FFFCE5CD"/>
        <bgColor rgb="FFFFF2CC"/>
      </patternFill>
    </fill>
    <fill>
      <patternFill patternType="solid">
        <fgColor rgb="FFC8969B"/>
        <bgColor rgb="FFCC99FF"/>
      </patternFill>
    </fill>
    <fill>
      <patternFill patternType="solid">
        <fgColor rgb="FF2EEBFF"/>
        <bgColor rgb="FF00FFFF"/>
      </patternFill>
    </fill>
    <fill>
      <patternFill patternType="solid">
        <fgColor rgb="FFA4C2F4"/>
        <bgColor rgb="FFC0C0C0"/>
      </patternFill>
    </fill>
    <fill>
      <patternFill patternType="solid">
        <fgColor rgb="FFEAD1DC"/>
        <bgColor rgb="FFFCE5CD"/>
      </patternFill>
    </fill>
    <fill>
      <patternFill patternType="solid">
        <fgColor rgb="FF96F5FF"/>
        <bgColor rgb="FFCCFFFF"/>
      </patternFill>
    </fill>
    <fill>
      <patternFill patternType="solid">
        <fgColor rgb="FFE2EFDA"/>
        <bgColor rgb="FFFFF2CC"/>
      </patternFill>
    </fill>
    <fill>
      <patternFill patternType="solid">
        <fgColor rgb="FFFFFF00"/>
        <bgColor rgb="FFFFFF00"/>
      </patternFill>
    </fill>
    <fill>
      <patternFill patternType="solid">
        <fgColor rgb="FFFFFFFF"/>
        <bgColor rgb="FFFFF2CC"/>
      </patternFill>
    </fill>
    <fill>
      <patternFill patternType="solid">
        <fgColor rgb="FFE06666"/>
        <bgColor rgb="FFFF6600"/>
      </patternFill>
    </fill>
  </fills>
  <borders count="4">
    <border diagonalUp="false" diagonalDown="false">
      <left/>
      <right/>
      <top/>
      <bottom/>
      <diagonal/>
    </border>
    <border diagonalUp="false" diagonalDown="false">
      <left style="medium">
        <color rgb="FFFF0000"/>
      </left>
      <right style="medium">
        <color rgb="FFFF0000"/>
      </right>
      <top/>
      <bottom/>
      <diagonal/>
    </border>
    <border diagonalUp="false" diagonalDown="false">
      <left style="medium">
        <color rgb="FFFF0000"/>
      </left>
      <right style="medium">
        <color rgb="FFFF0000"/>
      </right>
      <top style="medium">
        <color rgb="FFFF0000"/>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4" fontId="5" fillId="5" borderId="0" xfId="0" applyFont="true" applyBorder="true" applyAlignment="true" applyProtection="false">
      <alignment horizontal="left" vertical="bottom" textRotation="0" wrapText="false" indent="0" shrinkToFit="false"/>
      <protection locked="true" hidden="false"/>
    </xf>
    <xf numFmtId="164" fontId="5" fillId="6" borderId="0" xfId="0" applyFont="true" applyBorder="true" applyAlignment="true" applyProtection="false">
      <alignment horizontal="left" vertical="bottom" textRotation="0" wrapText="false" indent="0" shrinkToFit="false"/>
      <protection locked="true" hidden="false"/>
    </xf>
    <xf numFmtId="164" fontId="6" fillId="7" borderId="2"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tru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left" vertical="top" textRotation="0" wrapText="true" indent="0" shrinkToFit="false"/>
      <protection locked="true" hidden="false"/>
    </xf>
    <xf numFmtId="164" fontId="8" fillId="4" borderId="0" xfId="0" applyFont="true" applyBorder="true" applyAlignment="true" applyProtection="false">
      <alignment horizontal="lef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8" fillId="9" borderId="0" xfId="0" applyFont="true" applyBorder="true" applyAlignment="true" applyProtection="false">
      <alignment horizontal="left" vertical="top" textRotation="0" wrapText="true" indent="0" shrinkToFit="false"/>
      <protection locked="true" hidden="false"/>
    </xf>
    <xf numFmtId="164" fontId="7" fillId="10" borderId="1"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1" fillId="3" borderId="0" xfId="0" applyFont="true" applyBorder="false" applyAlignment="true" applyProtection="false">
      <alignment horizontal="left" vertical="center" textRotation="0" wrapText="true" indent="0" shrinkToFit="false"/>
      <protection locked="true" hidden="false"/>
    </xf>
    <xf numFmtId="164" fontId="11" fillId="3"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11" borderId="0" xfId="0" applyFont="true" applyBorder="false" applyAlignment="true" applyProtection="false">
      <alignment horizontal="center" vertical="bottom" textRotation="0" wrapText="false" indent="0" shrinkToFit="false"/>
      <protection locked="true" hidden="false"/>
    </xf>
    <xf numFmtId="164" fontId="11" fillId="11" borderId="0" xfId="0" applyFont="true" applyBorder="false" applyAlignment="true" applyProtection="false">
      <alignment horizontal="general" vertical="bottom" textRotation="0" wrapText="true" indent="0" shrinkToFit="false"/>
      <protection locked="true" hidden="false"/>
    </xf>
    <xf numFmtId="164" fontId="9" fillId="11" borderId="0" xfId="0" applyFont="true" applyBorder="false" applyAlignment="true" applyProtection="false">
      <alignment horizontal="general" vertical="bottom" textRotation="0" wrapText="tru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15" fillId="11" borderId="3" xfId="0" applyFont="true" applyBorder="true" applyAlignment="true" applyProtection="false">
      <alignment horizontal="general" vertical="bottom" textRotation="0" wrapText="true" indent="0" shrinkToFit="false"/>
      <protection locked="true" hidden="false"/>
    </xf>
    <xf numFmtId="164" fontId="15" fillId="11"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true" applyProtection="false">
      <alignment horizontal="general" vertical="bottom" textRotation="0" wrapText="true" indent="0" shrinkToFit="false"/>
      <protection locked="true" hidden="false"/>
    </xf>
    <xf numFmtId="164" fontId="15" fillId="11" borderId="0" xfId="0" applyFont="true" applyBorder="false" applyAlignment="false" applyProtection="false">
      <alignment horizontal="general" vertical="bottom" textRotation="0" wrapText="false" indent="0" shrinkToFit="false"/>
      <protection locked="true" hidden="false"/>
    </xf>
    <xf numFmtId="164" fontId="4" fillId="12" borderId="1"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13"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15" fillId="12" borderId="1" xfId="0" applyFont="true" applyBorder="true" applyAlignment="true" applyProtection="false">
      <alignment horizontal="general" vertical="bottom" textRotation="0" wrapText="true" indent="0" shrinkToFit="false"/>
      <protection locked="true" hidden="false"/>
    </xf>
    <xf numFmtId="164" fontId="15" fillId="13" borderId="0" xfId="0" applyFont="true" applyBorder="false" applyAlignment="false" applyProtection="false">
      <alignment horizontal="general" vertical="bottom" textRotation="0" wrapText="false" indent="0" shrinkToFit="false"/>
      <protection locked="true" hidden="false"/>
    </xf>
    <xf numFmtId="164" fontId="4" fillId="13" borderId="1" xfId="0" applyFont="true" applyBorder="true" applyAlignment="false" applyProtection="false">
      <alignment horizontal="general" vertical="bottom" textRotation="0" wrapText="false" indent="0" shrinkToFit="false"/>
      <protection locked="true" hidden="false"/>
    </xf>
    <xf numFmtId="164" fontId="15" fillId="13" borderId="1" xfId="0" applyFont="true" applyBorder="true" applyAlignment="true" applyProtection="false">
      <alignment horizontal="general" vertical="bottom" textRotation="0" wrapText="true" indent="0" shrinkToFit="false"/>
      <protection locked="true" hidden="false"/>
    </xf>
    <xf numFmtId="165" fontId="24" fillId="0" borderId="0" xfId="0" applyFont="true" applyBorder="false" applyAlignment="true" applyProtection="false">
      <alignment horizontal="general" vertical="bottom" textRotation="0" wrapText="tru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6D9EEB"/>
      <rgbColor rgb="FF993366"/>
      <rgbColor rgb="FFFFF2CC"/>
      <rgbColor rgb="FF96F5FF"/>
      <rgbColor rgb="FF660066"/>
      <rgbColor rgb="FFE06666"/>
      <rgbColor rgb="FF1967D2"/>
      <rgbColor rgb="FFC9DAF8"/>
      <rgbColor rgb="FF000080"/>
      <rgbColor rgb="FFFF00FF"/>
      <rgbColor rgb="FFFFFF00"/>
      <rgbColor rgb="FF00FFFF"/>
      <rgbColor rgb="FF800080"/>
      <rgbColor rgb="FF800000"/>
      <rgbColor rgb="FF008080"/>
      <rgbColor rgb="FF0000FF"/>
      <rgbColor rgb="FF00CCFF"/>
      <rgbColor rgb="FFCCFFFF"/>
      <rgbColor rgb="FFE2EFDA"/>
      <rgbColor rgb="FFFCE5CD"/>
      <rgbColor rgb="FFA4C2F4"/>
      <rgbColor rgb="FFFF99CC"/>
      <rgbColor rgb="FFCC99FF"/>
      <rgbColor rgb="FFEAD1DC"/>
      <rgbColor rgb="FF3366FF"/>
      <rgbColor rgb="FF2EEBFF"/>
      <rgbColor rgb="FF99CC00"/>
      <rgbColor rgb="FFFFCC00"/>
      <rgbColor rgb="FFFF9900"/>
      <rgbColor rgb="FFFF6600"/>
      <rgbColor rgb="FF666699"/>
      <rgbColor rgb="FFC8969B"/>
      <rgbColor rgb="FF003366"/>
      <rgbColor rgb="FF339966"/>
      <rgbColor rgb="FF003300"/>
      <rgbColor rgb="FF333300"/>
      <rgbColor rgb="FF993300"/>
      <rgbColor rgb="FF993366"/>
      <rgbColor rgb="FF333399"/>
      <rgbColor rgb="FF34484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6g26Y1cHodPTh10vrZmIMeV-dkOdDElR6Frf8Nt0S8/edit" TargetMode="External"/><Relationship Id="rId3" Type="http://schemas.openxmlformats.org/officeDocument/2006/relationships/hyperlink" Target="https://pandologic.com/" TargetMode="External"/><Relationship Id="rId4" Type="http://schemas.openxmlformats.org/officeDocument/2006/relationships/hyperlink" Target="https://onlim.com/en/chatbots-for-hr/" TargetMode="External"/><Relationship Id="rId5" Type="http://schemas.openxmlformats.org/officeDocument/2006/relationships/hyperlink" Target="https://www.mittelstand-digital.de/MD/Redaktion/DE/Publikationen/zentrum-dortmund-ki-im-mittelstand.pdf?__blob=publicationFile&amp;v=2" TargetMode="External"/><Relationship Id="rId6" Type="http://schemas.openxmlformats.org/officeDocument/2006/relationships/hyperlink" Target="https://www.mittelstand-digital.de/MD/Redaktion/DE/Publikationen/zentrum-dortmund-ki-im-mittelstand.pdf?__blob=publicationFile&amp;v=2" TargetMode="External"/><Relationship Id="rId7" Type="http://schemas.openxmlformats.org/officeDocument/2006/relationships/hyperlink" Target="https://www.audi-mediacenter.com/de/pressemitteilungen/audi-optimiert-qualitaetspruefung-im-presswerk-mit-kuenstlicher-intelligenz-10847" TargetMode="External"/><Relationship Id="rId8" Type="http://schemas.openxmlformats.org/officeDocument/2006/relationships/hyperlink" Target="https://www.mittelstand-digital.de/MD/Redaktion/DE/Publikationen/zentrum-dortmund-ki-im-mittelstand.pdf?__blob=publicationFile&amp;v=2" TargetMode="External"/><Relationship Id="rId9" Type="http://schemas.openxmlformats.org/officeDocument/2006/relationships/hyperlink" Target="https://www.foundationsofai.com/" TargetMode="External"/><Relationship Id="rId10" Type="http://schemas.openxmlformats.org/officeDocument/2006/relationships/hyperlink" Target="https://www.foundationsofai.com/" TargetMode="External"/><Relationship Id="rId11" Type="http://schemas.openxmlformats.org/officeDocument/2006/relationships/hyperlink" Target="https://artificialintelligenceact.eu/wp-content/uploads/2022/07/AIA-CZ-1st-Proposal-15-July.pdf" TargetMode="External"/><Relationship Id="rId12" Type="http://schemas.openxmlformats.org/officeDocument/2006/relationships/hyperlink" Target="https://medium.com/next-level-german-engineering/machine-learning-and-sound-processing-at-porsche-hi-im-karthick-f8691558d51c" TargetMode="External"/><Relationship Id="rId13" Type="http://schemas.openxmlformats.org/officeDocument/2006/relationships/hyperlink" Target="https://artificialintelligenceact.eu/wp-content/uploads/2022/07/AIA-CZ-1st-Proposal-15-July.pdf" TargetMode="External"/><Relationship Id="rId14" Type="http://schemas.openxmlformats.org/officeDocument/2006/relationships/hyperlink" Target="https://link.springer.com/article/10.1007/s10845-021-01808-w" TargetMode="External"/><Relationship Id="rId15" Type="http://schemas.openxmlformats.org/officeDocument/2006/relationships/hyperlink" Target="https://www.infineon.com/cms/en/discoveries/human-machine-interaction/" TargetMode="External"/><Relationship Id="rId16" Type="http://schemas.openxmlformats.org/officeDocument/2006/relationships/hyperlink" Target="https://www.autodesk.com/customer-stories/general-motors-generative-design" TargetMode="External"/><Relationship Id="rId17" Type="http://schemas.openxmlformats.org/officeDocument/2006/relationships/hyperlink" Target="https://spitch.ai/de/blog/voice-biometrics-authentication-technology-speaks-for-itself/" TargetMode="External"/><Relationship Id="rId18" Type="http://schemas.openxmlformats.org/officeDocument/2006/relationships/hyperlink" Target="https://www.velvetech.com/blog/conversation-intelligence-for-call-centers/" TargetMode="External"/><Relationship Id="rId19" Type="http://schemas.openxmlformats.org/officeDocument/2006/relationships/hyperlink" Target="https://techsee.me/blog/decision-support-system/" TargetMode="External"/><Relationship Id="rId20" Type="http://schemas.openxmlformats.org/officeDocument/2006/relationships/hyperlink" Target="https://www.ibm.com/cloud/learn/intelligent-search" TargetMode="External"/><Relationship Id="rId21" Type="http://schemas.openxmlformats.org/officeDocument/2006/relationships/hyperlink" Target="http://dspace.mit.edu/bitstream/handle/1721.1/118492/1055658350-MIT.pdf?sequence=1&amp;isAllowed=y" TargetMode="External"/><Relationship Id="rId22" Type="http://schemas.openxmlformats.org/officeDocument/2006/relationships/hyperlink" Target="https://www.speechmatics.com/industries/contact-center/sentiment-analysis/" TargetMode="External"/><Relationship Id="rId23" Type="http://schemas.openxmlformats.org/officeDocument/2006/relationships/hyperlink" Target="https://www.the-future-of-commerce.com/2020/12/01/how-to-gain-customer-insights/" TargetMode="External"/><Relationship Id="rId24" Type="http://schemas.openxmlformats.org/officeDocument/2006/relationships/hyperlink" Target="https://research.aimultiple.com/legal-ai/" TargetMode="External"/><Relationship Id="rId25" Type="http://schemas.openxmlformats.org/officeDocument/2006/relationships/hyperlink" Target="https://www.youtube.com/watch?v=tbzFQCPY-Y4" TargetMode="External"/><Relationship Id="rId26" Type="http://schemas.openxmlformats.org/officeDocument/2006/relationships/hyperlink" Target="https://www.forbes.com/sites/forbestechcouncil/2021/03/19/how-to-build-brand-authenticity-with-artificial-intelligence/?sh=3e8b429217e9" TargetMode="External"/><Relationship Id="rId27" Type="http://schemas.openxmlformats.org/officeDocument/2006/relationships/hyperlink" Target="https://medium.com/voice-tech-podcast/a-simple-way-to-explain-the-recommendation-engine-in-ai-d1a609f59d97" TargetMode="External"/><Relationship Id="rId28" Type="http://schemas.openxmlformats.org/officeDocument/2006/relationships/hyperlink" Target="https://docs.google.com/document/d/17_Kf-EFtnBgRU4gP4ZfxWp9feI9G3K1259X66FxT45Y/edit" TargetMode="External"/><Relationship Id="rId29" Type="http://schemas.openxmlformats.org/officeDocument/2006/relationships/hyperlink" Target="https://dspace.mit.edu/bitstream/handle/1721.1/118492/1055658350-MIT.pdf?sequence=1&amp;isAllowed=y" TargetMode="External"/><Relationship Id="rId30" Type="http://schemas.openxmlformats.org/officeDocument/2006/relationships/hyperlink" Target="https://ecommercenews.eu/german-ecommerce-company-otto-uses-ai-reduce-returns/" TargetMode="External"/><Relationship Id="rId31" Type="http://schemas.openxmlformats.org/officeDocument/2006/relationships/hyperlink" Target="https://lot.dhl.com/next-on-the-green-agenda-for-logistics-energy-efficient-warehouses/" TargetMode="External"/><Relationship Id="rId32" Type="http://schemas.openxmlformats.org/officeDocument/2006/relationships/hyperlink" Target="https://www.anodot.com/blog/ensure-data-quality-with-ai-powered-analytics/" TargetMode="External"/><Relationship Id="rId33" Type="http://schemas.openxmlformats.org/officeDocument/2006/relationships/hyperlink" Target="https://content.vectra.ai/rs/748-MCE-447/images/CaseStudy_Rossmann.pdf" TargetMode="External"/><Relationship Id="rId34" Type="http://schemas.openxmlformats.org/officeDocument/2006/relationships/hyperlink" Target="https://www.ibm.com/cloud/watson-discovery" TargetMode="External"/><Relationship Id="rId35" Type="http://schemas.openxmlformats.org/officeDocument/2006/relationships/hyperlink" Target="https://www.ideascanner.com/" TargetMode="External"/><Relationship Id="rId36" Type="http://schemas.openxmlformats.org/officeDocument/2006/relationships/hyperlink" Target="https://www.itonics-innovation.com/blog/achieving-business-impact-through-ai-based-trend-detection?hsLang=en" TargetMode="External"/><Relationship Id="rId37" Type="http://schemas.openxmlformats.org/officeDocument/2006/relationships/hyperlink" Target="https://www.cam.ac.uk/research/news/ai-learns-the-language-of-chemistry-to-predict-how-to-make-medicines" TargetMode="External"/><Relationship Id="rId38" Type="http://schemas.openxmlformats.org/officeDocument/2006/relationships/hyperlink" Target="https://www.itonics-innovation.com/case-studies/lear-innovation-ventures?hsLang=en" TargetMode="External"/><Relationship Id="rId39" Type="http://schemas.openxmlformats.org/officeDocument/2006/relationships/hyperlink" Target="https://www2.deloitte.com/content/dam/Deloitte/nl/Documents/innovatie/deloitte-nl-innovatie-artificial-intelligence-16-practical-cases.pdf" TargetMode="External"/><Relationship Id="rId40" Type="http://schemas.openxmlformats.org/officeDocument/2006/relationships/hyperlink" Target="https://www.fraugster.com/resources/post/fraud-detection-rules-case-study" TargetMode="External"/><Relationship Id="rId41" Type="http://schemas.openxmlformats.org/officeDocument/2006/relationships/hyperlink" Target="https://www.collect.ai/realisierungsquote-auf-95-prozent-erhoeht-collectai-steuert-forderungsmanagement-von-acer/" TargetMode="External"/><Relationship Id="rId42" Type="http://schemas.openxmlformats.org/officeDocument/2006/relationships/hyperlink" Target="https://ginimachine.com/case-study/neo-finance/" TargetMode="External"/><Relationship Id="rId43" Type="http://schemas.openxmlformats.org/officeDocument/2006/relationships/hyperlink" Target="https://www2.deloitte.com/content/dam/Deloitte/nl/Documents/innovatie/deloitte-nl-innovatie-artificial-intelligence-16-practical-cases.pdf" TargetMode="External"/><Relationship Id="rId44" Type="http://schemas.openxmlformats.org/officeDocument/2006/relationships/hyperlink" Target="https://www.appzen.com/hubfs/Resources/rising-challenge-appzen-genpact-expense-audit_21CS11.pdf?hsLang=en" TargetMode="External"/><Relationship Id="rId45" Type="http://schemas.openxmlformats.org/officeDocument/2006/relationships/hyperlink" Target="https://neoteric.eu/blog/how-we-reduced-churn-in-a-telecom-company-by-20-in-less-than-6-months-using-predictive-models-case-study/" TargetMode="External"/><Relationship Id="rId46" Type="http://schemas.openxmlformats.org/officeDocument/2006/relationships/hyperlink" Target="https://www.microsoft.com/en-us/itshowcase/microsoft-increases-sales-by-using-ai-for-lead-qualification" TargetMode="External"/><Relationship Id="rId47" Type="http://schemas.openxmlformats.org/officeDocument/2006/relationships/hyperlink" Target="https://research.aimultiple.com/dynamic-pricing/" TargetMode="External"/><Relationship Id="rId4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2"/>
  <sheetViews>
    <sheetView showFormulas="false" showGridLines="true" showRowColHeaders="true" showZeros="true" rightToLeft="false" tabSelected="true" showOutlineSymbols="true" defaultGridColor="true" view="normal" topLeftCell="U1" colorId="64" zoomScale="89" zoomScaleNormal="89" zoomScalePageLayoutView="100" workbookViewId="0">
      <pane xSplit="0" ySplit="2" topLeftCell="A34" activePane="bottomLeft" state="frozen"/>
      <selection pane="topLeft" activeCell="U1" activeCellId="0" sqref="U1"/>
      <selection pane="bottomLeft" activeCell="Y34" activeCellId="0" sqref="Y34"/>
    </sheetView>
  </sheetViews>
  <sheetFormatPr defaultColWidth="12.7578125" defaultRowHeight="15.75" zeroHeight="false" outlineLevelRow="0" outlineLevelCol="0"/>
  <cols>
    <col collapsed="false" customWidth="true" hidden="false" outlineLevel="0" max="1" min="1" style="0" width="10.65"/>
    <col collapsed="false" customWidth="true" hidden="false" outlineLevel="0" max="2" min="2" style="0" width="26.33"/>
    <col collapsed="false" customWidth="true" hidden="false" outlineLevel="0" max="3" min="3" style="0" width="30.02"/>
    <col collapsed="false" customWidth="true" hidden="true" outlineLevel="0" max="4" min="4" style="0" width="72.83"/>
    <col collapsed="false" customWidth="true" hidden="false" outlineLevel="0" max="5" min="5" style="0" width="69"/>
    <col collapsed="false" customWidth="true" hidden="true" outlineLevel="0" max="6" min="6" style="0" width="73.16"/>
    <col collapsed="false" customWidth="true" hidden="false" outlineLevel="0" max="7" min="7" style="0" width="72.17"/>
    <col collapsed="false" customWidth="true" hidden="true" outlineLevel="0" max="8" min="8" style="0" width="83.49"/>
    <col collapsed="false" customWidth="true" hidden="false" outlineLevel="0" max="9" min="9" style="0" width="66.15"/>
    <col collapsed="false" customWidth="true" hidden="false" outlineLevel="0" max="10" min="10" style="0" width="47.83"/>
    <col collapsed="false" customWidth="true" hidden="false" outlineLevel="0" max="11" min="11" style="0" width="19.65"/>
    <col collapsed="false" customWidth="true" hidden="false" outlineLevel="0" max="12" min="12" style="0" width="24.34"/>
    <col collapsed="false" customWidth="true" hidden="false" outlineLevel="0" max="13" min="13" style="0" width="15.15"/>
    <col collapsed="false" customWidth="true" hidden="false" outlineLevel="0" max="14" min="14" style="0" width="16.67"/>
    <col collapsed="false" customWidth="true" hidden="false" outlineLevel="0" max="15" min="15" style="0" width="15.15"/>
    <col collapsed="false" customWidth="true" hidden="false" outlineLevel="0" max="16" min="16" style="0" width="21.17"/>
    <col collapsed="false" customWidth="true" hidden="false" outlineLevel="0" max="17" min="17" style="0" width="50.14"/>
    <col collapsed="false" customWidth="true" hidden="false" outlineLevel="0" max="18" min="18" style="0" width="15.34"/>
    <col collapsed="false" customWidth="true" hidden="false" outlineLevel="0" max="19" min="19" style="0" width="75.34"/>
    <col collapsed="false" customWidth="true" hidden="false" outlineLevel="0" max="20" min="20" style="0" width="27.16"/>
    <col collapsed="false" customWidth="true" hidden="false" outlineLevel="0" max="21" min="21" style="0" width="19.84"/>
    <col collapsed="false" customWidth="true" hidden="false" outlineLevel="0" max="22" min="22" style="0" width="111.33"/>
    <col collapsed="false" customWidth="true" hidden="false" outlineLevel="0" max="23" min="23" style="0" width="24.83"/>
    <col collapsed="false" customWidth="true" hidden="false" outlineLevel="0" max="24" min="24" style="1" width="10"/>
    <col collapsed="false" customWidth="true" hidden="false" outlineLevel="0" max="25" min="25" style="0" width="16.83"/>
    <col collapsed="false" customWidth="true" hidden="false" outlineLevel="0" max="26" min="26" style="0" width="67.48"/>
    <col collapsed="false" customWidth="true" hidden="false" outlineLevel="0" max="27" min="27" style="0" width="55.17"/>
    <col collapsed="false" customWidth="true" hidden="false" outlineLevel="0" max="28" min="28" style="0" width="22.33"/>
    <col collapsed="false" customWidth="true" hidden="false" outlineLevel="0" max="29" min="29" style="1" width="14.16"/>
    <col collapsed="false" customWidth="true" hidden="false" outlineLevel="0" max="35" min="30" style="0" width="14.16"/>
  </cols>
  <sheetData>
    <row r="1" customFormat="false" ht="29" hidden="false" customHeight="true" outlineLevel="0" collapsed="false">
      <c r="A1" s="2"/>
      <c r="B1" s="3" t="s">
        <v>0</v>
      </c>
      <c r="C1" s="3"/>
      <c r="D1" s="3"/>
      <c r="E1" s="3"/>
      <c r="F1" s="3"/>
      <c r="G1" s="3"/>
      <c r="H1" s="3"/>
      <c r="I1" s="3"/>
      <c r="J1" s="3"/>
      <c r="K1" s="3"/>
      <c r="L1" s="3"/>
      <c r="M1" s="3" t="s">
        <v>1</v>
      </c>
      <c r="N1" s="3"/>
      <c r="O1" s="3"/>
      <c r="P1" s="4" t="s">
        <v>2</v>
      </c>
      <c r="Q1" s="4"/>
      <c r="R1" s="5" t="s">
        <v>3</v>
      </c>
      <c r="S1" s="5"/>
      <c r="T1" s="5"/>
      <c r="U1" s="6" t="s">
        <v>4</v>
      </c>
      <c r="V1" s="6"/>
      <c r="W1" s="6"/>
      <c r="X1" s="7" t="s">
        <v>5</v>
      </c>
      <c r="Y1" s="7"/>
      <c r="Z1" s="7"/>
      <c r="AA1" s="7"/>
      <c r="AB1" s="7"/>
      <c r="AC1" s="8" t="s">
        <v>6</v>
      </c>
      <c r="AD1" s="9"/>
      <c r="AE1" s="9"/>
      <c r="AF1" s="9"/>
      <c r="AG1" s="9"/>
      <c r="AH1" s="9"/>
      <c r="AI1" s="9"/>
    </row>
    <row r="2" s="18" customFormat="true" ht="117.5" hidden="false" customHeight="true" outlineLevel="0" collapsed="false">
      <c r="A2" s="10"/>
      <c r="B2" s="11"/>
      <c r="C2" s="11"/>
      <c r="D2" s="11"/>
      <c r="E2" s="11"/>
      <c r="F2" s="11"/>
      <c r="G2" s="11"/>
      <c r="H2" s="11"/>
      <c r="I2" s="11"/>
      <c r="J2" s="11"/>
      <c r="K2" s="11"/>
      <c r="L2" s="11"/>
      <c r="M2" s="11"/>
      <c r="N2" s="11"/>
      <c r="O2" s="11"/>
      <c r="P2" s="12" t="s">
        <v>7</v>
      </c>
      <c r="Q2" s="12"/>
      <c r="R2" s="13" t="s">
        <v>8</v>
      </c>
      <c r="S2" s="13"/>
      <c r="T2" s="13"/>
      <c r="U2" s="14" t="s">
        <v>9</v>
      </c>
      <c r="V2" s="14"/>
      <c r="W2" s="14"/>
      <c r="X2" s="15" t="s">
        <v>10</v>
      </c>
      <c r="Y2" s="15"/>
      <c r="Z2" s="15"/>
      <c r="AA2" s="15"/>
      <c r="AB2" s="15"/>
      <c r="AC2" s="16"/>
      <c r="AD2" s="17"/>
      <c r="AE2" s="17"/>
      <c r="AF2" s="17"/>
      <c r="AG2" s="17"/>
      <c r="AH2" s="17"/>
      <c r="AI2" s="17"/>
    </row>
    <row r="3" customFormat="false" ht="105" hidden="false" customHeight="true" outlineLevel="0" collapsed="false">
      <c r="A3" s="19" t="s">
        <v>11</v>
      </c>
      <c r="B3" s="20" t="s">
        <v>12</v>
      </c>
      <c r="C3" s="20" t="s">
        <v>13</v>
      </c>
      <c r="D3" s="20" t="s">
        <v>14</v>
      </c>
      <c r="E3" s="20" t="s">
        <v>15</v>
      </c>
      <c r="F3" s="20" t="s">
        <v>16</v>
      </c>
      <c r="G3" s="20" t="s">
        <v>17</v>
      </c>
      <c r="H3" s="20" t="s">
        <v>18</v>
      </c>
      <c r="I3" s="20" t="s">
        <v>19</v>
      </c>
      <c r="J3" s="20" t="s">
        <v>20</v>
      </c>
      <c r="K3" s="21" t="s">
        <v>21</v>
      </c>
      <c r="L3" s="21" t="s">
        <v>22</v>
      </c>
      <c r="M3" s="21" t="s">
        <v>23</v>
      </c>
      <c r="N3" s="20" t="s">
        <v>24</v>
      </c>
      <c r="O3" s="20" t="s">
        <v>25</v>
      </c>
      <c r="P3" s="22" t="s">
        <v>26</v>
      </c>
      <c r="Q3" s="22" t="s">
        <v>27</v>
      </c>
      <c r="R3" s="22" t="s">
        <v>28</v>
      </c>
      <c r="S3" s="22" t="s">
        <v>29</v>
      </c>
      <c r="T3" s="23" t="s">
        <v>30</v>
      </c>
      <c r="U3" s="22" t="s">
        <v>31</v>
      </c>
      <c r="V3" s="22" t="s">
        <v>29</v>
      </c>
      <c r="W3" s="22" t="s">
        <v>30</v>
      </c>
      <c r="X3" s="24" t="s">
        <v>32</v>
      </c>
      <c r="Y3" s="22" t="s">
        <v>29</v>
      </c>
      <c r="Z3" s="22" t="s">
        <v>33</v>
      </c>
      <c r="AA3" s="25" t="s">
        <v>34</v>
      </c>
      <c r="AB3" s="22" t="s">
        <v>35</v>
      </c>
      <c r="AC3" s="24" t="s">
        <v>36</v>
      </c>
      <c r="AD3" s="22"/>
      <c r="AE3" s="22"/>
      <c r="AF3" s="22"/>
      <c r="AG3" s="22"/>
      <c r="AH3" s="22"/>
      <c r="AI3" s="22"/>
    </row>
    <row r="4" customFormat="false" ht="195" hidden="false" customHeight="false" outlineLevel="0" collapsed="false">
      <c r="A4" s="26" t="n">
        <v>1</v>
      </c>
      <c r="B4" s="27" t="s">
        <v>37</v>
      </c>
      <c r="C4" s="27" t="s">
        <v>38</v>
      </c>
      <c r="D4" s="28" t="s">
        <v>39</v>
      </c>
      <c r="E4" s="28" t="str">
        <f aca="false">IFERROR(__xludf.dummyfunction("GOOGLETRANSLATE(D4,""de"",""en"")"),"A central topic in the setting process is to win the right talents and to persuade them to apply. Job descriptions and recruiting emails are often the first point of contact of potential applicants: inside with a company and are currently created by HR em"&amp;"ployees: the inside largely created based on previous experience and gut feeling. AI can support this process with data -driven findings and recommendations to formulate the profile. Based on publicly accessible data and internal information, AI algorithm"&amp;"s can determine relevant keywords and phrases for the respective industry, the company and the position. By accumulating a prepared job description with impact and keywords, the quota of qualified applicants can be increased. Certain subgroups (e.g. women"&amp;" or people from certain geographical regions) can be addressed more specifically.")</f>
        <v>A central topic in the setting process is to win the right talents and to persuade them to apply. Job descriptions and recruiting emails are often the first point of contact of potential applicants: inside with a company and are currently created by HR employees: the inside largely created based on previous experience and gut feeling. AI can support this process with data -driven findings and recommendations to formulate the profile. Based on publicly accessible data and internal information, AI algorithms can determine relevant keywords and phrases for the respective industry, the company and the position. By accumulating a prepared job description with impact and keywords, the quota of qualified applicants can be increased. Certain subgroups (e.g. women or people from certain geographical regions) can be addressed more specifically.</v>
      </c>
      <c r="F4" s="28" t="s">
        <v>40</v>
      </c>
      <c r="G4" s="28" t="str">
        <f aca="false">IFERROR(__xludf.dummyfunction("GOOGLETRANSLATE(F4,""de"",""en"")"),"Many companies find it difficult to win the right people for their vacancies, both in terms of qualification and the fit for corporate culture. Amgen, a leading biotech company, has identified the strength of its employer brand as a decisive differentiati"&amp;"on factor for the competition in the labor market towards other pharmaceutical companies and the broader technology industry. Since the first and often most important point of contact with a potential talent is the job description, it is important to comm"&amp;"unicate the company's brand message clearly and concise.")</f>
        <v>Many companies find it difficult to win the right people for their vacancies, both in terms of qualification and the fit for corporate culture. Amgen, a leading biotech company, has identified the strength of its employer brand as a decisive differentiation factor for the competition in the labor market towards other pharmaceutical companies and the broader technology industry. Since the first and often most important point of contact with a potential talent is the job description, it is important to communicate the company's brand message clearly and concise.</v>
      </c>
      <c r="H4" s="28" t="s">
        <v>41</v>
      </c>
      <c r="I4" s="28" t="str">
        <f aca="false">IFERROR(__xludf.dummyfunction("GOOGLETRANSLATE(H4,""de"",""en"")"),"To analyze and optimize its recruiting material, Amgen relies on the AI ​​solution of Textio. At the beginning, Amgen concentrated on assessing how well the current job descriptions reflect the company's brand and how effective they were in the extraction"&amp;" of the desired candidate: inside. The Algorithm from Textio uses NLP (Natural Language Processing) to analyze the language of job advertisements and calculates a score that represents the performance compared to similar target profiles based on setting d"&amp;"ata and academic research.
 In the next step, the job profiles were checked and optimized by the phrases and keywords proposed by Textio. The Textio's AI algorithm extends the writing process with a detailed word-for-word analysis and suggestions for alte"&amp;"rnative formulations and valuable recommendations for the entire document (e.g. text length).")</f>
        <v>To analyze and optimize its recruiting material, Amgen relies on the AI ​​solution of Textio. At the beginning, Amgen concentrated on assessing how well the current job descriptions reflect the company's brand and how effective they were in the extraction of the desired candidate: inside. The Algorithm from Textio uses NLP (Natural Language Processing) to analyze the language of job advertisements and calculates a score that represents the performance compared to similar target profiles based on setting data and academic research.
 In the next step, the job profiles were checked and optimized by the phrases and keywords proposed by Textio. The Textio's AI algorithm extends the writing process with a detailed word-for-word analysis and suggestions for alternative formulations and valuable recommendations for the entire document (e.g. text length).</v>
      </c>
      <c r="J4" s="28" t="s">
        <v>42</v>
      </c>
      <c r="K4" s="18" t="s">
        <v>22</v>
      </c>
      <c r="L4" s="18" t="s">
        <v>43</v>
      </c>
      <c r="M4" s="29" t="s">
        <v>44</v>
      </c>
      <c r="N4" s="29" t="s">
        <v>45</v>
      </c>
      <c r="O4" s="29" t="s">
        <v>46</v>
      </c>
      <c r="P4" s="29" t="s">
        <v>47</v>
      </c>
      <c r="Q4" s="29" t="s">
        <v>48</v>
      </c>
      <c r="R4" s="29" t="s">
        <v>49</v>
      </c>
      <c r="S4" s="29"/>
      <c r="T4" s="30" t="s">
        <v>50</v>
      </c>
      <c r="U4" s="29" t="s">
        <v>51</v>
      </c>
      <c r="V4" s="29" t="s">
        <v>52</v>
      </c>
      <c r="W4" s="31"/>
      <c r="X4" s="32" t="s">
        <v>53</v>
      </c>
      <c r="Y4" s="33" t="s">
        <v>52</v>
      </c>
      <c r="Z4" s="34"/>
      <c r="AA4" s="34"/>
      <c r="AB4" s="31" t="s">
        <v>54</v>
      </c>
      <c r="AC4" s="35" t="s">
        <v>55</v>
      </c>
      <c r="AD4" s="36"/>
      <c r="AE4" s="36"/>
      <c r="AF4" s="36"/>
      <c r="AG4" s="36"/>
      <c r="AH4" s="36"/>
      <c r="AI4" s="36"/>
    </row>
    <row r="5" customFormat="false" ht="195" hidden="false" customHeight="false" outlineLevel="0" collapsed="false">
      <c r="A5" s="37" t="n">
        <v>2</v>
      </c>
      <c r="B5" s="38" t="s">
        <v>56</v>
      </c>
      <c r="C5" s="38" t="s">
        <v>57</v>
      </c>
      <c r="D5" s="39" t="s">
        <v>58</v>
      </c>
      <c r="E5" s="39" t="str">
        <f aca="false">IFERROR(__xludf.dummyfunction("GOOGLETRANSLATE(D5,""de"",""en"")"),"During the recruitment process, not only the hard skills of candidate are rated: inside, but also whether the soft skills, personality and behavior fit the requirements of the position. Traditionally, this is done according to the impression of trained re"&amp;"cruiters, but this procedure is susceptible to misjudgments due to the very limited time during the few rounds of discussion and possible unconscious bias. Computer-vision-based AI algorithms can support this part of the interview analysis by recognizing "&amp;"subtle differences in words, voice, body language, facial expressions and gestures and then predicting behavior patterns and different personality traits based on the information collected. As a result, you can supplement and expand the human analysis wit"&amp;"h data -based knowledge and thus increase the completeness and speed of the evaluation and reduce the risk of possible biasing decisions.")</f>
        <v>During the recruitment process, not only the hard skills of candidate are rated: inside, but also whether the soft skills, personality and behavior fit the requirements of the position. Traditionally, this is done according to the impression of trained recruiters, but this procedure is susceptible to misjudgments due to the very limited time during the few rounds of discussion and possible unconscious bias. Computer-vision-based AI algorithms can support this part of the interview analysis by recognizing subtle differences in words, voice, body language, facial expressions and gestures and then predicting behavior patterns and different personality traits based on the information collected. As a result, you can supplement and expand the human analysis with data -based knowledge and thus increase the completeness and speed of the evaluation and reduce the risk of possible biasing decisions.</v>
      </c>
      <c r="F5" s="39" t="s">
        <v>59</v>
      </c>
      <c r="G5" s="39" t="str">
        <f aca="false">IFERROR(__xludf.dummyfunction("GOOGLETRANSLATE(F5,""de"",""en"")"),"The customer care concept is a central element of the business model of the rental car comparison platform HappyCar. It is particularly important for this functional area to maintain reliable and quick knowledge about the personality and communication ski"&amp;"lls of applicants: inside. Happycar therefore looked for a solution to increase the quality of evaluation and accelerate the recruitment process.")</f>
        <v>The customer care concept is a central element of the business model of the rental car comparison platform HappyCar. It is particularly important for this functional area to maintain reliable and quick knowledge about the personality and communication skills of applicants: inside. Happycar therefore looked for a solution to increase the quality of evaluation and accelerate the recruitment process.</v>
      </c>
      <c r="H5" s="39" t="s">
        <v>60</v>
      </c>
      <c r="I5" s="28" t="str">
        <f aca="false">IFERROR(__xludf.dummyfunction("GOOGLETRANSLATE(H5,""de"",""en"")"),"Happycar has integrated Retorio's AI solution for the analysis of video interviews into its setting process. Based on computer vision and classification techniques, Retorio is developing a unique personality profile based on the Big 5 framework and a sepa"&amp;"rate communication profile for every candidate. These profiles can then be combined into a profile that offers a comprehensive overview of the people. To do this, applicants have to provide a 1-minute video for a job in customer care at Happycar in additi"&amp;"on to the CV, in which you answer the question of why you are enthusiastic about working at HappyCar. These videos are then analyzed by Retorio's AI solution.")</f>
        <v>Happycar has integrated Retorio's AI solution for the analysis of video interviews into its setting process. Based on computer vision and classification techniques, Retorio is developing a unique personality profile based on the Big 5 framework and a separate communication profile for every candidate. These profiles can then be combined into a profile that offers a comprehensive overview of the people. To do this, applicants have to provide a 1-minute video for a job in customer care at Happycar in addition to the CV, in which you answer the question of why you are enthusiastic about working at HappyCar. These videos are then analyzed by Retorio's AI solution.</v>
      </c>
      <c r="J5" s="39" t="s">
        <v>61</v>
      </c>
      <c r="K5" s="40" t="s">
        <v>22</v>
      </c>
      <c r="L5" s="40" t="s">
        <v>43</v>
      </c>
      <c r="M5" s="41" t="s">
        <v>44</v>
      </c>
      <c r="N5" s="41" t="s">
        <v>62</v>
      </c>
      <c r="O5" s="41" t="s">
        <v>63</v>
      </c>
      <c r="P5" s="41" t="s">
        <v>47</v>
      </c>
      <c r="Q5" s="41" t="s">
        <v>48</v>
      </c>
      <c r="R5" s="41" t="s">
        <v>47</v>
      </c>
      <c r="S5" s="41" t="s">
        <v>64</v>
      </c>
      <c r="T5" s="42" t="s">
        <v>54</v>
      </c>
      <c r="U5" s="41" t="s">
        <v>51</v>
      </c>
      <c r="V5" s="41"/>
      <c r="W5" s="43" t="s">
        <v>54</v>
      </c>
      <c r="X5" s="32" t="s">
        <v>65</v>
      </c>
      <c r="Y5" s="44" t="s">
        <v>66</v>
      </c>
      <c r="Z5" s="45" t="n">
        <v>4</v>
      </c>
      <c r="AA5" s="45" t="s">
        <v>67</v>
      </c>
      <c r="AB5" s="43" t="s">
        <v>54</v>
      </c>
      <c r="AC5" s="46"/>
      <c r="AD5" s="41"/>
      <c r="AE5" s="41"/>
      <c r="AF5" s="41"/>
      <c r="AG5" s="41"/>
      <c r="AH5" s="41"/>
      <c r="AI5" s="41"/>
    </row>
    <row r="6" customFormat="false" ht="165" hidden="false" customHeight="false" outlineLevel="0" collapsed="false">
      <c r="A6" s="26" t="n">
        <v>3</v>
      </c>
      <c r="B6" s="27" t="s">
        <v>68</v>
      </c>
      <c r="C6" s="27" t="s">
        <v>69</v>
      </c>
      <c r="D6" s="28" t="s">
        <v>70</v>
      </c>
      <c r="E6" s="28" t="str">
        <f aca="false">IFERROR(__xludf.dummyfunction("GOOGLETRANSLATE(D6,""de"",""en"")"),"Existing measures to increase employee loyalty are mainly looking back and focus on the analysis of the reasons for leaving the company after the decision (e.g. exit talks). Predictive AI models can complement the existing retrospective activities by pred"&amp;"icting the personnel fluctuation and even identifying individual employees: inside with a higher fluctuation risk. These models use internal data for transport quotas, overtime, pendulum times and salary in order to recognize factors that can lead to the "&amp;"dissatisfaction of the staff. The HR team and individual managers: inside can then take proactive countermeasures that aim to specific problems or individual employees: inside with a high risk of fluctuation.")</f>
        <v>Existing measures to increase employee loyalty are mainly looking back and focus on the analysis of the reasons for leaving the company after the decision (e.g. exit talks). Predictive AI models can complement the existing retrospective activities by predicting the personnel fluctuation and even identifying individual employees: inside with a higher fluctuation risk. These models use internal data for transport quotas, overtime, pendulum times and salary in order to recognize factors that can lead to the dissatisfaction of the staff. The HR team and individual managers: inside can then take proactive countermeasures that aim to specific problems or individual employees: inside with a high risk of fluctuation.</v>
      </c>
      <c r="F6" s="28" t="s">
        <v>71</v>
      </c>
      <c r="G6" s="28" t="str">
        <f aca="false">IFERROR(__xludf.dummyfunction("GOOGLETRANSLATE(F6,""de"",""en"")"),"The binding of top talents is an important aspect for the long-term competitiveness of companies and personnel fluctuation can become extremely expensive in times of the shortage of skilled workers.")</f>
        <v>The binding of top talents is an important aspect for the long-term competitiveness of companies and personnel fluctuation can become extremely expensive in times of the shortage of skilled workers.</v>
      </c>
      <c r="H6" s="28" t="s">
        <v>72</v>
      </c>
      <c r="I6" s="28" t="str">
        <f aca="false">IFERROR(__xludf.dummyfunction("GOOGLETRANSLATE(H6,""de"",""en"")"),"IBM has developed a AI solution to predict personnel fluctuations within the next 6 months with an accuracy of 95 %, which builds on IBM's Ki platform Watson. Your algorithm focuses on several factors in connection with potential fluctuation. The most imp"&amp;"ortant are the times between promotions, the total number of working hours, including overtime and commuting, as well as differences in salaries and bonuses within the company.
 It is important to note that IBM does not collect any data from social media "&amp;"and email accounts, as this could have a disadvantageous effects on employee satisfaction if people feel spied on.")</f>
        <v>IBM has developed a AI solution to predict personnel fluctuations within the next 6 months with an accuracy of 95 %, which builds on IBM's Ki platform Watson. Your algorithm focuses on several factors in connection with potential fluctuation. The most important are the times between promotions, the total number of working hours, including overtime and commuting, as well as differences in salaries and bonuses within the company.
 It is important to note that IBM does not collect any data from social media and email accounts, as this could have a disadvantageous effects on employee satisfaction if people feel spied on.</v>
      </c>
      <c r="J6" s="28" t="s">
        <v>73</v>
      </c>
      <c r="K6" s="18" t="s">
        <v>22</v>
      </c>
      <c r="L6" s="18" t="s">
        <v>43</v>
      </c>
      <c r="M6" s="29" t="s">
        <v>44</v>
      </c>
      <c r="N6" s="29" t="s">
        <v>74</v>
      </c>
      <c r="O6" s="47" t="s">
        <v>75</v>
      </c>
      <c r="P6" s="29" t="s">
        <v>47</v>
      </c>
      <c r="Q6" s="29" t="s">
        <v>76</v>
      </c>
      <c r="R6" s="29" t="s">
        <v>49</v>
      </c>
      <c r="S6" s="29"/>
      <c r="T6" s="30" t="s">
        <v>54</v>
      </c>
      <c r="U6" s="29" t="s">
        <v>51</v>
      </c>
      <c r="V6" s="29"/>
      <c r="W6" s="31" t="s">
        <v>54</v>
      </c>
      <c r="X6" s="32" t="s">
        <v>65</v>
      </c>
      <c r="Y6" s="33" t="s">
        <v>66</v>
      </c>
      <c r="Z6" s="36" t="n">
        <v>4</v>
      </c>
      <c r="AA6" s="36" t="s">
        <v>77</v>
      </c>
      <c r="AB6" s="31" t="s">
        <v>54</v>
      </c>
      <c r="AC6" s="48" t="s">
        <v>55</v>
      </c>
    </row>
    <row r="7" customFormat="false" ht="225" hidden="false" customHeight="false" outlineLevel="0" collapsed="false">
      <c r="A7" s="26" t="n">
        <v>4</v>
      </c>
      <c r="B7" s="38" t="s">
        <v>78</v>
      </c>
      <c r="C7" s="38" t="s">
        <v>79</v>
      </c>
      <c r="D7" s="39" t="s">
        <v>80</v>
      </c>
      <c r="E7" s="28" t="str">
        <f aca="false">IFERROR(__xludf.dummyfunction("GOOGLETRANSLATE(D7,""de"",""en"")"),"Engagement monitoring tools based on AI can expand the perspective of the HR team and enable him to recognize problems compared to conventional surveys earlier. AI-based surveillance tools can concentrate on various aspects of employee behavior and recogn"&amp;"ize patterns that indicate low commitment. The possible solutions can vary greatly and range from Natural Language Processing (NLP) to computer vision. While NLP-based applications analyze e-mail traffic and changes in composition and wording, other solut"&amp;"ions focus on the detection of patterns in internal data, such as activities and internet use, or rely on computer vision algorithms for facial detection and analysis that indicate commitment.
 It is important to note that the monitoring of the engagement"&amp;" from the perspective of data protection can be considered critical and that the use and selection of monitoring solutions should always be carefully weighed, as this can have adverse effects on employee satisfaction.")</f>
        <v>Engagement monitoring tools based on AI can expand the perspective of the HR team and enable him to recognize problems compared to conventional surveys earlier. AI-based surveillance tools can concentrate on various aspects of employee behavior and recognize patterns that indicate low commitment. The possible solutions can vary greatly and range from Natural Language Processing (NLP) to computer vision. While NLP-based applications analyze e-mail traffic and changes in composition and wording, other solutions focus on the detection of patterns in internal data, such as activities and internet use, or rely on computer vision algorithms for facial detection and analysis that indicate commitment.
 It is important to note that the monitoring of the engagement from the perspective of data protection can be considered critical and that the use and selection of monitoring solutions should always be carefully weighed, as this can have adverse effects on employee satisfaction.</v>
      </c>
      <c r="F7" s="39" t="s">
        <v>81</v>
      </c>
      <c r="G7" s="28" t="str">
        <f aca="false">IFERROR(__xludf.dummyfunction("GOOGLETRANSLATE(F7,""de"",""en"")"),"The assessment of employee engagement is a challenge in practice due to the lack of solid data. Employees: Inside, information is deliberately and unintentionally and HR experts can be influenced by unconscious prejudices that prevent a really objective a"&amp;"nalysis of the collected data.")</f>
        <v>The assessment of employee engagement is a challenge in practice due to the lack of solid data. Employees: Inside, information is deliberately and unintentionally and HR experts can be influenced by unconscious prejudices that prevent a really objective analysis of the collected data.</v>
      </c>
      <c r="H7" s="39" t="s">
        <v>82</v>
      </c>
      <c r="I7" s="28" t="str">
        <f aca="false">IFERROR(__xludf.dummyfunction("GOOGLETRANSLATE(H7,""de"",""en"")"),"The Ki solution from Keencorp continuously analyzes changes in formulations across the communication channels in relation to the commitment and satisfaction of the staff. First, a benchmark based on historical communication data is developed. Next, a real"&amp;" -time index is created that measures stress and solidarity in the entire organization and for custom subgroups, such as functions, locations or office hours. This index is then depicted against the benchmark and visualized in a heat map (diagram).")</f>
        <v>The Ki solution from Keencorp continuously analyzes changes in formulations across the communication channels in relation to the commitment and satisfaction of the staff. First, a benchmark based on historical communication data is developed. Next, a real -time index is created that measures stress and solidarity in the entire organization and for custom subgroups, such as functions, locations or office hours. This index is then depicted against the benchmark and visualized in a heat map (diagram).</v>
      </c>
      <c r="J7" s="39" t="s">
        <v>83</v>
      </c>
      <c r="K7" s="40" t="s">
        <v>22</v>
      </c>
      <c r="L7" s="40" t="s">
        <v>43</v>
      </c>
      <c r="M7" s="29" t="s">
        <v>44</v>
      </c>
      <c r="N7" s="29" t="s">
        <v>45</v>
      </c>
      <c r="O7" s="29" t="s">
        <v>63</v>
      </c>
      <c r="P7" s="29" t="s">
        <v>47</v>
      </c>
      <c r="Q7" s="29" t="s">
        <v>48</v>
      </c>
      <c r="R7" s="29"/>
      <c r="S7" s="29"/>
      <c r="T7" s="30" t="s">
        <v>54</v>
      </c>
      <c r="U7" s="29" t="s">
        <v>49</v>
      </c>
      <c r="V7" s="29"/>
      <c r="W7" s="31" t="s">
        <v>84</v>
      </c>
      <c r="X7" s="32" t="s">
        <v>65</v>
      </c>
      <c r="Y7" s="33" t="s">
        <v>66</v>
      </c>
      <c r="Z7" s="36" t="n">
        <v>4</v>
      </c>
      <c r="AA7" s="36" t="s">
        <v>77</v>
      </c>
      <c r="AB7" s="31" t="s">
        <v>54</v>
      </c>
      <c r="AC7" s="49"/>
    </row>
    <row r="8" customFormat="false" ht="314" hidden="false" customHeight="false" outlineLevel="0" collapsed="false">
      <c r="A8" s="26" t="n">
        <v>5</v>
      </c>
      <c r="B8" s="27" t="s">
        <v>85</v>
      </c>
      <c r="C8" s="27" t="s">
        <v>86</v>
      </c>
      <c r="D8" s="28" t="s">
        <v>87</v>
      </c>
      <c r="E8" s="28" t="str">
        <f aca="false">IFERROR(__xludf.dummyfunction("GOOGLETRANSLATE(D8,""de"",""en"")"),"The most suitable candidate: finding inside is often one of the biggest hurdles in the setting process. Nowadays not only the unemployment rates are significantly lower, but also the candidate: on the inside there are much more selective in terms of the c"&amp;"ompanies in which they want to be employed.
 HR brokers: In the inside, spend several hours a week to find personnel for a job, and there are a limited number of CVs and applications that you can look through. The unprecedented ability of AI to view milli"&amp;"ons of data points quickly enables recruiters: inside, candidate: to quickly identify inside with high potential.
 Another crucial aspect in the attitude is the relevance of ""Passive candidate: inside"". A passive candidate is someone who is not looking "&amp;"for a new job option, but may be open to contact a recruiter for the right position.
 The recruitment of passive candidate: Interior requires much more effort compared to traditional recruitment, since they need to be obtained for the new role. HR brokers"&amp;": Inside, contact must constantly contact and offer added value, since passive talents are satisfied with their work and are not actively looking for a new position. Here AI can play an important role in order to make it easier for recruiters: to facilita"&amp;"te qualified passive candidate: identify inside, get in touch with them, and also use the right triggers to elicit a positive answer.")</f>
        <v>The most suitable candidate: finding inside is often one of the biggest hurdles in the setting process. Nowadays not only the unemployment rates are significantly lower, but also the candidate: on the inside there are much more selective in terms of the companies in which they want to be employed.
 HR brokers: In the inside, spend several hours a week to find personnel for a job, and there are a limited number of CVs and applications that you can look through. The unprecedented ability of AI to view millions of data points quickly enables recruiters: inside, candidate: to quickly identify inside with high potential.
 Another crucial aspect in the attitude is the relevance of "Passive candidate: inside". A passive candidate is someone who is not looking for a new job option, but may be open to contact a recruiter for the right position.
 The recruitment of passive candidate: Interior requires much more effort compared to traditional recruitment, since they need to be obtained for the new role. HR brokers: Inside, contact must constantly contact and offer added value, since passive talents are satisfied with their work and are not actively looking for a new position. Here AI can play an important role in order to make it easier for recruiters: to facilitate qualified passive candidate: identify inside, get in touch with them, and also use the right triggers to elicit a positive answer.</v>
      </c>
      <c r="F8" s="28" t="s">
        <v>88</v>
      </c>
      <c r="G8" s="28" t="str">
        <f aca="false">IFERROR(__xludf.dummyfunction("GOOGLETRANSLATE(F8,""de"",""en"")"),"Poshmark, a leading e-commerce company, wanted to find the most suitable candidate: inside for several positions in engineering in his company. However, due to a small team and other restrictions, such as the lack of a suitable sourcing pool, they had a l"&amp;"imited range. They also searched for a suitable tool that could help them with several tasks, e.g. B. Effective with candidate: to get in touch inside and to arouse your interest in a vacancy.")</f>
        <v>Poshmark, a leading e-commerce company, wanted to find the most suitable candidate: inside for several positions in engineering in his company. However, due to a small team and other restrictions, such as the lack of a suitable sourcing pool, they had a limited range. They also searched for a suitable tool that could help them with several tasks, e.g. B. Effective with candidate: to get in touch inside and to arouse your interest in a vacancy.</v>
      </c>
      <c r="H8" s="28" t="s">
        <v>89</v>
      </c>
      <c r="I8" s="28" t="str">
        <f aca="false">IFERROR(__xludf.dummyfunction("GOOGLETRANSLATE(H8,""de"",""en"")"),"Poshmark worked with a AI-based startup to strengthen his recruitment efforts. With the help of AI technology, they were able to access much more candidate: accessible inside and also find the exact contact information to contact them.
 KI offers the oppo"&amp;"rtunity to check several CVs much faster and more efficiently. AI models can quickly compare job descriptions to search for several crucial parameters and to check, such as: B. Earlier experiences of the candidate: inside with a certain company, networks "&amp;"within a certain industrial area, social skills and profiles on social media.
 AI technologies use NLP to quickly filter out the appropriate candidate: quickly out and avoid accidental elimination by taking job descriptions into account with different tit"&amp;"les that mean the same. NLP can analyze the social media profile and past online activities of candidate: analyze inside to determine key rates or functions that can arouse your interest in a position or job description. This function enables recruiters: "&amp;"Inside, to determine the interaction channels in which the desired candidate are the most active inside, which can continue to help not only get in touch faster, but also to offer the candidate: also a more personal experience inside.
 The integration of "&amp;"AI offers recruiters: Inside a list of candidate: inside with a very high suitability for the position that you can contact the way you prefer.")</f>
        <v>Poshmark worked with a AI-based startup to strengthen his recruitment efforts. With the help of AI technology, they were able to access much more candidate: accessible inside and also find the exact contact information to contact them.
 KI offers the opportunity to check several CVs much faster and more efficiently. AI models can quickly compare job descriptions to search for several crucial parameters and to check, such as: B. Earlier experiences of the candidate: inside with a certain company, networks within a certain industrial area, social skills and profiles on social media.
 AI technologies use NLP to quickly filter out the appropriate candidate: quickly out and avoid accidental elimination by taking job descriptions into account with different titles that mean the same. NLP can analyze the social media profile and past online activities of candidate: analyze inside to determine key rates or functions that can arouse your interest in a position or job description. This function enables recruiters: Inside, to determine the interaction channels in which the desired candidate are the most active inside, which can continue to help not only get in touch faster, but also to offer the candidate: also a more personal experience inside.
 The integration of AI offers recruiters: Inside a list of candidate: inside with a very high suitability for the position that you can contact the way you prefer.</v>
      </c>
      <c r="J8" s="28" t="s">
        <v>90</v>
      </c>
      <c r="K8" s="18" t="s">
        <v>22</v>
      </c>
      <c r="L8" s="18" t="s">
        <v>43</v>
      </c>
      <c r="M8" s="29" t="s">
        <v>44</v>
      </c>
      <c r="N8" s="29" t="s">
        <v>45</v>
      </c>
      <c r="O8" s="29" t="s">
        <v>46</v>
      </c>
      <c r="P8" s="29" t="s">
        <v>47</v>
      </c>
      <c r="Q8" s="29" t="s">
        <v>48</v>
      </c>
      <c r="R8" s="29"/>
      <c r="S8" s="29"/>
      <c r="T8" s="30" t="s">
        <v>54</v>
      </c>
      <c r="U8" s="29" t="s">
        <v>51</v>
      </c>
      <c r="V8" s="29"/>
      <c r="W8" s="31" t="s">
        <v>54</v>
      </c>
      <c r="X8" s="32" t="s">
        <v>65</v>
      </c>
      <c r="Y8" s="33" t="s">
        <v>66</v>
      </c>
      <c r="Z8" s="36" t="n">
        <v>4</v>
      </c>
      <c r="AA8" s="36" t="s">
        <v>67</v>
      </c>
      <c r="AB8" s="31" t="s">
        <v>54</v>
      </c>
      <c r="AC8" s="48" t="s">
        <v>55</v>
      </c>
    </row>
    <row r="9" customFormat="false" ht="210" hidden="false" customHeight="false" outlineLevel="0" collapsed="false">
      <c r="A9" s="26" t="n">
        <v>6</v>
      </c>
      <c r="B9" s="38" t="s">
        <v>91</v>
      </c>
      <c r="C9" s="38" t="s">
        <v>92</v>
      </c>
      <c r="D9" s="39" t="s">
        <v>93</v>
      </c>
      <c r="E9" s="28" t="str">
        <f aca="false">IFERROR(__xludf.dummyfunction("GOOGLETRANSLATE(D9,""de"",""en"")"),"An important aspect of personnel marketing is the determination of the right job portal for placing a job offer and the determination of how long a certain job portal should be used to publish an advertisement for a specific role. According to some report"&amp;"s, almost half of the annual expenses for job advertisements are wasted in most companies. Most recruiting teams are trapped in manual processes of the (repeated) publication of places, without insight into their performance or effectiveness before the en"&amp;"d of a campaign. Even then, a source assignment is almost impossible, since candidate: visit different sides for job offers on the inside. It is a battered model that leads to most employers: invest in the same few job exchanges of large brands inside and"&amp;" not always receive the desired quality from candidate: inside.
 AI algorithms can enable more precise advertising stargeting that reaches the right candidate: inside the right websites at the right time.")</f>
        <v>An important aspect of personnel marketing is the determination of the right job portal for placing a job offer and the determination of how long a certain job portal should be used to publish an advertisement for a specific role. According to some reports, almost half of the annual expenses for job advertisements are wasted in most companies. Most recruiting teams are trapped in manual processes of the (repeated) publication of places, without insight into their performance or effectiveness before the end of a campaign. Even then, a source assignment is almost impossible, since candidate: visit different sides for job offers on the inside. It is a battered model that leads to most employers: invest in the same few job exchanges of large brands inside and not always receive the desired quality from candidate: inside.
 AI algorithms can enable more precise advertising stargeting that reaches the right candidate: inside the right websites at the right time.</v>
      </c>
      <c r="F9" s="39" t="s">
        <v>94</v>
      </c>
      <c r="G9" s="28" t="str">
        <f aca="false">IFERROR(__xludf.dummyfunction("GOOGLETRANSLATE(F9,""de"",""en"")"),"Domino’s pizza is a worldwide leading pizza supplier with branches in over 90 countries. A big challenge in every fast food restaurant is to recruit personnel. NRV Pizza, a regional franchise company of Domino’s Pizza, based in Virginia, used a job page w"&amp;"ith a specified budget to market its job offers and build a applicant pipeline. The investment in recruitment was high-they often spent over $ 200 per business per month for job advertisements-but the ROI was not always there and the quality of the candid"&amp;"ate: inside did not always correspond to its standards.")</f>
        <v>Domino’s pizza is a worldwide leading pizza supplier with branches in over 90 countries. A big challenge in every fast food restaurant is to recruit personnel. NRV Pizza, a regional franchise company of Domino’s Pizza, based in Virginia, used a job page with a specified budget to market its job offers and build a applicant pipeline. The investment in recruitment was high-they often spent over $ 200 per business per month for job advertisements-but the ROI was not always there and the quality of the candidate: inside did not always correspond to its standards.</v>
      </c>
      <c r="H9" s="39" t="s">
        <v>95</v>
      </c>
      <c r="I9" s="28" t="str">
        <f aca="false">IFERROR(__xludf.dummyfunction("GOOGLETRANSLATE(H9,""de"",""en"")"),"NRV worked with a AI-based platform for job advertisements that automated and optimized the visibility of job advertisements on relevant websites in your network in order to increase the presence of the right job seekers, without additional expenses or ma"&amp;"nual interventions. This made it possible to diversify NRV pizza to diversify the recruitment sources with minimal effort and to expand its candidate pipeline.
 AI models use sophisticated algorithms to predict the best job portals for placing ads for a"&amp;" certain type of role and the duration for which you should be published. Such AI-capable advertising platforms use years of historical data and offer the ideal targeting strategy for every jobot type. The AI ​​model is also able to calculate and determin"&amp;"e the cost-per-click (CPC) bid rate of different websites and to determine how long a certain job portal should be used for the circulation of a display for a specific role.")</f>
        <v>NRV worked with a AI-based platform for job advertisements that automated and optimized the visibility of job advertisements on relevant websites in your network in order to increase the presence of the right job seekers, without additional expenses or manual interventions. This made it possible to diversify NRV pizza to diversify the recruitment sources with minimal effort and to expand its candidate pipeline.
 AI models use sophisticated algorithms to predict the best job portals for placing ads for a certain type of role and the duration for which you should be published. Such AI-capable advertising platforms use years of historical data and offer the ideal targeting strategy for every jobot type. The AI ​​model is also able to calculate and determine the cost-per-click (CPC) bid rate of different websites and to determine how long a certain job portal should be used for the circulation of a display for a specific role.</v>
      </c>
      <c r="J9" s="50" t="s">
        <v>96</v>
      </c>
      <c r="K9" s="40" t="s">
        <v>22</v>
      </c>
      <c r="L9" s="40" t="s">
        <v>43</v>
      </c>
      <c r="M9" s="29" t="s">
        <v>44</v>
      </c>
      <c r="N9" s="29" t="s">
        <v>74</v>
      </c>
      <c r="O9" s="29" t="s">
        <v>97</v>
      </c>
      <c r="P9" s="29" t="s">
        <v>47</v>
      </c>
      <c r="Q9" s="29" t="s">
        <v>48</v>
      </c>
      <c r="R9" s="29"/>
      <c r="S9" s="29"/>
      <c r="T9" s="30" t="s">
        <v>54</v>
      </c>
      <c r="U9" s="29" t="s">
        <v>51</v>
      </c>
      <c r="V9" s="29"/>
      <c r="W9" s="31" t="s">
        <v>54</v>
      </c>
      <c r="X9" s="32" t="s">
        <v>65</v>
      </c>
      <c r="Y9" s="33" t="s">
        <v>66</v>
      </c>
      <c r="Z9" s="36" t="n">
        <v>4</v>
      </c>
      <c r="AA9" s="36" t="s">
        <v>67</v>
      </c>
      <c r="AB9" s="31" t="s">
        <v>54</v>
      </c>
      <c r="AC9" s="48" t="s">
        <v>55</v>
      </c>
    </row>
    <row r="10" customFormat="false" ht="384" hidden="false" customHeight="false" outlineLevel="0" collapsed="false">
      <c r="A10" s="26" t="n">
        <v>7</v>
      </c>
      <c r="B10" s="27" t="s">
        <v>98</v>
      </c>
      <c r="C10" s="27"/>
      <c r="D10" s="28" t="s">
        <v>99</v>
      </c>
      <c r="E10" s="28" t="str">
        <f aca="false">IFERROR(__xludf.dummyfunction("GOOGLETRANSLATE(D10,""de"",""en"")"),"In a digital working environment there is an increased data exchange. There is a need to build up ad hoc knowledge distribution systems in which sources for data management can be found quickly and reliably. Several organizations all over the world invest"&amp;" in knowledge management to record relevant knowledge of their staff, to document their business processes, to articulate their standard work instructions, to archive their records, to catalog their products and to record all information in connection wit"&amp;"h their service provision.
 Knowledge management systems play an important role in creating competitive advantages, increasing productivity and minimizing risks in connection with qualification gaps. Since the knowledge base of an organization is growing,"&amp;" the search is an important component to provide relevant content when employees are looking for: inside with a few keywords. A AI tool can use natural language processing (NLP) and graph-based algorithms to provide relevant content based on keywords.")</f>
        <v>In a digital working environment there is an increased data exchange. There is a need to build up ad hoc knowledge distribution systems in which sources for data management can be found quickly and reliably. Several organizations all over the world invest in knowledge management to record relevant knowledge of their staff, to document their business processes, to articulate their standard work instructions, to archive their records, to catalog their products and to record all information in connection with their service provision.
 Knowledge management systems play an important role in creating competitive advantages, increasing productivity and minimizing risks in connection with qualification gaps. Since the knowledge base of an organization is growing, the search is an important component to provide relevant content when employees are looking for: inside with a few keywords. A AI tool can use natural language processing (NLP) and graph-based algorithms to provide relevant content based on keywords.</v>
      </c>
      <c r="F10" s="28" t="s">
        <v>100</v>
      </c>
      <c r="G10" s="28" t="str">
        <f aca="false">IFERROR(__xludf.dummyfunction("GOOGLETRANSLATE(F10,""de"",""en"")"),"Swisscom AG is an important ICT provider (ICT = Information and Communication Technologies) in Switzerland, which provides the Swiss public communication, entertainment, IT and Internet services. With almost 20,000 employees: Inside it is one of the large"&amp;"st employers: inside the country. As part of her work smart initiative, Swisscom wanted to create a modern, innovative work culture of the open book, in which the staff can work independently and immediately access the knowledge that it takes to do the be"&amp;"st work. The aim was to use the latest technology to break up internal silos, offer quick access to strategic knowledge and to help new employees: to familiarize yourself with the products, services and internal systems that you need for your daily work.")</f>
        <v>Swisscom AG is an important ICT provider (ICT = Information and Communication Technologies) in Switzerland, which provides the Swiss public communication, entertainment, IT and Internet services. With almost 20,000 employees: Inside it is one of the largest employers: inside the country. As part of her work smart initiative, Swisscom wanted to create a modern, innovative work culture of the open book, in which the staff can work independently and immediately access the knowledge that it takes to do the best work. The aim was to use the latest technology to break up internal silos, offer quick access to strategic knowledge and to help new employees: to familiarize yourself with the products, services and internal systems that you need for your daily work.</v>
      </c>
      <c r="H10" s="28" t="s">
        <v>101</v>
      </c>
      <c r="I10" s="28" t="str">
        <f aca="false">IFERROR(__xludf.dummyfunction("GOOGLETRANSLATE(H10,""de"",""en"")"),"Swissom worked with an external provider to develop a AI-based solution that is known internally as ""Ask the Brain"". Since its introduction, the solution has recorded over 5 million question calls. The knowledge database has proven to be particularly us"&amp;"eful for new employees: inside, the immediate access to all information you need when you start a job and a step-by-step instructions to get your work computer running. This saves the IT department valuable time that it can spend on more urgent problems, "&amp;"and gives the employee: inside also the opportunity to manage their own learning and onboarding-which means that they are brought up to date faster.
 AI-based platforms can analyze millions of data points that create office teams every day, and use the "&amp;"results to build a real-time network of the knowledge of an organization. Questions go directly to the people who are suitable to help, which enables high -quality answers and quick reactions. AI-supported knowledge databases that use technologies such as"&amp;" NLP and machine learning can increase the productivity of these systems by recognizing content types, extracting important information and automatically organizing content in common topics such as projects, products, processes and customers. AI platforms"&amp;" also help to collect data from different sources such as intranet, wikis, cloud drives and tools for cooperation in order to keep knowledge banks up to date, relevant and useful.
 Some AI models can also help to discover and record the skills of the staf"&amp;"f management system. NLP can be used to assign projects and products to the employees: inside that have worked on it, and this can help with the occupation of projects and suggestions for suitable employees: inside for a project role that requires certain"&amp;" skills.")</f>
        <v>Swissom worked with an external provider to develop a AI-based solution that is known internally as "Ask the Brain". Since its introduction, the solution has recorded over 5 million question calls. The knowledge database has proven to be particularly useful for new employees: inside, the immediate access to all information you need when you start a job and a step-by-step instructions to get your work computer running. This saves the IT department valuable time that it can spend on more urgent problems, and gives the employee: inside also the opportunity to manage their own learning and onboarding-which means that they are brought up to date faster.
 AI-based platforms can analyze millions of data points that create office teams every day, and use the results to build a real-time network of the knowledge of an organization. Questions go directly to the people who are suitable to help, which enables high -quality answers and quick reactions. AI-supported knowledge databases that use technologies such as NLP and machine learning can increase the productivity of these systems by recognizing content types, extracting important information and automatically organizing content in common topics such as projects, products, processes and customers. AI platforms also help to collect data from different sources such as intranet, wikis, cloud drives and tools for cooperation in order to keep knowledge banks up to date, relevant and useful.
 Some AI models can also help to discover and record the skills of the staff management system. NLP can be used to assign projects and products to the employees: inside that have worked on it, and this can help with the occupation of projects and suggestions for suitable employees: inside for a project role that requires certain skills.</v>
      </c>
      <c r="J10" s="28" t="s">
        <v>102</v>
      </c>
      <c r="K10" s="18" t="s">
        <v>22</v>
      </c>
      <c r="L10" s="18" t="s">
        <v>43</v>
      </c>
      <c r="M10" s="29" t="s">
        <v>44</v>
      </c>
      <c r="N10" s="29" t="s">
        <v>45</v>
      </c>
      <c r="O10" s="29" t="s">
        <v>46</v>
      </c>
      <c r="P10" s="29" t="s">
        <v>47</v>
      </c>
      <c r="Q10" s="29" t="s">
        <v>48</v>
      </c>
      <c r="R10" s="29"/>
      <c r="S10" s="29"/>
      <c r="T10" s="30" t="s">
        <v>54</v>
      </c>
      <c r="U10" s="29" t="s">
        <v>51</v>
      </c>
      <c r="V10" s="29"/>
      <c r="W10" s="31" t="s">
        <v>54</v>
      </c>
      <c r="X10" s="32" t="s">
        <v>53</v>
      </c>
      <c r="Y10" s="33"/>
      <c r="Z10" s="36" t="s">
        <v>103</v>
      </c>
      <c r="AA10" s="36"/>
      <c r="AB10" s="31" t="s">
        <v>54</v>
      </c>
      <c r="AC10" s="48" t="s">
        <v>104</v>
      </c>
    </row>
    <row r="11" customFormat="false" ht="398" hidden="false" customHeight="false" outlineLevel="0" collapsed="false">
      <c r="A11" s="26" t="n">
        <v>8</v>
      </c>
      <c r="B11" s="38" t="s">
        <v>105</v>
      </c>
      <c r="C11" s="38" t="s">
        <v>106</v>
      </c>
      <c r="D11" s="39" t="s">
        <v>107</v>
      </c>
      <c r="E11" s="28" t="str">
        <f aca="false">IFERROR(__xludf.dummyfunction("GOOGLETRANSLATE(D11,""de"",""en"")"),"Learning and Development (L&amp;D) is a branch of personnel development that deals with improving the skills of the staff and thus helps the company to achieve new goals. L&amp;D plays an important role when it comes to improving the skills of individual employee"&amp;"s or bringing the current knowledge to the next level. Personnel training helps companies meet industrial standards, increase efficiency and improve the skills and work performance of the staff. It also helps organizations to prepare their employees: to p"&amp;"repare more challenges and responsibility inside - which can lead to company growth.
 However, the often methodical and homogenized character of personnel training disturbs the individual learning paths of employees: inside. This makes training ineffect"&amp;"ive, enlarges the qualification gap at the workplace and prevents personnel from fully reaching the desired training results.
 With artificial intelligence, L&amp;D experts can better understand the behavior of modern learners and help to develop learning pat"&amp;"hs to improve the learning experience. With the help of such prediction analyzes, companies can develop more intelligent learning content that are both intuitive and react to the learning trip of the learners.")</f>
        <v>Learning and Development (L&amp;D) is a branch of personnel development that deals with improving the skills of the staff and thus helps the company to achieve new goals. L&amp;D plays an important role when it comes to improving the skills of individual employees or bringing the current knowledge to the next level. Personnel training helps companies meet industrial standards, increase efficiency and improve the skills and work performance of the staff. It also helps organizations to prepare their employees: to prepare more challenges and responsibility inside - which can lead to company growth.
 However, the often methodical and homogenized character of personnel training disturbs the individual learning paths of employees: inside. This makes training ineffective, enlarges the qualification gap at the workplace and prevents personnel from fully reaching the desired training results.
 With artificial intelligence, L&amp;D experts can better understand the behavior of modern learners and help to develop learning paths to improve the learning experience. With the help of such prediction analyzes, companies can develop more intelligent learning content that are both intuitive and react to the learning trip of the learners.</v>
      </c>
      <c r="F11" s="39" t="s">
        <v>108</v>
      </c>
      <c r="G11" s="28" t="str">
        <f aca="false">IFERROR(__xludf.dummyfunction("GOOGLETRANSLATE(F11,""de"",""en"")"),"Although technological progress has revolutionized the L&amp;D in organizations in the past ten years, there are still some common problems that L&amp;D experts face, one of the greatest challenges of lack of personalized learning. Employees: Interior have starte"&amp;"d to expect something else when they come to work. You want a personalized experience, not a standard experience. They want things to be tailored and offered them so that they work for you from the beginning to the end of a process.
 Another important fac"&amp;"tor is that every employee has a preferred learning style and learns most effectively with a certain method. This can be done through video tutorials, written content, personal training, gamification, audio-guided presentations or other things.
 Internal "&amp;"surveys from IBM showed that several managers had difficulty keeping their staff up to date and relevant in view of the fast digital transformation. In addition, they also discovered that there had been an expansion of the joBrolle and that it was necessa"&amp;"ry to tackle these multidimensional jobro rolls and changing demographies in the workplace. They searched for a solution that would work as a multi -dimensional solution, the employees: inside, interest groups, content, services and providers: Inside with"&amp;" a central digital platform in order to meet many different roles and many different requirements. The traditional top-down learning management that decides who needs to know what to know offered the employee: only limited options inside.")</f>
        <v>Although technological progress has revolutionized the L&amp;D in organizations in the past ten years, there are still some common problems that L&amp;D experts face, one of the greatest challenges of lack of personalized learning. Employees: Interior have started to expect something else when they come to work. You want a personalized experience, not a standard experience. They want things to be tailored and offered them so that they work for you from the beginning to the end of a process.
 Another important factor is that every employee has a preferred learning style and learns most effectively with a certain method. This can be done through video tutorials, written content, personal training, gamification, audio-guided presentations or other things.
 Internal surveys from IBM showed that several managers had difficulty keeping their staff up to date and relevant in view of the fast digital transformation. In addition, they also discovered that there had been an expansion of the joBrolle and that it was necessary to tackle these multidimensional jobro rolls and changing demographies in the workplace. They searched for a solution that would work as a multi -dimensional solution, the employees: inside, interest groups, content, services and providers: Inside with a central digital platform in order to meet many different roles and many different requirements. The traditional top-down learning management that decides who needs to know what to know offered the employee: only limited options inside.</v>
      </c>
      <c r="H11" s="39" t="s">
        <v>109</v>
      </c>
      <c r="I11" s="28" t="str">
        <f aca="false">IFERROR(__xludf.dummyfunction("GOOGLETRANSLATE(H11,""de"",""en"")"),"With the help of KI, IBM has developed ""Your Learning"", a rich, personalized digital marketplace for learning. This made it possible for employees to navigate to their colleagues: to navigate the most popular learning content, to register for targeted l"&amp;"earning channels and to explore the skills and awards they needed to prepare for the most sought -after roles of the company.
 The ""Your Learning"" platform also helped to tackle the demographic change of the workforce, improve the learning experience "&amp;"of the employees: to promote career transparency and to improve social compatibility in the organization.
 A learning chatbot is also available around the clock to answer questions. As a result, the AI-controlled IBM learning platform recorded an increase"&amp;" in registrations and course qualifications, which accelerated the strategic acquisition of skills.
 AI analyzes and recommendations can be used to personalize the learning needs of an employee. Tailor -made courses can also be developed based on the s"&amp;"kills, progress, learning needs, qualification requirements and previous learning successes of each individual team member.
 AI algorithms that use predictive analytics help to determine future learning requirements for a certain role, and this can be use"&amp;"d to use the existing learning material and recommendations for personnel based on your needs, learning styles, preferred learning methods and to give professional responsibilities.
 AI analyzes can also be used to recommend certain employees: inside trai"&amp;"ning programs to improve their effectiveness or performance indicators. These findings can also help the staff to get back on course faster and proactively develop or improve the skills that are needed.")</f>
        <v>With the help of KI, IBM has developed "Your Learning", a rich, personalized digital marketplace for learning. This made it possible for employees to navigate to their colleagues: to navigate the most popular learning content, to register for targeted learning channels and to explore the skills and awards they needed to prepare for the most sought -after roles of the company.
 The "Your Learning" platform also helped to tackle the demographic change of the workforce, improve the learning experience of the employees: to promote career transparency and to improve social compatibility in the organization.
 A learning chatbot is also available around the clock to answer questions. As a result, the AI-controlled IBM learning platform recorded an increase in registrations and course qualifications, which accelerated the strategic acquisition of skills.
 AI analyzes and recommendations can be used to personalize the learning needs of an employee. Tailor -made courses can also be developed based on the skills, progress, learning needs, qualification requirements and previous learning successes of each individual team member.
 AI algorithms that use predictive analytics help to determine future learning requirements for a certain role, and this can be used to use the existing learning material and recommendations for personnel based on your needs, learning styles, preferred learning methods and to give professional responsibilities.
 AI analyzes can also be used to recommend certain employees: inside training programs to improve their effectiveness or performance indicators. These findings can also help the staff to get back on course faster and proactively develop or improve the skills that are needed.</v>
      </c>
      <c r="J11" s="39" t="s">
        <v>110</v>
      </c>
      <c r="K11" s="40" t="s">
        <v>22</v>
      </c>
      <c r="L11" s="40" t="s">
        <v>43</v>
      </c>
      <c r="M11" s="29" t="s">
        <v>44</v>
      </c>
      <c r="N11" s="29" t="s">
        <v>45</v>
      </c>
      <c r="O11" s="29"/>
      <c r="P11" s="29" t="s">
        <v>47</v>
      </c>
      <c r="Q11" s="29" t="s">
        <v>48</v>
      </c>
      <c r="R11" s="29"/>
      <c r="S11" s="29"/>
      <c r="T11" s="30" t="s">
        <v>54</v>
      </c>
      <c r="U11" s="29" t="s">
        <v>51</v>
      </c>
      <c r="V11" s="29"/>
      <c r="W11" s="31" t="s">
        <v>54</v>
      </c>
      <c r="X11" s="32" t="s">
        <v>53</v>
      </c>
      <c r="Y11" s="33"/>
      <c r="Z11" s="36" t="s">
        <v>103</v>
      </c>
      <c r="AA11" s="36"/>
      <c r="AB11" s="31" t="s">
        <v>54</v>
      </c>
      <c r="AC11" s="48" t="s">
        <v>104</v>
      </c>
    </row>
    <row r="12" customFormat="false" ht="225" hidden="false" customHeight="false" outlineLevel="0" collapsed="false">
      <c r="A12" s="26" t="n">
        <v>9</v>
      </c>
      <c r="B12" s="27" t="s">
        <v>111</v>
      </c>
      <c r="C12" s="27" t="s">
        <v>112</v>
      </c>
      <c r="D12" s="28" t="s">
        <v>113</v>
      </c>
      <c r="E12" s="28" t="str">
        <f aca="false">IFERROR(__xludf.dummyfunction("GOOGLETRANSLATE(D12,""de"",""en"")"),"A chatbot is an application used to use human conversation (or a chat) with user: inside in natural language through voice or text chats, or both, via messaging applications, websites, mobile apps or via the phone too simulate. A chatbot uses the processi"&amp;"ng of natural language (Natural Language Processing, NLP) and deals with two tasks: the analysis of user inquiries, i.e. the identification of the intention of users: inside and returning a correct answer. Chatbot applications rationalize the interactions"&amp;" between humans and services and improve the customer experience. At the same time, they offer companies new opportunities to improve the customer loyalty process and operational efficiency by reducing the typical costs of customer service. With chatbots "&amp;"it is possible to offer a 24-hour service and to reach more: inside.")</f>
        <v>A chatbot is an application used to use human conversation (or a chat) with user: inside in natural language through voice or text chats, or both, via messaging applications, websites, mobile apps or via the phone too simulate. A chatbot uses the processing of natural language (Natural Language Processing, NLP) and deals with two tasks: the analysis of user inquiries, i.e. the identification of the intention of users: inside and returning a correct answer. Chatbot applications rationalize the interactions between humans and services and improve the customer experience. At the same time, they offer companies new opportunities to improve the customer loyalty process and operational efficiency by reducing the typical costs of customer service. With chatbots it is possible to offer a 24-hour service and to reach more: inside.</v>
      </c>
      <c r="F12" s="28" t="s">
        <v>114</v>
      </c>
      <c r="G12" s="28" t="str">
        <f aca="false">IFERROR(__xludf.dummyfunction("GOOGLETRANSLATE(F12,""de"",""en"")"),"On today's competitive market, the extraction of qualified and most suitable candidate has a high priority. Most candidates: Personalized AI-controlled experiences expect and also want a faster solution to their inquiries.
 Ikea in Eastern Europe record"&amp;"ed a decline in applications after they had passed from a paper application to electronic job kiosks. The job kiosks managed the application electronically and asked the users: inside, to create accounts before they were able to apply in an open position."&amp;" Navigating the application platform was a lengthy, tedious process that increased the demolition rates of the candidate: inside. The change to electronic job kiosks was carried out to solve problems with the application process in paper form, but he crea"&amp;"ted a new problem. Ikea knew that there had to be a way to help the user: to fill the application in a simple dialog format to increase the number of application submissions.")</f>
        <v>On today's competitive market, the extraction of qualified and most suitable candidate has a high priority. Most candidates: Personalized AI-controlled experiences expect and also want a faster solution to their inquiries.
 Ikea in Eastern Europe recorded a decline in applications after they had passed from a paper application to electronic job kiosks. The job kiosks managed the application electronically and asked the users: inside, to create accounts before they were able to apply in an open position. Navigating the application platform was a lengthy, tedious process that increased the demolition rates of the candidate: inside. The change to electronic job kiosks was carried out to solve problems with the application process in paper form, but he created a new problem. Ikea knew that there had to be a way to help the user: to fill the application in a simple dialog format to increase the number of application submissions.</v>
      </c>
      <c r="H12" s="28" t="s">
        <v>115</v>
      </c>
      <c r="I12" s="28" t="str">
        <f aca="false">IFERROR(__xludf.dummyfunction("GOOGLETRANSLATE(H12,""de"",""en"")"),"Ikea worked with a AI-based company that enabled them to install a chat bot directly in their job kiosks. The chatbot was able to determine immediately which qualifications were necessary for the respective position and the candidate: indicate vacancies f"&amp;"or which they were qualified. As a result, the setting process could be rationalized and the HR department was able to collect applicants from the kiosks in order to select the most suitable candidate: inside for their vacancies.")</f>
        <v>Ikea worked with a AI-based company that enabled them to install a chat bot directly in their job kiosks. The chatbot was able to determine immediately which qualifications were necessary for the respective position and the candidate: indicate vacancies for which they were qualified. As a result, the setting process could be rationalized and the HR department was able to collect applicants from the kiosks in order to select the most suitable candidate: inside for their vacancies.</v>
      </c>
      <c r="J12" s="51" t="s">
        <v>116</v>
      </c>
      <c r="K12" s="18" t="s">
        <v>22</v>
      </c>
      <c r="L12" s="18" t="s">
        <v>43</v>
      </c>
      <c r="M12" s="29" t="s">
        <v>44</v>
      </c>
      <c r="N12" s="29" t="s">
        <v>45</v>
      </c>
      <c r="O12" s="29" t="s">
        <v>97</v>
      </c>
      <c r="P12" s="29" t="s">
        <v>47</v>
      </c>
      <c r="Q12" s="29" t="s">
        <v>48</v>
      </c>
      <c r="R12" s="29"/>
      <c r="S12" s="29"/>
      <c r="T12" s="30" t="s">
        <v>54</v>
      </c>
      <c r="U12" s="29" t="s">
        <v>51</v>
      </c>
      <c r="V12" s="29"/>
      <c r="W12" s="31" t="s">
        <v>54</v>
      </c>
      <c r="X12" s="32" t="s">
        <v>53</v>
      </c>
      <c r="Y12" s="33"/>
      <c r="Z12" s="36" t="s">
        <v>103</v>
      </c>
      <c r="AA12" s="36"/>
      <c r="AB12" s="31" t="s">
        <v>54</v>
      </c>
      <c r="AC12" s="48" t="s">
        <v>104</v>
      </c>
    </row>
    <row r="13" customFormat="false" ht="314" hidden="false" customHeight="false" outlineLevel="0" collapsed="false">
      <c r="A13" s="26" t="n">
        <v>10</v>
      </c>
      <c r="B13" s="38" t="s">
        <v>117</v>
      </c>
      <c r="C13" s="38" t="s">
        <v>118</v>
      </c>
      <c r="D13" s="39" t="s">
        <v>119</v>
      </c>
      <c r="E13" s="28" t="str">
        <f aca="false">IFERROR(__xludf.dummyfunction("GOOGLETRANSLATE(D13,""de"",""en"")"),"Cognitive and emotional profile of candidate: inside can affect their way of working and behavior, which is why recruiters are always looking for methods to measure these properties. There are some playful AI processes that companies can now provide data "&amp;"about behavioral characteristics of people who apply for jobs.
 In addition, recruiters usually spend an average of six seconds with a résumé and so often arbitrarily exclude many candidates: inside out of this application phase. In addition, there is oft"&amp;"en the possibility of an unconscious tendency to candidate in the recruitment process: inside with which the HR experts can identify on a more personal level. This bias can lead to missed opportunities for both the candidate: inside and for the company, s"&amp;"ince the most suitable people may be overlooked.
 Neuroscientific research and mechanical learning algorithms can be used together to bring the most suitable job applicants: to bring together with the right companies and careers. This type of combination "&amp;"uses statistical methods to promote a distortion-free predictive model that recommends future best performers. This enables a systematic review of the candidate: inside and helps recruiters to concentrate more on contacting in order to optimize your candi"&amp;"date pool instead of scanning royalty.")</f>
        <v>Cognitive and emotional profile of candidate: inside can affect their way of working and behavior, which is why recruiters are always looking for methods to measure these properties. There are some playful AI processes that companies can now provide data about behavioral characteristics of people who apply for jobs.
 In addition, recruiters usually spend an average of six seconds with a résumé and so often arbitrarily exclude many candidates: inside out of this application phase. In addition, there is often the possibility of an unconscious tendency to candidate in the recruitment process: inside with which the HR experts can identify on a more personal level. This bias can lead to missed opportunities for both the candidate: inside and for the company, since the most suitable people may be overlooked.
 Neuroscientific research and mechanical learning algorithms can be used together to bring the most suitable job applicants: to bring together with the right companies and careers. This type of combination uses statistical methods to promote a distortion-free predictive model that recommends future best performers. This enables a systematic review of the candidate: inside and helps recruiters to concentrate more on contacting in order to optimize your candidate pool instead of scanning royalty.</v>
      </c>
      <c r="F13" s="39" t="s">
        <v>120</v>
      </c>
      <c r="G13" s="28" t="str">
        <f aca="false">IFERROR(__xludf.dummyfunction("GOOGLETRANSLATE(F13,""de"",""en"")"),"A Fortune 100 health insurance company recorded inappropriate attitudes due to its existing screening process, the interviews, background exams and the evaluation of a non-mentioned provider. The company wanted to check other evaluation options because it"&amp;" feared that the existing test battery would not distinguish unsuitable specialists from top performers. The company worked with AI-based software to develop a test battery that would help you reduce the number of unsatisfactory settings.")</f>
        <v>A Fortune 100 health insurance company recorded inappropriate attitudes due to its existing screening process, the interviews, background exams and the evaluation of a non-mentioned provider. The company wanted to check other evaluation options because it feared that the existing test battery would not distinguish unsuitable specialists from top performers. The company worked with AI-based software to develop a test battery that would help you reduce the number of unsatisfactory settings.</v>
      </c>
      <c r="H13" s="39" t="s">
        <v>121</v>
      </c>
      <c r="I13" s="28" t="str">
        <f aca="false">IFERROR(__xludf.dummyfunction("GOOGLETRANSLATE(H13,""de"",""en"")"),"After carrying out a thorough job analysis, the AI ​​model identified evaluation content in its catalog, which corresponded to the important skills that were identified by this job analysis. Various mini -game tests were carried out with around 200 custom"&amp;"er service staff: inside (CSRS). The superiors of these CSRs were then asked to evaluate them for various aspects of work performance. Subsequently, statistical analyzes were carried out in which the test results were compared with the ratings of the work"&amp;" performance.
 This model was then used to sort out the non -suitable candidate: to sort out the inside, and the organization was able to reduce the percentage of low -performance candidate: to reduce 32 % inside without having negative effects.
 The "&amp;"AI ​​software used creates custom algorithms for companies by executing its mini-games with at least 50 of the organization's top performers and then evaluating its cognitive, social and emotional properties. Then she uses this model to find applicants: t"&amp;"o find the inside with similar properties. Job seekers play different games when they apply for a job, and a matching algorithm is used to select those who best fit the position or have similar skills like the service providers: inside in the company.")</f>
        <v>After carrying out a thorough job analysis, the AI ​​model identified evaluation content in its catalog, which corresponded to the important skills that were identified by this job analysis. Various mini -game tests were carried out with around 200 customer service staff: inside (CSRS). The superiors of these CSRs were then asked to evaluate them for various aspects of work performance. Subsequently, statistical analyzes were carried out in which the test results were compared with the ratings of the work performance.
 This model was then used to sort out the non -suitable candidate: to sort out the inside, and the organization was able to reduce the percentage of low -performance candidate: to reduce 32 % inside without having negative effects.
 The AI ​​software used creates custom algorithms for companies by executing its mini-games with at least 50 of the organization's top performers and then evaluating its cognitive, social and emotional properties. Then she uses this model to find applicants: to find the inside with similar properties. Job seekers play different games when they apply for a job, and a matching algorithm is used to select those who best fit the position or have similar skills like the service providers: inside in the company.</v>
      </c>
      <c r="J13" s="39" t="s">
        <v>122</v>
      </c>
      <c r="K13" s="40" t="s">
        <v>22</v>
      </c>
      <c r="L13" s="40" t="s">
        <v>43</v>
      </c>
      <c r="M13" s="29" t="s">
        <v>44</v>
      </c>
      <c r="N13" s="29" t="s">
        <v>74</v>
      </c>
      <c r="O13" s="29" t="s">
        <v>63</v>
      </c>
      <c r="P13" s="29" t="s">
        <v>47</v>
      </c>
      <c r="Q13" s="29" t="s">
        <v>76</v>
      </c>
      <c r="R13" s="29"/>
      <c r="S13" s="29"/>
      <c r="T13" s="30" t="s">
        <v>54</v>
      </c>
      <c r="U13" s="29" t="s">
        <v>51</v>
      </c>
      <c r="V13" s="29"/>
      <c r="W13" s="31" t="s">
        <v>54</v>
      </c>
      <c r="X13" s="32" t="s">
        <v>53</v>
      </c>
      <c r="Y13" s="33"/>
      <c r="Z13" s="36" t="s">
        <v>103</v>
      </c>
      <c r="AA13" s="36"/>
      <c r="AB13" s="31" t="s">
        <v>54</v>
      </c>
      <c r="AC13" s="48" t="s">
        <v>55</v>
      </c>
    </row>
    <row r="14" customFormat="false" ht="165" hidden="false" customHeight="false" outlineLevel="0" collapsed="false">
      <c r="A14" s="26" t="n">
        <v>11</v>
      </c>
      <c r="B14" s="27" t="s">
        <v>123</v>
      </c>
      <c r="C14" s="27"/>
      <c r="D14" s="28" t="s">
        <v>124</v>
      </c>
      <c r="E14" s="28" t="str">
        <f aca="false">IFERROR(__xludf.dummyfunction("GOOGLETRANSLATE(D14,""de"",""en"")"),"Machine Learning offers a promising approach to quality assurance (QS) and automation, since algorithms can handle unstructured data and can be adapted to changes, while they achieve a high level of accuracy when continuously tested. Quality control is of"&amp;" crucial importance for the production process and AI systems show measurable effects through various linked activities. For example, AI systems can monitor possible quality problems and/or enable identification of causes. The problem-solving approach beh"&amp;"ind many AI-based QS applications is classification. This means that objects are then classified whether they are ""good"" or ""bad"" or according to refined classifications, e.g. B. according to the type of error.")</f>
        <v>Machine Learning offers a promising approach to quality assurance (QS) and automation, since algorithms can handle unstructured data and can be adapted to changes, while they achieve a high level of accuracy when continuously tested. Quality control is of crucial importance for the production process and AI systems show measurable effects through various linked activities. For example, AI systems can monitor possible quality problems and/or enable identification of causes. The problem-solving approach behind many AI-based QS applications is classification. This means that objects are then classified whether they are "good" or "bad" or according to refined classifications, e.g. B. according to the type of error.</v>
      </c>
      <c r="F14" s="28" t="s">
        <v>124</v>
      </c>
      <c r="G14" s="28" t="str">
        <f aca="false">IFERROR(__xludf.dummyfunction("GOOGLETRANSLATE(F14,""de"",""en"")"),"Machine Learning offers a promising approach to quality assurance (QS) and automation, since algorithms can handle unstructured data and can be adapted to changes, while they achieve a high level of accuracy when continuously tested. Quality control is of"&amp;" crucial importance for the production process and AI systems show measurable effects through various linked activities. For example, AI systems can monitor possible quality problems and/or enable identification of causes. The problem-solving approach beh"&amp;"ind many AI-based QS applications is classification. This means that objects are then classified whether they are ""good"" or ""bad"" or according to refined classifications, e.g. B. according to the type of error.")</f>
        <v>Machine Learning offers a promising approach to quality assurance (QS) and automation, since algorithms can handle unstructured data and can be adapted to changes, while they achieve a high level of accuracy when continuously tested. Quality control is of crucial importance for the production process and AI systems show measurable effects through various linked activities. For example, AI systems can monitor possible quality problems and/or enable identification of causes. The problem-solving approach behind many AI-based QS applications is classification. This means that objects are then classified whether they are "good" or "bad" or according to refined classifications, e.g. B. according to the type of error.</v>
      </c>
      <c r="H14" s="28" t="s">
        <v>125</v>
      </c>
      <c r="I14" s="28" t="str">
        <f aca="false">IFERROR(__xludf.dummyfunction("GOOGLETRANSLATE(H14,""de"",""en"")"),"In a joint project, plastikpack GmbH and Fraunhofer evaluated a AI-based methodology for state monitoring, which shows anomalies in the production process. The main focus is on the identification of the sensor signals, e.g. pressure and temperature, which"&amp;" are the strongest indicators for a recognized anomaly, and from which valuable information for preventive maintenance measures is derived. The AI ​​solution relies on a distance-based methodology that evaluates each sensor signal and recognizes deviation"&amp;"s from the expected normal state.")</f>
        <v>In a joint project, plastikpack GmbH and Fraunhofer evaluated a AI-based methodology for state monitoring, which shows anomalies in the production process. The main focus is on the identification of the sensor signals, e.g. pressure and temperature, which are the strongest indicators for a recognized anomaly, and from which valuable information for preventive maintenance measures is derived. The AI ​​solution relies on a distance-based methodology that evaluates each sensor signal and recognizes deviations from the expected normal state.</v>
      </c>
      <c r="J14" s="51" t="s">
        <v>126</v>
      </c>
      <c r="K14" s="18" t="s">
        <v>22</v>
      </c>
      <c r="L14" s="18" t="s">
        <v>127</v>
      </c>
      <c r="M14" s="29" t="s">
        <v>128</v>
      </c>
      <c r="N14" s="52" t="s">
        <v>129</v>
      </c>
      <c r="O14" s="29" t="s">
        <v>130</v>
      </c>
      <c r="P14" s="29" t="s">
        <v>47</v>
      </c>
      <c r="Q14" s="29" t="s">
        <v>48</v>
      </c>
      <c r="R14" s="29" t="s">
        <v>47</v>
      </c>
      <c r="S14" s="29" t="s">
        <v>131</v>
      </c>
      <c r="T14" s="30" t="s">
        <v>54</v>
      </c>
      <c r="U14" s="29" t="s">
        <v>51</v>
      </c>
      <c r="V14" s="29"/>
      <c r="W14" s="31" t="s">
        <v>54</v>
      </c>
      <c r="X14" s="32" t="s">
        <v>53</v>
      </c>
      <c r="Y14" s="33"/>
      <c r="Z14" s="36" t="s">
        <v>103</v>
      </c>
      <c r="AA14" s="36"/>
      <c r="AB14" s="31" t="s">
        <v>54</v>
      </c>
      <c r="AC14" s="48" t="s">
        <v>55</v>
      </c>
    </row>
    <row r="15" customFormat="false" ht="180" hidden="false" customHeight="false" outlineLevel="0" collapsed="false">
      <c r="A15" s="26" t="n">
        <v>12</v>
      </c>
      <c r="B15" s="38" t="s">
        <v>132</v>
      </c>
      <c r="C15" s="38"/>
      <c r="D15" s="39" t="s">
        <v>124</v>
      </c>
      <c r="E15" s="28" t="str">
        <f aca="false">IFERROR(__xludf.dummyfunction("GOOGLETRANSLATE(D15,""de"",""en"")"),"Machine Learning offers a promising approach to quality assurance (QS) and automation, since algorithms can handle unstructured data and can be adapted to changes, while they achieve a high level of accuracy when continuously tested. Quality control is of"&amp;" crucial importance for the production process and AI systems show measurable effects through various linked activities. For example, AI systems can monitor possible quality problems and/or enable identification of causes. The problem-solving approach beh"&amp;"ind many AI-based QS applications is classification. This means that objects are then classified whether they are ""good"" or ""bad"" or according to refined classifications, e.g. B. according to the type of error.")</f>
        <v>Machine Learning offers a promising approach to quality assurance (QS) and automation, since algorithms can handle unstructured data and can be adapted to changes, while they achieve a high level of accuracy when continuously tested. Quality control is of crucial importance for the production process and AI systems show measurable effects through various linked activities. For example, AI systems can monitor possible quality problems and/or enable identification of causes. The problem-solving approach behind many AI-based QS applications is classification. This means that objects are then classified whether they are "good" or "bad" or according to refined classifications, e.g. B. according to the type of error.</v>
      </c>
      <c r="F15" s="39" t="s">
        <v>133</v>
      </c>
      <c r="G15" s="28" t="str">
        <f aca="false">IFERROR(__xludf.dummyfunction("GOOGLETRANSLATE(F15,""de"",""en"")"),"The Schwering and Hasse Elektrodraht GmbH produces paint wires that are used in electric motors or transformers. The manufacturing process of paint wires is a fast -moving, continuous manufacturing process. Only a limited number of quality criteria can be"&amp;" monitored during the production process. Therefore, offline inspections must be carried out in the company's own laboratories. These offline controls must be carried out regularly to ensure the required quality of the paint wire chargers. Each inspection"&amp;" creates a new interruption of the continuous production process, which reduces the base length of the batch. The basic length is usually selected and adapted according to experience values. In the transfer project, Fraunhofer and Schwering &amp; Hasse tried "&amp;"to optimize the basic length with a AI-based solution.")</f>
        <v>The Schwering and Hasse Elektrodraht GmbH produces paint wires that are used in electric motors or transformers. The manufacturing process of paint wires is a fast -moving, continuous manufacturing process. Only a limited number of quality criteria can be monitored during the production process. Therefore, offline inspections must be carried out in the company's own laboratories. These offline controls must be carried out regularly to ensure the required quality of the paint wire chargers. Each inspection creates a new interruption of the continuous production process, which reduces the base length of the batch. The basic length is usually selected and adapted according to experience values. In the transfer project, Fraunhofer and Schwering &amp; Hasse tried to optimize the basic length with a AI-based solution.</v>
      </c>
      <c r="H15" s="39" t="s">
        <v>134</v>
      </c>
      <c r="I15" s="28" t="str">
        <f aca="false">IFERROR(__xludf.dummyfunction("GOOGLETRANSLATE(H15,""de"",""en"")"),"The aim of the project was to optimize the frequency of the quality check by analyzing the production data. The number of inspections is to be adapted dynamically, based on the type of product and the real-time production data, with the help of machine le"&amp;"arning. Schwering &amp; Hasse has collected historical data from more than 100 different products over two years. In the course of the project, the project partners have pre-processed and analyzed the collected data and developed a cost-based machine learning"&amp;" model. This model is able to simulate the hypothetical committee depending on various parameters. This enables the company to evaluate different test cycles and to calculate the optimal frequency.")</f>
        <v>The aim of the project was to optimize the frequency of the quality check by analyzing the production data. The number of inspections is to be adapted dynamically, based on the type of product and the real-time production data, with the help of machine learning. Schwering &amp; Hasse has collected historical data from more than 100 different products over two years. In the course of the project, the project partners have pre-processed and analyzed the collected data and developed a cost-based machine learning model. This model is able to simulate the hypothetical committee depending on various parameters. This enables the company to evaluate different test cycles and to calculate the optimal frequency.</v>
      </c>
      <c r="J15" s="50" t="s">
        <v>126</v>
      </c>
      <c r="K15" s="40" t="s">
        <v>22</v>
      </c>
      <c r="L15" s="40" t="s">
        <v>135</v>
      </c>
      <c r="M15" s="29" t="s">
        <v>128</v>
      </c>
      <c r="N15" s="52" t="s">
        <v>129</v>
      </c>
      <c r="O15" s="29" t="s">
        <v>130</v>
      </c>
      <c r="P15" s="29" t="s">
        <v>47</v>
      </c>
      <c r="Q15" s="29" t="s">
        <v>48</v>
      </c>
      <c r="R15" s="29" t="s">
        <v>47</v>
      </c>
      <c r="S15" s="29" t="s">
        <v>131</v>
      </c>
      <c r="T15" s="30" t="s">
        <v>54</v>
      </c>
      <c r="U15" s="29" t="s">
        <v>51</v>
      </c>
      <c r="V15" s="29"/>
      <c r="W15" s="31" t="s">
        <v>54</v>
      </c>
      <c r="X15" s="32" t="s">
        <v>53</v>
      </c>
      <c r="Y15" s="33"/>
      <c r="Z15" s="36" t="s">
        <v>103</v>
      </c>
      <c r="AA15" s="36"/>
      <c r="AB15" s="31" t="s">
        <v>54</v>
      </c>
      <c r="AC15" s="48" t="s">
        <v>55</v>
      </c>
    </row>
    <row r="16" customFormat="false" ht="165" hidden="false" customHeight="false" outlineLevel="0" collapsed="false">
      <c r="A16" s="26" t="n">
        <v>13</v>
      </c>
      <c r="B16" s="27" t="s">
        <v>136</v>
      </c>
      <c r="C16" s="27"/>
      <c r="D16" s="28" t="s">
        <v>137</v>
      </c>
      <c r="E16" s="28" t="str">
        <f aca="false">IFERROR(__xludf.dummyfunction("GOOGLETRANSLATE(D16,""de"",""en"")"),"Machine Learning offers a promising approach to automation of quality assurance (QS), since algorithms can handle unstructured data and can be adapted to changes, while they achieve high accuracy when continuous testing. Quality control is of crucial impo"&amp;"rtance for the production process and AI systems show measurable effects through various associated activities. For example, AI systems can monitor possible quality problems and/or enable identification of causes. The problem-solving approach behind many "&amp;"AI-based QS applications is classification. This means that objects are then classified whether they are ""good"" or ""bad"" or according to refined classes, e.g. according to the type of error.")</f>
        <v>Machine Learning offers a promising approach to automation of quality assurance (QS), since algorithms can handle unstructured data and can be adapted to changes, while they achieve high accuracy when continuous testing. Quality control is of crucial importance for the production process and AI systems show measurable effects through various associated activities. For example, AI systems can monitor possible quality problems and/or enable identification of causes. The problem-solving approach behind many AI-based QS applications is classification. This means that objects are then classified whether they are "good" or "bad" or according to refined classes, e.g. according to the type of error.</v>
      </c>
      <c r="F16" s="28" t="s">
        <v>138</v>
      </c>
      <c r="G16" s="28" t="str">
        <f aca="false">IFERROR(__xludf.dummyfunction("GOOGLETRANSLATE(F16,""de"",""en"")"),"Audi is one of the largest automobile manufacturers in the world. Due to the increasingly demanding design of automobiles and the high quality standards at Audi, the company checks all components for the finest cracks in sheet metal parts right after prod"&amp;"uction in the press plant. This is a time -consuming and error -prone process, which has traditionally been carried out by the workers: inside.")</f>
        <v>Audi is one of the largest automobile manufacturers in the world. Due to the increasingly demanding design of automobiles and the high quality standards at Audi, the company checks all components for the finest cracks in sheet metal parts right after production in the press plant. This is a time -consuming and error -prone process, which has traditionally been carried out by the workers: inside.</v>
      </c>
      <c r="H16" s="28" t="s">
        <v>139</v>
      </c>
      <c r="I16" s="28" t="str">
        <f aca="false">IFERROR(__xludf.dummyfunction("GOOGLETRANSLATE(H16,""de"",""en"")"),"In addition to the visual inspection by employees: Inside, several small cameras are installed directly in the presses to identify and mark the finest cracks in sheet metal parts - automatically, reliably and in a matter of seconds. These evaluate the rec"&amp;"orded images with the help of image labeling software. This procedure will soon be replaced by an ML process. In the background of this innovative procedure, software works based on a complex artificial neuronal network. The software detects the finest cr"&amp;"acks in the sheet with the highest precision and reliably marks the appropriate area.")</f>
        <v>In addition to the visual inspection by employees: Inside, several small cameras are installed directly in the presses to identify and mark the finest cracks in sheet metal parts - automatically, reliably and in a matter of seconds. These evaluate the recorded images with the help of image labeling software. This procedure will soon be replaced by an ML process. In the background of this innovative procedure, software works based on a complex artificial neuronal network. The software detects the finest cracks in the sheet with the highest precision and reliably marks the appropriate area.</v>
      </c>
      <c r="J16" s="51" t="s">
        <v>140</v>
      </c>
      <c r="K16" s="18" t="s">
        <v>22</v>
      </c>
      <c r="L16" s="18" t="s">
        <v>135</v>
      </c>
      <c r="M16" s="29" t="s">
        <v>128</v>
      </c>
      <c r="N16" s="52" t="s">
        <v>129</v>
      </c>
      <c r="O16" s="29" t="s">
        <v>130</v>
      </c>
      <c r="P16" s="29" t="s">
        <v>47</v>
      </c>
      <c r="Q16" s="29" t="s">
        <v>76</v>
      </c>
      <c r="R16" s="29" t="s">
        <v>47</v>
      </c>
      <c r="S16" s="29" t="s">
        <v>131</v>
      </c>
      <c r="T16" s="30" t="s">
        <v>54</v>
      </c>
      <c r="U16" s="29" t="s">
        <v>51</v>
      </c>
      <c r="V16" s="29"/>
      <c r="W16" s="31" t="s">
        <v>54</v>
      </c>
      <c r="X16" s="32" t="s">
        <v>53</v>
      </c>
      <c r="Y16" s="33"/>
      <c r="Z16" s="36"/>
      <c r="AA16" s="36"/>
      <c r="AB16" s="53" t="s">
        <v>141</v>
      </c>
      <c r="AC16" s="48" t="s">
        <v>55</v>
      </c>
    </row>
    <row r="17" customFormat="false" ht="165" hidden="false" customHeight="false" outlineLevel="0" collapsed="false">
      <c r="A17" s="26" t="n">
        <v>14</v>
      </c>
      <c r="B17" s="38" t="s">
        <v>142</v>
      </c>
      <c r="C17" s="38"/>
      <c r="D17" s="39" t="s">
        <v>143</v>
      </c>
      <c r="E17" s="28" t="str">
        <f aca="false">IFERROR(__xludf.dummyfunction("GOOGLETRANSLATE(D17,""de"",""en"")"),"Common challenges for production teams are an increase in product variations, shorter cycle times, high quality standards, hard competition and a general cost pressure. In this context, AI can help increase productivity and to free employees: to free the "&amp;"inside of recurring tasks. The integration of AI systems in the production control and monitoring enables the constant analysis of data from the shoplors, which the system then uses to make intelligent adjustments to the function parameters of the physica"&amp;"l resources. The aim is to automatically control these physical resources and optimize your parameters with regard to working conditions.")</f>
        <v>Common challenges for production teams are an increase in product variations, shorter cycle times, high quality standards, hard competition and a general cost pressure. In this context, AI can help increase productivity and to free employees: to free the inside of recurring tasks. The integration of AI systems in the production control and monitoring enables the constant analysis of data from the shoplors, which the system then uses to make intelligent adjustments to the function parameters of the physical resources. The aim is to automatically control these physical resources and optimize your parameters with regard to working conditions.</v>
      </c>
      <c r="F17" s="39" t="s">
        <v>144</v>
      </c>
      <c r="G17" s="28" t="str">
        <f aca="false">IFERROR(__xludf.dummyfunction("GOOGLETRANSLATE(F17,""de"",""en"")"),"The Späth e.K. Is one of the oldest companies in Germany and with around eleven employees: a fairly small company inside. Digitization and the introduction of AI are particularly challenging due to high implementation costs and infrastructure requirements"&amp;". The possibility of drawing far -reaching advantages from the appearance of errors with the help of new technologies is often overlooked. Because especially with SMEs, there is a lack of structured recording of irregularities and solutions developed, whi"&amp;"ch is why errors cannot be systematically eliminated. This can lead to customer records with appropriate costs. In addition, the effort for the cause research and derivation of correction measures increases dramatically due to a lack of documentation.")</f>
        <v>The Späth e.K. Is one of the oldest companies in Germany and with around eleven employees: a fairly small company inside. Digitization and the introduction of AI are particularly challenging due to high implementation costs and infrastructure requirements. The possibility of drawing far -reaching advantages from the appearance of errors with the help of new technologies is often overlooked. Because especially with SMEs, there is a lack of structured recording of irregularities and solutions developed, which is why errors cannot be systematically eliminated. This can lead to customer records with appropriate costs. In addition, the effort for the cause research and derivation of correction measures increases dramatically due to a lack of documentation.</v>
      </c>
      <c r="H17" s="39" t="s">
        <v>144</v>
      </c>
      <c r="I17" s="28" t="str">
        <f aca="false">IFERROR(__xludf.dummyfunction("GOOGLETRANSLATE(H17,""de"",""en"")"),"The Späth e.K. Is one of the oldest companies in Germany and with around eleven employees: a fairly small company inside. Digitization and the introduction of AI are particularly challenging due to high implementation costs and infrastructure requirements"&amp;". The possibility of drawing far -reaching advantages from the appearance of errors with the help of new technologies is often overlooked. Because especially with SMEs, there is a lack of structured recording of irregularities and solutions developed, whi"&amp;"ch is why errors cannot be systematically eliminated. This can lead to customer records with appropriate costs. In addition, the effort for the cause research and derivation of correction measures increases dramatically due to a lack of documentation.")</f>
        <v>The Späth e.K. Is one of the oldest companies in Germany and with around eleven employees: a fairly small company inside. Digitization and the introduction of AI are particularly challenging due to high implementation costs and infrastructure requirements. The possibility of drawing far -reaching advantages from the appearance of errors with the help of new technologies is often overlooked. Because especially with SMEs, there is a lack of structured recording of irregularities and solutions developed, which is why errors cannot be systematically eliminated. This can lead to customer records with appropriate costs. In addition, the effort for the cause research and derivation of correction measures increases dramatically due to a lack of documentation.</v>
      </c>
      <c r="J17" s="50" t="s">
        <v>126</v>
      </c>
      <c r="K17" s="40" t="s">
        <v>22</v>
      </c>
      <c r="L17" s="40" t="s">
        <v>135</v>
      </c>
      <c r="M17" s="29" t="s">
        <v>128</v>
      </c>
      <c r="N17" s="52" t="s">
        <v>129</v>
      </c>
      <c r="O17" s="29" t="s">
        <v>46</v>
      </c>
      <c r="P17" s="29" t="s">
        <v>47</v>
      </c>
      <c r="Q17" s="29" t="s">
        <v>76</v>
      </c>
      <c r="R17" s="29" t="s">
        <v>47</v>
      </c>
      <c r="S17" s="29" t="s">
        <v>131</v>
      </c>
      <c r="T17" s="54"/>
      <c r="U17" s="29" t="s">
        <v>51</v>
      </c>
      <c r="V17" s="29"/>
      <c r="W17" s="33"/>
      <c r="X17" s="32" t="s">
        <v>53</v>
      </c>
      <c r="Y17" s="33"/>
      <c r="Z17" s="29"/>
      <c r="AA17" s="36"/>
      <c r="AB17" s="33"/>
      <c r="AC17" s="48" t="s">
        <v>55</v>
      </c>
    </row>
    <row r="18" customFormat="false" ht="150" hidden="false" customHeight="false" outlineLevel="0" collapsed="false">
      <c r="A18" s="26" t="n">
        <v>15</v>
      </c>
      <c r="B18" s="27" t="s">
        <v>145</v>
      </c>
      <c r="C18" s="27"/>
      <c r="D18" s="28" t="s">
        <v>146</v>
      </c>
      <c r="E18" s="28" t="str">
        <f aca="false">IFERROR(__xludf.dummyfunction("GOOGLETRANSLATE(D18,""de"",""en"")"),"Common challenges for production teams are an increase in product variations, shorter cycle times, high quality standards, hard competition and a general cost pressure. In this context, AI can help increase productivity and to free employees: to free the "&amp;"inside of monotonous tasks. The integration of AI systems in the production control and monitoring enables the constant analysis of data from the Shopfloss. The system then uses this to make intelligent adjustments to the function parameters of the physic"&amp;"al resources. The aim is to automatically control these physical resources and optimize your parameters with regard to working conditions.")</f>
        <v>Common challenges for production teams are an increase in product variations, shorter cycle times, high quality standards, hard competition and a general cost pressure. In this context, AI can help increase productivity and to free employees: to free the inside of monotonous tasks. The integration of AI systems in the production control and monitoring enables the constant analysis of data from the Shopfloss. The system then uses this to make intelligent adjustments to the function parameters of the physical resources. The aim is to automatically control these physical resources and optimize your parameters with regard to working conditions.</v>
      </c>
      <c r="F18" s="28" t="s">
        <v>147</v>
      </c>
      <c r="G18" s="28" t="str">
        <f aca="false">IFERROR(__xludf.dummyfunction("GOOGLETRANSLATE(F18,""de"",""en"")"),"Cement works were early adopters of automation, e.g. by using sensors on machines. But the operation of the cement manufacturing process is often monitored by experienced operators: inside in control rooms. A cement company reacted to increased demand by "&amp;"investing in a throughput improvement. The aim was to produce more cement per hour, measured by the so -called feed rate. A hardware upgrade and a new process control solution increased the throughput by 10 %, but this was still inadequate.")</f>
        <v>Cement works were early adopters of automation, e.g. by using sensors on machines. But the operation of the cement manufacturing process is often monitored by experienced operators: inside in control rooms. A cement company reacted to increased demand by investing in a throughput improvement. The aim was to produce more cement per hour, measured by the so -called feed rate. A hardware upgrade and a new process control solution increased the throughput by 10 %, but this was still inadequate.</v>
      </c>
      <c r="H18" s="28" t="s">
        <v>148</v>
      </c>
      <c r="I18" s="28" t="str">
        <f aca="false">IFERROR(__xludf.dummyfunction("GOOGLETRANSLATE(H18,""de"",""en"")"),"With a focus on the vertical raw mill, the company has commissioned an external consultant to install a AI-enabled system optimizer that uses existing process data, neural networks and other algorithms. It worked. The asset Optimizer was responsible for a"&amp;" further throughput improvement of 9.6%. They started with a number of attempts and then established an autopilot function that enables autonomous operation without human intervention. Together with external expert: Inside, an entire team of the cement co"&amp;"mpany was involved in the development of the AI ​​system, including operators: inside, process engineers: inside and the middle and upper management.")</f>
        <v>With a focus on the vertical raw mill, the company has commissioned an external consultant to install a AI-enabled system optimizer that uses existing process data, neural networks and other algorithms. It worked. The asset Optimizer was responsible for a further throughput improvement of 9.6%. They started with a number of attempts and then established an autopilot function that enables autonomous operation without human intervention. Together with external expert: Inside, an entire team of the cement company was involved in the development of the AI ​​system, including operators: inside, process engineers: inside and the middle and upper management.</v>
      </c>
      <c r="J18" s="51" t="s">
        <v>149</v>
      </c>
      <c r="K18" s="18" t="s">
        <v>22</v>
      </c>
      <c r="L18" s="18" t="s">
        <v>135</v>
      </c>
      <c r="M18" s="29" t="s">
        <v>128</v>
      </c>
      <c r="N18" s="52" t="s">
        <v>129</v>
      </c>
      <c r="O18" s="29" t="s">
        <v>130</v>
      </c>
      <c r="P18" s="29" t="s">
        <v>47</v>
      </c>
      <c r="Q18" s="29" t="s">
        <v>76</v>
      </c>
      <c r="R18" s="29" t="s">
        <v>47</v>
      </c>
      <c r="S18" s="29" t="s">
        <v>150</v>
      </c>
      <c r="T18" s="54"/>
      <c r="U18" s="29" t="s">
        <v>51</v>
      </c>
      <c r="V18" s="29"/>
      <c r="W18" s="33"/>
      <c r="X18" s="32" t="s">
        <v>53</v>
      </c>
      <c r="Y18" s="33"/>
      <c r="Z18" s="29"/>
      <c r="AA18" s="36"/>
      <c r="AB18" s="33"/>
      <c r="AC18" s="48" t="s">
        <v>55</v>
      </c>
    </row>
    <row r="19" customFormat="false" ht="177.75" hidden="false" customHeight="false" outlineLevel="0" collapsed="false">
      <c r="A19" s="26" t="n">
        <v>16</v>
      </c>
      <c r="B19" s="38" t="s">
        <v>151</v>
      </c>
      <c r="C19" s="38"/>
      <c r="D19" s="39" t="s">
        <v>152</v>
      </c>
      <c r="E19" s="28" t="str">
        <f aca="false">IFERROR(__xludf.dummyfunction("GOOGLETRANSLATE(D19,""de"",""en"")"),"Common challenges for production teams are an increase in product variations, shorter cycle times, high quality standards, hard competition and a general cost pressure. In this context, AI can help increase productivity and to free employees: to free the "&amp;"inside of monotonous tasks. The integration of AI systems in the production control and monitoring enables the constant analysis of data from the Shopfloss. The system then uses this data to make intelligent adjustments to the function parameters of the p"&amp;"hysical resources. The aim is to automatically control these physical resources and optimize your parameters with regard to working conditions.")</f>
        <v>Common challenges for production teams are an increase in product variations, shorter cycle times, high quality standards, hard competition and a general cost pressure. In this context, AI can help increase productivity and to free employees: to free the inside of monotonous tasks. The integration of AI systems in the production control and monitoring enables the constant analysis of data from the Shopfloss. The system then uses this data to make intelligent adjustments to the function parameters of the physical resources. The aim is to automatically control these physical resources and optimize your parameters with regard to working conditions.</v>
      </c>
      <c r="F19" s="39" t="s">
        <v>153</v>
      </c>
      <c r="G19" s="28" t="str">
        <f aca="false">IFERROR(__xludf.dummyfunction("GOOGLETRANSLATE(F19,""de"",""en"")"),"Linde is a global provider of industrial gases such as nitrogen, hydrogen, oxygen and many more and is active along the entire value chain from production, processing and distribution to use. The operation and control of gas processing systems affect both"&amp;" productivity and costs, in particular on energy costs. The system control includes the setting of individual compressors, pumps and turbines, heat exchangers and valves within a system, but also the optimization of the overall system of a system as a who"&amp;"le.")</f>
        <v>Linde is a global provider of industrial gases such as nitrogen, hydrogen, oxygen and many more and is active along the entire value chain from production, processing and distribution to use. The operation and control of gas processing systems affect both productivity and costs, in particular on energy costs. The system control includes the setting of individual compressors, pumps and turbines, heat exchangers and valves within a system, but also the optimization of the overall system of a system as a whole.</v>
      </c>
      <c r="H19" s="39" t="s">
        <v>154</v>
      </c>
      <c r="I19" s="28" t="str">
        <f aca="false">IFERROR(__xludf.dummyfunction("GOOGLETRANSLATE(H19,""de"",""en"")"),"Linde uses artificial intelligence to predict the behavior of the system and to develop finely coordinated strategies to reduce energy consumption. The AI ​​system is implemented using Deep Learning in combination with Reinforcement Learning. This means t"&amp;"hat the parameters of the system and its components are shown in a neural network, which then optimizes itself in accordance with a predefined goal of the algorithm. To do this, define machine learning engineer: inside together with a specialist: inside t"&amp;"his goal, the so -called reward function (e.g. reducing energy consumption). The AI ​​system is built up in a system that produces oxygen and nitrogen and supplies to an directly connected customer. Reliability and purity must therefore be stable at all t"&amp;"imes. Linde was able to refine the settings of individual components, while the system continued to run with stable performance.")</f>
        <v>Linde uses artificial intelligence to predict the behavior of the system and to develop finely coordinated strategies to reduce energy consumption. The AI ​​system is implemented using Deep Learning in combination with Reinforcement Learning. This means that the parameters of the system and its components are shown in a neural network, which then optimizes itself in accordance with a predefined goal of the algorithm. To do this, define machine learning engineer: inside together with a specialist: inside this goal, the so -called reward function (e.g. reducing energy consumption). The AI ​​system is built up in a system that produces oxygen and nitrogen and supplies to an directly connected customer. Reliability and purity must therefore be stable at all times. Linde was able to refine the settings of individual components, while the system continued to run with stable performance.</v>
      </c>
      <c r="J19" s="50" t="s">
        <v>149</v>
      </c>
      <c r="K19" s="40" t="s">
        <v>22</v>
      </c>
      <c r="L19" s="40" t="s">
        <v>135</v>
      </c>
      <c r="M19" s="29" t="s">
        <v>155</v>
      </c>
      <c r="N19" s="52" t="s">
        <v>156</v>
      </c>
      <c r="O19" s="29" t="s">
        <v>130</v>
      </c>
      <c r="P19" s="29" t="s">
        <v>47</v>
      </c>
      <c r="Q19" s="29" t="s">
        <v>48</v>
      </c>
      <c r="R19" s="29" t="s">
        <v>47</v>
      </c>
      <c r="S19" s="29" t="s">
        <v>150</v>
      </c>
      <c r="T19" s="54"/>
      <c r="U19" s="29" t="s">
        <v>51</v>
      </c>
      <c r="V19" s="29"/>
      <c r="W19" s="33"/>
      <c r="X19" s="55" t="s">
        <v>157</v>
      </c>
      <c r="Y19" s="33"/>
      <c r="Z19" s="29" t="n">
        <v>2</v>
      </c>
      <c r="AA19" s="56" t="s">
        <v>158</v>
      </c>
      <c r="AB19" s="57" t="s">
        <v>159</v>
      </c>
      <c r="AC19" s="48" t="s">
        <v>55</v>
      </c>
    </row>
    <row r="20" customFormat="false" ht="195" hidden="false" customHeight="false" outlineLevel="0" collapsed="false">
      <c r="A20" s="26" t="n">
        <v>17</v>
      </c>
      <c r="B20" s="27" t="s">
        <v>160</v>
      </c>
      <c r="C20" s="27"/>
      <c r="D20" s="28" t="s">
        <v>154</v>
      </c>
      <c r="E20" s="28" t="str">
        <f aca="false">IFERROR(__xludf.dummyfunction("GOOGLETRANSLATE(D20,""de"",""en"")"),"Linde uses artificial intelligence to predict the behavior of the system and to develop finely coordinated strategies to reduce energy consumption. The AI ​​system is implemented using Deep Learning in combination with Reinforcement Learning. This means t"&amp;"hat the parameters of the system and its components are shown in a neural network, which then optimizes itself in accordance with a predefined goal of the algorithm. To do this, define machine learning engineer: inside together with a specialist: inside t"&amp;"his goal, the so -called reward function (e.g. reducing energy consumption). The AI ​​system is built up in a system that produces oxygen and nitrogen and supplies to an directly connected customer. Reliability and purity must therefore be stable at all t"&amp;"imes. Linde was able to refine the settings of individual components, while the system continued to run with stable performance.")</f>
        <v>Linde uses artificial intelligence to predict the behavior of the system and to develop finely coordinated strategies to reduce energy consumption. The AI ​​system is implemented using Deep Learning in combination with Reinforcement Learning. This means that the parameters of the system and its components are shown in a neural network, which then optimizes itself in accordance with a predefined goal of the algorithm. To do this, define machine learning engineer: inside together with a specialist: inside this goal, the so -called reward function (e.g. reducing energy consumption). The AI ​​system is built up in a system that produces oxygen and nitrogen and supplies to an directly connected customer. Reliability and purity must therefore be stable at all times. Linde was able to refine the settings of individual components, while the system continued to run with stable performance.</v>
      </c>
      <c r="F20" s="28" t="s">
        <v>161</v>
      </c>
      <c r="G20" s="28" t="str">
        <f aca="false">IFERROR(__xludf.dummyfunction("GOOGLETRANSLATE(F20,""de"",""en"")"),"Porsche is one of the largest German automobile manufacturers. All mechanical devices are subject to wear and therefore failure. Failures and defective of such devices can lead to considerable delays and thus to costs if they occur in a Porsche work durin"&amp;"g production. Each system that contains moving parts creates a certain sound and enables a distinction and identification of production states (in motion, inpatient or standby). In automotive production, these movable systems include robots, hydraulic lif"&amp;"ting platforms and also smaller systems such as engines and cordless screwdrivers. Each machine has its own, unique sound profile that changes in the company, in idle, standby or in the event of a service. Experienced technicians: Inside, by the sound of "&amp;"the machine, recognizing whether it works smoothly or will soon have to be serviced - in some cases you can sort out screws that are loosened by itself.")</f>
        <v>Porsche is one of the largest German automobile manufacturers. All mechanical devices are subject to wear and therefore failure. Failures and defective of such devices can lead to considerable delays and thus to costs if they occur in a Porsche work during production. Each system that contains moving parts creates a certain sound and enables a distinction and identification of production states (in motion, inpatient or standby). In automotive production, these movable systems include robots, hydraulic lifting platforms and also smaller systems such as engines and cordless screwdrivers. Each machine has its own, unique sound profile that changes in the company, in idle, standby or in the event of a service. Experienced technicians: Inside, by the sound of the machine, recognizing whether it works smoothly or will soon have to be serviced - in some cases you can sort out screws that are loosened by itself.</v>
      </c>
      <c r="H20" s="28" t="s">
        <v>162</v>
      </c>
      <c r="I20" s="28" t="str">
        <f aca="false">IFERROR(__xludf.dummyfunction("GOOGLETRANSLATE(H20,""de"",""en"")"),"Porsche works on a project called Sound Detective, in which a AI system was exposed to huge amounts of acoustic data that was generated by a machine through its daily use. Through machine learning, the AI ​​system could quickly recognize which noises aris"&amp;"e when all components work properly and whether a component is worn out or defective. This AI system can search for anomalies in the sound and, based solely on the noise input, recognize when the machine could fail and which parts will soon have to be rep"&amp;"laced or repaired in order to avoid potential downtimes. This reduces the operating costs.")</f>
        <v>Porsche works on a project called Sound Detective, in which a AI system was exposed to huge amounts of acoustic data that was generated by a machine through its daily use. Through machine learning, the AI ​​system could quickly recognize which noises arise when all components work properly and whether a component is worn out or defective. This AI system can search for anomalies in the sound and, based solely on the noise input, recognize when the machine could fail and which parts will soon have to be replaced or repaired in order to avoid potential downtimes. This reduces the operating costs.</v>
      </c>
      <c r="J20" s="51" t="s">
        <v>163</v>
      </c>
      <c r="K20" s="18" t="s">
        <v>22</v>
      </c>
      <c r="L20" s="18" t="s">
        <v>135</v>
      </c>
      <c r="M20" s="29" t="s">
        <v>128</v>
      </c>
      <c r="N20" s="52" t="s">
        <v>129</v>
      </c>
      <c r="O20" s="29" t="s">
        <v>130</v>
      </c>
      <c r="P20" s="29" t="s">
        <v>47</v>
      </c>
      <c r="Q20" s="29" t="s">
        <v>76</v>
      </c>
      <c r="R20" s="29" t="s">
        <v>47</v>
      </c>
      <c r="S20" s="29" t="s">
        <v>150</v>
      </c>
      <c r="T20" s="54"/>
      <c r="U20" s="29" t="s">
        <v>51</v>
      </c>
      <c r="V20" s="29"/>
      <c r="W20" s="33"/>
      <c r="X20" s="32" t="s">
        <v>53</v>
      </c>
      <c r="Y20" s="33"/>
      <c r="Z20" s="29"/>
      <c r="AA20" s="36"/>
      <c r="AB20" s="58" t="s">
        <v>164</v>
      </c>
      <c r="AC20" s="48" t="s">
        <v>55</v>
      </c>
    </row>
    <row r="21" customFormat="false" ht="210" hidden="false" customHeight="false" outlineLevel="0" collapsed="false">
      <c r="A21" s="26" t="n">
        <v>18</v>
      </c>
      <c r="B21" s="38" t="s">
        <v>165</v>
      </c>
      <c r="C21" s="38"/>
      <c r="D21" s="39" t="s">
        <v>166</v>
      </c>
      <c r="E21" s="28" t="str">
        <f aca="false">IFERROR(__xludf.dummyfunction("GOOGLETRANSLATE(D21,""de"",""en"")"),"Autonomous robots have the ability to gain information about your environment and work over a longer period of time without human intervention. Examples of these robots range from autonomous helicopters to robot vacuum cleaners. These autonomous robots ca"&amp;"n move themselves throughout the process without human help and avoid situations that are harmful to themselves or for people and objects. Autonomous robots will probably also adapt to changing environments. This level of autonomy gives employees the oppo"&amp;"rtunity to delegate boring, dangerous or dirty tasks to the robot. It is not uncommon for the classic industrial machines, which can be found in an automobile manufacturer's assembly line, incorrectly referred to as a robot. In contrast to a really autono"&amp;"mous robot, these industrial machines are so inevitable that they carry out a repetitive movement. They are unable to react to the environment.")</f>
        <v>Autonomous robots have the ability to gain information about your environment and work over a longer period of time without human intervention. Examples of these robots range from autonomous helicopters to robot vacuum cleaners. These autonomous robots can move themselves throughout the process without human help and avoid situations that are harmful to themselves or for people and objects. Autonomous robots will probably also adapt to changing environments. This level of autonomy gives employees the opportunity to delegate boring, dangerous or dirty tasks to the robot. It is not uncommon for the classic industrial machines, which can be found in an automobile manufacturer's assembly line, incorrectly referred to as a robot. In contrast to a really autonomous robot, these industrial machines are so inevitable that they carry out a repetitive movement. They are unable to react to the environment.</v>
      </c>
      <c r="F21" s="39" t="s">
        <v>167</v>
      </c>
      <c r="G21" s="28" t="str">
        <f aca="false">IFERROR(__xludf.dummyfunction("GOOGLETRANSLATE(F21,""de"",""en"")"),"The Eifelbrennholz e.K. is a German manufacturer and supplier of firewood and covers the complete process levels of firewood production. The company currently only supplies private households. Business-to-business sales at large customers, such as local h"&amp;"ardware stores, are not yet realized because only palletized firewood is used. For sale to Großkund: Inside in Germany, a manual palletry process would be necessary. This in turn is associated with an enormous time -consuming effort and high personnel cos"&amp;"ts. The manual palletization at a high wage location in Germany weakens the market position of local providers: inside compared to competitors: inside from European and non -European countries.")</f>
        <v>The Eifelbrennholz e.K. is a German manufacturer and supplier of firewood and covers the complete process levels of firewood production. The company currently only supplies private households. Business-to-business sales at large customers, such as local hardware stores, are not yet realized because only palletized firewood is used. For sale to Großkund: Inside in Germany, a manual palletry process would be necessary. This in turn is associated with an enormous time -consuming effort and high personnel costs. The manual palletization at a high wage location in Germany weakens the market position of local providers: inside compared to competitors: inside from European and non -European countries.</v>
      </c>
      <c r="H21" s="39" t="s">
        <v>168</v>
      </c>
      <c r="I21" s="28" t="str">
        <f aca="false">IFERROR(__xludf.dummyfunction("GOOGLETRANSLATE(H21,""de"",""en"")"),"The company realized an inexpensive and autonomous pick-and-place application to develop new customer segments. This process for automation of the firewood palleting is carried out using a 6-axis kinematics machine with a suitable camera technology (senso"&amp;"rs) and gripping technique (actuator). Based on available technologies such as artificial intelligence and mechanics, a robot solution was developed into autonomous palletry of logs and tested for use in the company.")</f>
        <v>The company realized an inexpensive and autonomous pick-and-place application to develop new customer segments. This process for automation of the firewood palleting is carried out using a 6-axis kinematics machine with a suitable camera technology (sensors) and gripping technique (actuator). Based on available technologies such as artificial intelligence and mechanics, a robot solution was developed into autonomous palletry of logs and tested for use in the company.</v>
      </c>
      <c r="J21" s="39" t="s">
        <v>169</v>
      </c>
      <c r="K21" s="40" t="s">
        <v>22</v>
      </c>
      <c r="L21" s="40" t="s">
        <v>135</v>
      </c>
      <c r="M21" s="29" t="s">
        <v>128</v>
      </c>
      <c r="N21" s="52" t="s">
        <v>129</v>
      </c>
      <c r="O21" s="29" t="s">
        <v>130</v>
      </c>
      <c r="P21" s="29" t="s">
        <v>47</v>
      </c>
      <c r="Q21" s="29" t="s">
        <v>76</v>
      </c>
      <c r="R21" s="29" t="s">
        <v>47</v>
      </c>
      <c r="S21" s="29" t="s">
        <v>131</v>
      </c>
      <c r="T21" s="54"/>
      <c r="U21" s="29" t="s">
        <v>51</v>
      </c>
      <c r="V21" s="29"/>
      <c r="W21" s="33"/>
      <c r="X21" s="32" t="s">
        <v>53</v>
      </c>
      <c r="Y21" s="33"/>
      <c r="Z21" s="29"/>
      <c r="AA21" s="36"/>
      <c r="AB21" s="33"/>
      <c r="AC21" s="48" t="s">
        <v>104</v>
      </c>
    </row>
    <row r="22" customFormat="false" ht="165" hidden="false" customHeight="false" outlineLevel="0" collapsed="false">
      <c r="A22" s="26" t="n">
        <v>19</v>
      </c>
      <c r="B22" s="27" t="s">
        <v>170</v>
      </c>
      <c r="C22" s="27"/>
      <c r="D22" s="28" t="s">
        <v>171</v>
      </c>
      <c r="E22" s="28" t="str">
        <f aca="false">IFERROR(__xludf.dummyfunction("GOOGLETRANSLATE(D22,""de"",""en"")"),"Collaborative robots or cobots are robots that have been developed for direct human-robot interaction in a common room or in which people and robots are in the immediate vicinity. This property is practical, especially in factories with a limited floor ar"&amp;"ea because you do not need any special security zones. In contrast to conventional industrial robot applications in which robots are isolated from human contact. Instead of relying on a programmer that tells them what they should do, cobots are often taug"&amp;"ht by a role model. An operator physically controls the movements of the bot and leads it through its necessary tasks. The cobot can then remember which tasks it has to do and keep performing them with perfect memory.")</f>
        <v>Collaborative robots or cobots are robots that have been developed for direct human-robot interaction in a common room or in which people and robots are in the immediate vicinity. This property is practical, especially in factories with a limited floor area because you do not need any special security zones. In contrast to conventional industrial robot applications in which robots are isolated from human contact. Instead of relying on a programmer that tells them what they should do, cobots are often taught by a role model. An operator physically controls the movements of the bot and leads it through its necessary tasks. The cobot can then remember which tasks it has to do and keep performing them with perfect memory.</v>
      </c>
      <c r="F22" s="28" t="s">
        <v>172</v>
      </c>
      <c r="G22" s="28" t="str">
        <f aca="false">IFERROR(__xludf.dummyfunction("GOOGLETRANSLATE(F22,""de"",""en"")"),"Beyerdynamic is a premium manufacturer of audio devices. High quality is priority in the company. That is why it wants to be announced: In the future, quality products will continue to offer “made in Germany”. The company is based in Heilbronn and uses Un"&amp;"iversal Robots Cobots for production. Since the company stands for high sound quality, the standards in production are also very high.")</f>
        <v>Beyerdynamic is a premium manufacturer of audio devices. High quality is priority in the company. That is why it wants to be announced: In the future, quality products will continue to offer “made in Germany”. The company is based in Heilbronn and uses Universal Robots Cobots for production. Since the company stands for high sound quality, the standards in production are also very high.</v>
      </c>
      <c r="H22" s="28" t="s">
        <v>173</v>
      </c>
      <c r="I22" s="28" t="str">
        <f aca="false">IFERROR(__xludf.dummyfunction("GOOGLETRANSLATE(H22,""de"",""en"")"),"In order to ensure constant quality in the production of headphones, the company is based on the use of cobots. The employees support these robots: inside the coating of loudspeaker membranes with a dispersion medium.
 Until the use of the cobots, three e"&amp;"mployees were responsible for this step: inside. They applied the medium by hand with a brush on the membranes. Of course, this led to strong quality fluctuations. Thanks to the use of the cobot, these fluctuations now belong to the past.")</f>
        <v>In order to ensure constant quality in the production of headphones, the company is based on the use of cobots. The employees support these robots: inside the coating of loudspeaker membranes with a dispersion medium.
 Until the use of the cobots, three employees were responsible for this step: inside. They applied the medium by hand with a brush on the membranes. Of course, this led to strong quality fluctuations. Thanks to the use of the cobot, these fluctuations now belong to the past.</v>
      </c>
      <c r="J22" s="28" t="s">
        <v>174</v>
      </c>
      <c r="K22" s="18" t="s">
        <v>22</v>
      </c>
      <c r="L22" s="18" t="s">
        <v>135</v>
      </c>
      <c r="M22" s="29" t="s">
        <v>128</v>
      </c>
      <c r="N22" s="52" t="s">
        <v>129</v>
      </c>
      <c r="O22" s="29" t="s">
        <v>130</v>
      </c>
      <c r="P22" s="29" t="s">
        <v>47</v>
      </c>
      <c r="Q22" s="29" t="s">
        <v>48</v>
      </c>
      <c r="R22" s="29" t="s">
        <v>47</v>
      </c>
      <c r="S22" s="29" t="s">
        <v>131</v>
      </c>
      <c r="T22" s="54"/>
      <c r="U22" s="29" t="s">
        <v>51</v>
      </c>
      <c r="V22" s="29"/>
      <c r="W22" s="33"/>
      <c r="X22" s="32" t="s">
        <v>53</v>
      </c>
      <c r="Y22" s="33"/>
      <c r="Z22" s="29"/>
      <c r="AA22" s="36"/>
      <c r="AB22" s="33"/>
      <c r="AC22" s="48" t="s">
        <v>104</v>
      </c>
    </row>
    <row r="23" customFormat="false" ht="300" hidden="false" customHeight="false" outlineLevel="0" collapsed="false">
      <c r="A23" s="26" t="n">
        <v>20</v>
      </c>
      <c r="B23" s="38" t="s">
        <v>175</v>
      </c>
      <c r="C23" s="38"/>
      <c r="D23" s="39" t="s">
        <v>176</v>
      </c>
      <c r="E23" s="28" t="str">
        <f aca="false">IFERROR(__xludf.dummyfunction("GOOGLETRANSLATE(D23,""de"",""en"")"),"A virtual assistant, also called AI assistant or digital assistant, is an application program that understands natural language and voice commands and tasks for users: done inside.
 These tasks, which have been carried out by a personal assistant in the"&amp;" past, include recording dictations, reading text or email messages, reading telephone numbers, scheduling, making calls Remember the user of the Been user of appointments.
 A virtual assistant uses advanced artificial intelligence (KI), RPA (Robotic Proc"&amp;"ess Automation), natural language processing and machine learning to extract information and complex data from conversations in order to understand and process it accordingly.
 By combining information from the past, the algorithms are able to create da"&amp;"ta models, recognize the behavior patterns and adapt them using additional data. By constantly adding new data on the course, preferences and other user information, the virtual assistant can answer complex questions, make recommendations and predictions "&amp;"and even start a conversation.")</f>
        <v>A virtual assistant, also called AI assistant or digital assistant, is an application program that understands natural language and voice commands and tasks for users: done inside.
 These tasks, which have been carried out by a personal assistant in the past, include recording dictations, reading text or email messages, reading telephone numbers, scheduling, making calls Remember the user of the Been user of appointments.
 A virtual assistant uses advanced artificial intelligence (KI), RPA (Robotic Process Automation), natural language processing and machine learning to extract information and complex data from conversations in order to understand and process it accordingly.
 By combining information from the past, the algorithms are able to create data models, recognize the behavior patterns and adapt them using additional data. By constantly adding new data on the course, preferences and other user information, the virtual assistant can answer complex questions, make recommendations and predictions and even start a conversation.</v>
      </c>
      <c r="F23" s="39" t="s">
        <v>177</v>
      </c>
      <c r="G23" s="28" t="str">
        <f aca="false">IFERROR(__xludf.dummyfunction("GOOGLETRANSLATE(F23,""de"",""en"")"),"One of the largest US manufacturers of aluminum sheets, highly resilient aluminum plate roller presses, special shapes, linings and wear parts according to precise specifications faced the great challenge of ensuring the coordination between the drivers: "&amp;"inside of pickups and the dispatcher: inside. The loading and unloading of trucks was a planning album with countless phone calls and considerable waiting times. If the cargo or the dispatcher was not ready, trucks and drivers had to wait a long time, whi"&amp;"ch led to delivery problems. The service center was flooded with repeating appeal calls.")</f>
        <v>One of the largest US manufacturers of aluminum sheets, highly resilient aluminum plate roller presses, special shapes, linings and wear parts according to precise specifications faced the great challenge of ensuring the coordination between the drivers: inside of pickups and the dispatcher: inside. The loading and unloading of trucks was a planning album with countless phone calls and considerable waiting times. If the cargo or the dispatcher was not ready, trucks and drivers had to wait a long time, which led to delivery problems. The service center was flooded with repeating appeal calls.</v>
      </c>
      <c r="H23" s="39" t="s">
        <v>178</v>
      </c>
      <c r="I23" s="28" t="str">
        <f aca="false">IFERROR(__xludf.dummyfunction("GOOGLETRANSLATE(H23,""de"",""en"")"),"The company used a platform for virtual assistants to create a virtual planning assistant who creates, communicates, communicates and pursues the shipping plan of the inventory for pickup trucks. The virtual assistant was made available on the company's w"&amp;"eb channels and as a mobile app. The truck driver can now quickly query the status of the load and the customer supervisors inform the recipient about the time of delivery and the charging tie number.")</f>
        <v>The company used a platform for virtual assistants to create a virtual planning assistant who creates, communicates, communicates and pursues the shipping plan of the inventory for pickup trucks. The virtual assistant was made available on the company's web channels and as a mobile app. The truck driver can now quickly query the status of the load and the customer supervisors inform the recipient about the time of delivery and the charging tie number.</v>
      </c>
      <c r="J23" s="39" t="s">
        <v>179</v>
      </c>
      <c r="K23" s="40" t="s">
        <v>22</v>
      </c>
      <c r="L23" s="40" t="s">
        <v>135</v>
      </c>
      <c r="M23" s="29" t="s">
        <v>155</v>
      </c>
      <c r="N23" s="52" t="s">
        <v>129</v>
      </c>
      <c r="O23" s="29" t="s">
        <v>130</v>
      </c>
      <c r="P23" s="29" t="s">
        <v>47</v>
      </c>
      <c r="Q23" s="29" t="s">
        <v>180</v>
      </c>
      <c r="R23" s="29" t="s">
        <v>49</v>
      </c>
      <c r="S23" s="29"/>
      <c r="T23" s="54" t="s">
        <v>181</v>
      </c>
      <c r="U23" s="29" t="s">
        <v>51</v>
      </c>
      <c r="V23" s="29"/>
      <c r="W23" s="33"/>
      <c r="X23" s="32" t="s">
        <v>53</v>
      </c>
      <c r="Y23" s="33"/>
      <c r="Z23" s="29"/>
      <c r="AA23" s="36"/>
      <c r="AB23" s="33"/>
      <c r="AC23" s="48" t="s">
        <v>104</v>
      </c>
    </row>
    <row r="24" customFormat="false" ht="315" hidden="false" customHeight="true" outlineLevel="0" collapsed="false">
      <c r="A24" s="26" t="n">
        <v>21</v>
      </c>
      <c r="B24" s="27" t="s">
        <v>182</v>
      </c>
      <c r="C24" s="27"/>
      <c r="D24" s="28" t="s">
        <v>183</v>
      </c>
      <c r="E24" s="28" t="str">
        <f aca="false">IFERROR(__xludf.dummyfunction("GOOGLETRANSLATE(D24,""de"",""en"")"),"A virtual assistant, also known as AI assistant or digital assistant, is an application program that understands natural language and voice commands and does tasks for the user.
 These tasks, which have been carried out by a personal assistant in the pa"&amp;"st, include recording dictations, reading text or email messages, reading telephone numbers, scheduling, making calls Remembering the user of appointments.
 A virtual assistant uses advanced artificial intelligence (KI), RPA (Robotic Process Automation), "&amp;"natural language processing and machine learning to extract information and complex data from conversations in order to understand and process it accordingly.
 By combining information from the past, the algorithms are able to create data models, recogn"&amp;"ize the behavior patterns and adapt them using additional data. By constantly adding new data on the course, preferences and other user information, the virtual assistant can answer complex questions, make recommendations and predictions and even start a "&amp;"conversation.")</f>
        <v>A virtual assistant, also known as AI assistant or digital assistant, is an application program that understands natural language and voice commands and does tasks for the user.
 These tasks, which have been carried out by a personal assistant in the past, include recording dictations, reading text or email messages, reading telephone numbers, scheduling, making calls Remembering the user of appointments.
 A virtual assistant uses advanced artificial intelligence (KI), RPA (Robotic Process Automation), natural language processing and machine learning to extract information and complex data from conversations in order to understand and process it accordingly.
 By combining information from the past, the algorithms are able to create data models, recognize the behavior patterns and adapt them using additional data. By constantly adding new data on the course, preferences and other user information, the virtual assistant can answer complex questions, make recommendations and predictions and even start a conversation.</v>
      </c>
      <c r="F24" s="28" t="s">
        <v>184</v>
      </c>
      <c r="G24" s="28" t="str">
        <f aca="false">IFERROR(__xludf.dummyfunction("GOOGLETRANSLATE(F24,""de"",""en"")"),"The production industry is facing ever higher challenges in a dynamic and highly competitive global market. Data growth exceeds the capacity of traditional handling. In a consumer goods company, for example, a product line for the production of a personal"&amp;" care product can generate every 33 milliseconds 5000 data samples, which leads to 152,000 samples per second or four trillion (i.e. 4 TERA). This fact has initiated the industrial big data era and the question arises as to how we deal with these data sou"&amp;"rces and convert the results into usable formats. Since Operator: Inside, the status of the process can monitor to react to the problems that arise, and the line must see exactly what is going on to ensure that the entire business works efficiently, compr"&amp;"ehensive information provision in the manufacturing hall is required. The desire to transform data into valuable knowledge and measures makes production dashboards more and more attractive even in small and medium-sized companies (SMEs).")</f>
        <v>The production industry is facing ever higher challenges in a dynamic and highly competitive global market. Data growth exceeds the capacity of traditional handling. In a consumer goods company, for example, a product line for the production of a personal care product can generate every 33 milliseconds 5000 data samples, which leads to 152,000 samples per second or four trillion (i.e. 4 TERA). This fact has initiated the industrial big data era and the question arises as to how we deal with these data sources and convert the results into usable formats. Since Operator: Inside, the status of the process can monitor to react to the problems that arise, and the line must see exactly what is going on to ensure that the entire business works efficiently, comprehensive information provision in the manufacturing hall is required. The desire to transform data into valuable knowledge and measures makes production dashboards more and more attractive even in small and medium-sized companies (SMEs).</v>
      </c>
      <c r="H24" s="28" t="s">
        <v>185</v>
      </c>
      <c r="I24" s="28" t="str">
        <f aca="false">IFERROR(__xludf.dummyfunction("GOOGLETRANSLATE(H24,""de"",""en"")"),"An interactive design is used to solve two practical problems in the production facilities, including improving communication between dashboards and users: inside and the improvement of data. The design examines the interaction between the dashboard and m"&amp;"an by the virtual assistant, who also plays a proactive role in the search for missing and incomplete data. The dashboard has a three -layer structure that is made up of a layer of data, a processing layer and a presentation layer. The virtual assistant n"&amp;"ot only communicates with the user: inside to carry out the given tasks, but can also actively contact the relevant employees: inside to ensure the completeness of the data. A dashboard is implemented in a demonstration room and a language-based virtual a"&amp;"ssistant is integrated into the smartphone app. Through this proposed approach, users can interact with the dashboard and carry out detailed search orders with the support of the virtual assistant.")</f>
        <v>An interactive design is used to solve two practical problems in the production facilities, including improving communication between dashboards and users: inside and the improvement of data. The design examines the interaction between the dashboard and man by the virtual assistant, who also plays a proactive role in the search for missing and incomplete data. The dashboard has a three -layer structure that is made up of a layer of data, a processing layer and a presentation layer. The virtual assistant not only communicates with the user: inside to carry out the given tasks, but can also actively contact the relevant employees: inside to ensure the completeness of the data. A dashboard is implemented in a demonstration room and a language-based virtual assistant is integrated into the smartphone app. Through this proposed approach, users can interact with the dashboard and carry out detailed search orders with the support of the virtual assistant.</v>
      </c>
      <c r="J24" s="28" t="s">
        <v>186</v>
      </c>
      <c r="K24" s="18" t="s">
        <v>22</v>
      </c>
      <c r="L24" s="18" t="s">
        <v>135</v>
      </c>
      <c r="M24" s="29" t="s">
        <v>128</v>
      </c>
      <c r="N24" s="29" t="s">
        <v>45</v>
      </c>
      <c r="O24" s="29" t="s">
        <v>130</v>
      </c>
      <c r="P24" s="29" t="s">
        <v>47</v>
      </c>
      <c r="Q24" s="29" t="s">
        <v>48</v>
      </c>
      <c r="R24" s="29" t="s">
        <v>47</v>
      </c>
      <c r="S24" s="29" t="s">
        <v>150</v>
      </c>
      <c r="T24" s="54" t="s">
        <v>187</v>
      </c>
      <c r="U24" s="29" t="s">
        <v>51</v>
      </c>
      <c r="V24" s="29"/>
      <c r="W24" s="33" t="s">
        <v>188</v>
      </c>
      <c r="X24" s="32" t="s">
        <v>53</v>
      </c>
      <c r="Y24" s="33"/>
      <c r="Z24" s="29"/>
      <c r="AA24" s="36"/>
      <c r="AB24" s="33"/>
      <c r="AC24" s="48" t="s">
        <v>104</v>
      </c>
    </row>
    <row r="25" customFormat="false" ht="195" hidden="false" customHeight="false" outlineLevel="0" collapsed="false">
      <c r="A25" s="26" t="n">
        <v>22</v>
      </c>
      <c r="B25" s="38" t="s">
        <v>189</v>
      </c>
      <c r="C25" s="38" t="s">
        <v>190</v>
      </c>
      <c r="D25" s="39" t="s">
        <v>191</v>
      </c>
      <c r="E25" s="28" t="str">
        <f aca="false">IFERROR(__xludf.dummyfunction("GOOGLETRANSLATE(D25,""de"",""en"")"),"Production planning and control (PPS) refers to the activities of weights, scheduling, sequencing, monitoring and controlling resource and material use during production. The weights are about how much to do; Termination deals with when things are to be d"&amp;"one; Sequencing deals with the order in which things are to be done. Surveillance and control deal with whether the activities run according to schedule and with correction measures that are necessary to bring the activities into the correct process. Usua"&amp;"lly these PPS activities are carried out and coordinated using ERP systems (Enterprise Resource Planning) and spreadsheets. However, ERP systems are usually unwieldy and do not support real-time decision-making that requires today's market environment. Ad"&amp;"vanced planning and scheduling tools that are supported by artificial intelligence enable real-time optimization of the system.")</f>
        <v>Production planning and control (PPS) refers to the activities of weights, scheduling, sequencing, monitoring and controlling resource and material use during production. The weights are about how much to do; Termination deals with when things are to be done; Sequencing deals with the order in which things are to be done. Surveillance and control deal with whether the activities run according to schedule and with correction measures that are necessary to bring the activities into the correct process. Usually these PPS activities are carried out and coordinated using ERP systems (Enterprise Resource Planning) and spreadsheets. However, ERP systems are usually unwieldy and do not support real-time decision-making that requires today's market environment. Advanced planning and scheduling tools that are supported by artificial intelligence enable real-time optimization of the system.</v>
      </c>
      <c r="F25" s="39" t="s">
        <v>192</v>
      </c>
      <c r="G25" s="28" t="str">
        <f aca="false">IFERROR(__xludf.dummyfunction("GOOGLETRANSLATE(F25,""de"",""en"")"),"No publicly described implementation is known at December 2021. The content of the database is regularly renewed.")</f>
        <v>No publicly described implementation is known at December 2021. The content of the database is regularly renewed.</v>
      </c>
      <c r="H25" s="39" t="s">
        <v>192</v>
      </c>
      <c r="I25" s="28" t="str">
        <f aca="false">IFERROR(__xludf.dummyfunction("GOOGLETRANSLATE(H25,""de"",""en"")"),"No publicly described implementation is known at December 2021. The content of the database is regularly renewed.")</f>
        <v>No publicly described implementation is known at December 2021. The content of the database is regularly renewed.</v>
      </c>
      <c r="J25" s="50" t="s">
        <v>193</v>
      </c>
      <c r="K25" s="40" t="s">
        <v>22</v>
      </c>
      <c r="L25" s="40" t="s">
        <v>135</v>
      </c>
      <c r="M25" s="29" t="s">
        <v>128</v>
      </c>
      <c r="N25" s="29" t="s">
        <v>194</v>
      </c>
      <c r="O25" s="29" t="s">
        <v>130</v>
      </c>
      <c r="P25" s="29" t="s">
        <v>47</v>
      </c>
      <c r="Q25" s="29" t="s">
        <v>48</v>
      </c>
      <c r="R25" s="29"/>
      <c r="S25" s="29"/>
      <c r="T25" s="54"/>
      <c r="U25" s="29" t="s">
        <v>51</v>
      </c>
      <c r="V25" s="29"/>
      <c r="W25" s="33" t="s">
        <v>188</v>
      </c>
      <c r="X25" s="32" t="s">
        <v>53</v>
      </c>
      <c r="Y25" s="33"/>
      <c r="Z25" s="29"/>
      <c r="AA25" s="36"/>
      <c r="AB25" s="33" t="s">
        <v>195</v>
      </c>
    </row>
    <row r="26" customFormat="false" ht="135.8" hidden="false" customHeight="false" outlineLevel="0" collapsed="false">
      <c r="A26" s="26" t="n">
        <v>23</v>
      </c>
      <c r="B26" s="27" t="s">
        <v>196</v>
      </c>
      <c r="C26" s="27" t="s">
        <v>197</v>
      </c>
      <c r="D26" s="28" t="s">
        <v>198</v>
      </c>
      <c r="E26" s="28" t="str">
        <f aca="false">IFERROR(__xludf.dummyfunction("GOOGLETRANSLATE(D26,""de"",""en"")"),"Human-machine interaction (MMI) refers to communication and interaction between humans and machines via a user interface. Smooth communication between man and machine requires interfaces: the place where, or the action, through which one user comes into c"&amp;"ontact with the machine. Even complex systems are easier to use thanks to modern human-machine interaction. To enable this, machines will adapt more and more to human habits and needs. With virtual reality, augmented reality and mixed reality, they should"&amp;" also be controlled from a distance. As a result, people expand their space of experience and action.")</f>
        <v>Human-machine interaction (MMI) refers to communication and interaction between humans and machines via a user interface. Smooth communication between man and machine requires interfaces: the place where, or the action, through which one user comes into contact with the machine. Even complex systems are easier to use thanks to modern human-machine interaction. To enable this, machines will adapt more and more to human habits and needs. With virtual reality, augmented reality and mixed reality, they should also be controlled from a distance. As a result, people expand their space of experience and action.</v>
      </c>
      <c r="F26" s="28" t="s">
        <v>192</v>
      </c>
      <c r="G26" s="28" t="str">
        <f aca="false">IFERROR(__xludf.dummyfunction("GOOGLETRANSLATE(F26,""de"",""en"")"),"No publicly described implementation is known at December 2021. The content of the database is regularly renewed.")</f>
        <v>No publicly described implementation is known at December 2021. The content of the database is regularly renewed.</v>
      </c>
      <c r="H26" s="28" t="s">
        <v>192</v>
      </c>
      <c r="I26" s="28" t="str">
        <f aca="false">IFERROR(__xludf.dummyfunction("GOOGLETRANSLATE(H26,""de"",""en"")"),"No publicly described implementation is known at December 2021. The content of the database is regularly renewed.")</f>
        <v>No publicly described implementation is known at December 2021. The content of the database is regularly renewed.</v>
      </c>
      <c r="J26" s="51" t="s">
        <v>199</v>
      </c>
      <c r="K26" s="18" t="s">
        <v>22</v>
      </c>
      <c r="L26" s="18" t="s">
        <v>135</v>
      </c>
      <c r="M26" s="29"/>
      <c r="N26" s="29" t="s">
        <v>45</v>
      </c>
      <c r="O26" s="29" t="s">
        <v>75</v>
      </c>
      <c r="P26" s="29" t="s">
        <v>47</v>
      </c>
      <c r="Q26" s="29" t="s">
        <v>48</v>
      </c>
      <c r="R26" s="29"/>
      <c r="S26" s="29"/>
      <c r="T26" s="54"/>
      <c r="U26" s="29" t="s">
        <v>49</v>
      </c>
      <c r="V26" s="29" t="s">
        <v>200</v>
      </c>
      <c r="W26" s="33" t="s">
        <v>201</v>
      </c>
      <c r="X26" s="32" t="s">
        <v>65</v>
      </c>
      <c r="Y26" s="33" t="s">
        <v>66</v>
      </c>
      <c r="Z26" s="29" t="n">
        <v>3</v>
      </c>
      <c r="AA26" s="36" t="s">
        <v>202</v>
      </c>
      <c r="AB26" s="33" t="s">
        <v>203</v>
      </c>
    </row>
    <row r="27" customFormat="false" ht="141.7" hidden="false" customHeight="false" outlineLevel="0" collapsed="false">
      <c r="A27" s="26" t="n">
        <v>24</v>
      </c>
      <c r="B27" s="38" t="s">
        <v>204</v>
      </c>
      <c r="C27" s="38" t="s">
        <v>205</v>
      </c>
      <c r="D27" s="39" t="s">
        <v>206</v>
      </c>
      <c r="E27" s="28" t="str">
        <f aca="false">IFERROR(__xludf.dummyfunction("GOOGLETRANSLATE(D27,""de"",""en"")"),"The development of new products is a process that is known for how time -consuming it can be. Artificial intelligence (AI) enables convincing digital tests and predictions of product prototypes before a company expects time and resources for physical prod"&amp;"uct experiments.
 Generative design is a design exploration process. Designer: Inside or engineer: Inside, construct goals in the generative construction software, together with parameters such as performance or spatial requirements, materials, manufactur"&amp;"ing processes and cost restrictions. The software examines all possible permutations of a solution and quickly generates design alternatives. It tests and learns from every repetition what works and what does not.")</f>
        <v>The development of new products is a process that is known for how time -consuming it can be. Artificial intelligence (AI) enables convincing digital tests and predictions of product prototypes before a company expects time and resources for physical product experiments.
 Generative design is a design exploration process. Designer: Inside or engineer: Inside, construct goals in the generative construction software, together with parameters such as performance or spatial requirements, materials, manufacturing processes and cost restrictions. The software examines all possible permutations of a solution and quickly generates design alternatives. It tests and learns from every repetition what works and what does not.</v>
      </c>
      <c r="F27" s="39" t="s">
        <v>207</v>
      </c>
      <c r="G27" s="28" t="str">
        <f aca="false">IFERROR(__xludf.dummyfunction("GOOGLETRANSLATE(F27,""de"",""en"")"),"The production of electric vehicles (BEVS) faces major challenges. Although the car manufacturers are extremely optimistic- General Motors (GM) alone plans to have at least 20 electrical or fuel cell vehicles on the market by 2023- such vehicles in produc"&amp;"tion are more expensive. With GM, generative design could help solve these challenges by enabling lighter vehicles and a shorter supply chain. For automobile manufacturers, electrification and autonomous vehicles will be Game Changer in the industry. It i"&amp;"s therefore of crucial importance for the future to have a management position in these high technical areas.")</f>
        <v>The production of electric vehicles (BEVS) faces major challenges. Although the car manufacturers are extremely optimistic- General Motors (GM) alone plans to have at least 20 electrical or fuel cell vehicles on the market by 2023- such vehicles in production are more expensive. With GM, generative design could help solve these challenges by enabling lighter vehicles and a shorter supply chain. For automobile manufacturers, electrification and autonomous vehicles will be Game Changer in the industry. It is therefore of crucial importance for the future to have a management position in these high technical areas.</v>
      </c>
      <c r="H27" s="39" t="s">
        <v>208</v>
      </c>
      <c r="I27" s="28" t="str">
        <f aca="false">IFERROR(__xludf.dummyfunction("GOOGLETRANSLATE(H27,""de"",""en"")"),"In a recent cooperation and using the generative design technology, GM engineers have developed a new, function-optimized seat bracket inside. A standard car, the seat belt fastenings attached to seats and the seats attached to the floor. While the typica"&amp;"l seat bracket is a box -shaped element that consists of eight -welded parts, the software has developed more than 150 alternative designs that look more like a metallic object from space. The design chosen by GM consists of a single stainless steel piece"&amp;", instead of eight, and is 40 percent lighter and 20 percent stronger than the previous seat bracket.")</f>
        <v>In a recent cooperation and using the generative design technology, GM engineers have developed a new, function-optimized seat bracket inside. A standard car, the seat belt fastenings attached to seats and the seats attached to the floor. While the typical seat bracket is a box -shaped element that consists of eight -welded parts, the software has developed more than 150 alternative designs that look more like a metallic object from space. The design chosen by GM consists of a single stainless steel piece, instead of eight, and is 40 percent lighter and 20 percent stronger than the previous seat bracket.</v>
      </c>
      <c r="J27" s="50" t="s">
        <v>209</v>
      </c>
      <c r="K27" s="40" t="s">
        <v>22</v>
      </c>
      <c r="L27" s="40" t="s">
        <v>135</v>
      </c>
      <c r="M27" s="29" t="s">
        <v>210</v>
      </c>
      <c r="N27" s="29" t="s">
        <v>211</v>
      </c>
      <c r="O27" s="29" t="s">
        <v>130</v>
      </c>
      <c r="P27" s="29" t="s">
        <v>47</v>
      </c>
      <c r="Q27" s="29" t="s">
        <v>48</v>
      </c>
      <c r="R27" s="29"/>
      <c r="S27" s="29"/>
      <c r="T27" s="54"/>
      <c r="U27" s="29" t="s">
        <v>51</v>
      </c>
      <c r="V27" s="29"/>
      <c r="W27" s="33" t="s">
        <v>188</v>
      </c>
      <c r="X27" s="32" t="s">
        <v>65</v>
      </c>
      <c r="Y27" s="33" t="s">
        <v>212</v>
      </c>
      <c r="Z27" s="29" t="n">
        <v>2</v>
      </c>
      <c r="AA27" s="59" t="s">
        <v>213</v>
      </c>
      <c r="AB27" s="33" t="s">
        <v>214</v>
      </c>
      <c r="AC27" s="48" t="s">
        <v>55</v>
      </c>
    </row>
    <row r="28" customFormat="false" ht="195" hidden="false" customHeight="false" outlineLevel="0" collapsed="false">
      <c r="A28" s="26" t="n">
        <v>25</v>
      </c>
      <c r="B28" s="27" t="s">
        <v>215</v>
      </c>
      <c r="C28" s="27" t="s">
        <v>216</v>
      </c>
      <c r="D28" s="28" t="s">
        <v>217</v>
      </c>
      <c r="E28" s="28" t="str">
        <f aca="false">IFERROR(__xludf.dummyfunction("GOOGLETRANSLATE(D28,""de"",""en"")"),"The supply chain includes the procurement of materials from different locations and several suppliers: inside. Since companies may not always be informed about potential and current disorders such as workers' uprisings or political unrest in the places wh"&amp;"ere they receive their goods, timely delivery is always associated with inherent risk. Other factors such as natural disasters or charge thefts can also affect the logistics of transport management and ultimately affect the distribution and delivery. Geop"&amp;"olitical uncertainties, such as the deal (or no-deal) Brexit scenarios, also affect prices, tariffs and ultimately the transport between the EU and the United Kingdom. AI with integrated predictive risk analysis can help to recognize changes in tariffs, p"&amp;"rice points and other bottlenecks at the border that can affect goods traffic.")</f>
        <v>The supply chain includes the procurement of materials from different locations and several suppliers: inside. Since companies may not always be informed about potential and current disorders such as workers' uprisings or political unrest in the places where they receive their goods, timely delivery is always associated with inherent risk. Other factors such as natural disasters or charge thefts can also affect the logistics of transport management and ultimately affect the distribution and delivery. Geopolitical uncertainties, such as the deal (or no-deal) Brexit scenarios, also affect prices, tariffs and ultimately the transport between the EU and the United Kingdom. AI with integrated predictive risk analysis can help to recognize changes in tariffs, price points and other bottlenecks at the border that can affect goods traffic.</v>
      </c>
      <c r="F28" s="28" t="s">
        <v>218</v>
      </c>
      <c r="G28" s="28" t="str">
        <f aca="false">IFERROR(__xludf.dummyfunction("GOOGLETRANSLATE(F28,""de"",""en"")"),"Dana, a large automotive supplier, has a complex supply chain with over 100 production facilities, thousands of supplier locations and almost 10,000 delivery routes around the world. He needed simpler solutions to collect the necessary information in orde"&amp;"r to react to customer inquiries in the event of an event that has interrupted your supply chain. Their main problem was that they did not have enough data to monitor risks in terms of geographical regions such as natural disasters or geopolitical events.")</f>
        <v>Dana, a large automotive supplier, has a complex supply chain with over 100 production facilities, thousands of supplier locations and almost 10,000 delivery routes around the world. He needed simpler solutions to collect the necessary information in order to react to customer inquiries in the event of an event that has interrupted your supply chain. Their main problem was that they did not have enough data to monitor risks in terms of geographical regions such as natural disasters or geopolitical events.</v>
      </c>
      <c r="H28" s="28" t="s">
        <v>219</v>
      </c>
      <c r="I28" s="28" t="str">
        <f aca="false">IFERROR(__xludf.dummyfunction("GOOGLETRANSLATE(H28,""de"",""en"")"),"A Munich company solves Dana's problem by converting data from external and internal sources with AI into real -time information. First, double information is removed with the help of Natural Language Processing. Next, the RiskMethods, which is based on m"&amp;"achine learning, analyzes the data points and filters out the most relevant information for the DANA supply chain. In a last step, the identified relevant events or information are checked and enriched with specific details. In the case of Dana, the Risk "&amp;"methods' ANSENT successfully warned of an earthquake in Mexico and currency fluctuations in Turkey and provided the company an overview of the suppliers concerned: inside.")</f>
        <v>A Munich company solves Dana's problem by converting data from external and internal sources with AI into real -time information. First, double information is removed with the help of Natural Language Processing. Next, the RiskMethods, which is based on machine learning, analyzes the data points and filters out the most relevant information for the DANA supply chain. In a last step, the identified relevant events or information are checked and enriched with specific details. In the case of Dana, the Risk methods' ANSENT successfully warned of an earthquake in Mexico and currency fluctuations in Turkey and provided the company an overview of the suppliers concerned: inside.</v>
      </c>
      <c r="J28" s="28" t="s">
        <v>220</v>
      </c>
      <c r="K28" s="18" t="s">
        <v>22</v>
      </c>
      <c r="L28" s="18" t="s">
        <v>221</v>
      </c>
      <c r="M28" s="29" t="s">
        <v>222</v>
      </c>
      <c r="N28" s="29" t="s">
        <v>129</v>
      </c>
      <c r="O28" s="29" t="s">
        <v>97</v>
      </c>
      <c r="P28" s="29" t="s">
        <v>47</v>
      </c>
      <c r="Q28" s="29" t="s">
        <v>48</v>
      </c>
      <c r="R28" s="29"/>
      <c r="S28" s="29"/>
      <c r="T28" s="54"/>
      <c r="U28" s="29" t="s">
        <v>51</v>
      </c>
      <c r="V28" s="29"/>
      <c r="W28" s="33" t="s">
        <v>188</v>
      </c>
      <c r="X28" s="32" t="s">
        <v>65</v>
      </c>
      <c r="Y28" s="33" t="s">
        <v>66</v>
      </c>
      <c r="Z28" s="29" t="n">
        <v>2</v>
      </c>
      <c r="AA28" s="36" t="s">
        <v>223</v>
      </c>
      <c r="AB28" s="33" t="s">
        <v>224</v>
      </c>
      <c r="AC28" s="49" t="s">
        <v>225</v>
      </c>
    </row>
    <row r="29" customFormat="false" ht="270" hidden="false" customHeight="false" outlineLevel="0" collapsed="false">
      <c r="A29" s="26" t="n">
        <v>26</v>
      </c>
      <c r="B29" s="38" t="s">
        <v>226</v>
      </c>
      <c r="C29" s="38"/>
      <c r="D29" s="39" t="s">
        <v>227</v>
      </c>
      <c r="E29" s="28" t="str">
        <f aca="false">IFERROR(__xludf.dummyfunction("GOOGLETRANSLATE(D29,""de"",""en"")"),"AI technology can help make more intelligent and profitable procurement decisions by using data-controlled knowledge and also researching large amounts of data in order to make comparisons with several business-controlled parameters. External data sources"&amp;" in relation to historical data on reliability, material quality, reviews and reviews of other buyers: inside as well as simple communication and timely processing can also be integrated, on the basis of which KI can help to identify new suppliers: inside"&amp;" from other regions or locations. The AI ​​platforms can contain evaluation and assessment systems, the buyers: Inside help to get a better overview of the quality and experience of the supplier: to maintain inside. The AI ​​system also updates informatio"&amp;"n in real time, so that the buyers: inside about possible disorders due to weather conditions or transport logistics from the vicinity of a supplier: inside. In addition, the AI ​​platform can recognize risks by recognizing and characterizing compliance p"&amp;"roblems of the supplier: inside such as fraud cases or time and quality problems. Other parameters, such as scoring systems and previous ratings, can be used to make better decisions and find reliable providers: inside.")</f>
        <v>AI technology can help make more intelligent and profitable procurement decisions by using data-controlled knowledge and also researching large amounts of data in order to make comparisons with several business-controlled parameters. External data sources in relation to historical data on reliability, material quality, reviews and reviews of other buyers: inside as well as simple communication and timely processing can also be integrated, on the basis of which KI can help to identify new suppliers: inside from other regions or locations. The AI ​​platforms can contain evaluation and assessment systems, the buyers: Inside help to get a better overview of the quality and experience of the supplier: to maintain inside. The AI ​​system also updates information in real time, so that the buyers: inside about possible disorders due to weather conditions or transport logistics from the vicinity of a supplier: inside. In addition, the AI ​​platform can recognize risks by recognizing and characterizing compliance problems of the supplier: inside such as fraud cases or time and quality problems. Other parameters, such as scoring systems and previous ratings, can be used to make better decisions and find reliable providers: inside.</v>
      </c>
      <c r="F29" s="39" t="s">
        <v>228</v>
      </c>
      <c r="G29" s="28" t="str">
        <f aca="false">IFERROR(__xludf.dummyfunction("GOOGLETRANSLATE(F29,""de"",""en"")"),"Heidelberger had moved into a rare cast part from a single source in the past. In view of delivery bottlenecks and the search for possibilities for reducing costs, the company had to find alternative suppliers: inside that it could trust and was open to n"&amp;"ew supplier markets abroad. The process of choosing the right supplier: inside that are reliable and promptly deliver quality products at the right price can be a tedious task and also require a lot of analyzes and background exams. An additional challeng"&amp;"e was the selection of a supplier from abroad. Therefore, Heidelberger decided to include Scoutbee supplier intelligence solution to tackle the problem.")</f>
        <v>Heidelberger had moved into a rare cast part from a single source in the past. In view of delivery bottlenecks and the search for possibilities for reducing costs, the company had to find alternative suppliers: inside that it could trust and was open to new supplier markets abroad. The process of choosing the right supplier: inside that are reliable and promptly deliver quality products at the right price can be a tedious task and also require a lot of analyzes and background exams. An additional challenge was the selection of a supplier from abroad. Therefore, Heidelberger decided to include Scoutbee supplier intelligence solution to tackle the problem.</v>
      </c>
      <c r="H29" s="39" t="s">
        <v>229</v>
      </c>
      <c r="I29" s="28" t="str">
        <f aca="false">IFERROR(__xludf.dummyfunction("GOOGLETRANSLATE(H29,""de"",""en"")"),"The Market and Suppliertigence solution from Scoutbee offers insights into new markets and increases the transparency and information quality with their core products. You can call: Inside a large selection of potential suppliers: provide inside, curate t"&amp;"argeted lists and develop a AI-based supplier confidence. Based on this score and the supplier profiles of Scoutbee, companies can qualify and evaluate potential suppliers:")</f>
        <v>The Market and Suppliertigence solution from Scoutbee offers insights into new markets and increases the transparency and information quality with their core products. You can call: Inside a large selection of potential suppliers: provide inside, curate targeted lists and develop a AI-based supplier confidence. Based on this score and the supplier profiles of Scoutbee, companies can qualify and evaluate potential suppliers:</v>
      </c>
      <c r="J29" s="39" t="s">
        <v>230</v>
      </c>
      <c r="K29" s="40" t="s">
        <v>22</v>
      </c>
      <c r="L29" s="40" t="s">
        <v>221</v>
      </c>
      <c r="M29" s="29" t="s">
        <v>222</v>
      </c>
      <c r="N29" s="29" t="s">
        <v>74</v>
      </c>
      <c r="O29" s="29" t="s">
        <v>97</v>
      </c>
      <c r="P29" s="29" t="s">
        <v>47</v>
      </c>
      <c r="Q29" s="29" t="s">
        <v>48</v>
      </c>
      <c r="R29" s="29"/>
      <c r="S29" s="29"/>
      <c r="T29" s="54"/>
      <c r="U29" s="29" t="s">
        <v>51</v>
      </c>
      <c r="V29" s="29"/>
      <c r="W29" s="33" t="s">
        <v>231</v>
      </c>
      <c r="X29" s="32" t="s">
        <v>53</v>
      </c>
      <c r="Y29" s="33"/>
      <c r="Z29" s="29"/>
      <c r="AA29" s="36"/>
      <c r="AB29" s="33" t="s">
        <v>232</v>
      </c>
      <c r="AC29" s="48" t="s">
        <v>55</v>
      </c>
    </row>
    <row r="30" customFormat="false" ht="342" hidden="false" customHeight="false" outlineLevel="0" collapsed="false">
      <c r="A30" s="26" t="n">
        <v>27</v>
      </c>
      <c r="B30" s="27" t="s">
        <v>233</v>
      </c>
      <c r="C30" s="27"/>
      <c r="D30" s="28" t="s">
        <v>234</v>
      </c>
      <c r="E30" s="28" t="str">
        <f aca="false">IFERROR(__xludf.dummyfunction("GOOGLETRANSLATE(D30,""de"",""en"")"),"A chatbot is an application used to use a human conversation (or a chat) with a user in natural language through voice or text chats or both via messaging applications, websites, mobile apps or on the phone, to simulate. A chatbot uses the processing of n"&amp;"atural language (Natural Language Processing = NLP) and deals with two tasks: The analysis of user inquiries, i.e. the identification of the intention of users: inside and returning a correct answer. Chatbot applications rationalize the interactions betwe"&amp;"en humans and services and improve the customer experience. At the same time, they offer companies new opportunities to improve the customer loyalty process and operational efficiency by reducing the typical costs of customer service. With chatbots it is "&amp;"possible to offer a 24-hour service and to reach more: inside.")</f>
        <v>A chatbot is an application used to use a human conversation (or a chat) with a user in natural language through voice or text chats or both via messaging applications, websites, mobile apps or on the phone, to simulate. A chatbot uses the processing of natural language (Natural Language Processing = NLP) and deals with two tasks: The analysis of user inquiries, i.e. the identification of the intention of users: inside and returning a correct answer. Chatbot applications rationalize the interactions between humans and services and improve the customer experience. At the same time, they offer companies new opportunities to improve the customer loyalty process and operational efficiency by reducing the typical costs of customer service. With chatbots it is possible to offer a 24-hour service and to reach more: inside.</v>
      </c>
      <c r="F30" s="28" t="s">
        <v>235</v>
      </c>
      <c r="G30" s="28" t="str">
        <f aca="false">IFERROR(__xludf.dummyfunction("GOOGLETRANSLATE(F30,""de"",""en"")"),"A non-profit organization and a company based in the EU combine large oil and gas companies with thousands of suppliers: inside. With their help, oil and gas companies can get the most relevant and latest information about the supplier: inside of various "&amp;"products and services via a modern e-procurement system (electronic procurement system). The portfolio of AI solutions helps both parties of the procurement process to save costs and time, which significantly improves the process and the consistency of th"&amp;"e signing of the contract.
 The integrated e-procurement system helps to bring together the country's largest oil and gas companies with several thousand qualified suppliers: to bring together. Due to the complexity of the procurement processes, end users"&amp;" need external help and advice in numerous phases: from registering with the e-procurement system to self-assessment, submitting qualification forms, using search filters, registration of products to participation in Offer process, filling out the contrac"&amp;"t documentation, etc. In order to solve these questions and answers, representatives: inside both sides of the process could only receive help by phone. Apart from the fact that telephone support was time -consuming, it only worked during business hours. "&amp;"This would cause numerous delays, which would lead to a disability of the fulfillment of the contract, which in turn could lead to monthly losses in the millions.")</f>
        <v>A non-profit organization and a company based in the EU combine large oil and gas companies with thousands of suppliers: inside. With their help, oil and gas companies can get the most relevant and latest information about the supplier: inside of various products and services via a modern e-procurement system (electronic procurement system). The portfolio of AI solutions helps both parties of the procurement process to save costs and time, which significantly improves the process and the consistency of the signing of the contract.
 The integrated e-procurement system helps to bring together the country's largest oil and gas companies with several thousand qualified suppliers: to bring together. Due to the complexity of the procurement processes, end users need external help and advice in numerous phases: from registering with the e-procurement system to self-assessment, submitting qualification forms, using search filters, registration of products to participation in Offer process, filling out the contract documentation, etc. In order to solve these questions and answers, representatives: inside both sides of the process could only receive help by phone. Apart from the fact that telephone support was time -consuming, it only worked during business hours. This would cause numerous delays, which would lead to a disability of the fulfillment of the contract, which in turn could lead to monthly losses in the millions.</v>
      </c>
      <c r="H30" s="28" t="s">
        <v>236</v>
      </c>
      <c r="I30" s="28" t="str">
        <f aca="false">IFERROR(__xludf.dummyfunction("GOOGLETRANSLATE(H30,""de"",""en"")"),"The organizations decided to develop a AI-based assistant. The chatbot offers its end user: advice around the clock and gives immediate and precise answers to your questions and inquiries: The chat bot was safely provided. This means that its core is isol"&amp;"ated from the external network so that the chatbot is ready for use. At the same time, the chat bot also supports the provision in the cloud.
 A modern NLP platform and an advanced semantic understanding of analysis simplify the process of creating conten"&amp;"t. Since each user can formulate a question differently, support employees have to: Inside, usually train their chatbots and ask dozens of different questions (or several thousand questions for only a hundred answers, which requires an enormous amount of "&amp;"effort and time ). Otherwise, the chat bot would not be as intelligent as it should be. However, a AI-based chatbot only needs one question per answer to show an even better answer accuracy. The chat bot is ready for use immediately after uploading a docu"&amp;"ment with questions and answers in the corresponding format. All questions asked for a chatbot are visible to support employees: inside who can take over the chat bot immediately or at the request of end users: inside. A continuous training process is als"&amp;"o important. After completing the dialogue with end user: Inside, the support employee is asked to edit his/her own answers immediately and upload it to the corresponding article in the chatbot database. While this process is very effective, simple and qu"&amp;"ick, it enables the chat bot to get continuous updates with always relevant current answers.")</f>
        <v>The organizations decided to develop a AI-based assistant. The chatbot offers its end user: advice around the clock and gives immediate and precise answers to your questions and inquiries: The chat bot was safely provided. This means that its core is isolated from the external network so that the chatbot is ready for use. At the same time, the chat bot also supports the provision in the cloud.
 A modern NLP platform and an advanced semantic understanding of analysis simplify the process of creating content. Since each user can formulate a question differently, support employees have to: Inside, usually train their chatbots and ask dozens of different questions (or several thousand questions for only a hundred answers, which requires an enormous amount of effort and time ). Otherwise, the chat bot would not be as intelligent as it should be. However, a AI-based chatbot only needs one question per answer to show an even better answer accuracy. The chat bot is ready for use immediately after uploading a document with questions and answers in the corresponding format. All questions asked for a chatbot are visible to support employees: inside who can take over the chat bot immediately or at the request of end users: inside. A continuous training process is also important. After completing the dialogue with end user: Inside, the support employee is asked to edit his/her own answers immediately and upload it to the corresponding article in the chatbot database. While this process is very effective, simple and quick, it enables the chat bot to get continuous updates with always relevant current answers.</v>
      </c>
      <c r="J30" s="28" t="s">
        <v>237</v>
      </c>
      <c r="K30" s="18" t="s">
        <v>22</v>
      </c>
      <c r="L30" s="18" t="s">
        <v>221</v>
      </c>
      <c r="M30" s="29" t="s">
        <v>238</v>
      </c>
      <c r="N30" s="29" t="s">
        <v>45</v>
      </c>
      <c r="O30" s="29" t="s">
        <v>75</v>
      </c>
      <c r="P30" s="29" t="s">
        <v>47</v>
      </c>
      <c r="Q30" s="29" t="s">
        <v>48</v>
      </c>
      <c r="R30" s="29"/>
      <c r="S30" s="29"/>
      <c r="T30" s="54"/>
      <c r="U30" s="29" t="s">
        <v>51</v>
      </c>
      <c r="V30" s="29"/>
      <c r="W30" s="33"/>
      <c r="X30" s="32" t="s">
        <v>53</v>
      </c>
      <c r="Y30" s="33"/>
      <c r="Z30" s="29"/>
      <c r="AA30" s="36"/>
      <c r="AB30" s="33"/>
      <c r="AC30" s="48" t="s">
        <v>104</v>
      </c>
    </row>
    <row r="31" customFormat="false" ht="210" hidden="false" customHeight="false" outlineLevel="0" collapsed="false">
      <c r="A31" s="26" t="n">
        <v>28</v>
      </c>
      <c r="B31" s="38" t="s">
        <v>239</v>
      </c>
      <c r="C31" s="38"/>
      <c r="D31" s="39" t="s">
        <v>240</v>
      </c>
      <c r="E31" s="28" t="str">
        <f aca="false">IFERROR(__xludf.dummyfunction("GOOGLETRANSLATE(D31,""de"",""en"")"),"KI- and mechanical learning techniques can significantly improve the forecast accuracy by recognizing and interpreting complex demand patterns and interpreting and relationships with other factors such as regional weather data, consumer mood, demographic "&amp;"trends and other advertising factors that can affect demand. Algorithms for machine learning have the ability to learn a certain trend and get better insights to see which other influencing factors can influence the inventory or demand for a specific prod"&amp;"uct. In addition, data from online browsing, conversations on social media and YouTube video calls can be fed into a data model to get insights into upcoming trends or demand tips. Short-term forecasts can also benefit enormously from the AI ​​integration"&amp;" by taking real-time data into account that can affect the input logistics, transport times and material availability, which in turn can affect inventory and production planning.")</f>
        <v>KI- and mechanical learning techniques can significantly improve the forecast accuracy by recognizing and interpreting complex demand patterns and interpreting and relationships with other factors such as regional weather data, consumer mood, demographic trends and other advertising factors that can affect demand. Algorithms for machine learning have the ability to learn a certain trend and get better insights to see which other influencing factors can influence the inventory or demand for a specific product. In addition, data from online browsing, conversations on social media and YouTube video calls can be fed into a data model to get insights into upcoming trends or demand tips. Short-term forecasts can also benefit enormously from the AI ​​integration by taking real-time data into account that can affect the input logistics, transport times and material availability, which in turn can affect inventory and production planning.</v>
      </c>
      <c r="F31" s="39" t="s">
        <v>241</v>
      </c>
      <c r="G31" s="28" t="str">
        <f aca="false">IFERROR(__xludf.dummyfunction("GOOGLETRANSLATE(F31,""de"",""en"")"),"Tillamook produces and sells high-quality dairy products and used to rely on Excel-based planning. Due to aggressive strategic growth ambitions, a new planning system must be selected and implemented that adapts to the new goals and challenges. The bigges"&amp;"t challenges are a growing product portfolio, a rapidly growing customer base and a company -wide execution rate of 99 %. In addition, the new planning system should be able to integrate and harmonize the company -wide data silos.")</f>
        <v>Tillamook produces and sells high-quality dairy products and used to rely on Excel-based planning. Due to aggressive strategic growth ambitions, a new planning system must be selected and implemented that adapts to the new goals and challenges. The biggest challenges are a growing product portfolio, a rapidly growing customer base and a company -wide execution rate of 99 %. In addition, the new planning system should be able to integrate and harmonize the company -wide data silos.</v>
      </c>
      <c r="H31" s="39" t="s">
        <v>242</v>
      </c>
      <c r="I31" s="28" t="str">
        <f aca="false">IFERROR(__xludf.dummyfunction("GOOGLETRANSLATE(H31,""de"",""en"")"),"As a new planning system, Tillamook chose the solution from a AI provider. Your digital supply chain platform is based on ML-based algorithms that continuously monitor, analyze and update supply chains-related parameters in real time to enable more precis"&amp;"e forecasts and planning. ML algorithms for forecasting purposes automatically recognize patterns, search for connections in the available data sets and identify signals that indicate changes in demand.")</f>
        <v>As a new planning system, Tillamook chose the solution from a AI provider. Your digital supply chain platform is based on ML-based algorithms that continuously monitor, analyze and update supply chains-related parameters in real time to enable more precise forecasts and planning. ML algorithms for forecasting purposes automatically recognize patterns, search for connections in the available data sets and identify signals that indicate changes in demand.</v>
      </c>
      <c r="J31" s="39" t="s">
        <v>243</v>
      </c>
      <c r="K31" s="40" t="s">
        <v>22</v>
      </c>
      <c r="L31" s="40" t="s">
        <v>221</v>
      </c>
      <c r="M31" s="29" t="s">
        <v>222</v>
      </c>
      <c r="N31" s="29" t="s">
        <v>129</v>
      </c>
      <c r="O31" s="29" t="s">
        <v>97</v>
      </c>
      <c r="P31" s="29" t="s">
        <v>47</v>
      </c>
      <c r="Q31" s="29" t="s">
        <v>48</v>
      </c>
      <c r="R31" s="29"/>
      <c r="S31" s="29"/>
      <c r="T31" s="54"/>
      <c r="U31" s="29" t="s">
        <v>51</v>
      </c>
      <c r="V31" s="29"/>
      <c r="W31" s="33"/>
      <c r="X31" s="32" t="s">
        <v>53</v>
      </c>
      <c r="Y31" s="33"/>
      <c r="Z31" s="29"/>
      <c r="AA31" s="36"/>
      <c r="AB31" s="33" t="s">
        <v>232</v>
      </c>
      <c r="AC31" s="49" t="s">
        <v>244</v>
      </c>
    </row>
    <row r="32" customFormat="false" ht="255" hidden="false" customHeight="false" outlineLevel="0" collapsed="false">
      <c r="A32" s="26" t="n">
        <v>29</v>
      </c>
      <c r="B32" s="27" t="s">
        <v>245</v>
      </c>
      <c r="C32" s="27"/>
      <c r="D32" s="28" t="s">
        <v>246</v>
      </c>
      <c r="E32" s="28" t="str">
        <f aca="false">IFERROR(__xludf.dummyfunction("GOOGLETRANSLATE(D32,""de"",""en"")"),"Artificial intelligence enables companies to automatically identify compliance problems or price changes throughout the supplier landscape.
 Since fraud is constantly evolving, it is difficult to manage it with control rates. Fraud recognition systems sho"&amp;"uld be able to discover new types of fraud, which requires the detection of anomalies that are observed for the first time. Therefore, the detection of fraud is an exercise to recognize anomalies that is a sub -area of ​​AI application and research.")</f>
        <v>Artificial intelligence enables companies to automatically identify compliance problems or price changes throughout the supplier landscape.
 Since fraud is constantly evolving, it is difficult to manage it with control rates. Fraud recognition systems should be able to discover new types of fraud, which requires the detection of anomalies that are observed for the first time. Therefore, the detection of fraud is an exercise to recognize anomalies that is a sub -area of ​​AI application and research.</v>
      </c>
      <c r="F32" s="28" t="s">
        <v>247</v>
      </c>
      <c r="G32" s="28" t="str">
        <f aca="false">IFERROR(__xludf.dummyfunction("GOOGLETRANSLATE(F32,""de"",""en"")"),"The company considered were distributed to restaurants, which includes the ordering and delivery of the required goods. This leads to a large supply chain with different participants: inside, each of which has different needs, challenges and risks.
 The c"&amp;"ompany had an abundance of data: one million records accessed per day. Before that, they used basic statistical methods and visualizations to understand the current activity of their data compared to historical data, using an internal non-AI tool. Even if"&amp;" the tool is useful to visualize data, it is not enough to identify important patterns and anomalies in order to identify potential risks and their causes. One solution for this is to find anomalies through the use of AI and to classify them in relation t"&amp;"o operating damage from high levels to low-patients. In addition, the validation of the statistically atypical data points can be automated by sending an automated anomalie email to the internal staff if necessary.")</f>
        <v>The company considered were distributed to restaurants, which includes the ordering and delivery of the required goods. This leads to a large supply chain with different participants: inside, each of which has different needs, challenges and risks.
 The company had an abundance of data: one million records accessed per day. Before that, they used basic statistical methods and visualizations to understand the current activity of their data compared to historical data, using an internal non-AI tool. Even if the tool is useful to visualize data, it is not enough to identify important patterns and anomalies in order to identify potential risks and their causes. One solution for this is to find anomalies through the use of AI and to classify them in relation to operating damage from high levels to low-patients. In addition, the validation of the statistically atypical data points can be automated by sending an automated anomalie email to the internal staff if necessary.</v>
      </c>
      <c r="H32" s="28" t="s">
        <v>248</v>
      </c>
      <c r="I32" s="28" t="str">
        <f aca="false">IFERROR(__xludf.dummyfunction("GOOGLETRANSLATE(H32,""de"",""en"")"),"First, an exploratory statistical analysis of the collected data is carried out. Secondly, the rules that would be used for the analysis are assessed and it is determined which information is required by customers (orders, prices, etc.) and which software"&amp;" should be implemented in order to present the problems of the customer: inside. This example focused in particular on data elements such as shipping/flow deviations, orders per day, uniform deviation (product-specific), seasonal dependency of metrics and"&amp;" more.
 The final decision was to move all data to a cloud-based system that the customer can easily access. A dashboard was chosen as the preferred provision method. This dashboard of the new AI tool contained the top 10/50/100 etc. Anomalies that occur "&amp;"per day/week/month. This was achieved by looking at the individual camps and comparing the current activity with the historical distribution. In addition to the rules specified by Kund: inside, additional rules were used to find anomalies in real time. An"&amp;"other feature of the dashboard was the option of capturing feedback (based on a monitored learning model) and determining which data is considered ""good"" and ""bad"". This can ensure a continuous learning process.")</f>
        <v>First, an exploratory statistical analysis of the collected data is carried out. Secondly, the rules that would be used for the analysis are assessed and it is determined which information is required by customers (orders, prices, etc.) and which software should be implemented in order to present the problems of the customer: inside. This example focused in particular on data elements such as shipping/flow deviations, orders per day, uniform deviation (product-specific), seasonal dependency of metrics and more.
 The final decision was to move all data to a cloud-based system that the customer can easily access. A dashboard was chosen as the preferred provision method. This dashboard of the new AI tool contained the top 10/50/100 etc. Anomalies that occur per day/week/month. This was achieved by looking at the individual camps and comparing the current activity with the historical distribution. In addition to the rules specified by Kund: inside, additional rules were used to find anomalies in real time. Another feature of the dashboard was the option of capturing feedback (based on a monitored learning model) and determining which data is considered "good" and "bad". This can ensure a continuous learning process.</v>
      </c>
      <c r="J32" s="28" t="s">
        <v>249</v>
      </c>
      <c r="K32" s="18" t="s">
        <v>22</v>
      </c>
      <c r="L32" s="18" t="s">
        <v>221</v>
      </c>
      <c r="M32" s="29" t="s">
        <v>222</v>
      </c>
      <c r="N32" s="29" t="s">
        <v>74</v>
      </c>
      <c r="O32" s="29" t="s">
        <v>46</v>
      </c>
      <c r="P32" s="29" t="s">
        <v>47</v>
      </c>
      <c r="Q32" s="29" t="s">
        <v>180</v>
      </c>
      <c r="R32" s="29"/>
      <c r="S32" s="29"/>
      <c r="T32" s="54"/>
      <c r="U32" s="29" t="s">
        <v>51</v>
      </c>
      <c r="V32" s="29"/>
      <c r="W32" s="33"/>
      <c r="X32" s="32" t="s">
        <v>53</v>
      </c>
      <c r="Y32" s="33"/>
      <c r="Z32" s="29"/>
      <c r="AA32" s="36"/>
      <c r="AB32" s="33"/>
      <c r="AC32" s="48" t="s">
        <v>55</v>
      </c>
    </row>
    <row r="33" customFormat="false" ht="195" hidden="false" customHeight="false" outlineLevel="0" collapsed="false">
      <c r="A33" s="26" t="n">
        <v>30</v>
      </c>
      <c r="B33" s="38" t="s">
        <v>250</v>
      </c>
      <c r="C33" s="38"/>
      <c r="D33" s="39" t="s">
        <v>251</v>
      </c>
      <c r="E33" s="28" t="str">
        <f aca="false">IFERROR(__xludf.dummyfunction("GOOGLETRANSLATE(D33,""de"",""en"")"),"Contract management is the process of management of contracts of various parties (supplier: inside, partners: inside and customer: inside), to cover the conditions and deadlines and the support of the processes that use the contract data to ensure that su"&amp;"pplier relationships are efficient and profitable . Natural Language Processing (NLP) enables companies to automatically scan and understand long and word -rich legal documents in order to identify potential savings options. Algorithms for machine learnin"&amp;"g can also automate contract management in order to make the auditing process faster and more efficiently.")</f>
        <v>Contract management is the process of management of contracts of various parties (supplier: inside, partners: inside and customer: inside), to cover the conditions and deadlines and the support of the processes that use the contract data to ensure that supplier relationships are efficient and profitable . Natural Language Processing (NLP) enables companies to automatically scan and understand long and word -rich legal documents in order to identify potential savings options. Algorithms for machine learning can also automate contract management in order to make the auditing process faster and more efficiently.</v>
      </c>
      <c r="F33" s="39" t="s">
        <v>252</v>
      </c>
      <c r="G33" s="28" t="str">
        <f aca="false">IFERROR(__xludf.dummyfunction("GOOGLETRANSLATE(F33,""de"",""en"")"),"Here Technologies wanted to pull more of his old contracts that were not saved or were accessible via Icertis Contract Intelligence (ICI). The leading location technology company had 70,000 documents in non -digitized, unstructured form that represent a h"&amp;"uge wealth of data that could not simply be accessed and that could not be shared throughout the company in order to make better business decisions. Here had previously introduced the ICI platform to create a single source of legal law for its contracts a"&amp;"nd thereby increase efficiency, protect against risks and his employees: to enable the interior to manage contracts without a strong participation of the legal department. Without access to old contracts, the goal of here, a single source of truth, lacked"&amp;" a crucial component, and the effort to digitize 70,000 contracts manually and extract the data it contains it was cost and time-consuming.")</f>
        <v>Here Technologies wanted to pull more of his old contracts that were not saved or were accessible via Icertis Contract Intelligence (ICI). The leading location technology company had 70,000 documents in non -digitized, unstructured form that represent a huge wealth of data that could not simply be accessed and that could not be shared throughout the company in order to make better business decisions. Here had previously introduced the ICI platform to create a single source of legal law for its contracts and thereby increase efficiency, protect against risks and his employees: to enable the interior to manage contracts without a strong participation of the legal department. Without access to old contracts, the goal of here, a single source of truth, lacked a crucial component, and the effort to digitize 70,000 contracts manually and extract the data it contains it was cost and time-consuming.</v>
      </c>
      <c r="H33" s="39" t="s">
        <v>253</v>
      </c>
      <c r="I33" s="28" t="str">
        <f aca="false">IFERROR(__xludf.dummyfunction("GOOGLETRANSLATE(H33,""de"",""en"")"),"Here used an external AI tool that was trained on one of the largest annotated contract archives in the world. The Discoverai app can identify and extract contractual metadata, attributes and clauses on a large scale and has helped companies release the v"&amp;"alue of millions of historical contracts. With the help of AI, contracts can be converted into analyzable digital assets by unstructured text blocks in about 75% less time than would be possible in manual processes. Here carried out 70,000 old contracts v"&amp;"ia an AI pipeline with OCR technology (Optical Character Recognition), so that contract data that are contained in text, images, table data and PDFs with low resolution could be processed by the system.")</f>
        <v>Here used an external AI tool that was trained on one of the largest annotated contract archives in the world. The Discoverai app can identify and extract contractual metadata, attributes and clauses on a large scale and has helped companies release the value of millions of historical contracts. With the help of AI, contracts can be converted into analyzable digital assets by unstructured text blocks in about 75% less time than would be possible in manual processes. Here carried out 70,000 old contracts via an AI pipeline with OCR technology (Optical Character Recognition), so that contract data that are contained in text, images, table data and PDFs with low resolution could be processed by the system.</v>
      </c>
      <c r="J33" s="39" t="s">
        <v>254</v>
      </c>
      <c r="K33" s="40" t="s">
        <v>22</v>
      </c>
      <c r="L33" s="40" t="s">
        <v>221</v>
      </c>
      <c r="M33" s="29" t="s">
        <v>155</v>
      </c>
      <c r="N33" s="29" t="s">
        <v>45</v>
      </c>
      <c r="O33" s="29"/>
      <c r="P33" s="29" t="s">
        <v>47</v>
      </c>
      <c r="Q33" s="29" t="s">
        <v>180</v>
      </c>
      <c r="R33" s="29"/>
      <c r="S33" s="29"/>
      <c r="T33" s="54"/>
      <c r="U33" s="29" t="s">
        <v>51</v>
      </c>
      <c r="V33" s="29"/>
      <c r="W33" s="33"/>
      <c r="X33" s="32" t="s">
        <v>53</v>
      </c>
      <c r="Y33" s="33"/>
      <c r="Z33" s="29"/>
      <c r="AA33" s="36"/>
      <c r="AB33" s="33"/>
      <c r="AC33" s="48" t="s">
        <v>55</v>
      </c>
    </row>
    <row r="34" customFormat="false" ht="255.7" hidden="false" customHeight="false" outlineLevel="0" collapsed="false">
      <c r="A34" s="26" t="n">
        <v>31</v>
      </c>
      <c r="B34" s="27" t="s">
        <v>255</v>
      </c>
      <c r="C34" s="27"/>
      <c r="D34" s="28" t="s">
        <v>256</v>
      </c>
      <c r="E34" s="28" t="str">
        <f aca="false">IFERROR(__xludf.dummyfunction("GOOGLETRANSLATE(D34,""de"",""en"")"),"The right suppliers: inside can transform the performance of a company. Companies that keep their delivery base with the best of the market synchronously generate significant competitive advantages. A study has shown that top performers can achieve signif"&amp;"icantly lower cost items compared to their competitors: they are exposed to fewer key risks, such as: B. the dependence on individual suppliers: inside for critical parts. Heditical supplier capacities can also help differentiate products and increase the"&amp;" market share. AI can be used to manage, control and automate procurement processes.")</f>
        <v>The right suppliers: inside can transform the performance of a company. Companies that keep their delivery base with the best of the market synchronously generate significant competitive advantages. A study has shown that top performers can achieve significantly lower cost items compared to their competitors: they are exposed to fewer key risks, such as: B. the dependence on individual suppliers: inside for critical parts. Heditical supplier capacities can also help differentiate products and increase the market share. AI can be used to manage, control and automate procurement processes.</v>
      </c>
      <c r="F34" s="28" t="s">
        <v>257</v>
      </c>
      <c r="G34" s="28" t="str">
        <f aca="false">IFERROR(__xludf.dummyfunction("GOOGLETRANSLATE(F34,""de"",""en"")"),"However, this process becomes more and more difficult in a rapidly changing global economy in which the lifespan of companies is becoming increasingly shorter and supply chain interruptions. In this inconsistent environment, the right suppliers are: on th"&amp;"e inside for today may not be the right ones for tomorrow, and companies have to be able to quickly identify and get new supplier partners on board. In most companies, the search for new suppliers is: but inside is a discouraging manual process. On averag"&amp;"e, it takes several months to complete a single search for delivery, with a sourcing professional spending many hours of work-and yet only a few dozen suppliers can be considered from a total amount of thousands.
 Due to the required time and work, the id"&amp;"entification of new suppliers is often dealt with: often, subordinate. Instead, companies are satisfied with the supplier: inside that they have kept for decades and achieve minimal performance improvements, while the increase in value is falling by the w"&amp;"ayside - and the company is still subject to interruptions in the supply chain.
 This means that you lose competitive advantages, take risks and miss opportunities.")</f>
        <v>However, this process becomes more and more difficult in a rapidly changing global economy in which the lifespan of companies is becoming increasingly shorter and supply chain interruptions. In this inconsistent environment, the right suppliers are: on the inside for today may not be the right ones for tomorrow, and companies have to be able to quickly identify and get new supplier partners on board. In most companies, the search for new suppliers is: but inside is a discouraging manual process. On average, it takes several months to complete a single search for delivery, with a sourcing professional spending many hours of work-and yet only a few dozen suppliers can be considered from a total amount of thousands.
 Due to the required time and work, the identification of new suppliers is often dealt with: often, subordinate. Instead, companies are satisfied with the supplier: inside that they have kept for decades and achieve minimal performance improvements, while the increase in value is falling by the wayside - and the company is still subject to interruptions in the supply chain.
 This means that you lose competitive advantages, take risks and miss opportunities.</v>
      </c>
      <c r="H34" s="28" t="s">
        <v>258</v>
      </c>
      <c r="I34" s="28" t="str">
        <f aca="false">IFERROR(__xludf.dummyfunction("GOOGLETRANSLATE(H34,""de"",""en"")"),"A new generation of tools combines human specialist knowledge with an algorithm of artificial intelligence (AI) in order to radically improve the process of supplier identification and to scan millions of suppliers: in a fraction of the time.
 A category "&amp;"expert describes the desired product, service or manufacturing capacity together with all restrictions, such as B. the location - all in plain text. Frequently updated source data for millions of suppliers: Interior comes from a variety of unfree, publicl"&amp;"y accessible and commercial databases, some of which are global and some regionally specific. The category specialist then trains a natural-length processing (NLP) algorithm in order to comb through the supplier descriptions in the combined data record.
 "&amp;"Within a few iterations, the NLP algorithm borders the list on a few suppliers: inside that correspond to the criteria of the sourcing professional. This iterative approach enables search tools to work with unprecedented speed and precision and in just a "&amp;"few hours to find a selection list of possible suppliers: inside from a million database.")</f>
        <v>A new generation of tools combines human specialist knowledge with an algorithm of artificial intelligence (AI) in order to radically improve the process of supplier identification and to scan millions of suppliers: in a fraction of the time.
 A category expert describes the desired product, service or manufacturing capacity together with all restrictions, such as B. the location - all in plain text. Frequently updated source data for millions of suppliers: Interior comes from a variety of unfree, publicly accessible and commercial databases, some of which are global and some regionally specific. The category specialist then trains a natural-length processing (NLP) algorithm in order to comb through the supplier descriptions in the combined data record.
 Within a few iterations, the NLP algorithm borders the list on a few suppliers: inside that correspond to the criteria of the sourcing professional. This iterative approach enables search tools to work with unprecedented speed and precision and in just a few hours to find a selection list of possible suppliers: inside from a million database.</v>
      </c>
      <c r="J34" s="28" t="s">
        <v>259</v>
      </c>
      <c r="K34" s="18" t="s">
        <v>22</v>
      </c>
      <c r="L34" s="18" t="s">
        <v>221</v>
      </c>
      <c r="M34" s="29" t="s">
        <v>155</v>
      </c>
      <c r="N34" s="29" t="s">
        <v>156</v>
      </c>
      <c r="O34" s="29" t="s">
        <v>46</v>
      </c>
      <c r="P34" s="29" t="s">
        <v>47</v>
      </c>
      <c r="Q34" s="29" t="s">
        <v>180</v>
      </c>
      <c r="R34" s="29"/>
      <c r="S34" s="29"/>
      <c r="T34" s="54"/>
      <c r="U34" s="29" t="s">
        <v>51</v>
      </c>
      <c r="V34" s="29"/>
      <c r="W34" s="33"/>
      <c r="X34" s="55" t="s">
        <v>53</v>
      </c>
      <c r="Y34" s="33"/>
      <c r="Z34" s="29"/>
      <c r="AA34" s="36"/>
      <c r="AB34" s="60" t="s">
        <v>260</v>
      </c>
      <c r="AC34" s="48" t="s">
        <v>55</v>
      </c>
    </row>
    <row r="35" customFormat="false" ht="255" hidden="false" customHeight="false" outlineLevel="0" collapsed="false">
      <c r="A35" s="26" t="n">
        <v>32</v>
      </c>
      <c r="B35" s="38" t="s">
        <v>261</v>
      </c>
      <c r="C35" s="38"/>
      <c r="D35" s="39" t="s">
        <v>262</v>
      </c>
      <c r="E35" s="28" t="str">
        <f aca="false">IFERROR(__xludf.dummyfunction("GOOGLETRANSLATE(D35,""de"",""en"")"),"An output category is the logical grouping of similar expenditure positions or services that have been clearly defined at the organizational level. For example, “information technology” can be seen as a output category that includes both IT software and h"&amp;"ardware. The classification of output data is the process of grouping output data for similar goods or services and their allocation to predefined categories using a taxonomy document. It is a hierarchical taxonomy or a framework that comprises many impor"&amp;"tant shopping sectors with several subcategories and provides procurement managers: Inside clarity, expenditure transparency and practicality.")</f>
        <v>An output category is the logical grouping of similar expenditure positions or services that have been clearly defined at the organizational level. For example, “information technology” can be seen as a output category that includes both IT software and hardware. The classification of output data is the process of grouping output data for similar goods or services and their allocation to predefined categories using a taxonomy document. It is a hierarchical taxonomy or a framework that comprises many important shopping sectors with several subcategories and provides procurement managers: Inside clarity, expenditure transparency and practicality.</v>
      </c>
      <c r="F35" s="39" t="s">
        <v>263</v>
      </c>
      <c r="G35" s="28" t="str">
        <f aca="false">IFERROR(__xludf.dummyfunction("GOOGLETRANSLATE(F35,""de"",""en"")"),"Procurement organizations must categorize millions of unique transactions based on data from invoices, orders or other data sources in procurement categories. Procurement organizations create complex hierarchies of categories and subcategories with good i"&amp;"ntent, but have difficulties to maintain sufficiently high data quality or speed to categorize new data. In the past, it was common for the procurement expenses to be analyzed once a year or quarterly, while powerful procurement organizations are now depe"&amp;"ndent on almost real-time data updates in order to meet the company's requirements.
 For example, a new Dell computer in the main register can be identified as an IT device, while the description of the invoice item contains additional details that distin"&amp;"guish it as a laptop computer. The order for this article can have a different description that refers to supplier or manufacturer-specific data points. Although all these data sources refer to the same element, it requires intelligence to make correct cl"&amp;"assification.")</f>
        <v>Procurement organizations must categorize millions of unique transactions based on data from invoices, orders or other data sources in procurement categories. Procurement organizations create complex hierarchies of categories and subcategories with good intent, but have difficulties to maintain sufficiently high data quality or speed to categorize new data. In the past, it was common for the procurement expenses to be analyzed once a year or quarterly, while powerful procurement organizations are now dependent on almost real-time data updates in order to meet the company's requirements.
 For example, a new Dell computer in the main register can be identified as an IT device, while the description of the invoice item contains additional details that distinguish it as a laptop computer. The order for this article can have a different description that refers to supplier or manufacturer-specific data points. Although all these data sources refer to the same element, it requires intelligence to make correct classification.</v>
      </c>
      <c r="H35" s="39" t="s">
        <v>264</v>
      </c>
      <c r="I35" s="28" t="str">
        <f aca="false">IFERROR(__xludf.dummyfunction("GOOGLETRANSLATE(H35,""de"",""en"")"),"While various aspects of the AI ​​have the potential to solve or reduce the challenge of the expenditure of expenditure, most software solutions today contain a form of monitored machine learning. Algorithms for machine learning can automatically classify"&amp;" new output data in procurement staxonomies. Alternatively, it can also provide suggestions for category expert: inside via a classification tool. In addition, the AI ​​classifier based on machine learning can specify a confidence level for each classific"&amp;"ation proposal. For example, low trust is closer to zero, while a larger number represents higher trust. Machine learning can also go beyond the new classification of expenditure and recognize mistakes that were made in the case of previous regular classi"&amp;"fications by human category expert: inside. For continuous training, human category experts can check or validate AI-classified data and deliver valuable training input for future classifications.")</f>
        <v>While various aspects of the AI ​​have the potential to solve or reduce the challenge of the expenditure of expenditure, most software solutions today contain a form of monitored machine learning. Algorithms for machine learning can automatically classify new output data in procurement staxonomies. Alternatively, it can also provide suggestions for category expert: inside via a classification tool. In addition, the AI ​​classifier based on machine learning can specify a confidence level for each classification proposal. For example, low trust is closer to zero, while a larger number represents higher trust. Machine learning can also go beyond the new classification of expenditure and recognize mistakes that were made in the case of previous regular classifications by human category expert: inside. For continuous training, human category experts can check or validate AI-classified data and deliver valuable training input for future classifications.</v>
      </c>
      <c r="J35" s="39" t="s">
        <v>265</v>
      </c>
      <c r="K35" s="40" t="s">
        <v>22</v>
      </c>
      <c r="L35" s="40" t="s">
        <v>221</v>
      </c>
      <c r="M35" s="29" t="s">
        <v>155</v>
      </c>
      <c r="N35" s="29" t="s">
        <v>156</v>
      </c>
      <c r="O35" s="29" t="s">
        <v>46</v>
      </c>
      <c r="P35" s="29" t="s">
        <v>47</v>
      </c>
      <c r="Q35" s="29" t="s">
        <v>48</v>
      </c>
      <c r="R35" s="29"/>
      <c r="S35" s="29"/>
      <c r="T35" s="54"/>
      <c r="U35" s="29" t="s">
        <v>51</v>
      </c>
      <c r="V35" s="29"/>
      <c r="W35" s="33"/>
      <c r="X35" s="32" t="s">
        <v>53</v>
      </c>
      <c r="Y35" s="33"/>
      <c r="Z35" s="29"/>
      <c r="AA35" s="36"/>
      <c r="AB35" s="33"/>
      <c r="AC35" s="48" t="s">
        <v>55</v>
      </c>
    </row>
    <row r="36" customFormat="false" ht="180" hidden="false" customHeight="false" outlineLevel="0" collapsed="false">
      <c r="A36" s="26" t="n">
        <v>33</v>
      </c>
      <c r="B36" s="27" t="s">
        <v>266</v>
      </c>
      <c r="C36" s="27"/>
      <c r="D36" s="28" t="s">
        <v>267</v>
      </c>
      <c r="E36" s="28" t="str">
        <f aca="false">IFERROR(__xludf.dummyfunction("GOOGLETRANSLATE(D36,""de"",""en"")"),"A chatbot is an application used to use human conversation (or a chat) with a user in natural language through voice commands or text chats, or both, via messaging applications, websites, mobile apps or about that To simulate phone. A Chatbot uses Natural"&amp;" Language Processing (NLP) and takes on two tasks: Analysis of the user request, i.e. the recognition of the user's intention and react with a correct answer. Chatbot applications optimize the interactions between people and services and improve the custo"&amp;"mer experience. At the same time, they offer companies new opportunities to improve the customer loyalty process and operational efficiency by reducing the typical costs of customer service. With chatbots it is possible to offer a 24-hour service and to r"&amp;"each more: inside.")</f>
        <v>A chatbot is an application used to use human conversation (or a chat) with a user in natural language through voice commands or text chats, or both, via messaging applications, websites, mobile apps or about that To simulate phone. A Chatbot uses Natural Language Processing (NLP) and takes on two tasks: Analysis of the user request, i.e. the recognition of the user's intention and react with a correct answer. Chatbot applications optimize the interactions between people and services and improve the customer experience. At the same time, they offer companies new opportunities to improve the customer loyalty process and operational efficiency by reducing the typical costs of customer service. With chatbots it is possible to offer a 24-hour service and to reach more: inside.</v>
      </c>
      <c r="F36" s="28" t="s">
        <v>267</v>
      </c>
      <c r="G36" s="28" t="str">
        <f aca="false">IFERROR(__xludf.dummyfunction("GOOGLETRANSLATE(F36,""de"",""en"")"),"A chatbot is an application used to use human conversation (or a chat) with a user in natural language through voice commands or text chats, or both, via messaging applications, websites, mobile apps or about that To simulate phone. A Chatbot uses Natural"&amp;" Language Processing (NLP) and takes on two tasks: Analysis of the user request, i.e. the recognition of the user's intention and react with a correct answer. Chatbot applications optimize the interactions between people and services and improve the custo"&amp;"mer experience. At the same time, they offer companies new opportunities to improve the customer loyalty process and operational efficiency by reducing the typical costs of customer service. With chatbots it is possible to offer a 24-hour service and to r"&amp;"each more: inside.")</f>
        <v>A chatbot is an application used to use human conversation (or a chat) with a user in natural language through voice commands or text chats, or both, via messaging applications, websites, mobile apps or about that To simulate phone. A Chatbot uses Natural Language Processing (NLP) and takes on two tasks: Analysis of the user request, i.e. the recognition of the user's intention and react with a correct answer. Chatbot applications optimize the interactions between people and services and improve the customer experience. At the same time, they offer companies new opportunities to improve the customer loyalty process and operational efficiency by reducing the typical costs of customer service. With chatbots it is possible to offer a 24-hour service and to reach more: inside.</v>
      </c>
      <c r="H36" s="28" t="s">
        <v>268</v>
      </c>
      <c r="I36" s="28" t="str">
        <f aca="false">IFERROR(__xludf.dummyfunction("GOOGLETRANSLATE(H36,""de"",""en"")"),"In April 2016, KLM teamed up with a startup to integrate AI into the social media activities of KLM. The integrated AI platform uses historical data from several years, such as routing, metadata history and chatlogs. The result is the Service Chatbot from"&amp;" KLM called BlueBot (BB), with which customers can book a ticket in the messenger using artificial intelligence. BB can automate customer inquiries in different ways: it classifies customer inquiries and assigns them automatically, suggests answers that c"&amp;"an be sent or edited immediately, and offers self-service for simple tasks such as filling out forms and ordering on board . If the chat bot can not help: he refers it to human service college: inside.")</f>
        <v>In April 2016, KLM teamed up with a startup to integrate AI into the social media activities of KLM. The integrated AI platform uses historical data from several years, such as routing, metadata history and chatlogs. The result is the Service Chatbot from KLM called BlueBot (BB), with which customers can book a ticket in the messenger using artificial intelligence. BB can automate customer inquiries in different ways: it classifies customer inquiries and assigns them automatically, suggests answers that can be sent or edited immediately, and offers self-service for simple tasks such as filling out forms and ordering on board . If the chat bot can not help: he refers it to human service college: inside.</v>
      </c>
      <c r="J36" s="28" t="s">
        <v>269</v>
      </c>
      <c r="K36" s="18" t="s">
        <v>22</v>
      </c>
      <c r="L36" s="18" t="s">
        <v>270</v>
      </c>
      <c r="M36" s="29" t="s">
        <v>238</v>
      </c>
      <c r="N36" s="29" t="s">
        <v>45</v>
      </c>
      <c r="O36" s="29" t="s">
        <v>46</v>
      </c>
      <c r="P36" s="29" t="s">
        <v>47</v>
      </c>
      <c r="Q36" s="29" t="s">
        <v>76</v>
      </c>
      <c r="R36" s="29"/>
      <c r="S36" s="29"/>
      <c r="T36" s="54"/>
      <c r="U36" s="29" t="s">
        <v>51</v>
      </c>
      <c r="V36" s="29"/>
      <c r="W36" s="33"/>
      <c r="X36" s="32" t="s">
        <v>53</v>
      </c>
      <c r="Y36" s="33"/>
      <c r="Z36" s="29"/>
      <c r="AA36" s="36"/>
      <c r="AB36" s="33"/>
      <c r="AC36" s="48" t="s">
        <v>104</v>
      </c>
    </row>
    <row r="37" customFormat="false" ht="135" hidden="false" customHeight="false" outlineLevel="0" collapsed="false">
      <c r="A37" s="26" t="n">
        <v>34</v>
      </c>
      <c r="B37" s="38" t="s">
        <v>271</v>
      </c>
      <c r="C37" s="38"/>
      <c r="D37" s="39" t="s">
        <v>272</v>
      </c>
      <c r="E37" s="28" t="str">
        <f aca="false">IFERROR(__xludf.dummyfunction("GOOGLETRANSLATE(D37,""de"",""en"")"),"Intelligent Call Routing (ICR) was developed to increase the efficiency of automated call management and improve the customer experience for callers: inside. Intelligent call routing systems identify the caller and the caller to the call to assign callers"&amp;": inside the right agent. This practice is not limited to calls. Intelligent routing can be done regardless of where and how the customer contacts the company, this also includes routing e-mails or chat inquiries.")</f>
        <v>Intelligent Call Routing (ICR) was developed to increase the efficiency of automated call management and improve the customer experience for callers: inside. Intelligent call routing systems identify the caller and the caller to the call to assign callers: inside the right agent. This practice is not limited to calls. Intelligent routing can be done regardless of where and how the customer contacts the company, this also includes routing e-mails or chat inquiries.</v>
      </c>
      <c r="F37" s="39" t="s">
        <v>273</v>
      </c>
      <c r="G37" s="28" t="str">
        <f aca="false">IFERROR(__xludf.dummyfunction("GOOGLETRANSLATE(F37,""de"",""en"")"),"Swisscom is an important telecommunications provider in Switzerland. It is the leading provider of mobile communications, network, Internet and digital TV services for companies and private customers: inside in Switzerland. There are 4,000 sales and custo"&amp;"mer service employees for the company: inside, the more than 50 million contacts every year, mostly incoming calls- in German, French, Italian and English. They also edit emails, chats and letters.")</f>
        <v>Swisscom is an important telecommunications provider in Switzerland. It is the leading provider of mobile communications, network, Internet and digital TV services for companies and private customers: inside in Switzerland. There are 4,000 sales and customer service employees for the company: inside, the more than 50 million contacts every year, mostly incoming calls- in German, French, Italian and English. They also edit emails, chats and letters.</v>
      </c>
      <c r="H37" s="39" t="s">
        <v>274</v>
      </c>
      <c r="I37" s="28" t="str">
        <f aca="false">IFERROR(__xludf.dummyfunction("GOOGLETRANSLATE(H37,""de"",""en"")"),"With AI, Swisscom has better coordinated customer calls with the most powerful agent: inside for different types of interactions. And by changing between traditional and forward -looking routing, the company was able to measure the effect exactly. The ave"&amp;"rage processing time was reduced by 3%. In addition, the company uses intelligent call forwarding in order not only to reduce the average processing time, but also to ensure that customers are connected directly to agent: inside with the correct knowledge"&amp;" and skills. There were no negative effects on other KPIs, such as the speed of answering and the number of broken calls.")</f>
        <v>With AI, Swisscom has better coordinated customer calls with the most powerful agent: inside for different types of interactions. And by changing between traditional and forward -looking routing, the company was able to measure the effect exactly. The average processing time was reduced by 3%. In addition, the company uses intelligent call forwarding in order not only to reduce the average processing time, but also to ensure that customers are connected directly to agent: inside with the correct knowledge and skills. There were no negative effects on other KPIs, such as the speed of answering and the number of broken calls.</v>
      </c>
      <c r="J37" s="39" t="s">
        <v>275</v>
      </c>
      <c r="K37" s="40" t="s">
        <v>22</v>
      </c>
      <c r="L37" s="40" t="s">
        <v>270</v>
      </c>
      <c r="M37" s="29" t="s">
        <v>238</v>
      </c>
      <c r="N37" s="29" t="s">
        <v>129</v>
      </c>
      <c r="O37" s="29" t="s">
        <v>46</v>
      </c>
      <c r="P37" s="29" t="s">
        <v>47</v>
      </c>
      <c r="Q37" s="29" t="s">
        <v>48</v>
      </c>
      <c r="R37" s="29"/>
      <c r="S37" s="29"/>
      <c r="T37" s="54"/>
      <c r="U37" s="29" t="s">
        <v>51</v>
      </c>
      <c r="V37" s="29"/>
      <c r="W37" s="33"/>
      <c r="X37" s="32" t="s">
        <v>53</v>
      </c>
      <c r="Y37" s="33"/>
      <c r="Z37" s="29"/>
      <c r="AA37" s="36"/>
      <c r="AB37" s="33"/>
      <c r="AC37" s="48" t="s">
        <v>104</v>
      </c>
    </row>
    <row r="38" customFormat="false" ht="285" hidden="false" customHeight="false" outlineLevel="0" collapsed="false">
      <c r="A38" s="26" t="n">
        <v>35</v>
      </c>
      <c r="B38" s="27" t="s">
        <v>276</v>
      </c>
      <c r="C38" s="27"/>
      <c r="D38" s="28" t="s">
        <v>277</v>
      </c>
      <c r="E38" s="28" t="str">
        <f aca="false">IFERROR(__xludf.dummyfunction("GOOGLETRANSLATE(D38,""de"",""en"")"),"Companies can use AI so that they prioritize, adapt and protect their customer experiences and services. Biometric is such an example. It includes a number of modalities for customer authentication (voice, behavior, face recognition, etc.) that make this "&amp;"important factor faster, easier and safer than ever. Likewise, AI and the advanced analysis made possible can be used in a way that reveal new patterns, indicate fraud, identify and promote best practices and contribute to reducing security risks. There a"&amp;"re two categories of biometric solutions for recognition and identification:
 ● Physical-biometric solutions use unmistakable and measurable features of certain parts of the human body (such as face, iris, DNA, vein, fingerprints) of a person and conver"&amp;"t this information into a code understandable for the AI ​​system.
 ● Behavioral biometric solutions work in a similar way, but use unique behavioral features such as the tipprhythm of a person, the type of interaction with devices, gait, voice, etc. Thes"&amp;"e coded biometric information is stored in a database and digitally evaluated during authentication and review.")</f>
        <v>Companies can use AI so that they prioritize, adapt and protect their customer experiences and services. Biometric is such an example. It includes a number of modalities for customer authentication (voice, behavior, face recognition, etc.) that make this important factor faster, easier and safer than ever. Likewise, AI and the advanced analysis made possible can be used in a way that reveal new patterns, indicate fraud, identify and promote best practices and contribute to reducing security risks. There are two categories of biometric solutions for recognition and identification:
 ● Physical-biometric solutions use unmistakable and measurable features of certain parts of the human body (such as face, iris, DNA, vein, fingerprints) of a person and convert this information into a code understandable for the AI ​​system.
 ● Behavioral biometric solutions work in a similar way, but use unique behavioral features such as the tipprhythm of a person, the type of interaction with devices, gait, voice, etc. These coded biometric information is stored in a database and digitally evaluated during authentication and review.</v>
      </c>
      <c r="F38" s="28" t="s">
        <v>278</v>
      </c>
      <c r="G38" s="28" t="str">
        <f aca="false">IFERROR(__xludf.dummyfunction("GOOGLETRANSLATE(F38,""de"",""en"")"),"Companies are increasingly aware of the possible damage to data protection violations, both with regard to their reputation and of course on the high fines of the General Data Protection Regulation. At the same time, they are aware of the consequences of "&amp;"time -consuming and complex authentication procedures, which lead to great frustration and the perception of consumers: can affect the inside for their brand.
 Companies are therefore looking for a balance between information security and a pleasant cus"&amp;"tomer experience. Voice biometric technology promises one of the safest and most convenient authentication methods that are available today. One of the main advantages is that no special equipment is required for the use of the language biometry. The tech"&amp;"nology is transparent and does not require user or device activation, no expensive HD camera or an external application. Consumers: Inside, a conventional telephone line, a smartphone or a web -based application can then be used, which also enables compan"&amp;"ies to offer all users: more comprehensive customer service inside, regardless of age, income level, knowledge of dealing with smart tech or the fact of whether You can afford a smartphone at all.")</f>
        <v>Companies are increasingly aware of the possible damage to data protection violations, both with regard to their reputation and of course on the high fines of the General Data Protection Regulation. At the same time, they are aware of the consequences of time -consuming and complex authentication procedures, which lead to great frustration and the perception of consumers: can affect the inside for their brand.
 Companies are therefore looking for a balance between information security and a pleasant customer experience. Voice biometric technology promises one of the safest and most convenient authentication methods that are available today. One of the main advantages is that no special equipment is required for the use of the language biometry. The technology is transparent and does not require user or device activation, no expensive HD camera or an external application. Consumers: Inside, a conventional telephone line, a smartphone or a web -based application can then be used, which also enables companies to offer all users: more comprehensive customer service inside, regardless of age, income level, knowledge of dealing with smart tech or the fact of whether You can afford a smartphone at all.</v>
      </c>
      <c r="H38" s="28" t="s">
        <v>279</v>
      </c>
      <c r="I38" s="28" t="str">
        <f aca="false">IFERROR(__xludf.dummyfunction("GOOGLETRANSLATE(H38,""de"",""en"")"),"The language check takes place throughout the conversation ""Live"" and protects against changes in circumstances - or people - on the other side of the management. Another important point is that the user does not have to pass on personal or confidential"&amp;" data on authentication in language biometry. The voice test is everything that matters. Voice biometry includes both physical features such as the form of the vocal tract, which is responsible for the articulation and control of language production, as w"&amp;"ell as behavioral features such as pitch, cadence and tone, etc. Digitize vocal biometric solutions by reducing them to segments with coded frequencies or formants And create a sample ""voice print"" unique for a person. This voice print is used to identi"&amp;"fy and authentication of the spokeswoman.")</f>
        <v>The language check takes place throughout the conversation "Live" and protects against changes in circumstances - or people - on the other side of the management. Another important point is that the user does not have to pass on personal or confidential data on authentication in language biometry. The voice test is everything that matters. Voice biometry includes both physical features such as the form of the vocal tract, which is responsible for the articulation and control of language production, as well as behavioral features such as pitch, cadence and tone, etc. Digitize vocal biometric solutions by reducing them to segments with coded frequencies or formants And create a sample "voice print" unique for a person. This voice print is used to identify and authentication of the spokeswoman.</v>
      </c>
      <c r="J38" s="51" t="s">
        <v>280</v>
      </c>
      <c r="K38" s="18" t="s">
        <v>22</v>
      </c>
      <c r="L38" s="18" t="s">
        <v>270</v>
      </c>
      <c r="M38" s="29" t="s">
        <v>281</v>
      </c>
      <c r="N38" s="29" t="s">
        <v>282</v>
      </c>
      <c r="O38" s="29" t="s">
        <v>75</v>
      </c>
      <c r="P38" s="29" t="s">
        <v>47</v>
      </c>
      <c r="Q38" s="29" t="s">
        <v>48</v>
      </c>
      <c r="R38" s="29"/>
      <c r="S38" s="29"/>
      <c r="T38" s="54"/>
      <c r="U38" s="29" t="s">
        <v>49</v>
      </c>
      <c r="V38" s="29" t="s">
        <v>283</v>
      </c>
      <c r="W38" s="33" t="s">
        <v>284</v>
      </c>
      <c r="X38" s="32" t="s">
        <v>65</v>
      </c>
      <c r="Y38" s="33" t="s">
        <v>66</v>
      </c>
      <c r="Z38" s="29" t="n">
        <v>1</v>
      </c>
      <c r="AA38" s="36" t="s">
        <v>285</v>
      </c>
      <c r="AB38" s="33"/>
      <c r="AC38" s="48" t="s">
        <v>104</v>
      </c>
    </row>
    <row r="39" customFormat="false" ht="285" hidden="false" customHeight="false" outlineLevel="0" collapsed="false">
      <c r="A39" s="26" t="n">
        <v>36</v>
      </c>
      <c r="B39" s="38" t="s">
        <v>286</v>
      </c>
      <c r="C39" s="38"/>
      <c r="D39" s="39" t="s">
        <v>277</v>
      </c>
      <c r="E39" s="28" t="str">
        <f aca="false">IFERROR(__xludf.dummyfunction("GOOGLETRANSLATE(D39,""de"",""en"")"),"Companies can use AI so that they prioritize, adapt and protect their customer experiences and services. Biometric is such an example. It includes a number of modalities for customer authentication (voice, behavior, face recognition, etc.) that make this "&amp;"important factor faster, easier and safer than ever. Likewise, AI and the advanced analysis made possible can be used in a way that reveal new patterns, indicate fraud, identify and promote best practices and contribute to reducing security risks. There a"&amp;"re two categories of biometric solutions for recognition and identification:
 ● Physical-biometric solutions use unmistakable and measurable features of certain parts of the human body (such as face, iris, DNA, vein, fingerprints) of a person and conver"&amp;"t this information into a code understandable for the AI ​​system.
 ● Behavioral biometric solutions work in a similar way, but use unique behavioral features such as the tipprhythm of a person, the type of interaction with devices, gait, voice, etc. Thes"&amp;"e coded biometric information is stored in a database and digitally evaluated during authentication and review.")</f>
        <v>Companies can use AI so that they prioritize, adapt and protect their customer experiences and services. Biometric is such an example. It includes a number of modalities for customer authentication (voice, behavior, face recognition, etc.) that make this important factor faster, easier and safer than ever. Likewise, AI and the advanced analysis made possible can be used in a way that reveal new patterns, indicate fraud, identify and promote best practices and contribute to reducing security risks. There are two categories of biometric solutions for recognition and identification:
 ● Physical-biometric solutions use unmistakable and measurable features of certain parts of the human body (such as face, iris, DNA, vein, fingerprints) of a person and convert this information into a code understandable for the AI ​​system.
 ● Behavioral biometric solutions work in a similar way, but use unique behavioral features such as the tipprhythm of a person, the type of interaction with devices, gait, voice, etc. These coded biometric information is stored in a database and digitally evaluated during authentication and review.</v>
      </c>
      <c r="F39" s="39" t="s">
        <v>287</v>
      </c>
      <c r="G39" s="28" t="str">
        <f aca="false">IFERROR(__xludf.dummyfunction("GOOGLETRANSLATE(F39,""de"",""en"")"),"During the rapid growth of the online bank and the financial service provider, Revolut faced the challenge of checking the identity of its global customers: inside without foregoing simple accessibility and pleasant user experience. The Revolut team had t"&amp;"o offer customers: inside a quick and simple onboarding experience and at the same time ensure that fraudulent users are kept away from their platform. The implementation of Kyc exams (Know your Customer) is a regulatory requirement for digital banks such"&amp;" as revolut, so you have to make sure that you know your customers and filter out those who try to commit identity fraud to create accounts.")</f>
        <v>During the rapid growth of the online bank and the financial service provider, Revolut faced the challenge of checking the identity of its global customers: inside without foregoing simple accessibility and pleasant user experience. The Revolut team had to offer customers: inside a quick and simple onboarding experience and at the same time ensure that fraudulent users are kept away from their platform. The implementation of Kyc exams (Know your Customer) is a regulatory requirement for digital banks such as revolut, so you have to make sure that you know your customers and filter out those who try to commit identity fraud to create accounts.</v>
      </c>
      <c r="H39" s="39" t="s">
        <v>288</v>
      </c>
      <c r="I39" s="28" t="str">
        <f aca="false">IFERROR(__xludf.dummyfunction("GOOGLETRANSLATE(H39,""de"",""en"")"),"Revolut has worked with a AI solution provider to develop an onboarding workflow that guarantees the safety of personal interaction within his app. The resulting combined ID and facial testing is for customers: seamlessly inside and revolts enables a high"&amp;"er level of certainty about the identity of its users: inside. A biometric facial recognition system identifies and verifies a person by extracting and comparing selected facial features from a digital image or a video frame with a facial database. An alg"&amp;"orithm can, for example, analyze the eye distance, the width of the nose, the depth of the eye socket, the shape of the cheekbones, the length of the jaw line, etc. and coded the corresponding data as ""facial printing"", which can then be used in order t"&amp;"o make suitable matches in one To find target database.")</f>
        <v>Revolut has worked with a AI solution provider to develop an onboarding workflow that guarantees the safety of personal interaction within his app. The resulting combined ID and facial testing is for customers: seamlessly inside and revolts enables a higher level of certainty about the identity of its users: inside. A biometric facial recognition system identifies and verifies a person by extracting and comparing selected facial features from a digital image or a video frame with a facial database. An algorithm can, for example, analyze the eye distance, the width of the nose, the depth of the eye socket, the shape of the cheekbones, the length of the jaw line, etc. and coded the corresponding data as "facial printing", which can then be used in order to make suitable matches in one To find target database.</v>
      </c>
      <c r="J39" s="39" t="s">
        <v>289</v>
      </c>
      <c r="K39" s="40" t="s">
        <v>22</v>
      </c>
      <c r="L39" s="40" t="s">
        <v>270</v>
      </c>
      <c r="M39" s="29" t="s">
        <v>290</v>
      </c>
      <c r="N39" s="29" t="s">
        <v>62</v>
      </c>
      <c r="O39" s="29" t="s">
        <v>75</v>
      </c>
      <c r="P39" s="29" t="s">
        <v>47</v>
      </c>
      <c r="Q39" s="29" t="s">
        <v>48</v>
      </c>
      <c r="R39" s="29"/>
      <c r="S39" s="29"/>
      <c r="T39" s="54"/>
      <c r="U39" s="29" t="s">
        <v>49</v>
      </c>
      <c r="V39" s="29" t="s">
        <v>283</v>
      </c>
      <c r="W39" s="33" t="s">
        <v>291</v>
      </c>
      <c r="X39" s="32" t="s">
        <v>65</v>
      </c>
      <c r="Y39" s="33" t="s">
        <v>66</v>
      </c>
      <c r="Z39" s="29" t="n">
        <v>1</v>
      </c>
      <c r="AA39" s="36" t="s">
        <v>285</v>
      </c>
      <c r="AB39" s="33"/>
      <c r="AC39" s="61" t="s">
        <v>55</v>
      </c>
    </row>
    <row r="40" customFormat="false" ht="314" hidden="false" customHeight="false" outlineLevel="0" collapsed="false">
      <c r="A40" s="26" t="n">
        <v>37</v>
      </c>
      <c r="B40" s="27" t="s">
        <v>292</v>
      </c>
      <c r="C40" s="27"/>
      <c r="D40" s="28" t="s">
        <v>293</v>
      </c>
      <c r="E40" s="28" t="str">
        <f aca="false">IFERROR(__xludf.dummyfunction("GOOGLETRANSLATE(D40,""de"",""en"")"),"Intelligent data extraction (IDR) automatically processes documents and is able to interpret their content and purpose. Artificial intelligence changes the skills of OCR tools (Optical Character Recognition). As an area of ​​computer vision, OCR processes"&amp;" pictures from texts and converts this text into machine -readable forms. In other words, it takes handwritten or typed text into physical documents and convert them into digital formats.
 Traditional OCR is limited to identifying characters and storing"&amp;" the extracted data in a document. These solutions are unable to understand the extracted data, so the end result is in an unstructured format that requires a complete human intervention.
 Techniques of artificial intelligence such as Natural Language P"&amp;"rocessing (NLP) and Machine Learning (ML) enable the application, the meaning and the optimal use of input (text, numbers and special characters) to understand context -related. A system is therefore able to organize data in a structured format by assigni"&amp;"ng existing values ​​to its respective keys. The end result is a structured document that is ready for analysis. Therefore, the term intelligent data extraction and recognition comes. You can then carry out extensive analyzes for this data and even automa"&amp;"te processes that contain unstructured documents.")</f>
        <v>Intelligent data extraction (IDR) automatically processes documents and is able to interpret their content and purpose. Artificial intelligence changes the skills of OCR tools (Optical Character Recognition). As an area of ​​computer vision, OCR processes pictures from texts and converts this text into machine -readable forms. In other words, it takes handwritten or typed text into physical documents and convert them into digital formats.
 Traditional OCR is limited to identifying characters and storing the extracted data in a document. These solutions are unable to understand the extracted data, so the end result is in an unstructured format that requires a complete human intervention.
 Techniques of artificial intelligence such as Natural Language Processing (NLP) and Machine Learning (ML) enable the application, the meaning and the optimal use of input (text, numbers and special characters) to understand context -related. A system is therefore able to organize data in a structured format by assigning existing values ​​to its respective keys. The end result is a structured document that is ready for analysis. Therefore, the term intelligent data extraction and recognition comes. You can then carry out extensive analyzes for this data and even automate processes that contain unstructured documents.</v>
      </c>
      <c r="F40" s="28" t="s">
        <v>294</v>
      </c>
      <c r="G40" s="28" t="str">
        <f aca="false">IFERROR(__xludf.dummyfunction("GOOGLETRANSLATE(F40,""de"",""en"")"),"There are industries that generate thousands of documents every day that contain important information that can be recorded and used for analyzes and other purposes. With the advent of the software for optical drawing recognition in the 1990s, it was very"&amp;" easy to extract and store information from several files and sources, which reduced the manual effort of industry. Since the technology has developed over the years, the focus has shifted to intelligent data extraction (IDE), in which not only the data f"&amp;"rom the sources is collected, but also carefully analyzed in order to gain meaning from them. With the help of IDE, text from digital assets such as documents, emails, text files, scanned images, structured and unstructured data can be extracted and provi"&amp;"ded with the help of defined rules and data extraction templates in usable formats.")</f>
        <v>There are industries that generate thousands of documents every day that contain important information that can be recorded and used for analyzes and other purposes. With the advent of the software for optical drawing recognition in the 1990s, it was very easy to extract and store information from several files and sources, which reduced the manual effort of industry. Since the technology has developed over the years, the focus has shifted to intelligent data extraction (IDE), in which not only the data from the sources is collected, but also carefully analyzed in order to gain meaning from them. With the help of IDE, text from digital assets such as documents, emails, text files, scanned images, structured and unstructured data can be extracted and provided with the help of defined rules and data extraction templates in usable formats.</v>
      </c>
      <c r="H40" s="28" t="s">
        <v>295</v>
      </c>
      <c r="I40" s="28" t="str">
        <f aca="false">IFERROR(__xludf.dummyfunction("GOOGLETRANSLATE(H40,""de"",""en"")"),"Since the information generated by an organization is usually available in an unstructured format, access to this information requires robust technology that can process the documents with minimal human intervention. The OCR document scanners used by the "&amp;"organization are not fully reliable and require 100% manual effort to interpret the text read by OCR. IDR technology (Intelligent Data Recognition) uses artificial intelligence to collect the data from the documents and to rationalize it through the extra"&amp;"ction process. It is the only tool to extract information from any kind of document and help to optimize business processes.")</f>
        <v>Since the information generated by an organization is usually available in an unstructured format, access to this information requires robust technology that can process the documents with minimal human intervention. The OCR document scanners used by the organization are not fully reliable and require 100% manual effort to interpret the text read by OCR. IDR technology (Intelligent Data Recognition) uses artificial intelligence to collect the data from the documents and to rationalize it through the extraction process. It is the only tool to extract information from any kind of document and help to optimize business processes.</v>
      </c>
      <c r="J40" s="28" t="s">
        <v>296</v>
      </c>
      <c r="K40" s="18" t="s">
        <v>22</v>
      </c>
      <c r="L40" s="18" t="s">
        <v>270</v>
      </c>
      <c r="M40" s="29" t="s">
        <v>238</v>
      </c>
      <c r="N40" s="29" t="s">
        <v>45</v>
      </c>
      <c r="O40" s="29" t="s">
        <v>75</v>
      </c>
      <c r="P40" s="29" t="s">
        <v>47</v>
      </c>
      <c r="Q40" s="29" t="s">
        <v>48</v>
      </c>
      <c r="R40" s="29" t="s">
        <v>47</v>
      </c>
      <c r="S40" s="29"/>
      <c r="T40" s="54"/>
      <c r="U40" s="29" t="s">
        <v>51</v>
      </c>
      <c r="V40" s="29"/>
      <c r="W40" s="33"/>
      <c r="X40" s="32" t="s">
        <v>53</v>
      </c>
      <c r="Y40" s="33"/>
      <c r="Z40" s="29"/>
      <c r="AA40" s="36"/>
      <c r="AB40" s="33" t="s">
        <v>297</v>
      </c>
      <c r="AC40" s="48" t="s">
        <v>55</v>
      </c>
    </row>
    <row r="41" customFormat="false" ht="135" hidden="false" customHeight="false" outlineLevel="0" collapsed="false">
      <c r="A41" s="26" t="n">
        <v>38</v>
      </c>
      <c r="B41" s="38" t="s">
        <v>298</v>
      </c>
      <c r="C41" s="38"/>
      <c r="D41" s="39" t="s">
        <v>299</v>
      </c>
      <c r="E41" s="28" t="str">
        <f aca="false">IFERROR(__xludf.dummyfunction("GOOGLETRANSLATE(D41,""de"",""en"")"),"Conversation Intelligence uses KI to react to a conversation in real time, to draw calls, to transcribe, to enable, analyze and evaluate call reproduction. It is often used for sales talks in which AI an intelligent analysis of conversations with customer"&amp;"s: enables inside and sends suggestions to perform the conversation efficiently. These tips are passed on as feedback to the workplace of a call agent or sales manager for the campaign. Conversation Intelligence is supported by speech recognition, convert"&amp;"ed the audio into text and natural language processing techniques in order to analyze the conversation, find patterns and make predictions.")</f>
        <v>Conversation Intelligence uses KI to react to a conversation in real time, to draw calls, to transcribe, to enable, analyze and evaluate call reproduction. It is often used for sales talks in which AI an intelligent analysis of conversations with customers: enables inside and sends suggestions to perform the conversation efficiently. These tips are passed on as feedback to the workplace of a call agent or sales manager for the campaign. Conversation Intelligence is supported by speech recognition, converted the audio into text and natural language processing techniques in order to analyze the conversation, find patterns and make predictions.</v>
      </c>
      <c r="F41" s="39" t="s">
        <v>192</v>
      </c>
      <c r="G41" s="28" t="str">
        <f aca="false">IFERROR(__xludf.dummyfunction("GOOGLETRANSLATE(F41,""de"",""en"")"),"No publicly described implementation is known at December 2021. The content of the database is regularly renewed.")</f>
        <v>No publicly described implementation is known at December 2021. The content of the database is regularly renewed.</v>
      </c>
      <c r="H41" s="39" t="s">
        <v>192</v>
      </c>
      <c r="I41" s="28" t="str">
        <f aca="false">IFERROR(__xludf.dummyfunction("GOOGLETRANSLATE(H41,""de"",""en"")"),"No publicly described implementation is known at December 2021. The content of the database is regularly renewed.")</f>
        <v>No publicly described implementation is known at December 2021. The content of the database is regularly renewed.</v>
      </c>
      <c r="J41" s="50" t="s">
        <v>300</v>
      </c>
      <c r="K41" s="40" t="s">
        <v>22</v>
      </c>
      <c r="L41" s="40" t="s">
        <v>270</v>
      </c>
      <c r="M41" s="29" t="s">
        <v>238</v>
      </c>
      <c r="N41" s="29" t="s">
        <v>282</v>
      </c>
      <c r="O41" s="29"/>
      <c r="P41" s="29" t="s">
        <v>47</v>
      </c>
      <c r="Q41" s="29" t="s">
        <v>48</v>
      </c>
      <c r="R41" s="29" t="s">
        <v>47</v>
      </c>
      <c r="S41" s="29"/>
      <c r="T41" s="54"/>
      <c r="U41" s="29" t="s">
        <v>51</v>
      </c>
      <c r="V41" s="29"/>
      <c r="W41" s="33"/>
      <c r="X41" s="32" t="s">
        <v>53</v>
      </c>
      <c r="Y41" s="33"/>
      <c r="Z41" s="29"/>
      <c r="AA41" s="36"/>
      <c r="AB41" s="33"/>
      <c r="AC41" s="1" t="s">
        <v>55</v>
      </c>
    </row>
    <row r="42" customFormat="false" ht="240" hidden="false" customHeight="false" outlineLevel="0" collapsed="false">
      <c r="A42" s="26" t="n">
        <v>39</v>
      </c>
      <c r="B42" s="27" t="s">
        <v>301</v>
      </c>
      <c r="C42" s="27"/>
      <c r="D42" s="28" t="s">
        <v>302</v>
      </c>
      <c r="E42" s="28" t="str">
        <f aca="false">IFERROR(__xludf.dummyfunction("GOOGLETRANSLATE(D42,""de"",""en"")"),"Decision Support Systems (DSS) enable faster, more intelligent decisions based on objective data instead of subjective criteria or personal instinct. They offer decision -makers insights and proposed options for action based on the problem diagnosis, prev"&amp;"iously taken measures, the results of these measures and other relevant context information. These systems are relevant for many industries, including healthcare, finance, weather forecast, call and chat center, desktop app, infocio and more. Conventional"&amp;" DSS are decision-making tree-controlled solutions that have been created and automated by humans. The relatively new integration of artificial intelligence (KI) in DSS has created more sophisticated, problem -oriented intelligent decision -making systems"&amp;" (IDSS), which can understand a variety of inputs and select the next best procedure.")</f>
        <v>Decision Support Systems (DSS) enable faster, more intelligent decisions based on objective data instead of subjective criteria or personal instinct. They offer decision -makers insights and proposed options for action based on the problem diagnosis, previously taken measures, the results of these measures and other relevant context information. These systems are relevant for many industries, including healthcare, finance, weather forecast, call and chat center, desktop app, infocio and more. Conventional DSS are decision-making tree-controlled solutions that have been created and automated by humans. The relatively new integration of artificial intelligence (KI) in DSS has created more sophisticated, problem -oriented intelligent decision -making systems (IDSS), which can understand a variety of inputs and select the next best procedure.</v>
      </c>
      <c r="F42" s="28" t="s">
        <v>303</v>
      </c>
      <c r="G42" s="28" t="str">
        <f aca="false">IFERROR(__xludf.dummyfunction("GOOGLETRANSLATE(F42,""de"",""en"")"),"Call centers are environments with a high stress factor. The agents' services are closely monitored and each of their actions has business and financial effects. This includes actions such as the loss of a sale, the unnecessary posting of a technician, th"&amp;"e loss of a customer or, worse, the triggering of a negative assessment on social media due to poor experience.")</f>
        <v>Call centers are environments with a high stress factor. The agents' services are closely monitored and each of their actions has business and financial effects. This includes actions such as the loss of a sale, the unnecessary posting of a technician, the loss of a customer or, worse, the triggering of a negative assessment on social media due to poor experience.</v>
      </c>
      <c r="H42" s="28" t="s">
        <v>304</v>
      </c>
      <c r="I42" s="28" t="str">
        <f aca="false">IFERROR(__xludf.dummyfunction("GOOGLETRANSLATE(H42,""de"",""en"")"),"By using Machine Learning, IDSS learns from previous cases and improves over time, which provides a more efficient decision -making mechanism that is constantly evolving. IDSS enables human agent: inside, concentrating more on your soft skills and the qua"&amp;"lity of the interaction and less on scripts and manuals. For example, take one of the more complex topics processed in contact centers - technical support. Complicated scripts are used to identify and remedy problems and make it known to the solution. The"&amp;" process requires possession of large data records, which are difficult to remember even for the best -trained human agent: inside.
 The implementation of tools for decision support helps the Call Center agent: inside by having the correct information dir"&amp;"ectly at hand. This enables more intelligent to work and to perform better services for operational KPIs such as First Call Resolution (FCR = finding a solution in first contact) and Average Handling Time (AHT = average service period). It improves the ab"&amp;"ility to successfully solve customer problems and thus increase both customer and agent satisfaction.")</f>
        <v>By using Machine Learning, IDSS learns from previous cases and improves over time, which provides a more efficient decision -making mechanism that is constantly evolving. IDSS enables human agent: inside, concentrating more on your soft skills and the quality of the interaction and less on scripts and manuals. For example, take one of the more complex topics processed in contact centers - technical support. Complicated scripts are used to identify and remedy problems and make it known to the solution. The process requires possession of large data records, which are difficult to remember even for the best -trained human agent: inside.
 The implementation of tools for decision support helps the Call Center agent: inside by having the correct information directly at hand. This enables more intelligent to work and to perform better services for operational KPIs such as First Call Resolution (FCR = finding a solution in first contact) and Average Handling Time (AHT = average service period). It improves the ability to successfully solve customer problems and thus increase both customer and agent satisfaction.</v>
      </c>
      <c r="J42" s="51" t="s">
        <v>305</v>
      </c>
      <c r="K42" s="18" t="s">
        <v>22</v>
      </c>
      <c r="L42" s="18" t="s">
        <v>270</v>
      </c>
      <c r="M42" s="29" t="s">
        <v>238</v>
      </c>
      <c r="N42" s="29" t="s">
        <v>282</v>
      </c>
      <c r="O42" s="29" t="s">
        <v>75</v>
      </c>
      <c r="P42" s="29" t="s">
        <v>47</v>
      </c>
      <c r="Q42" s="29" t="s">
        <v>48</v>
      </c>
      <c r="R42" s="29" t="s">
        <v>47</v>
      </c>
      <c r="S42" s="29"/>
      <c r="T42" s="54"/>
      <c r="U42" s="29" t="s">
        <v>51</v>
      </c>
      <c r="V42" s="29"/>
      <c r="W42" s="33"/>
      <c r="X42" s="32" t="s">
        <v>53</v>
      </c>
      <c r="Y42" s="33"/>
      <c r="Z42" s="29"/>
      <c r="AA42" s="36"/>
      <c r="AB42" s="33"/>
      <c r="AC42" s="48" t="s">
        <v>104</v>
      </c>
    </row>
    <row r="43" customFormat="false" ht="105" hidden="false" customHeight="false" outlineLevel="0" collapsed="false">
      <c r="A43" s="26" t="n">
        <v>40</v>
      </c>
      <c r="B43" s="38" t="s">
        <v>306</v>
      </c>
      <c r="C43" s="38"/>
      <c r="D43" s="39" t="s">
        <v>307</v>
      </c>
      <c r="E43" s="28" t="str">
        <f aca="false">IFERROR(__xludf.dummyfunction("GOOGLETRANSLATE(D43,""de"",""en"")"),"Visual remote support technology enables quick, intuitive guidance for a variety of customer problems, including the self-installation of devices, error correction, document recording and billing advice. By being able to see exactly what their customers s"&amp;"ee: inside and the long lists of diagnostic questions, both sales employees: both internal and customers: boring the inside and boring, eliminating problems can be recognized in seconds instead of in minutes. and their causes are identified.")</f>
        <v>Visual remote support technology enables quick, intuitive guidance for a variety of customer problems, including the self-installation of devices, error correction, document recording and billing advice. By being able to see exactly what their customers see: inside and the long lists of diagnostic questions, both sales employees: both internal and customers: boring the inside and boring, eliminating problems can be recognized in seconds instead of in minutes. and their causes are identified.</v>
      </c>
      <c r="F43" s="39" t="s">
        <v>308</v>
      </c>
      <c r="G43" s="28" t="str">
        <f aca="false">IFERROR(__xludf.dummyfunction("GOOGLETRANSLATE(F43,""de"",""en"")"),"The British mobile network operator and Internet service provider EE wanted to renew his customer support by enabling broadband technology experts to look into the house of a customer/customer. EE wanted to make a known: inside to solve their problems qui"&amp;"ckly and at the same time respect their security through social distancing. Usually it had to be announced: inside who came across a technical problem at a device at home, come to the store or wait two weeks for a technician to visit you at home.")</f>
        <v>The British mobile network operator and Internet service provider EE wanted to renew his customer support by enabling broadband technology experts to look into the house of a customer/customer. EE wanted to make a known: inside to solve their problems quickly and at the same time respect their security through social distancing. Usually it had to be announced: inside who came across a technical problem at a device at home, come to the store or wait two weeks for a technician to visit you at home.</v>
      </c>
      <c r="H43" s="39" t="s">
        <v>309</v>
      </c>
      <c r="I43" s="28" t="str">
        <f aca="false">IFERROR(__xludf.dummyfunction("GOOGLETRANSLATE(H43,""de"",""en"")"),"With the help of an external provider, EE was able to provide Ki-capable visual support. While the customer now carries out an error correction online, a chat session begins with the supplier. The chatbot leads the conversation to a visual support session"&amp;" and the customer is connected to a remote product expert who can see the problem of the customer's mobile device. The expert uses augmented reality to guide the customer step by step by the correct configuration of his/her device.")</f>
        <v>With the help of an external provider, EE was able to provide Ki-capable visual support. While the customer now carries out an error correction online, a chat session begins with the supplier. The chatbot leads the conversation to a visual support session and the customer is connected to a remote product expert who can see the problem of the customer's mobile device. The expert uses augmented reality to guide the customer step by step by the correct configuration of his/her device.</v>
      </c>
      <c r="J43" s="39" t="s">
        <v>310</v>
      </c>
      <c r="K43" s="40" t="s">
        <v>22</v>
      </c>
      <c r="L43" s="40" t="s">
        <v>270</v>
      </c>
      <c r="M43" s="29" t="s">
        <v>238</v>
      </c>
      <c r="N43" s="29" t="s">
        <v>211</v>
      </c>
      <c r="O43" s="29" t="s">
        <v>75</v>
      </c>
      <c r="P43" s="29" t="s">
        <v>47</v>
      </c>
      <c r="Q43" s="29" t="s">
        <v>48</v>
      </c>
      <c r="R43" s="29" t="s">
        <v>104</v>
      </c>
      <c r="S43" s="29"/>
      <c r="T43" s="54"/>
      <c r="U43" s="29" t="s">
        <v>51</v>
      </c>
      <c r="V43" s="29"/>
      <c r="W43" s="33"/>
      <c r="X43" s="32" t="s">
        <v>53</v>
      </c>
      <c r="Y43" s="33"/>
      <c r="Z43" s="29"/>
      <c r="AA43" s="36"/>
      <c r="AB43" s="33"/>
      <c r="AC43" s="48" t="s">
        <v>104</v>
      </c>
    </row>
    <row r="44" customFormat="false" ht="165" hidden="false" customHeight="false" outlineLevel="0" collapsed="false">
      <c r="A44" s="26" t="n">
        <v>41</v>
      </c>
      <c r="B44" s="27" t="s">
        <v>311</v>
      </c>
      <c r="C44" s="27"/>
      <c r="D44" s="28" t="s">
        <v>312</v>
      </c>
      <c r="E44" s="28" t="str">
        <f aca="false">IFERROR(__xludf.dummyfunction("GOOGLETRANSLATE(D44,""de"",""en"")"),"The intelligent search based on artificial intelligence eliminates data silos and helps employees: inside and customers: inside, the information required quickly and easily. End users: With the help of the intelligent search, information from anywhere (in"&amp;"side or outside the company) and in data sets can extract regardless of the format: big data in databases, document management systems, digital content, websites, on paper, wherever. Intelligent search and corporate search are synonymous with search in na"&amp;"tural language, AI search or AI-based search and cognitive search.")</f>
        <v>The intelligent search based on artificial intelligence eliminates data silos and helps employees: inside and customers: inside, the information required quickly and easily. End users: With the help of the intelligent search, information from anywhere (inside or outside the company) and in data sets can extract regardless of the format: big data in databases, document management systems, digital content, websites, on paper, wherever. Intelligent search and corporate search are synonymous with search in natural language, AI search or AI-based search and cognitive search.</v>
      </c>
      <c r="F44" s="28" t="s">
        <v>313</v>
      </c>
      <c r="G44" s="28" t="str">
        <f aca="false">IFERROR(__xludf.dummyfunction("GOOGLETRANSLATE(F44,""de"",""en"")"),"Companies store documents and data from several sources in unstructured and structured forms. On average, employees spend: inside 3 hours per working day to search for information. The team for ‘Flight Operations Support and Training Standard’ with over 2"&amp;"00 engineers: Inside and pilot: Inside, all Airbus operators provide flight operating manuals, training standards for pilot: inside and flight attendants: Inside and technical support. The team has more than 40 years of historical information from 15 sour"&amp;"ces, including two CRM systems, joint drives and numerous technical databases.")</f>
        <v>Companies store documents and data from several sources in unstructured and structured forms. On average, employees spend: inside 3 hours per working day to search for information. The team for ‘Flight Operations Support and Training Standard’ with over 200 engineers: Inside and pilot: Inside, all Airbus operators provide flight operating manuals, training standards for pilot: inside and flight attendants: Inside and technical support. The team has more than 40 years of historical information from 15 sources, including two CRM systems, joint drives and numerous technical databases.</v>
      </c>
      <c r="H44" s="28" t="s">
        <v>314</v>
      </c>
      <c r="I44" s="28" t="str">
        <f aca="false">IFERROR(__xludf.dummyfunction("GOOGLETRANSLATE(H44,""de"",""en"")"),"Airbus has teamed up with an external provider to combine the entire structured and unstructured knowledge of the team in a modern and intuitive search solution with over 7 million documents and 150 million business objects. The final solution is known to"&amp;" the team as FOIS (Flight Ops Intelligent Search) and offers intuitive opportunities for navigation through the data, for example to find all documents for a specific aircraft or a specific airline. It uses Natural Language Processing (NLP) to extract the"&amp;" data and connect them to a knowledge graph so that users: Inside, find results and associated information easily and can navigate through them without having to switch between systems. The team can now quickly find the information required from a number "&amp;"of sources.")</f>
        <v>Airbus has teamed up with an external provider to combine the entire structured and unstructured knowledge of the team in a modern and intuitive search solution with over 7 million documents and 150 million business objects. The final solution is known to the team as FOIS (Flight Ops Intelligent Search) and offers intuitive opportunities for navigation through the data, for example to find all documents for a specific aircraft or a specific airline. It uses Natural Language Processing (NLP) to extract the data and connect them to a knowledge graph so that users: Inside, find results and associated information easily and can navigate through them without having to switch between systems. The team can now quickly find the information required from a number of sources.</v>
      </c>
      <c r="J44" s="28" t="s">
        <v>315</v>
      </c>
      <c r="K44" s="18" t="s">
        <v>22</v>
      </c>
      <c r="L44" s="18" t="s">
        <v>270</v>
      </c>
      <c r="M44" s="29" t="s">
        <v>44</v>
      </c>
      <c r="N44" s="29" t="s">
        <v>45</v>
      </c>
      <c r="O44" s="29"/>
      <c r="P44" s="29" t="s">
        <v>47</v>
      </c>
      <c r="Q44" s="29" t="s">
        <v>48</v>
      </c>
      <c r="R44" s="29"/>
      <c r="S44" s="29"/>
      <c r="T44" s="54"/>
      <c r="U44" s="29" t="s">
        <v>51</v>
      </c>
      <c r="V44" s="29"/>
      <c r="W44" s="33"/>
      <c r="X44" s="32" t="s">
        <v>53</v>
      </c>
      <c r="Y44" s="33"/>
      <c r="Z44" s="29"/>
      <c r="AA44" s="36"/>
      <c r="AB44" s="33"/>
      <c r="AC44" s="48" t="s">
        <v>55</v>
      </c>
    </row>
    <row r="45" customFormat="false" ht="150" hidden="false" customHeight="false" outlineLevel="0" collapsed="false">
      <c r="A45" s="26" t="n">
        <v>42</v>
      </c>
      <c r="B45" s="38" t="s">
        <v>316</v>
      </c>
      <c r="C45" s="38"/>
      <c r="D45" s="39" t="s">
        <v>317</v>
      </c>
      <c r="E45" s="28" t="str">
        <f aca="false">IFERROR(__xludf.dummyfunction("GOOGLETRANSLATE(D45,""de"",""en"")"),"The financial institution teamed up with an external provider in 2017 to provide language biometry for authentication in its contact center. After a more smooth experience, stronger personalization and a faster solution for live calls from Agent: Inside, "&amp;"the asset management company wanted to be even more innovative and further expand its competitive advantage. This was done by authentication of callers: inside in your Interactive Voice Response System (IVR), even before you reach an agent/agent. Their ex"&amp;"isting language biometriess solution has been expanded to include the IVR and the system was coordinated so that it authentifies callers: on the inside using minimal expressions of language.")</f>
        <v>The financial institution teamed up with an external provider in 2017 to provide language biometry for authentication in its contact center. After a more smooth experience, stronger personalization and a faster solution for live calls from Agent: Inside, the asset management company wanted to be even more innovative and further expand its competitive advantage. This was done by authentication of callers: inside in your Interactive Voice Response System (IVR), even before you reach an agent/agent. Their existing language biometriess solution has been expanded to include the IVR and the system was coordinated so that it authentifies callers: on the inside using minimal expressions of language.</v>
      </c>
      <c r="F45" s="39" t="s">
        <v>318</v>
      </c>
      <c r="G45" s="28" t="str">
        <f aca="false">IFERROR(__xludf.dummyfunction("GOOGLETRANSLATE(F45,""de"",""en"")"),"Magento is an open source e-commerce platform. Magento's standard search is well suited for basic applications: it offers automatic completion and synonyms can be added. However, their goal was to offer a better user experience. Magento wanted the users: "&amp;"Inside with strategies, such as marketing search terms or the personalization of results, closely combined with the right content at the right time.")</f>
        <v>Magento is an open source e-commerce platform. Magento's standard search is well suited for basic applications: it offers automatic completion and synonyms can be added. However, their goal was to offer a better user experience. Magento wanted the users: Inside with strategies, such as marketing search terms or the personalization of results, closely combined with the right content at the right time.</v>
      </c>
      <c r="H45" s="39" t="s">
        <v>319</v>
      </c>
      <c r="I45" s="28" t="str">
        <f aca="false">IFERROR(__xludf.dummyfunction("GOOGLETRANSLATE(H45,""de"",""en"")"),"Magento has teamed up with an external provider to enable his customer: inside an intelligent search on her website. On the support center page of your website, visitors are shown: parts of the search results that correspond to your request. Through highl"&amp;"ighting and snipping, Magento shows the searchers why a certain result is delayed and makes it easier for his announcement: inside the search for the right solution.")</f>
        <v>Magento has teamed up with an external provider to enable his customer: inside an intelligent search on her website. On the support center page of your website, visitors are shown: parts of the search results that correspond to your request. Through highlighting and snipping, Magento shows the searchers why a certain result is delayed and makes it easier for his announcement: inside the search for the right solution.</v>
      </c>
      <c r="J45" s="50" t="s">
        <v>320</v>
      </c>
      <c r="K45" s="40" t="s">
        <v>22</v>
      </c>
      <c r="L45" s="40" t="s">
        <v>270</v>
      </c>
      <c r="M45" s="29" t="s">
        <v>44</v>
      </c>
      <c r="N45" s="29" t="s">
        <v>282</v>
      </c>
      <c r="O45" s="29"/>
      <c r="P45" s="29" t="s">
        <v>47</v>
      </c>
      <c r="Q45" s="29" t="s">
        <v>48</v>
      </c>
      <c r="R45" s="29"/>
      <c r="S45" s="29"/>
      <c r="T45" s="54"/>
      <c r="U45" s="29" t="s">
        <v>51</v>
      </c>
      <c r="V45" s="29"/>
      <c r="W45" s="33"/>
      <c r="X45" s="32" t="s">
        <v>65</v>
      </c>
      <c r="Y45" s="33"/>
      <c r="Z45" s="29" t="n">
        <v>1</v>
      </c>
      <c r="AA45" s="36" t="s">
        <v>285</v>
      </c>
      <c r="AB45" s="33"/>
      <c r="AC45" s="48" t="s">
        <v>104</v>
      </c>
    </row>
    <row r="46" customFormat="false" ht="285" hidden="false" customHeight="false" outlineLevel="0" collapsed="false">
      <c r="A46" s="26" t="n">
        <v>43</v>
      </c>
      <c r="B46" s="27" t="s">
        <v>321</v>
      </c>
      <c r="C46" s="27"/>
      <c r="D46" s="28" t="s">
        <v>322</v>
      </c>
      <c r="E46" s="28" t="str">
        <f aca="false">IFERROR(__xludf.dummyfunction("GOOGLETRANSLATE(D46,""de"",""en"")"),"The mood analysis is a context-related analysis of text that identifies and extracted subjective information in source material, such as survey answers, (product) reviews or comments on social media. This helps to understand an organization to understand "&amp;"the social mood of your brand, your product or service while monitoring online talks. A fundamental task of the sentiment analysis is to classify whether the opinion expressed in a text is negative, positive or neutral.")</f>
        <v>The mood analysis is a context-related analysis of text that identifies and extracted subjective information in source material, such as survey answers, (product) reviews or comments on social media. This helps to understand an organization to understand the social mood of your brand, your product or service while monitoring online talks. A fundamental task of the sentiment analysis is to classify whether the opinion expressed in a text is negative, positive or neutral.</v>
      </c>
      <c r="F46" s="28" t="s">
        <v>323</v>
      </c>
      <c r="G46" s="28" t="str">
        <f aca="false">IFERROR(__xludf.dummyfunction("GOOGLETRANSLATE(F46,""de"",""en"")"),"The British Museum welcomes around 17,000 visitors: inside a day, 365 days a year. This means that many visitors: talk about their experiences in the British Museum on the inside, about new exhibitions, the audio guides, the safety precautions and the cof"&amp;"fee served in the restaurants. For example, the British Museum receives an average of 1,000 tripadvisor ratings per month with an average rating of just over 4.6 out of five points. These are available in several languages, describe visits in great detail"&amp;" and provide unprecedented insights into the visitor experience. The comments contain things that are rarely or never sent to the museum by email: the temperature in the galleries, the size of the crowd on certain days, language and orientation problems, "&amp;"how overwhelming the museum can appear, with whom it was visited with And how amazing it was that everything can be seen for free. Each of these thousands of ratings contains an indication of what the visitor: inside and what could be improved. With a rat"&amp;"ing system you can also find out which topics have the strongest influence on satisfaction. Originally, the search for TripAdvisor ratings was primarily manual: the museum searched for certain topics and recorded these reviews by hand. It was a slow proce"&amp;"ss, but brought some interesting results.")</f>
        <v>The British Museum welcomes around 17,000 visitors: inside a day, 365 days a year. This means that many visitors: talk about their experiences in the British Museum on the inside, about new exhibitions, the audio guides, the safety precautions and the coffee served in the restaurants. For example, the British Museum receives an average of 1,000 tripadvisor ratings per month with an average rating of just over 4.6 out of five points. These are available in several languages, describe visits in great detail and provide unprecedented insights into the visitor experience. The comments contain things that are rarely or never sent to the museum by email: the temperature in the galleries, the size of the crowd on certain days, language and orientation problems, how overwhelming the museum can appear, with whom it was visited with And how amazing it was that everything can be seen for free. Each of these thousands of ratings contains an indication of what the visitor: inside and what could be improved. With a rating system you can also find out which topics have the strongest influence on satisfaction. Originally, the search for TripAdvisor ratings was primarily manual: the museum searched for certain topics and recorded these reviews by hand. It was a slow process, but brought some interesting results.</v>
      </c>
      <c r="H46" s="28" t="s">
        <v>324</v>
      </c>
      <c r="I46" s="28" t="str">
        <f aca="false">IFERROR(__xludf.dummyfunction("GOOGLETRANSLATE(H46,""de"",""en"")"),"To get further insights, the museum has decided to go one step further and use AI for sentiment analysis. The data comes from Tripadvisor itself. The British Museum turned to it and explained its project and the positive effects that Tripadvisor's reviews"&amp;" had had on the museum. After some back and forth, Tripadvisor agreed to the museum for two years with the full assessment text, the titles, the date, the language in which they were written, and to provide the group's group type. By using natural languag"&amp;"e processing to automatically mark the ratings, the museum quickly had a huge usable data record for use. The British Museum immediately recognized which topics had the greatest influence on satisfaction. In addition, it can be used to recognize which top"&amp;"ics are most likely to be connected. With the sentimental analysis, the museum was able to act more pragmates by pursuing the root of a problem instead.")</f>
        <v>To get further insights, the museum has decided to go one step further and use AI for sentiment analysis. The data comes from Tripadvisor itself. The British Museum turned to it and explained its project and the positive effects that Tripadvisor's reviews had had on the museum. After some back and forth, Tripadvisor agreed to the museum for two years with the full assessment text, the titles, the date, the language in which they were written, and to provide the group's group type. By using natural language processing to automatically mark the ratings, the museum quickly had a huge usable data record for use. The British Museum immediately recognized which topics had the greatest influence on satisfaction. In addition, it can be used to recognize which topics are most likely to be connected. With the sentimental analysis, the museum was able to act more pragmates by pursuing the root of a problem instead.</v>
      </c>
      <c r="J46" s="28" t="s">
        <v>325</v>
      </c>
      <c r="K46" s="18" t="s">
        <v>22</v>
      </c>
      <c r="L46" s="18" t="s">
        <v>270</v>
      </c>
      <c r="M46" s="29" t="s">
        <v>238</v>
      </c>
      <c r="N46" s="29" t="s">
        <v>45</v>
      </c>
      <c r="O46" s="29" t="s">
        <v>97</v>
      </c>
      <c r="P46" s="29" t="s">
        <v>47</v>
      </c>
      <c r="Q46" s="29" t="s">
        <v>180</v>
      </c>
      <c r="R46" s="29"/>
      <c r="S46" s="29"/>
      <c r="T46" s="54"/>
      <c r="U46" s="29" t="s">
        <v>51</v>
      </c>
      <c r="V46" s="29"/>
      <c r="W46" s="33"/>
      <c r="X46" s="32" t="s">
        <v>53</v>
      </c>
      <c r="Y46" s="33"/>
      <c r="Z46" s="29"/>
      <c r="AA46" s="36"/>
      <c r="AB46" s="33"/>
      <c r="AC46" s="48" t="s">
        <v>55</v>
      </c>
    </row>
    <row r="47" customFormat="false" ht="180" hidden="false" customHeight="false" outlineLevel="0" collapsed="false">
      <c r="A47" s="26" t="n">
        <v>44</v>
      </c>
      <c r="B47" s="38" t="s">
        <v>326</v>
      </c>
      <c r="C47" s="38"/>
      <c r="D47" s="39" t="s">
        <v>267</v>
      </c>
      <c r="E47" s="28" t="str">
        <f aca="false">IFERROR(__xludf.dummyfunction("GOOGLETRANSLATE(D47,""de"",""en"")"),"A chatbot is an application used to use human conversation (or a chat) with a user in natural language through voice commands or text chats, or both, via messaging applications, websites, mobile apps or about that To simulate phone. A Chatbot uses Natural"&amp;" Language Processing (NLP) and takes on two tasks: Analysis of the user request, i.e. the recognition of the user's intention and react with a correct answer. Chatbot applications optimize the interactions between people and services and improve the custo"&amp;"mer experience. At the same time, they offer companies new opportunities to improve the customer loyalty process and operational efficiency by reducing the typical costs of customer service. With chatbots it is possible to offer a 24-hour service and to r"&amp;"each more: inside.")</f>
        <v>A chatbot is an application used to use human conversation (or a chat) with a user in natural language through voice commands or text chats, or both, via messaging applications, websites, mobile apps or about that To simulate phone. A Chatbot uses Natural Language Processing (NLP) and takes on two tasks: Analysis of the user request, i.e. the recognition of the user's intention and react with a correct answer. Chatbot applications optimize the interactions between people and services and improve the customer experience. At the same time, they offer companies new opportunities to improve the customer loyalty process and operational efficiency by reducing the typical costs of customer service. With chatbots it is possible to offer a 24-hour service and to reach more: inside.</v>
      </c>
      <c r="F47" s="39" t="s">
        <v>327</v>
      </c>
      <c r="G47" s="28" t="str">
        <f aca="false">IFERROR(__xludf.dummyfunction("GOOGLETRANSLATE(F47,""de"",""en"")"),"Maggi is an international brand for spices, instant soups and pasta. They sell a variety of products all over the world. Your goal was to increase customer loyalty. They found that there is a topic that is announced: what is interested in the inside: what"&amp;" should I cook today? Therefore, the Maggi Kochstudio wanted to help its customers: inside with recipes and cooking tips.")</f>
        <v>Maggi is an international brand for spices, instant soups and pasta. They sell a variety of products all over the world. Your goal was to increase customer loyalty. They found that there is a topic that is announced: what is interested in the inside: what should I cook today? Therefore, the Maggi Kochstudio wanted to help its customers: inside with recipes and cooking tips.</v>
      </c>
      <c r="H47" s="39" t="s">
        <v>328</v>
      </c>
      <c r="I47" s="28" t="str">
        <f aca="false">IFERROR(__xludf.dummyfunction("GOOGLETRANSLATE(H47,""de"",""en"")"),"To this end, Maggi developed a chat bot called Kim (""Kitchen Intelligence by Maggi""), with which customers can interact on Facebook Messenger or WhatsApp. Customer: Based on ingredients you have at home, nutritional preferences and restrictions, level o"&amp;"f difficulty and preparation time can indicate what you are looking for. Kim then sorts out recommendations from 2500 different recipes. In addition, Kim can answer questions about cooking and explain, for example, how to best peel an pineapple. KIM uses "&amp;"NLP and machine learning to understand logical structures of a conversation, search for queries and to automate over time. Kim learns and stores the preferences of the users: inside and thus becomes more intelligent and helpful from dialogue to dialogue.")</f>
        <v>To this end, Maggi developed a chat bot called Kim ("Kitchen Intelligence by Maggi"), with which customers can interact on Facebook Messenger or WhatsApp. Customer: Based on ingredients you have at home, nutritional preferences and restrictions, level of difficulty and preparation time can indicate what you are looking for. Kim then sorts out recommendations from 2500 different recipes. In addition, Kim can answer questions about cooking and explain, for example, how to best peel an pineapple. KIM uses NLP and machine learning to understand logical structures of a conversation, search for queries and to automate over time. Kim learns and stores the preferences of the users: inside and thus becomes more intelligent and helpful from dialogue to dialogue.</v>
      </c>
      <c r="J47" s="39" t="s">
        <v>329</v>
      </c>
      <c r="K47" s="40" t="s">
        <v>22</v>
      </c>
      <c r="L47" s="40" t="s">
        <v>270</v>
      </c>
      <c r="M47" s="29" t="s">
        <v>238</v>
      </c>
      <c r="N47" s="29" t="s">
        <v>45</v>
      </c>
      <c r="O47" s="29" t="s">
        <v>97</v>
      </c>
      <c r="P47" s="29" t="s">
        <v>47</v>
      </c>
      <c r="Q47" s="29" t="s">
        <v>48</v>
      </c>
      <c r="R47" s="29"/>
      <c r="S47" s="29"/>
      <c r="T47" s="54"/>
      <c r="U47" s="29" t="s">
        <v>51</v>
      </c>
      <c r="V47" s="29"/>
      <c r="W47" s="33"/>
      <c r="X47" s="32" t="s">
        <v>53</v>
      </c>
      <c r="Y47" s="33"/>
      <c r="Z47" s="29"/>
      <c r="AA47" s="36"/>
      <c r="AB47" s="33"/>
      <c r="AC47" s="48" t="s">
        <v>104</v>
      </c>
    </row>
    <row r="48" customFormat="false" ht="180" hidden="false" customHeight="false" outlineLevel="0" collapsed="false">
      <c r="A48" s="26" t="n">
        <v>45</v>
      </c>
      <c r="B48" s="27" t="s">
        <v>330</v>
      </c>
      <c r="C48" s="27"/>
      <c r="D48" s="28" t="s">
        <v>267</v>
      </c>
      <c r="E48" s="28" t="str">
        <f aca="false">IFERROR(__xludf.dummyfunction("GOOGLETRANSLATE(D48,""de"",""en"")"),"A chatbot is an application used to use human conversation (or a chat) with a user in natural language through voice commands or text chats, or both, via messaging applications, websites, mobile apps or about that To simulate phone. A Chatbot uses Natural"&amp;" Language Processing (NLP) and takes on two tasks: Analysis of the user request, i.e. the recognition of the user's intention and react with a correct answer. Chatbot applications optimize the interactions between people and services and improve the custo"&amp;"mer experience. At the same time, they offer companies new opportunities to improve the customer loyalty process and operational efficiency by reducing the typical costs of customer service. With chatbots it is possible to offer a 24-hour service and to r"&amp;"each more: inside.")</f>
        <v>A chatbot is an application used to use human conversation (or a chat) with a user in natural language through voice commands or text chats, or both, via messaging applications, websites, mobile apps or about that To simulate phone. A Chatbot uses Natural Language Processing (NLP) and takes on two tasks: Analysis of the user request, i.e. the recognition of the user's intention and react with a correct answer. Chatbot applications optimize the interactions between people and services and improve the customer experience. At the same time, they offer companies new opportunities to improve the customer loyalty process and operational efficiency by reducing the typical costs of customer service. With chatbots it is possible to offer a 24-hour service and to reach more: inside.</v>
      </c>
      <c r="F48" s="28" t="s">
        <v>331</v>
      </c>
      <c r="G48" s="28" t="str">
        <f aca="false">IFERROR(__xludf.dummyfunction("GOOGLETRANSLATE(F48,""de"",""en"")"),"With over 160 million mobile radio customers: Inside, the global telecommunications company Deutsche Telekom (DT) continued massive customer calls and suboptimal customer care, where customers had to wait or have to repeat or had to be repeated when they "&amp;"were forwarded to the next service level, without dissolution of their problem. Customer supervisors: In the meantime, it was also tired of meeting people with the same routine simple queries and would have preferred to focus on the solution of complex cu"&amp;"stomer problems. The DT assumed that artificial intelligence could be used in order to work on a large number of easier and repeated inquiries so that customers do not have to wait in service lines and could be released in the inside to concentrate on hig"&amp;"her -quality tasks.")</f>
        <v>With over 160 million mobile radio customers: Inside, the global telecommunications company Deutsche Telekom (DT) continued massive customer calls and suboptimal customer care, where customers had to wait or have to repeat or had to be repeated when they were forwarded to the next service level, without dissolution of their problem. Customer supervisors: In the meantime, it was also tired of meeting people with the same routine simple queries and would have preferred to focus on the solution of complex customer problems. The DT assumed that artificial intelligence could be used in order to work on a large number of easier and repeated inquiries so that customers do not have to wait in service lines and could be released in the inside to concentrate on higher -quality tasks.</v>
      </c>
      <c r="H48" s="28" t="s">
        <v>332</v>
      </c>
      <c r="I48" s="28" t="str">
        <f aca="false">IFERROR(__xludf.dummyfunction("GOOGLETRANSLATE(H48,""de"",""en"")"),"The DT launched this AI initiative in mid-2015 as an innovation project called Eliza. The team focused on agile development with fast and continuous user feedback. It was decided to pilot in Austria and then carry out a wider rollout. The team's vision wa"&amp;"s to create an intelligent digital assistant - not a chat bot, the user: frustrated on the inside, but a virtual friend/assistant who helps you: inside through a human -like dialogue. It would have potential that goes far beyond customer service, because "&amp;"as soon as you start to get a customer: integrating inside service problems, there are also opportunities for up-selling, cross-selling, etc. The assistant had to 'right around the corner' Being- that is, he had to be everywhere, on every device, over eve"&amp;"ry channel (text and language-capable), and it should be known to customers: Listen and learn from them and thus improve the way he answers.")</f>
        <v>The DT launched this AI initiative in mid-2015 as an innovation project called Eliza. The team focused on agile development with fast and continuous user feedback. It was decided to pilot in Austria and then carry out a wider rollout. The team's vision was to create an intelligent digital assistant - not a chat bot, the user: frustrated on the inside, but a virtual friend/assistant who helps you: inside through a human -like dialogue. It would have potential that goes far beyond customer service, because as soon as you start to get a customer: integrating inside service problems, there are also opportunities for up-selling, cross-selling, etc. The assistant had to 'right around the corner' Being- that is, he had to be everywhere, on every device, over every channel (text and language-capable), and it should be known to customers: Listen and learn from them and thus improve the way he answers.</v>
      </c>
      <c r="J48" s="51" t="s">
        <v>333</v>
      </c>
      <c r="K48" s="18" t="s">
        <v>22</v>
      </c>
      <c r="L48" s="18" t="s">
        <v>270</v>
      </c>
      <c r="M48" s="29" t="s">
        <v>238</v>
      </c>
      <c r="N48" s="29" t="s">
        <v>45</v>
      </c>
      <c r="O48" s="29" t="s">
        <v>97</v>
      </c>
      <c r="P48" s="29" t="s">
        <v>47</v>
      </c>
      <c r="Q48" s="29" t="s">
        <v>48</v>
      </c>
      <c r="R48" s="29"/>
      <c r="S48" s="29"/>
      <c r="T48" s="54"/>
      <c r="U48" s="29" t="s">
        <v>51</v>
      </c>
      <c r="V48" s="29"/>
      <c r="W48" s="33"/>
      <c r="X48" s="32" t="s">
        <v>53</v>
      </c>
      <c r="Y48" s="33"/>
      <c r="Z48" s="29"/>
      <c r="AA48" s="36"/>
      <c r="AB48" s="33"/>
      <c r="AC48" s="48" t="s">
        <v>104</v>
      </c>
    </row>
    <row r="49" customFormat="false" ht="180" hidden="false" customHeight="false" outlineLevel="0" collapsed="false">
      <c r="A49" s="26" t="n">
        <v>46</v>
      </c>
      <c r="B49" s="38" t="s">
        <v>334</v>
      </c>
      <c r="C49" s="38"/>
      <c r="D49" s="39" t="s">
        <v>335</v>
      </c>
      <c r="E49" s="28" t="str">
        <f aca="false">IFERROR(__xludf.dummyfunction("GOOGLETRANSLATE(D49,""de"",""en"")"),"Knowledge -based authentication can be frustrating and easy to abuse. The device -based verification and one -off pass codes are also inflexible and insecure. Voice biometry offers the opportunity to use a person's voice as a clearly identifying biologica"&amp;"l characteristic to authenticate it. Also referred to as language verification or speaker recognition, language biometry enables quick, smooth and highly safe access for a number of applications, call centers, mobile and online applications to chatbots, I"&amp;"oT devices and physical access. Progress in the language biometry technology based on artificial intelligence (AI) means that it is now able to replace conventional password authentication systems and bring many significant advantages that are not only li"&amp;"mited to digital registrations.")</f>
        <v>Knowledge -based authentication can be frustrating and easy to abuse. The device -based verification and one -off pass codes are also inflexible and insecure. Voice biometry offers the opportunity to use a person's voice as a clearly identifying biological characteristic to authenticate it. Also referred to as language verification or speaker recognition, language biometry enables quick, smooth and highly safe access for a number of applications, call centers, mobile and online applications to chatbots, IoT devices and physical access. Progress in the language biometry technology based on artificial intelligence (AI) means that it is now able to replace conventional password authentication systems and bring many significant advantages that are not only limited to digital registrations.</v>
      </c>
      <c r="F49" s="39" t="s">
        <v>336</v>
      </c>
      <c r="G49" s="28" t="str">
        <f aca="false">IFERROR(__xludf.dummyfunction("GOOGLETRANSLATE(F49,""de"",""en"")"),"Kund: Inside, quick, simple and personal experiences expect when you call the Interactive Voice Response (IVR) and the contact center. But the review with passwords or personal information is slow, impersonal and easy to abuse. The device -centered authen"&amp;"tication is unreliable, inflexible and can be fake. Both approaches create poor customer experiences, reduce agent productivity and enable fraud. A large financial institution therefore wanted to make a announcement: authenticizing inside before reaching "&amp;"an agent/agent, and eliminating the need for passwords or security questions in order to improve experience and reduce costs.")</f>
        <v>Kund: Inside, quick, simple and personal experiences expect when you call the Interactive Voice Response (IVR) and the contact center. But the review with passwords or personal information is slow, impersonal and easy to abuse. The device -centered authentication is unreliable, inflexible and can be fake. Both approaches create poor customer experiences, reduce agent productivity and enable fraud. A large financial institution therefore wanted to make a announcement: authenticizing inside before reaching an agent/agent, and eliminating the need for passwords or security questions in order to improve experience and reduce costs.</v>
      </c>
      <c r="H49" s="39" t="s">
        <v>317</v>
      </c>
      <c r="I49" s="28" t="str">
        <f aca="false">IFERROR(__xludf.dummyfunction("GOOGLETRANSLATE(H49,""de"",""en"")"),"The financial institution teamed up with an external provider in 2017 to provide language biometry for authentication in its contact center. After a more smooth experience, stronger personalization and a faster solution for live calls from Agent: Inside, "&amp;"the asset management company wanted to be even more innovative and further expand its competitive advantage. This was done by authentication of callers: inside in your Interactive Voice Response System (IVR), even before you reach an agent/agent. Their ex"&amp;"isting language biometriess solution has been expanded to include the IVR and the system was coordinated so that it authentifies callers: on the inside using minimal expressions of language.")</f>
        <v>The financial institution teamed up with an external provider in 2017 to provide language biometry for authentication in its contact center. After a more smooth experience, stronger personalization and a faster solution for live calls from Agent: Inside, the asset management company wanted to be even more innovative and further expand its competitive advantage. This was done by authentication of callers: inside in your Interactive Voice Response System (IVR), even before you reach an agent/agent. Their existing language biometriess solution has been expanded to include the IVR and the system was coordinated so that it authentifies callers: on the inside using minimal expressions of language.</v>
      </c>
      <c r="J49" s="39" t="s">
        <v>337</v>
      </c>
      <c r="K49" s="40" t="s">
        <v>22</v>
      </c>
      <c r="L49" s="40" t="s">
        <v>270</v>
      </c>
      <c r="M49" s="29" t="s">
        <v>238</v>
      </c>
      <c r="N49" s="29" t="s">
        <v>282</v>
      </c>
      <c r="O49" s="29" t="s">
        <v>75</v>
      </c>
      <c r="P49" s="29" t="s">
        <v>47</v>
      </c>
      <c r="Q49" s="29" t="s">
        <v>180</v>
      </c>
      <c r="R49" s="29"/>
      <c r="S49" s="29"/>
      <c r="T49" s="54"/>
      <c r="U49" s="29" t="s">
        <v>51</v>
      </c>
      <c r="V49" s="29"/>
      <c r="W49" s="33"/>
      <c r="X49" s="32" t="s">
        <v>65</v>
      </c>
      <c r="Y49" s="33" t="s">
        <v>66</v>
      </c>
      <c r="Z49" s="29" t="n">
        <v>1</v>
      </c>
      <c r="AA49" s="36" t="s">
        <v>285</v>
      </c>
      <c r="AB49" s="33"/>
      <c r="AC49" s="48" t="s">
        <v>104</v>
      </c>
    </row>
    <row r="50" customFormat="false" ht="195" hidden="false" customHeight="false" outlineLevel="0" collapsed="false">
      <c r="A50" s="26" t="n">
        <v>47</v>
      </c>
      <c r="B50" s="27" t="s">
        <v>338</v>
      </c>
      <c r="C50" s="27"/>
      <c r="D50" s="28" t="s">
        <v>339</v>
      </c>
      <c r="E50" s="28" t="str">
        <f aca="false">IFERROR(__xludf.dummyfunction("GOOGLETRANSLATE(D50,""de"",""en"")"),"By using artificial intelligence for automatic speech recognition, the language data of the customers can be analyzed in order to uncover which agent reactions based on sound, pitch and frequency of the voice of customers: inside, positive emotions. This "&amp;"mood analysis (sentiment analysis) provides agent: inside and the entire organization better data to determine feelings about a situation, a product, service or a brand. Sentiment helps companies to understand customer interactions at a level that can be "&amp;"used to change, change and improve the perception of a brand, a product, service or interaction. The customer's voice is valuable to understand what is said and how it is said. Precise language-to-text tools support the process of converting the customer "&amp;"voice into a usable format for sentiment analysis machines.")</f>
        <v>By using artificial intelligence for automatic speech recognition, the language data of the customers can be analyzed in order to uncover which agent reactions based on sound, pitch and frequency of the voice of customers: inside, positive emotions. This mood analysis (sentiment analysis) provides agent: inside and the entire organization better data to determine feelings about a situation, a product, service or a brand. Sentiment helps companies to understand customer interactions at a level that can be used to change, change and improve the perception of a brand, a product, service or interaction. The customer's voice is valuable to understand what is said and how it is said. Precise language-to-text tools support the process of converting the customer voice into a usable format for sentiment analysis machines.</v>
      </c>
      <c r="F50" s="28" t="s">
        <v>192</v>
      </c>
      <c r="G50" s="28" t="str">
        <f aca="false">IFERROR(__xludf.dummyfunction("GOOGLETRANSLATE(F50,""de"",""en"")"),"No publicly described implementation is known at December 2021. The content of the database is regularly renewed.")</f>
        <v>No publicly described implementation is known at December 2021. The content of the database is regularly renewed.</v>
      </c>
      <c r="H50" s="27" t="s">
        <v>192</v>
      </c>
      <c r="I50" s="28" t="str">
        <f aca="false">IFERROR(__xludf.dummyfunction("GOOGLETRANSLATE(H50,""de"",""en"")"),"No publicly described implementation is known at December 2021. The content of the database is regularly renewed.")</f>
        <v>No publicly described implementation is known at December 2021. The content of the database is regularly renewed.</v>
      </c>
      <c r="J50" s="51" t="s">
        <v>340</v>
      </c>
      <c r="K50" s="18" t="s">
        <v>22</v>
      </c>
      <c r="L50" s="18" t="s">
        <v>270</v>
      </c>
      <c r="M50" s="29" t="s">
        <v>238</v>
      </c>
      <c r="N50" s="29" t="s">
        <v>282</v>
      </c>
      <c r="O50" s="33" t="s">
        <v>75</v>
      </c>
      <c r="P50" s="29" t="s">
        <v>47</v>
      </c>
      <c r="Q50" s="29" t="s">
        <v>48</v>
      </c>
      <c r="R50" s="29"/>
      <c r="S50" s="29"/>
      <c r="T50" s="54"/>
      <c r="U50" s="29"/>
      <c r="V50" s="29"/>
      <c r="W50" s="33"/>
      <c r="X50" s="32"/>
      <c r="Y50" s="33"/>
      <c r="Z50" s="29"/>
      <c r="AA50" s="36"/>
      <c r="AB50" s="33"/>
    </row>
    <row r="51" customFormat="false" ht="270" hidden="false" customHeight="false" outlineLevel="0" collapsed="false">
      <c r="A51" s="26" t="n">
        <v>48</v>
      </c>
      <c r="B51" s="38" t="s">
        <v>341</v>
      </c>
      <c r="C51" s="38"/>
      <c r="D51" s="39" t="s">
        <v>342</v>
      </c>
      <c r="E51" s="28" t="str">
        <f aca="false">IFERROR(__xludf.dummyfunction("GOOGLETRANSLATE(D51,""de"",""en"")"),"Warts are in many industries that offer or sell services that offer goods. Waiting in a queue can be stressful and tiring on the inside due to the forced idle time and lead to lower customer satisfaction. The queue theory is widespread to assess the waiti"&amp;"ng times of customers: inside, optimize personnel plans and to increase the robustness of a queue system compared to a variable service issue. The goal should be shortened waiting times and a very fast attendance service. However, this is rarely achieved."&amp;" For many reasons, the attendance service deteriorates over time or if the number of waiting persons increases, which reduces the quality of service and causes discomfort among the people who are in the queue. High waiting times can lead to customers: wai"&amp;"ting impatiently and leaving the queues, which often leads to dissatisfaction and customer losses. Artificial intelligence (AI) can be used to predict the delay (before the start of service) in a service system, such as a hospital emergency recording or a"&amp;" customer contact center, for an incoming customer/customer. Such predictions can be used to make a customer of delays.")</f>
        <v>Warts are in many industries that offer or sell services that offer goods. Waiting in a queue can be stressful and tiring on the inside due to the forced idle time and lead to lower customer satisfaction. The queue theory is widespread to assess the waiting times of customers: inside, optimize personnel plans and to increase the robustness of a queue system compared to a variable service issue. The goal should be shortened waiting times and a very fast attendance service. However, this is rarely achieved. For many reasons, the attendance service deteriorates over time or if the number of waiting persons increases, which reduces the quality of service and causes discomfort among the people who are in the queue. High waiting times can lead to customers: waiting impatiently and leaving the queues, which often leads to dissatisfaction and customer losses. Artificial intelligence (AI) can be used to predict the delay (before the start of service) in a service system, such as a hospital emergency recording or a customer contact center, for an incoming customer/customer. Such predictions can be used to make a customer of delays.</v>
      </c>
      <c r="F51" s="39" t="s">
        <v>192</v>
      </c>
      <c r="G51" s="28" t="str">
        <f aca="false">IFERROR(__xludf.dummyfunction("GOOGLETRANSLATE(F51,""de"",""en"")"),"No publicly described implementation is known at December 2021. The content of the database is regularly renewed.")</f>
        <v>No publicly described implementation is known at December 2021. The content of the database is regularly renewed.</v>
      </c>
      <c r="H51" s="38" t="s">
        <v>192</v>
      </c>
      <c r="I51" s="28" t="str">
        <f aca="false">IFERROR(__xludf.dummyfunction("GOOGLETRANSLATE(H51,""de"",""en"")"),"No publicly described implementation is known at December 2021. The content of the database is regularly renewed.")</f>
        <v>No publicly described implementation is known at December 2021. The content of the database is regularly renewed.</v>
      </c>
      <c r="J51" s="39" t="s">
        <v>343</v>
      </c>
      <c r="K51" s="40" t="s">
        <v>22</v>
      </c>
      <c r="L51" s="40" t="s">
        <v>270</v>
      </c>
      <c r="M51" s="29"/>
      <c r="N51" s="29"/>
      <c r="O51" s="29"/>
      <c r="P51" s="29"/>
      <c r="Q51" s="29"/>
      <c r="R51" s="29"/>
      <c r="S51" s="29"/>
      <c r="T51" s="54"/>
      <c r="U51" s="29"/>
      <c r="V51" s="29"/>
      <c r="W51" s="33"/>
      <c r="X51" s="32"/>
      <c r="Y51" s="33"/>
      <c r="Z51" s="29"/>
      <c r="AA51" s="36"/>
      <c r="AB51" s="33"/>
    </row>
    <row r="52" customFormat="false" ht="270" hidden="false" customHeight="false" outlineLevel="0" collapsed="false">
      <c r="A52" s="26" t="n">
        <v>49</v>
      </c>
      <c r="B52" s="27" t="s">
        <v>344</v>
      </c>
      <c r="C52" s="27"/>
      <c r="D52" s="28" t="s">
        <v>345</v>
      </c>
      <c r="E52" s="28" t="str">
        <f aca="false">IFERROR(__xludf.dummyfunction("GOOGLETRANSLATE(D52,""de"",""en"")"),"The determination of causes can often be complex. In order to understand why a problem has occurred, the underlying cause must be uncovered. In order to identify the underlying cause, it is often necessary to understand what has changed. Manual searches o"&amp;"f metrics or protocols to determine what has changed can take hours of valuable time. By tracing information from data, AI-based causes analysis enables what and why it happened to find a solution and reduce the likelihood that the problem arises again.")</f>
        <v>The determination of causes can often be complex. In order to understand why a problem has occurred, the underlying cause must be uncovered. In order to identify the underlying cause, it is often necessary to understand what has changed. Manual searches of metrics or protocols to determine what has changed can take hours of valuable time. By tracing information from data, AI-based causes analysis enables what and why it happened to find a solution and reduce the likelihood that the problem arises again.</v>
      </c>
      <c r="F52" s="28" t="s">
        <v>346</v>
      </c>
      <c r="G52" s="28" t="str">
        <f aca="false">IFERROR(__xludf.dummyfunction("GOOGLETRANSLATE(F52,""de"",""en"")"),"Customer service is often flooded with service tickets. If Agent: However, every single request has to be read inside, it is impossible to answer all problems, and the deficit will continue to accumulate. A good way to improve customer service is to reduc"&amp;"e the workload of the agent: inside with recurring problems. The way to make the customer: to make it more satisfied inside is to find the cause of your problems. The support service often has a treasure of information in the thousands of support tickets "&amp;"that it receives every week. Everything in the form of unstructured text data. Since customers tend to explain everything about their problems in detail, every cause analysis based on the reading of the tickets and estimates is ineffective and time -consu"&amp;"ming.
 An e-commerce company that sells printed products had a large number of complaints on late delivery and caused a high level of customer satisfaction. Every customer problem had to be processed individually, and it was obvious that these symptoms "&amp;"took enormous time. But since every agent was busy taking care of answering, the underlying problem could not be recognized.")</f>
        <v>Customer service is often flooded with service tickets. If Agent: However, every single request has to be read inside, it is impossible to answer all problems, and the deficit will continue to accumulate. A good way to improve customer service is to reduce the workload of the agent: inside with recurring problems. The way to make the customer: to make it more satisfied inside is to find the cause of your problems. The support service often has a treasure of information in the thousands of support tickets that it receives every week. Everything in the form of unstructured text data. Since customers tend to explain everything about their problems in detail, every cause analysis based on the reading of the tickets and estimates is ineffective and time -consuming.
 An e-commerce company that sells printed products had a large number of complaints on late delivery and caused a high level of customer satisfaction. Every customer problem had to be processed individually, and it was obvious that these symptoms took enormous time. But since every agent was busy taking care of answering, the underlying problem could not be recognized.</v>
      </c>
      <c r="H52" s="28" t="s">
        <v>347</v>
      </c>
      <c r="I52" s="28" t="str">
        <f aca="false">IFERROR(__xludf.dummyfunction("GOOGLETRANSLATE(H52,""de"",""en"")"),"With the solution of an external provider, the e-commerce business used a AI-based cause analysis to find interesting relationships and causes that helped them to recognize a deeper problem under the surface. When displaying the support tickets, in connec"&amp;"tion with customer complaints about late deliveries, these tickets were closely linked to delivery partners. If customers: Inside complained about late deliveries, they also called shipping partners: inside. These findings can be used to identify a shippi"&amp;"ng partner who has been associated with disproportionately number of complaints, and corresponding measures can be taken.")</f>
        <v>With the solution of an external provider, the e-commerce business used a AI-based cause analysis to find interesting relationships and causes that helped them to recognize a deeper problem under the surface. When displaying the support tickets, in connection with customer complaints about late deliveries, these tickets were closely linked to delivery partners. If customers: Inside complained about late deliveries, they also called shipping partners: inside. These findings can be used to identify a shipping partner who has been associated with disproportionately number of complaints, and corresponding measures can be taken.</v>
      </c>
      <c r="J52" s="28" t="s">
        <v>348</v>
      </c>
      <c r="K52" s="18" t="s">
        <v>22</v>
      </c>
      <c r="L52" s="18" t="s">
        <v>270</v>
      </c>
      <c r="M52" s="29" t="s">
        <v>238</v>
      </c>
      <c r="N52" s="29" t="s">
        <v>45</v>
      </c>
      <c r="O52" s="29" t="s">
        <v>46</v>
      </c>
      <c r="P52" s="29" t="s">
        <v>47</v>
      </c>
      <c r="Q52" s="29" t="s">
        <v>180</v>
      </c>
      <c r="R52" s="29"/>
      <c r="S52" s="29"/>
      <c r="T52" s="54"/>
      <c r="U52" s="29" t="s">
        <v>51</v>
      </c>
      <c r="V52" s="29"/>
      <c r="W52" s="33"/>
      <c r="X52" s="32" t="s">
        <v>53</v>
      </c>
      <c r="Y52" s="33"/>
      <c r="Z52" s="29"/>
      <c r="AA52" s="36"/>
      <c r="AB52" s="33"/>
      <c r="AC52" s="48" t="s">
        <v>55</v>
      </c>
    </row>
    <row r="53" customFormat="false" ht="180" hidden="false" customHeight="false" outlineLevel="0" collapsed="false">
      <c r="A53" s="26" t="n">
        <v>50</v>
      </c>
      <c r="B53" s="38" t="s">
        <v>349</v>
      </c>
      <c r="C53" s="38"/>
      <c r="D53" s="39" t="s">
        <v>350</v>
      </c>
      <c r="E53" s="28" t="str">
        <f aca="false">IFERROR(__xludf.dummyfunction("GOOGLETRANSLATE(D53,""de"",""en"")"),"Customer Relationship Management (CRM) is the process with which companies collect, organize, access and analyze customer information. A solid CRM system gives a company the opportunity to personalize interactions during customer calls, to operate cross o"&amp;"r uppers for future products and to better pursue and solve problems. CRM software is often the heart of the relationship between a company and its customers: inside. However, since customer -related information comes from a variety of sources, it can be "&amp;"difficult to ensure that the data is up -to -date and exactly so that they remain useful for the users. KI can help automate the routine task of manual data in the CRM, to release human agent: inside and provide you with data -controlled knowledge in orde"&amp;"r to quickly solve customer problems.")</f>
        <v>Customer Relationship Management (CRM) is the process with which companies collect, organize, access and analyze customer information. A solid CRM system gives a company the opportunity to personalize interactions during customer calls, to operate cross or uppers for future products and to better pursue and solve problems. CRM software is often the heart of the relationship between a company and its customers: inside. However, since customer -related information comes from a variety of sources, it can be difficult to ensure that the data is up -to -date and exactly so that they remain useful for the users. KI can help automate the routine task of manual data in the CRM, to release human agent: inside and provide you with data -controlled knowledge in order to quickly solve customer problems.</v>
      </c>
      <c r="F53" s="39" t="s">
        <v>192</v>
      </c>
      <c r="G53" s="28" t="str">
        <f aca="false">IFERROR(__xludf.dummyfunction("GOOGLETRANSLATE(F53,""de"",""en"")"),"No publicly described implementation is known at December 2021. The content of the database is regularly renewed.")</f>
        <v>No publicly described implementation is known at December 2021. The content of the database is regularly renewed.</v>
      </c>
      <c r="H53" s="38" t="s">
        <v>192</v>
      </c>
      <c r="I53" s="28" t="str">
        <f aca="false">IFERROR(__xludf.dummyfunction("GOOGLETRANSLATE(H53,""de"",""en"")"),"No publicly described implementation is known at December 2021. The content of the database is regularly renewed.")</f>
        <v>No publicly described implementation is known at December 2021. The content of the database is regularly renewed.</v>
      </c>
      <c r="J53" s="39" t="s">
        <v>351</v>
      </c>
      <c r="K53" s="40" t="s">
        <v>22</v>
      </c>
      <c r="L53" s="40" t="s">
        <v>270</v>
      </c>
      <c r="M53" s="29"/>
      <c r="N53" s="29"/>
      <c r="O53" s="29"/>
      <c r="P53" s="29"/>
      <c r="Q53" s="29"/>
      <c r="R53" s="29"/>
      <c r="S53" s="29"/>
      <c r="T53" s="54"/>
      <c r="U53" s="29"/>
      <c r="V53" s="29"/>
      <c r="W53" s="33"/>
      <c r="X53" s="32"/>
      <c r="Y53" s="33"/>
      <c r="Z53" s="29"/>
      <c r="AA53" s="36"/>
      <c r="AB53" s="33"/>
    </row>
    <row r="54" customFormat="false" ht="165" hidden="false" customHeight="false" outlineLevel="0" collapsed="false">
      <c r="A54" s="26" t="n">
        <v>51</v>
      </c>
      <c r="B54" s="27" t="s">
        <v>352</v>
      </c>
      <c r="C54" s="27"/>
      <c r="D54" s="28" t="s">
        <v>353</v>
      </c>
      <c r="E54" s="28" t="str">
        <f aca="false">IFERROR(__xludf.dummyfunction("GOOGLETRANSLATE(D54,""de"",""en"")"),"Precise insights contribute to an improvement in the customer journey and enable you to personalize marketing efforts, which leads to more: inside and a higher bond. Companies are increasingly using AI to recognize trends and gain knowledge from the huge "&amp;"amounts of data that support them in decision -making. AI-controlled holistic solutions are used to automate business intelligence and analysis processes based on transaction data in your databases. By recognizing patterns and changes, companies can use t"&amp;"he resulting knowledge for a variety of business applications, such as new service requirements, location -related trends or new product developments.")</f>
        <v>Precise insights contribute to an improvement in the customer journey and enable you to personalize marketing efforts, which leads to more: inside and a higher bond. Companies are increasingly using AI to recognize trends and gain knowledge from the huge amounts of data that support them in decision -making. AI-controlled holistic solutions are used to automate business intelligence and analysis processes based on transaction data in your databases. By recognizing patterns and changes, companies can use the resulting knowledge for a variety of business applications, such as new service requirements, location -related trends or new product developments.</v>
      </c>
      <c r="F54" s="28" t="s">
        <v>192</v>
      </c>
      <c r="G54" s="28" t="str">
        <f aca="false">IFERROR(__xludf.dummyfunction("GOOGLETRANSLATE(F54,""de"",""en"")"),"No publicly described implementation is known at December 2021. The content of the database is regularly renewed.")</f>
        <v>No publicly described implementation is known at December 2021. The content of the database is regularly renewed.</v>
      </c>
      <c r="H54" s="27" t="s">
        <v>192</v>
      </c>
      <c r="I54" s="28" t="str">
        <f aca="false">IFERROR(__xludf.dummyfunction("GOOGLETRANSLATE(H54,""de"",""en"")"),"No publicly described implementation is known at December 2021. The content of the database is regularly renewed.")</f>
        <v>No publicly described implementation is known at December 2021. The content of the database is regularly renewed.</v>
      </c>
      <c r="J54" s="51" t="s">
        <v>354</v>
      </c>
      <c r="K54" s="18" t="s">
        <v>22</v>
      </c>
      <c r="L54" s="18" t="s">
        <v>270</v>
      </c>
      <c r="M54" s="29"/>
      <c r="N54" s="29"/>
      <c r="O54" s="29"/>
      <c r="P54" s="29"/>
      <c r="Q54" s="29"/>
      <c r="R54" s="29"/>
      <c r="S54" s="29"/>
      <c r="T54" s="54"/>
      <c r="U54" s="29"/>
      <c r="V54" s="29"/>
      <c r="W54" s="33"/>
      <c r="X54" s="32"/>
      <c r="Y54" s="33"/>
      <c r="Z54" s="29"/>
      <c r="AA54" s="36"/>
      <c r="AB54" s="33"/>
    </row>
    <row r="55" customFormat="false" ht="195" hidden="false" customHeight="false" outlineLevel="0" collapsed="false">
      <c r="A55" s="26" t="n">
        <v>52</v>
      </c>
      <c r="B55" s="38" t="s">
        <v>355</v>
      </c>
      <c r="C55" s="38"/>
      <c r="D55" s="39" t="s">
        <v>356</v>
      </c>
      <c r="E55" s="28" t="str">
        <f aca="false">IFERROR(__xludf.dummyfunction("GOOGLETRANSLATE(D55,""de"",""en"")"),"Precise insights contribute to an improvement in the customer journey and enable you to personalize marketing efforts, which leads to more: inside and a higher bond. Companies are increasingly using AI to recognize trends and moods and to gain further kno"&amp;"wledge from the huge amounts of data they own to support the decision -making. A trend is a accepted development in the future that will influence and change a little long -term and sustainably. The mood analysis is a context-related mining of text that i"&amp;"dentifies and extracts subjective information in source material such as survey answers, (product) reviews or comments on social media. In addition, AI can be used to recognize events in real time that could affect business, such as natural disasters with"&amp;" effects on supply chains or power outages.")</f>
        <v>Precise insights contribute to an improvement in the customer journey and enable you to personalize marketing efforts, which leads to more: inside and a higher bond. Companies are increasingly using AI to recognize trends and moods and to gain further knowledge from the huge amounts of data they own to support the decision -making. A trend is a accepted development in the future that will influence and change a little long -term and sustainably. The mood analysis is a context-related mining of text that identifies and extracts subjective information in source material such as survey answers, (product) reviews or comments on social media. In addition, AI can be used to recognize events in real time that could affect business, such as natural disasters with effects on supply chains or power outages.</v>
      </c>
      <c r="F55" s="39" t="s">
        <v>192</v>
      </c>
      <c r="G55" s="28" t="str">
        <f aca="false">IFERROR(__xludf.dummyfunction("GOOGLETRANSLATE(F55,""de"",""en"")"),"No publicly described implementation is known at December 2021. The content of the database is regularly renewed.")</f>
        <v>No publicly described implementation is known at December 2021. The content of the database is regularly renewed.</v>
      </c>
      <c r="H55" s="38" t="s">
        <v>192</v>
      </c>
      <c r="I55" s="28" t="str">
        <f aca="false">IFERROR(__xludf.dummyfunction("GOOGLETRANSLATE(H55,""de"",""en"")"),"No publicly described implementation is known at December 2021. The content of the database is regularly renewed.")</f>
        <v>No publicly described implementation is known at December 2021. The content of the database is regularly renewed.</v>
      </c>
      <c r="J55" s="39" t="s">
        <v>357</v>
      </c>
      <c r="K55" s="40" t="s">
        <v>22</v>
      </c>
      <c r="L55" s="40" t="s">
        <v>270</v>
      </c>
      <c r="M55" s="29"/>
      <c r="N55" s="29"/>
      <c r="O55" s="29"/>
      <c r="P55" s="29"/>
      <c r="Q55" s="29"/>
      <c r="R55" s="29"/>
      <c r="S55" s="29"/>
      <c r="T55" s="54"/>
      <c r="U55" s="29"/>
      <c r="V55" s="29"/>
      <c r="W55" s="33"/>
      <c r="X55" s="32"/>
      <c r="Y55" s="33"/>
      <c r="Z55" s="29"/>
      <c r="AA55" s="36"/>
      <c r="AB55" s="33"/>
    </row>
    <row r="56" customFormat="false" ht="225" hidden="false" customHeight="false" outlineLevel="0" collapsed="false">
      <c r="A56" s="26" t="n">
        <v>53</v>
      </c>
      <c r="B56" s="27" t="s">
        <v>358</v>
      </c>
      <c r="C56" s="27"/>
      <c r="D56" s="28" t="s">
        <v>359</v>
      </c>
      <c r="E56" s="28" t="str">
        <f aca="false">IFERROR(__xludf.dummyfunction("GOOGLETRANSLATE(D56,""de"",""en"")"),"In order to cope with the changing tax landscape, tax authorities and tax advisors begin: In addition to the increased use of analyzes, it is to explore the possibilities for the use of sophisticated data analyzes and artificial intelligence (AI) in the t"&amp;"ax area. It is about facing compliance with regulations and supporting experts and their customers: to support the inside with frequently arising questions. While the data analysis has received a lot of attention, artificial intelligence in the tax area i"&amp;"s a relatively new phenomenon.")</f>
        <v>In order to cope with the changing tax landscape, tax authorities and tax advisors begin: In addition to the increased use of analyzes, it is to explore the possibilities for the use of sophisticated data analyzes and artificial intelligence (AI) in the tax area. It is about facing compliance with regulations and supporting experts and their customers: to support the inside with frequently arising questions. While the data analysis has received a lot of attention, artificial intelligence in the tax area is a relatively new phenomenon.</v>
      </c>
      <c r="F56" s="28" t="s">
        <v>360</v>
      </c>
      <c r="G56" s="28" t="str">
        <f aca="false">IFERROR(__xludf.dummyfunction("GOOGLETRANSLATE(F56,""de"",""en"")"),"The EU member states are legally obliged to publish their decisions and make them easy to access in third parties. Deloitte wanted to know whether they could automate the legal preparatory work for research that would contribute to the adoption of new jud"&amp;"gments, and make it possible to regulate new tax cases faster, more efficiently and more precisely. That was the idea behind Tax-I, a virtual legal assistant developed by Deloitte.")</f>
        <v>The EU member states are legally obliged to publish their decisions and make them easy to access in third parties. Deloitte wanted to know whether they could automate the legal preparatory work for research that would contribute to the adoption of new judgments, and make it possible to regulate new tax cases faster, more efficiently and more precisely. That was the idea behind Tax-I, a virtual legal assistant developed by Deloitte.</v>
      </c>
      <c r="H56" s="28" t="s">
        <v>361</v>
      </c>
      <c r="I56" s="28" t="str">
        <f aca="false">IFERROR(__xludf.dummyfunction("GOOGLETRANSLATE(H56,""de"",""en"")"),"For this reason, Deloitte Tax-I developed. Tax-I is able to use artificial intelligence to analyze thousands of tax cases of the European Court of Justice, to relate them to similar cases, to summarize them and even predict how a court would decide in a c"&amp;"ertain case. In two six-week sprints, the Tax-I team examined what would be accessible, and it soon turned out that the possibilities were numerous. First visualizes the tool, as a new case corresponds to previous cases. An interactive line diagram shows "&amp;"how the cases are related to each other, and the size of a point indicates the relevance of the case based on the number of references. The tool also creates a summary of all cases based on how often sentences or parts of it occur in a judgment. Finally, "&amp;"Tax-I is able to predict how the European Court of Justice will probably decide in one case based on facts that the tool user can enter. It uses a machine learning algorithm that is trained to identify patterns in tax cases and draw conclusions. All 1153 "&amp;"tax matters of the EU Court of Justice are now recorded in Tax-I.")</f>
        <v>For this reason, Deloitte Tax-I developed. Tax-I is able to use artificial intelligence to analyze thousands of tax cases of the European Court of Justice, to relate them to similar cases, to summarize them and even predict how a court would decide in a certain case. In two six-week sprints, the Tax-I team examined what would be accessible, and it soon turned out that the possibilities were numerous. First visualizes the tool, as a new case corresponds to previous cases. An interactive line diagram shows how the cases are related to each other, and the size of a point indicates the relevance of the case based on the number of references. The tool also creates a summary of all cases based on how often sentences or parts of it occur in a judgment. Finally, Tax-I is able to predict how the European Court of Justice will probably decide in one case based on facts that the tool user can enter. It uses a machine learning algorithm that is trained to identify patterns in tax cases and draw conclusions. All 1153 tax matters of the EU Court of Justice are now recorded in Tax-I.</v>
      </c>
      <c r="J56" s="28" t="s">
        <v>362</v>
      </c>
      <c r="K56" s="18" t="s">
        <v>22</v>
      </c>
      <c r="L56" s="18" t="s">
        <v>363</v>
      </c>
      <c r="M56" s="29" t="s">
        <v>290</v>
      </c>
      <c r="N56" s="29" t="s">
        <v>45</v>
      </c>
      <c r="O56" s="29" t="s">
        <v>75</v>
      </c>
      <c r="P56" s="29" t="s">
        <v>47</v>
      </c>
      <c r="Q56" s="29" t="s">
        <v>48</v>
      </c>
      <c r="R56" s="29"/>
      <c r="S56" s="29"/>
      <c r="T56" s="54"/>
      <c r="U56" s="29" t="s">
        <v>51</v>
      </c>
      <c r="V56" s="29"/>
      <c r="W56" s="33"/>
      <c r="X56" s="32" t="s">
        <v>53</v>
      </c>
      <c r="Y56" s="33"/>
      <c r="Z56" s="29"/>
      <c r="AA56" s="62"/>
      <c r="AB56" s="33" t="s">
        <v>364</v>
      </c>
      <c r="AC56" s="48" t="s">
        <v>55</v>
      </c>
    </row>
    <row r="57" customFormat="false" ht="225" hidden="false" customHeight="false" outlineLevel="0" collapsed="false">
      <c r="A57" s="26" t="n">
        <v>54</v>
      </c>
      <c r="B57" s="38" t="s">
        <v>365</v>
      </c>
      <c r="C57" s="38"/>
      <c r="D57" s="39" t="s">
        <v>366</v>
      </c>
      <c r="E57" s="28" t="str">
        <f aca="false">IFERROR(__xludf.dummyfunction("GOOGLETRANSLATE(D57,""de"",""en"")"),"Intelligent contracts (smart contracts) have become an integral part of digital transactions that have made it easier to use and prospects blockchain. Companies carry out a pragmatic change from their traditional processes for automation by integrating sm"&amp;"art contracts. Automatic execution, optimized processes, no involvement of a mediator, better regular attention: Smart contracts have a lot to offer. However, the lack of a suitable protocol for smart contract management can make the implementation of sma"&amp;"rt contracts challenging and complex, especially in view of the increasing number of smart contract operations in various organizational processes. Intelligent contract managers enable the user to effectively manage smart contracts in order to achieve a s"&amp;"ophisticated level of blockchain implementation in organizations. Intelligent contract management solutions facilitate the complexity that the management of the smart contracts between different participants: inside and in jointly used IT between two or m"&amp;"ore parties.")</f>
        <v>Intelligent contracts (smart contracts) have become an integral part of digital transactions that have made it easier to use and prospects blockchain. Companies carry out a pragmatic change from their traditional processes for automation by integrating smart contracts. Automatic execution, optimized processes, no involvement of a mediator, better regular attention: Smart contracts have a lot to offer. However, the lack of a suitable protocol for smart contract management can make the implementation of smart contracts challenging and complex, especially in view of the increasing number of smart contract operations in various organizational processes. Intelligent contract managers enable the user to effectively manage smart contracts in order to achieve a sophisticated level of blockchain implementation in organizations. Intelligent contract management solutions facilitate the complexity that the management of the smart contracts between different participants: inside and in jointly used IT between two or more parties.</v>
      </c>
      <c r="F57" s="39" t="s">
        <v>367</v>
      </c>
      <c r="G57" s="28" t="str">
        <f aca="false">IFERROR(__xludf.dummyfunction("GOOGLETRANSLATE(F57,""de"",""en"")"),"In order to comply with international regulations, companies with leasing contracts have to go through thousands of contracts individually. This is an immense task, because an analyst spends around 90 minutes with every contract. In 2019, almost all leasi"&amp;"ng contracts had to be accounted for in 2019 according to the new IFRS 16 accounting standard. For a telecommunications company that leases every mast and property on which this mast is leased, this means that it had to look through hundreds of thousands "&amp;"of contracts in all possible languages.")</f>
        <v>In order to comply with international regulations, companies with leasing contracts have to go through thousands of contracts individually. This is an immense task, because an analyst spends around 90 minutes with every contract. In 2019, almost all leasing contracts had to be accounted for in 2019 according to the new IFRS 16 accounting standard. For a telecommunications company that leases every mast and property on which this mast is leased, this means that it had to look through hundreds of thousands of contracts in all possible languages.</v>
      </c>
      <c r="H57" s="39" t="s">
        <v>368</v>
      </c>
      <c r="I57" s="28" t="str">
        <f aca="false">IFERROR(__xludf.dummyfunction("GOOGLETRANSLATE(H57,""de"",""en"")"),"This time can be drastically reduced using machine learning technologies. In order to support companies such as this, a consulting company has developed a user -friendly application that can be used by analyst: inside to check contracts. The application h"&amp;"as a bot that can be fed with a series of contracts, and the bot gives the analysts' suggestions for data required, e.g. B. the start date of a contract. The analyst sees the highlighted proposal and indicates whether it is correct or not. The bot learns "&amp;"what leads to the fact that subsequent contracts are analyzed a bit smarter every time and the reliability of its predictions increases.")</f>
        <v>This time can be drastically reduced using machine learning technologies. In order to support companies such as this, a consulting company has developed a user -friendly application that can be used by analyst: inside to check contracts. The application has a bot that can be fed with a series of contracts, and the bot gives the analysts' suggestions for data required, e.g. B. the start date of a contract. The analyst sees the highlighted proposal and indicates whether it is correct or not. The bot learns what leads to the fact that subsequent contracts are analyzed a bit smarter every time and the reliability of its predictions increases.</v>
      </c>
      <c r="J57" s="39" t="s">
        <v>369</v>
      </c>
      <c r="K57" s="40" t="s">
        <v>22</v>
      </c>
      <c r="L57" s="40" t="s">
        <v>363</v>
      </c>
      <c r="M57" s="29" t="s">
        <v>290</v>
      </c>
      <c r="N57" s="29" t="s">
        <v>45</v>
      </c>
      <c r="O57" s="29" t="s">
        <v>75</v>
      </c>
      <c r="P57" s="29" t="s">
        <v>47</v>
      </c>
      <c r="Q57" s="29" t="s">
        <v>48</v>
      </c>
      <c r="R57" s="29"/>
      <c r="S57" s="29"/>
      <c r="T57" s="54"/>
      <c r="U57" s="29" t="s">
        <v>51</v>
      </c>
      <c r="V57" s="29"/>
      <c r="W57" s="33"/>
      <c r="X57" s="32" t="s">
        <v>53</v>
      </c>
      <c r="Y57" s="33"/>
      <c r="Z57" s="29"/>
      <c r="AA57" s="36"/>
      <c r="AB57" s="33"/>
      <c r="AC57" s="61" t="s">
        <v>104</v>
      </c>
    </row>
    <row r="58" customFormat="false" ht="225" hidden="false" customHeight="false" outlineLevel="0" collapsed="false">
      <c r="A58" s="26" t="n">
        <v>55</v>
      </c>
      <c r="B58" s="27" t="s">
        <v>370</v>
      </c>
      <c r="C58" s="27"/>
      <c r="D58" s="28" t="s">
        <v>371</v>
      </c>
      <c r="E58" s="28" t="str">
        <f aca="false">IFERROR(__xludf.dummyfunction("GOOGLETRANSLATE(D58,""de"",""en"")"),"The automation of legal documents can lead to considerable time savings and avoid errors. With AI, companies can immediately create different types of legal documents for their customers: create inside and read this correction to avoid mistakes. These doc"&amp;"uments can include business contracts, confidentiality agreements, wills and trusts.")</f>
        <v>The automation of legal documents can lead to considerable time savings and avoid errors. With AI, companies can immediately create different types of legal documents for their customers: create inside and read this correction to avoid mistakes. These documents can include business contracts, confidentiality agreements, wills and trusts.</v>
      </c>
      <c r="F58" s="28" t="s">
        <v>372</v>
      </c>
      <c r="G58" s="28" t="str">
        <f aca="false">IFERROR(__xludf.dummyfunction("GOOGLETRANSLATE(F58,""de"",""en"")"),"Since the business world and thus also the legal landscape change, the expectations of the client are also changing: inside of law firm. Many interest groups, especially young startup entrepreneurs: inside, are looking for effective, immediate and inexpen"&amp;"sive solutions. Because many startups in the early phase do not want to spend money on legal advice. These young entrepreneurs often download templates that do not fit perfectly for their purposes. You do not need personal meetings because you mainly comm"&amp;"unicate by email, chat or telephone. This led to a global trend that newly lawyers: Inside and established law firms alternative, technology -based options for customers offered to offer their legal services at a click of the mouse. One of them is Shibole"&amp;"t, a global law firm with offices in New York and Tel Aviv.")</f>
        <v>Since the business world and thus also the legal landscape change, the expectations of the client are also changing: inside of law firm. Many interest groups, especially young startup entrepreneurs: inside, are looking for effective, immediate and inexpensive solutions. Because many startups in the early phase do not want to spend money on legal advice. These young entrepreneurs often download templates that do not fit perfectly for their purposes. You do not need personal meetings because you mainly communicate by email, chat or telephone. This led to a global trend that newly lawyers: Inside and established law firms alternative, technology -based options for customers offered to offer their legal services at a click of the mouse. One of them is Shibolet, a global law firm with offices in New York and Tel Aviv.</v>
      </c>
      <c r="H58" s="28" t="s">
        <v>373</v>
      </c>
      <c r="I58" s="28" t="str">
        <f aca="false">IFERROR(__xludf.dummyfunction("GOOGLETRANSLATE(H58,""de"",""en"")"),"Shibolet has teamed up with an external provider to develop a website called ""JumpStart"" that enables start-ups and aspiring companies to create tailor-made self-service contracts free of charge with the help of a user-friendly cloud-based AI technology"&amp;". Here, founders can create basic legal documents such as start -up agreements, confidentiality agreements and service agreements.
 The website uses a number of questions that would also be provided by an attorney: in a personal conversation in order to c"&amp;"reate contracts with high measure accuracy, which can then be downloaded by users: inside. All documents are in English, as is common in the high-tech world, but specifically for Israeli law. The website also offers a section ""Law"", which enables users:"&amp;" to access all types of information about problems, the entrepreneurs: worry inside at the beginning of their trip, as well as a glossary with terms that are used in the technology industry - how Burn Rate, dilution, multi -allocation -, with an explanati"&amp;"on in Hebrew and English.")</f>
        <v>Shibolet has teamed up with an external provider to develop a website called "JumpStart" that enables start-ups and aspiring companies to create tailor-made self-service contracts free of charge with the help of a user-friendly cloud-based AI technology. Here, founders can create basic legal documents such as start -up agreements, confidentiality agreements and service agreements.
 The website uses a number of questions that would also be provided by an attorney: in a personal conversation in order to create contracts with high measure accuracy, which can then be downloaded by users: inside. All documents are in English, as is common in the high-tech world, but specifically for Israeli law. The website also offers a section "Law", which enables users: to access all types of information about problems, the entrepreneurs: worry inside at the beginning of their trip, as well as a glossary with terms that are used in the technology industry - how Burn Rate, dilution, multi -allocation -, with an explanation in Hebrew and English.</v>
      </c>
      <c r="J58" s="51" t="s">
        <v>374</v>
      </c>
      <c r="K58" s="18" t="s">
        <v>22</v>
      </c>
      <c r="L58" s="18" t="s">
        <v>363</v>
      </c>
      <c r="M58" s="29" t="s">
        <v>155</v>
      </c>
      <c r="N58" s="29" t="s">
        <v>45</v>
      </c>
      <c r="O58" s="29" t="s">
        <v>97</v>
      </c>
      <c r="P58" s="29" t="s">
        <v>47</v>
      </c>
      <c r="Q58" s="29" t="s">
        <v>48</v>
      </c>
      <c r="R58" s="29"/>
      <c r="S58" s="29"/>
      <c r="T58" s="54"/>
      <c r="U58" s="29" t="s">
        <v>51</v>
      </c>
      <c r="V58" s="29"/>
      <c r="W58" s="33"/>
      <c r="X58" s="63" t="s">
        <v>65</v>
      </c>
      <c r="Y58" s="33"/>
      <c r="Z58" s="29" t="n">
        <v>8</v>
      </c>
      <c r="AA58" s="36" t="s">
        <v>375</v>
      </c>
      <c r="AB58" s="33"/>
      <c r="AC58" s="61" t="s">
        <v>55</v>
      </c>
    </row>
    <row r="59" customFormat="false" ht="165" hidden="false" customHeight="false" outlineLevel="0" collapsed="false">
      <c r="A59" s="26" t="n">
        <v>56</v>
      </c>
      <c r="B59" s="38" t="s">
        <v>376</v>
      </c>
      <c r="C59" s="38"/>
      <c r="D59" s="39" t="s">
        <v>377</v>
      </c>
      <c r="E59" s="28" t="str">
        <f aca="false">IFERROR(__xludf.dummyfunction("GOOGLETRANSLATE(D59,""de"",""en"")"),"The creation of business contracts is a time -consuming process in which the lawyer must check, edit and replace designs several times on both sides. Internal legal departments often spend half of their time with the examination of contracts. Since it is "&amp;"uncertain when both sides agree on a specific contract, this process can lead to delays in other tasks associated with it.
 AI can accelerate contract review processes by using technologies for processing natural language (NLP), analyzing them and defines"&amp;" the problematic parts. Since manual contract review processes are prone to errors, AI can fix spelling errors and optimize content in order to provide shorter but more effective contracts.")</f>
        <v>The creation of business contracts is a time -consuming process in which the lawyer must check, edit and replace designs several times on both sides. Internal legal departments often spend half of their time with the examination of contracts. Since it is uncertain when both sides agree on a specific contract, this process can lead to delays in other tasks associated with it.
 AI can accelerate contract review processes by using technologies for processing natural language (NLP), analyzing them and defines the problematic parts. Since manual contract review processes are prone to errors, AI can fix spelling errors and optimize content in order to provide shorter but more effective contracts.</v>
      </c>
      <c r="F59" s="39" t="s">
        <v>378</v>
      </c>
      <c r="G59" s="28" t="str">
        <f aca="false">IFERROR(__xludf.dummyfunction("GOOGLETRANSLATE(F59,""de"",""en"")"),"Contracts contain huge amounts of critical information such as execution data, process data and price algorithms.
 Manual extraction of all this data is a time -consuming task that companies can cost a lot of money if it is not processed at the appropriat"&amp;"e speed and care. The Australian law firm Mia Contract Lawyers wanted to find an automated solution that can identify important data in a large scale and pace and enables companies to earn more money with their contracts.")</f>
        <v>Contracts contain huge amounts of critical information such as execution data, process data and price algorithms.
 Manual extraction of all this data is a time -consuming task that companies can cost a lot of money if it is not processed at the appropriate speed and care. The Australian law firm Mia Contract Lawyers wanted to find an automated solution that can identify important data in a large scale and pace and enables companies to earn more money with their contracts.</v>
      </c>
      <c r="H59" s="39" t="s">
        <v>379</v>
      </c>
      <c r="I59" s="28" t="str">
        <f aca="false">IFERROR(__xludf.dummyfunction("GOOGLETRANSLATE(H59,""de"",""en"")"),"Mia Contract Lawyers used AI-controlled contract acceleration software, with which you can now quickly extract important information. This not only means basic information on execution and process data or deadlines for extension notices, but also any info"&amp;"rmation on any rights and obligations. The application indicates the respective stakeholder in relevant information and thus enables a more flexible and efficient way of working that are present: freed from manual examination inside and enables you to rec"&amp;"ord more detailed information in contract negotiations and contract designs.")</f>
        <v>Mia Contract Lawyers used AI-controlled contract acceleration software, with which you can now quickly extract important information. This not only means basic information on execution and process data or deadlines for extension notices, but also any information on any rights and obligations. The application indicates the respective stakeholder in relevant information and thus enables a more flexible and efficient way of working that are present: freed from manual examination inside and enables you to record more detailed information in contract negotiations and contract designs.</v>
      </c>
      <c r="J59" s="39" t="s">
        <v>380</v>
      </c>
      <c r="K59" s="40" t="s">
        <v>22</v>
      </c>
      <c r="L59" s="40" t="s">
        <v>363</v>
      </c>
      <c r="M59" s="29" t="s">
        <v>155</v>
      </c>
      <c r="N59" s="29" t="s">
        <v>45</v>
      </c>
      <c r="O59" s="29" t="s">
        <v>46</v>
      </c>
      <c r="P59" s="29" t="s">
        <v>47</v>
      </c>
      <c r="Q59" s="29" t="s">
        <v>48</v>
      </c>
      <c r="R59" s="29"/>
      <c r="S59" s="29"/>
      <c r="T59" s="54"/>
      <c r="U59" s="29" t="s">
        <v>51</v>
      </c>
      <c r="V59" s="29"/>
      <c r="W59" s="33"/>
      <c r="X59" s="32" t="s">
        <v>65</v>
      </c>
      <c r="Y59" s="33"/>
      <c r="Z59" s="29" t="n">
        <v>8</v>
      </c>
      <c r="AA59" s="36" t="s">
        <v>375</v>
      </c>
      <c r="AB59" s="33"/>
      <c r="AC59" s="61" t="s">
        <v>55</v>
      </c>
    </row>
    <row r="60" customFormat="false" ht="180" hidden="false" customHeight="false" outlineLevel="0" collapsed="false">
      <c r="A60" s="26" t="n">
        <v>57</v>
      </c>
      <c r="B60" s="27" t="s">
        <v>381</v>
      </c>
      <c r="C60" s="27"/>
      <c r="D60" s="28" t="s">
        <v>382</v>
      </c>
      <c r="E60" s="28" t="str">
        <f aca="false">IFERROR(__xludf.dummyfunction("GOOGLETRANSLATE(D60,""de"",""en"")"),"The prediction of the results of legal cases can contribute to understanding the judicial decision -making process, but also help companies to plan their process strategies. The results can be predicted based on case -specific legal factors, such as the t"&amp;"ype of evidence, and extra -legal factors, such as the ideological direction of the court. The details of fall -specific legal factors can be found from legal judgments. Extracting these factors from legal texts is a lengthy and time -consuming process. A"&amp;"I can evaluate the risk of cases and predict court results. This assessment can accelerate comparison negotiations and minimize the number of cases that actually have to be brought to court.")</f>
        <v>The prediction of the results of legal cases can contribute to understanding the judicial decision -making process, but also help companies to plan their process strategies. The results can be predicted based on case -specific legal factors, such as the type of evidence, and extra -legal factors, such as the ideological direction of the court. The details of fall -specific legal factors can be found from legal judgments. Extracting these factors from legal texts is a lengthy and time -consuming process. AI can evaluate the risk of cases and predict court results. This assessment can accelerate comparison negotiations and minimize the number of cases that actually have to be brought to court.</v>
      </c>
      <c r="F60" s="28" t="s">
        <v>383</v>
      </c>
      <c r="G60" s="28" t="str">
        <f aca="false">IFERROR(__xludf.dummyfunction("GOOGLETRANSLATE(F60,""de"",""en"")"),"Siegal Tax Law is a small law firm that focuses on solving and avoiding tax disputes. With fewer resources than a large law firm, Siegal Tax Law was looking for ways to rationalize her work processes and manage the large number of client: inside that she "&amp;"regularly looks after. In particular, the law firm wanted to speed up its recording process and its ability to quickly assess the meaning of the respective case. In addition to improving the recording, the company also wanted to increase the speed of rese"&amp;"arch without compromising in completeness.")</f>
        <v>Siegal Tax Law is a small law firm that focuses on solving and avoiding tax disputes. With fewer resources than a large law firm, Siegal Tax Law was looking for ways to rationalize her work processes and manage the large number of client: inside that she regularly looks after. In particular, the law firm wanted to speed up its recording process and its ability to quickly assess the meaning of the respective case. In addition to improving the recording, the company also wanted to increase the speed of research without compromising in completeness.</v>
      </c>
      <c r="H60" s="28" t="s">
        <v>384</v>
      </c>
      <c r="I60" s="28" t="str">
        <f aca="false">IFERROR(__xludf.dummyfunction("GOOGLETRANSLATE(H60,""de"",""en"")"),"With fewer than twenty employees: inside and without an army of junior: inside that would have to do lengthy small work, the company turned to an external software provider in order to increase its growth, his research in early stage and its competitivene"&amp;"ss towards its larger competitor: inside . The integrated software uses AI skills to predict the result of a certain legal scenario. These predictions based on historical decisions in the relevant case law help the law firm to determine the strength of th"&amp;"e position of a customer and a benchmark in order to assess the necessary effort in the case. It also offers instructions for the determination of customer expectations in relation to time, costs and possible results.")</f>
        <v>With fewer than twenty employees: inside and without an army of junior: inside that would have to do lengthy small work, the company turned to an external software provider in order to increase its growth, his research in early stage and its competitiveness towards its larger competitor: inside . The integrated software uses AI skills to predict the result of a certain legal scenario. These predictions based on historical decisions in the relevant case law help the law firm to determine the strength of the position of a customer and a benchmark in order to assess the necessary effort in the case. It also offers instructions for the determination of customer expectations in relation to time, costs and possible results.</v>
      </c>
      <c r="J60" s="28" t="s">
        <v>385</v>
      </c>
      <c r="K60" s="18" t="s">
        <v>22</v>
      </c>
      <c r="L60" s="18" t="s">
        <v>363</v>
      </c>
      <c r="M60" s="29" t="s">
        <v>290</v>
      </c>
      <c r="N60" s="29" t="s">
        <v>45</v>
      </c>
      <c r="O60" s="29" t="s">
        <v>75</v>
      </c>
      <c r="P60" s="29" t="s">
        <v>47</v>
      </c>
      <c r="Q60" s="29" t="s">
        <v>48</v>
      </c>
      <c r="R60" s="29"/>
      <c r="S60" s="29"/>
      <c r="T60" s="54"/>
      <c r="U60" s="29" t="s">
        <v>51</v>
      </c>
      <c r="V60" s="29"/>
      <c r="W60" s="33"/>
      <c r="X60" s="32" t="s">
        <v>53</v>
      </c>
      <c r="Y60" s="33"/>
      <c r="Z60" s="29"/>
      <c r="AA60" s="62"/>
      <c r="AB60" s="33"/>
      <c r="AC60" s="64" t="s">
        <v>55</v>
      </c>
    </row>
    <row r="61" customFormat="false" ht="180" hidden="false" customHeight="false" outlineLevel="0" collapsed="false">
      <c r="A61" s="26" t="n">
        <v>58</v>
      </c>
      <c r="B61" s="38" t="s">
        <v>386</v>
      </c>
      <c r="C61" s="38"/>
      <c r="D61" s="39" t="s">
        <v>387</v>
      </c>
      <c r="E61" s="28" t="str">
        <f aca="false">IFERROR(__xludf.dummyfunction("GOOGLETRANSLATE(D61,""de"",""en"")"),"Large companies have many outstanding contracts with various parties in numerous business areas. It is therefore difficult to be aware of all the company's details and obligations. By using AI for analyzing existing agreements, law firms and legal departm"&amp;"ents can gain valuable insights that serve various teams to improve their processes in the areas of sales, procurement, compliance and finance: Companies can track when contracts for extension are pending, and by upping- Opportunities to capitalize on inc"&amp;"ome. AI can help to overlook the details of existing agreements and to negotiate with customers if necessary. In addition, companies can easily monitor whether they follow official procedures and are willing to maintain cases such as mergers, takeovers an"&amp;"d duty of care.")</f>
        <v>Large companies have many outstanding contracts with various parties in numerous business areas. It is therefore difficult to be aware of all the company's details and obligations. By using AI for analyzing existing agreements, law firms and legal departments can gain valuable insights that serve various teams to improve their processes in the areas of sales, procurement, compliance and finance: Companies can track when contracts for extension are pending, and by upping- Opportunities to capitalize on income. AI can help to overlook the details of existing agreements and to negotiate with customers if necessary. In addition, companies can easily monitor whether they follow official procedures and are willing to maintain cases such as mergers, takeovers and duty of care.</v>
      </c>
      <c r="F61" s="39" t="s">
        <v>388</v>
      </c>
      <c r="G61" s="28" t="str">
        <f aca="false">IFERROR(__xludf.dummyfunction("GOOGLETRANSLATE(F61,""de"",""en"")"),"Plug Power, a manufacturer and service provider for hydrogen fuel cells, had numerous people who worked decentrally and completed contracts. When this lack of systematization led to the due dates for the extension of a supplier contract, which resulted in"&amp;" a contractual penalty, they decided to improve their contract management process.")</f>
        <v>Plug Power, a manufacturer and service provider for hydrogen fuel cells, had numerous people who worked decentrally and completed contracts. When this lack of systematization led to the due dates for the extension of a supplier contract, which resulted in a contractual penalty, they decided to improve their contract management process.</v>
      </c>
      <c r="H61" s="39" t="s">
        <v>389</v>
      </c>
      <c r="I61" s="28" t="str">
        <f aca="false">IFERROR(__xludf.dummyfunction("GOOGLETRANSLATE(H61,""de"",""en"")"),"By using an external solution, Plug Power was able to use services such as the contract archive, analyzes and contract life cycle management in order to keep an eye on the supplier contracts, compliance with legal regulations and the risks of third partie"&amp;"s. This enabled them to search and call up critical contracts efficiently, whereby great importance was placed on traceability and visibility. In addition, the warning and notification functions provided support plug power to keep an eye on the process an"&amp;"d due dates so that they are never surprised.")</f>
        <v>By using an external solution, Plug Power was able to use services such as the contract archive, analyzes and contract life cycle management in order to keep an eye on the supplier contracts, compliance with legal regulations and the risks of third parties. This enabled them to search and call up critical contracts efficiently, whereby great importance was placed on traceability and visibility. In addition, the warning and notification functions provided support plug power to keep an eye on the process and due dates so that they are never surprised.</v>
      </c>
      <c r="J61" s="39" t="s">
        <v>390</v>
      </c>
      <c r="K61" s="40" t="s">
        <v>22</v>
      </c>
      <c r="L61" s="40" t="s">
        <v>363</v>
      </c>
      <c r="M61" s="29" t="s">
        <v>155</v>
      </c>
      <c r="N61" s="29" t="s">
        <v>45</v>
      </c>
      <c r="O61" s="29" t="s">
        <v>46</v>
      </c>
      <c r="P61" s="29" t="s">
        <v>47</v>
      </c>
      <c r="Q61" s="29" t="s">
        <v>48</v>
      </c>
      <c r="R61" s="29"/>
      <c r="S61" s="29"/>
      <c r="T61" s="54"/>
      <c r="U61" s="29" t="s">
        <v>51</v>
      </c>
      <c r="V61" s="29"/>
      <c r="W61" s="33"/>
      <c r="X61" s="32" t="s">
        <v>53</v>
      </c>
      <c r="Y61" s="33"/>
      <c r="Z61" s="29"/>
      <c r="AA61" s="36"/>
      <c r="AB61" s="33"/>
      <c r="AC61" s="64" t="s">
        <v>55</v>
      </c>
    </row>
    <row r="62" customFormat="false" ht="165" hidden="false" customHeight="false" outlineLevel="0" collapsed="false">
      <c r="A62" s="26" t="n">
        <v>59</v>
      </c>
      <c r="B62" s="27" t="s">
        <v>391</v>
      </c>
      <c r="C62" s="27"/>
      <c r="D62" s="28" t="s">
        <v>392</v>
      </c>
      <c r="E62" s="28" t="str">
        <f aca="false">IFERROR(__xludf.dummyfunction("GOOGLETRANSLATE(D62,""de"",""en"")"),"Legal research is generally the process of finding an answer to a legal question or looking for legal precedents that can be cited in a document or in court. Sometimes a legal research can help to determine whether a legal question is a ""case of the firs"&amp;"t impression"" that is unregulated or has no precedent. Legal research is a manual process in which mostly junior chancellor: inside and young lawyer: spend the inside of time to carry out research for different cases and to understand them closely. AI ca"&amp;"n search laws and regulations, create different legal appraisals for cases and inform legal departments with similar cases.")</f>
        <v>Legal research is generally the process of finding an answer to a legal question or looking for legal precedents that can be cited in a document or in court. Sometimes a legal research can help to determine whether a legal question is a "case of the first impression" that is unregulated or has no precedent. Legal research is a manual process in which mostly junior chancellor: inside and young lawyer: spend the inside of time to carry out research for different cases and to understand them closely. AI can search laws and regulations, create different legal appraisals for cases and inform legal departments with similar cases.</v>
      </c>
      <c r="F62" s="28" t="s">
        <v>393</v>
      </c>
      <c r="G62" s="28" t="str">
        <f aca="false">IFERROR(__xludf.dummyfunction("GOOGLETRANSLATE(F62,""de"",""en"")"),"The lawyer often spends: INTERIONS with legal research and try to find previous cases that are relevant for a current problem. Since the legal landscape is very extensive and changes quickly, it can be very time -consuming and expensive to find relevant p"&amp;"recedent, especially in niche areas of law. However, precise research and historical data on similar cases are often decisive for success, for example when it comes to examining opposing briefs or proving your own documents.")</f>
        <v>The lawyer often spends: INTERIONS with legal research and try to find previous cases that are relevant for a current problem. Since the legal landscape is very extensive and changes quickly, it can be very time -consuming and expensive to find relevant precedent, especially in niche areas of law. However, precise research and historical data on similar cases are often decisive for success, for example when it comes to examining opposing briefs or proving your own documents.</v>
      </c>
      <c r="H62" s="28" t="s">
        <v>394</v>
      </c>
      <c r="I62" s="28" t="str">
        <f aca="false">IFERROR(__xludf.dummyfunction("GOOGLETRANSLATE(H62,""de"",""en"")"),"Nowadays, many lawns use: Inside intelligent right-wing research tools that offer an automatic search for quotes, checks of quotations and case recommendations. You can simply upload a briefing or memorandum in which the key points of the current case are"&amp;" listed, and the AI ​​solution analyzes it and creates a list of cases that are relevant for the topics dealt with in the document. Active: Inside, all cases cited can then download from a document, which saves them further.
 In addition, such solutions e"&amp;"nable their users: Inside, legal cases according to names or citation with custom search filters to search and offer notes, document markings and case notice that optimize the overall organization of the collected documents.")</f>
        <v>Nowadays, many lawns use: Inside intelligent right-wing research tools that offer an automatic search for quotes, checks of quotations and case recommendations. You can simply upload a briefing or memorandum in which the key points of the current case are listed, and the AI ​​solution analyzes it and creates a list of cases that are relevant for the topics dealt with in the document. Active: Inside, all cases cited can then download from a document, which saves them further.
 In addition, such solutions enable their users: Inside, legal cases according to names or citation with custom search filters to search and offer notes, document markings and case notice that optimize the overall organization of the collected documents.</v>
      </c>
      <c r="J62" s="28" t="s">
        <v>395</v>
      </c>
      <c r="K62" s="18" t="s">
        <v>22</v>
      </c>
      <c r="L62" s="18" t="s">
        <v>363</v>
      </c>
      <c r="M62" s="29" t="s">
        <v>155</v>
      </c>
      <c r="N62" s="29" t="s">
        <v>45</v>
      </c>
      <c r="O62" s="29" t="s">
        <v>46</v>
      </c>
      <c r="P62" s="29" t="s">
        <v>47</v>
      </c>
      <c r="Q62" s="29" t="s">
        <v>48</v>
      </c>
      <c r="R62" s="29"/>
      <c r="S62" s="29"/>
      <c r="T62" s="54"/>
      <c r="U62" s="29" t="s">
        <v>51</v>
      </c>
      <c r="V62" s="29"/>
      <c r="W62" s="33"/>
      <c r="X62" s="32" t="s">
        <v>53</v>
      </c>
      <c r="Y62" s="33"/>
      <c r="Z62" s="29"/>
      <c r="AA62" s="36"/>
      <c r="AB62" s="33"/>
      <c r="AC62" s="64" t="s">
        <v>55</v>
      </c>
    </row>
    <row r="63" customFormat="false" ht="240" hidden="false" customHeight="false" outlineLevel="0" collapsed="false">
      <c r="A63" s="26" t="n">
        <v>60</v>
      </c>
      <c r="B63" s="38" t="s">
        <v>396</v>
      </c>
      <c r="C63" s="38"/>
      <c r="D63" s="39" t="s">
        <v>397</v>
      </c>
      <c r="E63" s="28" t="str">
        <f aca="false">IFERROR(__xludf.dummyfunction("GOOGLETRANSLATE(D63,""de"",""en"")"),"Intellectual property includes a number of laws that protect creative and innovative products by legal rights that are referred to as patents, copyrights and brands. Intellectual property is one of the most important assets of many companies. Whether they"&amp;" are patents, copyrights, brands, business secrets or know-how, it is crucial to identify, document, protect and register in some cases. All of these activities require a team of engineers: inside, technical editor: inside, technology manager: inside and "&amp;"managers. Companies that have several brands to advertise online have to monitor more than 30 digital platforms to protect their brands. AI can do tasks in connection with the management of intellectual property, e.g. B. Disclosure of inventions, logging,"&amp;" submission of applications, evaluation of the IP (interlectual property) portfolio and budgeting. The use of AI can halve the overall time that is present: spend on the analysis of brand search results.")</f>
        <v>Intellectual property includes a number of laws that protect creative and innovative products by legal rights that are referred to as patents, copyrights and brands. Intellectual property is one of the most important assets of many companies. Whether they are patents, copyrights, brands, business secrets or know-how, it is crucial to identify, document, protect and register in some cases. All of these activities require a team of engineers: inside, technical editor: inside, technology manager: inside and managers. Companies that have several brands to advertise online have to monitor more than 30 digital platforms to protect their brands. AI can do tasks in connection with the management of intellectual property, e.g. B. Disclosure of inventions, logging, submission of applications, evaluation of the IP (interlectual property) portfolio and budgeting. The use of AI can halve the overall time that is present: spend on the analysis of brand search results.</v>
      </c>
      <c r="F63" s="39" t="s">
        <v>398</v>
      </c>
      <c r="G63" s="28" t="str">
        <f aca="false">IFERROR(__xludf.dummyfunction("GOOGLETRANSLATE(F63,""de"",""en"")"),"Hewlett Packard is very competitive on the patent market. HP not only has thousands of patents, but also competes with companies that have thousands of patents and acquires them. To keep them organized and accessible in a sensible way is an incredible cha"&amp;"llenge. They often have to process and produce and produce that can be implemented from a mountain of patents. This was recently the case when HP decided to take over Samsung's printing business, which included a portfolio of 6,500 patents. Usually, this "&amp;"type of work can take hours by hours, as they still manually did it in an Excel table.")</f>
        <v>Hewlett Packard is very competitive on the patent market. HP not only has thousands of patents, but also competes with companies that have thousands of patents and acquires them. To keep them organized and accessible in a sensible way is an incredible challenge. They often have to process and produce and produce that can be implemented from a mountain of patents. This was recently the case when HP decided to take over Samsung's printing business, which included a portfolio of 6,500 patents. Usually, this type of work can take hours by hours, as they still manually did it in an Excel table.</v>
      </c>
      <c r="H63" s="39" t="s">
        <v>399</v>
      </c>
      <c r="I63" s="28" t="str">
        <f aca="false">IFERROR(__xludf.dummyfunction("GOOGLETRANSLATE(H63,""de"",""en"")"),"Through the partnership with an external software provider, HP was able to rationalize his administration of intellectual property. Now you can access an enormous amount of detailed patent information for companies around the world, including Samsung, you"&amp;"r own company and competitors: inside, because the software directly with the entire catalog of public data that the US patent and brand office provides , can be connected. The application offers a hierarchical matrix with several parameters that enables "&amp;"complex searches and created numerous queries with cross -references that can be carried out at the same time. This limits the patents with regard to their interest and their relative importance for HP. HP not only had to know whether Samsung had many pat"&amp;"ents, but also whether there were patents that were important to them. This type of depth search would normally take a lot of time. HP was now able to carry out the search more thoroughly and more efficiently than would have been possible without the soft"&amp;"ware. In addition, you can now analyze patent trends that can help the company decide which technologies are good investment decisions and which it should avoid.")</f>
        <v>Through the partnership with an external software provider, HP was able to rationalize his administration of intellectual property. Now you can access an enormous amount of detailed patent information for companies around the world, including Samsung, your own company and competitors: inside, because the software directly with the entire catalog of public data that the US patent and brand office provides , can be connected. The application offers a hierarchical matrix with several parameters that enables complex searches and created numerous queries with cross -references that can be carried out at the same time. This limits the patents with regard to their interest and their relative importance for HP. HP not only had to know whether Samsung had many patents, but also whether there were patents that were important to them. This type of depth search would normally take a lot of time. HP was now able to carry out the search more thoroughly and more efficiently than would have been possible without the software. In addition, you can now analyze patent trends that can help the company decide which technologies are good investment decisions and which it should avoid.</v>
      </c>
      <c r="J63" s="39" t="s">
        <v>400</v>
      </c>
      <c r="K63" s="40" t="s">
        <v>22</v>
      </c>
      <c r="L63" s="40" t="s">
        <v>363</v>
      </c>
      <c r="M63" s="29" t="s">
        <v>155</v>
      </c>
      <c r="N63" s="29" t="s">
        <v>45</v>
      </c>
      <c r="O63" s="29" t="s">
        <v>46</v>
      </c>
      <c r="P63" s="29" t="s">
        <v>47</v>
      </c>
      <c r="Q63" s="29" t="s">
        <v>48</v>
      </c>
      <c r="R63" s="29"/>
      <c r="S63" s="29"/>
      <c r="T63" s="54"/>
      <c r="U63" s="29" t="s">
        <v>51</v>
      </c>
      <c r="V63" s="29"/>
      <c r="W63" s="33"/>
      <c r="X63" s="32" t="s">
        <v>53</v>
      </c>
      <c r="Y63" s="33"/>
      <c r="Z63" s="29"/>
      <c r="AA63" s="36"/>
      <c r="AB63" s="33"/>
      <c r="AC63" s="64" t="s">
        <v>55</v>
      </c>
    </row>
    <row r="64" customFormat="false" ht="195" hidden="false" customHeight="false" outlineLevel="0" collapsed="false">
      <c r="A64" s="26" t="n">
        <v>61</v>
      </c>
      <c r="B64" s="27" t="s">
        <v>401</v>
      </c>
      <c r="C64" s="27"/>
      <c r="D64" s="28" t="s">
        <v>402</v>
      </c>
      <c r="E64" s="28" t="str">
        <f aca="false">IFERROR(__xludf.dummyfunction("GOOGLETRANSLATE(D64,""de"",""en"")"),"For many processes and legal disputes, huge amounts of documents must be viewed and evaluated. Electronic Discovery (sometimes also referred to as an e-discovery or Ediscovery) is the electronic aspect of identifying, collecting and producing electronical"&amp;"ly stored information in response to a request for publication in a legal proceedings or an investigation. In legal departments, the electronic determination can make a significant part of the costs of a court procedure. AI can support companies in electr"&amp;"onic discovery processes in order to protect them from unexpected problems. To do this, AI can process large amounts of data, establish relationships with various information stocks and provide legal departments to protect yourself. This enables faster el"&amp;"ectronic discovery processes and reduces the costs for the legal examination.")</f>
        <v>For many processes and legal disputes, huge amounts of documents must be viewed and evaluated. Electronic Discovery (sometimes also referred to as an e-discovery or Ediscovery) is the electronic aspect of identifying, collecting and producing electronically stored information in response to a request for publication in a legal proceedings or an investigation. In legal departments, the electronic determination can make a significant part of the costs of a court procedure. AI can support companies in electronic discovery processes in order to protect them from unexpected problems. To do this, AI can process large amounts of data, establish relationships with various information stocks and provide legal departments to protect yourself. This enables faster electronic discovery processes and reduces the costs for the legal examination.</v>
      </c>
      <c r="F64" s="28" t="s">
        <v>403</v>
      </c>
      <c r="G64" s="28" t="str">
        <f aca="false">IFERROR(__xludf.dummyfunction("GOOGLETRANSLATE(F64,""de"",""en"")"),"The Civil Rights Corps (CRC), a non -profit organization that has been committed to combating system -related injustice within the American legal system, was faced with a fact that documents to be tested with more than 300,000. In view of several defendan"&amp;"ts, a complicated series of facts and many elements that had to be confirmed, the process of the factual collection included the review of thousands of files to indicate information that would prove how the private probation system would show the constitu"&amp;"tional rights of their client: injured inside Has.")</f>
        <v>The Civil Rights Corps (CRC), a non -profit organization that has been committed to combating system -related injustice within the American legal system, was faced with a fact that documents to be tested with more than 300,000. In view of several defendants, a complicated series of facts and many elements that had to be confirmed, the process of the factual collection included the review of thousands of files to indicate information that would prove how the private probation system would show the constitutional rights of their client: injured inside Has.</v>
      </c>
      <c r="H64" s="28" t="s">
        <v>404</v>
      </c>
      <c r="I64" s="28" t="str">
        <f aca="false">IFERROR(__xludf.dummyfunction("GOOGLETRANSLATE(H64,""de"",""en"")"),"The investigative functions of an external e-discovery platform enabled the CRC team to discover mountains of evidence by quickly searching these files. They used a special story building function to pursue the most critical documents from three defendant"&amp;"s, work together virtually and successfully prepare for statements. By optimizing the e-discovery process from uploading and processing data to search, review and production, you were able to find meaningful information, bring hidden knowledge to light an"&amp;"d react to important evidence. So you were able to add 95 exhibits to your briefing application for a summary judgment. Since then, the team has used this AI solution in eight cases in seven states to search files, identify potential stuff: to identify an"&amp;"d produce their unique stories.")</f>
        <v>The investigative functions of an external e-discovery platform enabled the CRC team to discover mountains of evidence by quickly searching these files. They used a special story building function to pursue the most critical documents from three defendants, work together virtually and successfully prepare for statements. By optimizing the e-discovery process from uploading and processing data to search, review and production, you were able to find meaningful information, bring hidden knowledge to light and react to important evidence. So you were able to add 95 exhibits to your briefing application for a summary judgment. Since then, the team has used this AI solution in eight cases in seven states to search files, identify potential stuff: to identify and produce their unique stories.</v>
      </c>
      <c r="J64" s="28" t="s">
        <v>405</v>
      </c>
      <c r="K64" s="18" t="s">
        <v>22</v>
      </c>
      <c r="L64" s="18" t="s">
        <v>363</v>
      </c>
      <c r="M64" s="29" t="s">
        <v>155</v>
      </c>
      <c r="N64" s="29" t="s">
        <v>45</v>
      </c>
      <c r="O64" s="29" t="s">
        <v>46</v>
      </c>
      <c r="P64" s="29" t="s">
        <v>47</v>
      </c>
      <c r="Q64" s="29" t="s">
        <v>48</v>
      </c>
      <c r="R64" s="29"/>
      <c r="S64" s="29"/>
      <c r="T64" s="54"/>
      <c r="U64" s="29" t="s">
        <v>51</v>
      </c>
      <c r="V64" s="29"/>
      <c r="W64" s="33"/>
      <c r="X64" s="32" t="s">
        <v>53</v>
      </c>
      <c r="Y64" s="33"/>
      <c r="Z64" s="29"/>
      <c r="AA64" s="36"/>
      <c r="AB64" s="33"/>
      <c r="AC64" s="64" t="s">
        <v>55</v>
      </c>
    </row>
    <row r="65" customFormat="false" ht="180" hidden="false" customHeight="false" outlineLevel="0" collapsed="false">
      <c r="A65" s="26" t="n">
        <v>62</v>
      </c>
      <c r="B65" s="38" t="s">
        <v>406</v>
      </c>
      <c r="C65" s="38"/>
      <c r="D65" s="39" t="s">
        <v>407</v>
      </c>
      <c r="E65" s="28" t="str">
        <f aca="false">IFERROR(__xludf.dummyfunction("GOOGLETRANSLATE(D65,""de"",""en"")"),"Legal e-billing is the process of automating the review and approval (or rejection) of invoices received by the company's legal department. Legal e-billing refers to software that replaces the traditional billing model, in which legal teams receive paper "&amp;"invoices from their law firms by email or post. The management of legal costs is one of the automatable tasks that most companies manually do via spreadsheets. Often internal employees: inside or paying external providers: read thousands of individual ite"&amp;"ms inside and maintain dozens of Excel tables. With AI, companies can reduce paper costs, reduce mistakes caused by humans and receive more detailed insights into their legal costs.")</f>
        <v>Legal e-billing is the process of automating the review and approval (or rejection) of invoices received by the company's legal department. Legal e-billing refers to software that replaces the traditional billing model, in which legal teams receive paper invoices from their law firms by email or post. The management of legal costs is one of the automatable tasks that most companies manually do via spreadsheets. Often internal employees: inside or paying external providers: read thousands of individual items inside and maintain dozens of Excel tables. With AI, companies can reduce paper costs, reduce mistakes caused by humans and receive more detailed insights into their legal costs.</v>
      </c>
      <c r="F65" s="39" t="s">
        <v>408</v>
      </c>
      <c r="G65" s="28" t="str">
        <f aca="false">IFERROR(__xludf.dummyfunction("GOOGLETRANSLATE(F65,""de"",""en"")"),"When the company targeted ambitious international expansion plans, the legal department of the online food innovator Ocado Group already calculated with increasing costs and cases in the near future. It didn't take long for the team to decide that the new"&amp;" company size would require new strategies with a special focus on team productivity, cost control and provider performance. Since time is the scarce resource in every legal department, Ocado was particularly interested in finding more efficient work proc"&amp;"esses for the invoice test and compliance with the financial regulations that give the lawyer: to concentrate more time inside, to focus on essential tasks and at the same time have clear financial effects . In addition, Ocado endeavored to build a more d"&amp;"ata -controlled perspective of the associated matters and relationships, with external consulting services being able to make a growing share of these expenses.")</f>
        <v>When the company targeted ambitious international expansion plans, the legal department of the online food innovator Ocado Group already calculated with increasing costs and cases in the near future. It didn't take long for the team to decide that the new company size would require new strategies with a special focus on team productivity, cost control and provider performance. Since time is the scarce resource in every legal department, Ocado was particularly interested in finding more efficient work processes for the invoice test and compliance with the financial regulations that give the lawyer: to concentrate more time inside, to focus on essential tasks and at the same time have clear financial effects . In addition, Ocado endeavored to build a more data -controlled perspective of the associated matters and relationships, with external consulting services being able to make a growing share of these expenses.</v>
      </c>
      <c r="H65" s="39" t="s">
        <v>409</v>
      </c>
      <c r="I65" s="28" t="str">
        <f aca="false">IFERROR(__xludf.dummyfunction("GOOGLETRANSLATE(H65,""de"",""en"")"),"Ocado used an AI solution of an external provider to obtain transparency by capturing and tracking all relevant workflows, regardless of the business region, the area of ​​activity or invoice format (PDF, ledes, scanned). Her teams were able to concentrat"&amp;"e on strategic tasks, while the software quickly showed problems and only presented the findings that were really worth their attention. By translating descriptive text into structured data, the AI ​​revealed completely new insights that had previously be"&amp;"en included in individual posts. In the end, this provided additional information to have discussions and make decisions in every phase of the life cycle of a case.")</f>
        <v>Ocado used an AI solution of an external provider to obtain transparency by capturing and tracking all relevant workflows, regardless of the business region, the area of ​​activity or invoice format (PDF, ledes, scanned). Her teams were able to concentrate on strategic tasks, while the software quickly showed problems and only presented the findings that were really worth their attention. By translating descriptive text into structured data, the AI ​​revealed completely new insights that had previously been included in individual posts. In the end, this provided additional information to have discussions and make decisions in every phase of the life cycle of a case.</v>
      </c>
      <c r="J65" s="39" t="s">
        <v>410</v>
      </c>
      <c r="K65" s="40" t="s">
        <v>22</v>
      </c>
      <c r="L65" s="40" t="s">
        <v>363</v>
      </c>
      <c r="M65" s="29" t="s">
        <v>155</v>
      </c>
      <c r="N65" s="29" t="s">
        <v>45</v>
      </c>
      <c r="O65" s="29" t="s">
        <v>46</v>
      </c>
      <c r="P65" s="29" t="s">
        <v>47</v>
      </c>
      <c r="Q65" s="29" t="s">
        <v>48</v>
      </c>
      <c r="R65" s="29"/>
      <c r="S65" s="29"/>
      <c r="T65" s="54"/>
      <c r="U65" s="29" t="s">
        <v>51</v>
      </c>
      <c r="V65" s="29"/>
      <c r="W65" s="33"/>
      <c r="X65" s="32" t="s">
        <v>53</v>
      </c>
      <c r="Y65" s="33"/>
      <c r="Z65" s="29"/>
      <c r="AA65" s="36"/>
      <c r="AB65" s="33"/>
      <c r="AC65" s="61" t="s">
        <v>55</v>
      </c>
    </row>
    <row r="66" customFormat="false" ht="180" hidden="false" customHeight="false" outlineLevel="0" collapsed="false">
      <c r="A66" s="26" t="n">
        <v>63</v>
      </c>
      <c r="B66" s="27" t="s">
        <v>411</v>
      </c>
      <c r="C66" s="27"/>
      <c r="D66" s="28" t="s">
        <v>412</v>
      </c>
      <c r="E66" s="28" t="str">
        <f aca="false">IFERROR(__xludf.dummyfunction("GOOGLETRANSLATE(D66,""de"",""en"")"),"A chatbot is an application that AI uses to simulate a human conversation (or a chat) with user: inside in natural language by voice commands or text chats or both via messenger applications, websites, mobile apps or on the phone. A chatbot uses the proce"&amp;"ssing of natural language (Natural Language Processing, NLP) and deals with two tasks: the analysis of user inquiries, i.e. H. Identifying the user intention: inside and returning a correct answer. Chatbot applications rationalize the interactions between"&amp;" humans and services and improve the customer experience. At the same time, they offer companies new opportunities to improve the customer loyalty process and operational efficiency by reducing the typical costs of customer service. With chatbots it is po"&amp;"ssible to offer a 24-hour service and to reach more: inside.")</f>
        <v>A chatbot is an application that AI uses to simulate a human conversation (or a chat) with user: inside in natural language by voice commands or text chats or both via messenger applications, websites, mobile apps or on the phone. A chatbot uses the processing of natural language (Natural Language Processing, NLP) and deals with two tasks: the analysis of user inquiries, i.e. H. Identifying the user intention: inside and returning a correct answer. Chatbot applications rationalize the interactions between humans and services and improve the customer experience. At the same time, they offer companies new opportunities to improve the customer loyalty process and operational efficiency by reducing the typical costs of customer service. With chatbots it is possible to offer a 24-hour service and to reach more: inside.</v>
      </c>
      <c r="F66" s="28" t="s">
        <v>413</v>
      </c>
      <c r="G66" s="28" t="str">
        <f aca="false">IFERROR(__xludf.dummyfunction("GOOGLETRANSLATE(F66,""de"",""en"")"),"A local pizzeria in Kiel wanted to see new ones: in the inside. It was decided to work with a marketing agency to try new ways to acquire customer. They wanted to use social media to get in a playful way with customers: to get in touch.")</f>
        <v>A local pizzeria in Kiel wanted to see new ones: in the inside. It was decided to work with a marketing agency to try new ways to acquire customer. They wanted to use social media to get in a playful way with customers: to get in touch.</v>
      </c>
      <c r="H66" s="28" t="s">
        <v>414</v>
      </c>
      <c r="I66" s="28" t="str">
        <f aca="false">IFERROR(__xludf.dummyfunction("GOOGLETRANSLATE(H66,""de"",""en"")"),"In this context, a competition was created via a chatbot to playfully customers: to lure the inside of the pizzeria. For this purpose, a GIF was developed in the form of a wheel of fortune, behind which the probabilities of winning were inevitable.
 The r"&amp;"affle was advertised with a post on Facebook, but the actual raffle with the wheel of fortune took place on Facebook Messenger. This is possible with the ""Comment-to-Messenger"" function of Facebook. Every user who comments on the contribution is automat"&amp;"ically contacted via Facebook Messenger and must first confirm his participation.")</f>
        <v>In this context, a competition was created via a chatbot to playfully customers: to lure the inside of the pizzeria. For this purpose, a GIF was developed in the form of a wheel of fortune, behind which the probabilities of winning were inevitable.
 The raffle was advertised with a post on Facebook, but the actual raffle with the wheel of fortune took place on Facebook Messenger. This is possible with the "Comment-to-Messenger" function of Facebook. Every user who comments on the contribution is automatically contacted via Facebook Messenger and must first confirm his participation.</v>
      </c>
      <c r="J66" s="51" t="s">
        <v>415</v>
      </c>
      <c r="K66" s="18" t="s">
        <v>22</v>
      </c>
      <c r="L66" s="18" t="s">
        <v>416</v>
      </c>
      <c r="M66" s="29" t="s">
        <v>417</v>
      </c>
      <c r="N66" s="29" t="s">
        <v>74</v>
      </c>
      <c r="O66" s="29" t="s">
        <v>97</v>
      </c>
      <c r="P66" s="29" t="s">
        <v>47</v>
      </c>
      <c r="Q66" s="29" t="s">
        <v>48</v>
      </c>
      <c r="R66" s="29"/>
      <c r="S66" s="29"/>
      <c r="T66" s="54"/>
      <c r="U66" s="29" t="s">
        <v>51</v>
      </c>
      <c r="V66" s="29"/>
      <c r="W66" s="33"/>
      <c r="X66" s="32" t="s">
        <v>53</v>
      </c>
      <c r="Y66" s="33"/>
      <c r="Z66" s="29"/>
      <c r="AA66" s="36"/>
      <c r="AB66" s="33"/>
      <c r="AC66" s="64" t="s">
        <v>104</v>
      </c>
    </row>
    <row r="67" customFormat="false" ht="180" hidden="false" customHeight="false" outlineLevel="0" collapsed="false">
      <c r="A67" s="26" t="n">
        <v>64</v>
      </c>
      <c r="B67" s="38" t="s">
        <v>418</v>
      </c>
      <c r="C67" s="38"/>
      <c r="D67" s="39" t="s">
        <v>412</v>
      </c>
      <c r="E67" s="28" t="str">
        <f aca="false">IFERROR(__xludf.dummyfunction("GOOGLETRANSLATE(D67,""de"",""en"")"),"A chatbot is an application that AI uses to simulate a human conversation (or a chat) with user: inside in natural language by voice commands or text chats or both via messenger applications, websites, mobile apps or on the phone. A chatbot uses the proce"&amp;"ssing of natural language (Natural Language Processing, NLP) and deals with two tasks: the analysis of user inquiries, i.e. H. Identifying the user intention: inside and returning a correct answer. Chatbot applications rationalize the interactions between"&amp;" humans and services and improve the customer experience. At the same time, they offer companies new opportunities to improve the customer loyalty process and operational efficiency by reducing the typical costs of customer service. With chatbots it is po"&amp;"ssible to offer a 24-hour service and to reach more: inside.")</f>
        <v>A chatbot is an application that AI uses to simulate a human conversation (or a chat) with user: inside in natural language by voice commands or text chats or both via messenger applications, websites, mobile apps or on the phone. A chatbot uses the processing of natural language (Natural Language Processing, NLP) and deals with two tasks: the analysis of user inquiries, i.e. H. Identifying the user intention: inside and returning a correct answer. Chatbot applications rationalize the interactions between humans and services and improve the customer experience. At the same time, they offer companies new opportunities to improve the customer loyalty process and operational efficiency by reducing the typical costs of customer service. With chatbots it is possible to offer a 24-hour service and to reach more: inside.</v>
      </c>
      <c r="F67" s="39" t="s">
        <v>419</v>
      </c>
      <c r="G67" s="28" t="str">
        <f aca="false">IFERROR(__xludf.dummyfunction("GOOGLETRANSLATE(F67,""de"",""en"")"),"The automobile manufacturer Mercedes Benz started an innovative scavenger hunt via Facebook Messenger to launch and promotion of the new X-Class. The competition was called ""The hunt for Mr. X!"".")</f>
        <v>The automobile manufacturer Mercedes Benz started an innovative scavenger hunt via Facebook Messenger to launch and promotion of the new X-Class. The competition was called "The hunt for Mr. X!".</v>
      </c>
      <c r="H67" s="39" t="s">
        <v>420</v>
      </c>
      <c r="I67" s="28" t="str">
        <f aca="false">IFERROR(__xludf.dummyfunction("GOOGLETRANSLATE(H67,""de"",""en"")"),"The competition was carried out exclusively via a chat bot that was used on the Facebook Messenger. First, the chatbot informed the users: inside the rules and conditions of participation of the schnitzel hunt. Then a question was asked every day about th"&amp;"e new X-Class, which the participants had to answer: inside the Facebook Messenger Chatbot. Both pictures as well as video and audio were used, which increased the possibilities of brand structure in the chat bot competition. If the answer was wrong, you "&amp;"got another chance. If the answer was correct, you received a further code. The scavenger hunt was played for a whole week.")</f>
        <v>The competition was carried out exclusively via a chat bot that was used on the Facebook Messenger. First, the chatbot informed the users: inside the rules and conditions of participation of the schnitzel hunt. Then a question was asked every day about the new X-Class, which the participants had to answer: inside the Facebook Messenger Chatbot. Both pictures as well as video and audio were used, which increased the possibilities of brand structure in the chat bot competition. If the answer was wrong, you got another chance. If the answer was correct, you received a further code. The scavenger hunt was played for a whole week.</v>
      </c>
      <c r="J67" s="39" t="s">
        <v>421</v>
      </c>
      <c r="K67" s="40" t="s">
        <v>22</v>
      </c>
      <c r="L67" s="40" t="s">
        <v>416</v>
      </c>
      <c r="M67" s="29" t="s">
        <v>417</v>
      </c>
      <c r="N67" s="29" t="s">
        <v>74</v>
      </c>
      <c r="O67" s="29" t="s">
        <v>97</v>
      </c>
      <c r="P67" s="29" t="s">
        <v>47</v>
      </c>
      <c r="Q67" s="29" t="s">
        <v>48</v>
      </c>
      <c r="R67" s="29"/>
      <c r="S67" s="29"/>
      <c r="T67" s="54"/>
      <c r="U67" s="29" t="s">
        <v>51</v>
      </c>
      <c r="V67" s="29"/>
      <c r="W67" s="33"/>
      <c r="X67" s="32" t="s">
        <v>53</v>
      </c>
      <c r="Y67" s="33"/>
      <c r="Z67" s="29"/>
      <c r="AA67" s="36"/>
      <c r="AB67" s="33"/>
      <c r="AC67" s="64" t="s">
        <v>104</v>
      </c>
    </row>
    <row r="68" customFormat="false" ht="135" hidden="false" customHeight="false" outlineLevel="0" collapsed="false">
      <c r="A68" s="26" t="n">
        <v>65</v>
      </c>
      <c r="B68" s="27" t="s">
        <v>422</v>
      </c>
      <c r="C68" s="27"/>
      <c r="D68" s="28" t="s">
        <v>423</v>
      </c>
      <c r="E68" s="28" t="str">
        <f aca="false">IFERROR(__xludf.dummyfunction("GOOGLETRANSLATE(D68,""de"",""en"")"),"Market segmentation is an important element of the market strategy that enables marketing experts to find new customers: find inside and design campaigns that meet the needs of their customers: inside. The needs -based segmentation helps to use resources "&amp;"efficiently and to create a new normality in the product development process.
 AI helps with the segmentation of customers: inside at the micro level, where a segment can be a single person. Seller: inside can address each segment in a targeted manner and"&amp;", for example, send custom messages by automatically adjusting the marketing campaigns using AI tools.")</f>
        <v>Market segmentation is an important element of the market strategy that enables marketing experts to find new customers: find inside and design campaigns that meet the needs of their customers: inside. The needs -based segmentation helps to use resources efficiently and to create a new normality in the product development process.
 AI helps with the segmentation of customers: inside at the micro level, where a segment can be a single person. Seller: inside can address each segment in a targeted manner and, for example, send custom messages by automatically adjusting the marketing campaigns using AI tools.</v>
      </c>
      <c r="F68" s="28" t="s">
        <v>424</v>
      </c>
      <c r="G68" s="28" t="str">
        <f aca="false">IFERROR(__xludf.dummyfunction("GOOGLETRANSLATE(F68,""de"",""en"")"),"Intel Corporation, an American multinational technology company, is no different from other large companies when it comes to identifying new customer opportunities in different countries and languages. However, it has its own specific customer segmentatio"&amp;"n based on domains and operating modes. In the era of the globalized company, the existing customers often expand: inside often into new areas, which requires a special potential for sales and marketing personnel in order to constantly withstand the curre"&amp;"nt changes in a variety of industries.")</f>
        <v>Intel Corporation, an American multinational technology company, is no different from other large companies when it comes to identifying new customer opportunities in different countries and languages. However, it has its own specific customer segmentation based on domains and operating modes. In the era of the globalized company, the existing customers often expand: inside often into new areas, which requires a special potential for sales and marketing personnel in order to constantly withstand the current changes in a variety of industries.</v>
      </c>
      <c r="H68" s="28" t="s">
        <v>425</v>
      </c>
      <c r="I68" s="28" t="str">
        <f aca="false">IFERROR(__xludf.dummyfunction("GOOGLETRANSLATE(H68,""de"",""en"")"),"Intel uses a tool that has developed its IT-Advanced Analytics team internally to search millions of public corporate sites and to extract the consequential segmentation for current and potential customers. The system focuses on two main classification as"&amp;"pects. The first is the industrial segment, ranging from broad industries such as ""healthcare"" to more specific areas such as ""video analysis"". The second are functional roles such as ""manufacturer"" or ""dealer"", which further distinguish potential"&amp;" sales and marketing opportunities.")</f>
        <v>Intel uses a tool that has developed its IT-Advanced Analytics team internally to search millions of public corporate sites and to extract the consequential segmentation for current and potential customers. The system focuses on two main classification aspects. The first is the industrial segment, ranging from broad industries such as "healthcare" to more specific areas such as "video analysis". The second are functional roles such as "manufacturer" or "dealer", which further distinguish potential sales and marketing opportunities.</v>
      </c>
      <c r="J68" s="28" t="s">
        <v>426</v>
      </c>
      <c r="K68" s="18" t="s">
        <v>22</v>
      </c>
      <c r="L68" s="18" t="s">
        <v>416</v>
      </c>
      <c r="M68" s="29" t="s">
        <v>417</v>
      </c>
      <c r="N68" s="29" t="s">
        <v>74</v>
      </c>
      <c r="O68" s="29" t="s">
        <v>97</v>
      </c>
      <c r="P68" s="29" t="s">
        <v>47</v>
      </c>
      <c r="Q68" s="29" t="s">
        <v>48</v>
      </c>
      <c r="R68" s="29"/>
      <c r="S68" s="29"/>
      <c r="T68" s="54"/>
      <c r="U68" s="29" t="s">
        <v>51</v>
      </c>
      <c r="V68" s="29"/>
      <c r="W68" s="33"/>
      <c r="X68" s="32" t="s">
        <v>53</v>
      </c>
      <c r="Y68" s="33"/>
      <c r="Z68" s="29"/>
      <c r="AA68" s="36"/>
      <c r="AB68" s="33"/>
      <c r="AC68" s="64" t="s">
        <v>55</v>
      </c>
    </row>
    <row r="69" customFormat="false" ht="135" hidden="false" customHeight="false" outlineLevel="0" collapsed="false">
      <c r="A69" s="26" t="n">
        <v>66</v>
      </c>
      <c r="B69" s="38" t="s">
        <v>427</v>
      </c>
      <c r="C69" s="38"/>
      <c r="D69" s="39" t="s">
        <v>428</v>
      </c>
      <c r="E69" s="28" t="str">
        <f aca="false">IFERROR(__xludf.dummyfunction("GOOGLETRANSLATE(D69,""de"",""en"")"),"One trend is a accepted development in the future that will influence and change somewhat in the long term and sustainably. Trends in an industry usually have far -reaching effects. For example, nutritional trends can cause changes in retail, gastronomy, "&amp;"tourism, leisure and agriculture. Therefore, dealing with trends and the future is one of the most important tasks. It provides the basis for the development of the innovation strategy and future orientation, from which the search fields and the roadmap d"&amp;"erive from companies. AI can help with the task of sorting information and recognizing patterns to discover trends.")</f>
        <v>One trend is a accepted development in the future that will influence and change somewhat in the long term and sustainably. Trends in an industry usually have far -reaching effects. For example, nutritional trends can cause changes in retail, gastronomy, tourism, leisure and agriculture. Therefore, dealing with trends and the future is one of the most important tasks. It provides the basis for the development of the innovation strategy and future orientation, from which the search fields and the roadmap derive from companies. AI can help with the task of sorting information and recognizing patterns to discover trends.</v>
      </c>
      <c r="F69" s="39" t="s">
        <v>429</v>
      </c>
      <c r="G69" s="28" t="str">
        <f aca="false">IFERROR(__xludf.dummyfunction("GOOGLETRANSLATE(F69,""de"",""en"")"),"The DMK Group, one of the leading dairy companies in Europe, is faced with new technologies, changed customer habits and hard international competition in its industry. The early identification of new business opportunities based on relevant food trends b"&amp;"ecomes an essential task to counter the challenges of the future.")</f>
        <v>The DMK Group, one of the leading dairy companies in Europe, is faced with new technologies, changed customer habits and hard international competition in its industry. The early identification of new business opportunities based on relevant food trends becomes an essential task to counter the challenges of the future.</v>
      </c>
      <c r="H69" s="39" t="s">
        <v>430</v>
      </c>
      <c r="I69" s="28" t="str">
        <f aca="false">IFERROR(__xludf.dummyfunction("GOOGLETRANSLATE(H69,""de"",""en"")"),"DMK trusted an external provider to establish a AI-based trend scouting tool. Since then, the company has been using AI to collect trend information and quickly recognize new food trends. The trends can be evaluated using AI to influence investment decisi"&amp;"ons and to meet the future expectations of its customers: inside.")</f>
        <v>DMK trusted an external provider to establish a AI-based trend scouting tool. Since then, the company has been using AI to collect trend information and quickly recognize new food trends. The trends can be evaluated using AI to influence investment decisions and to meet the future expectations of its customers: inside.</v>
      </c>
      <c r="J69" s="39" t="s">
        <v>431</v>
      </c>
      <c r="K69" s="40" t="s">
        <v>22</v>
      </c>
      <c r="L69" s="40" t="s">
        <v>416</v>
      </c>
      <c r="M69" s="29" t="s">
        <v>417</v>
      </c>
      <c r="N69" s="29" t="s">
        <v>129</v>
      </c>
      <c r="O69" s="29" t="s">
        <v>97</v>
      </c>
      <c r="P69" s="29" t="s">
        <v>47</v>
      </c>
      <c r="Q69" s="29" t="s">
        <v>48</v>
      </c>
      <c r="R69" s="29"/>
      <c r="S69" s="29"/>
      <c r="T69" s="54"/>
      <c r="U69" s="29" t="s">
        <v>51</v>
      </c>
      <c r="V69" s="29"/>
      <c r="W69" s="33"/>
      <c r="X69" s="32" t="s">
        <v>53</v>
      </c>
      <c r="Y69" s="33"/>
      <c r="Z69" s="29"/>
      <c r="AA69" s="36"/>
      <c r="AB69" s="33"/>
      <c r="AC69" s="64" t="s">
        <v>55</v>
      </c>
    </row>
    <row r="70" customFormat="false" ht="105" hidden="false" customHeight="false" outlineLevel="0" collapsed="false">
      <c r="A70" s="26" t="n">
        <v>67</v>
      </c>
      <c r="B70" s="27" t="s">
        <v>432</v>
      </c>
      <c r="C70" s="27"/>
      <c r="D70" s="28" t="s">
        <v>433</v>
      </c>
      <c r="E70" s="65" t="str">
        <f aca="false">IFERROR(__xludf.dummyfunction("GOOGLETRANSLATE(D70,""de"",""en"")"),"A brand (brand) is at the core of the overall impression that customers have from a company. Every experience that announced: inside with a company contributes to the brand of this company. AI can help to make the brand more accessible, for example by usi"&amp;"ng AI generated video or capacity. With the AI-supported mood analysis, data can be sorted to gain insights into how customers see brands. AI can also help build up a personalized brand experience.")</f>
        <v>A brand (brand) is at the core of the overall impression that customers have from a company. Every experience that announced: inside with a company contributes to the brand of this company. AI can help to make the brand more accessible, for example by using AI generated video or capacity. With the AI-supported mood analysis, data can be sorted to gain insights into how customers see brands. AI can also help build up a personalized brand experience.</v>
      </c>
      <c r="F70" s="28" t="s">
        <v>192</v>
      </c>
      <c r="G70" s="28" t="str">
        <f aca="false">IFERROR(__xludf.dummyfunction("GOOGLETRANSLATE(F70,""de"",""en"")"),"No publicly described implementation is known at December 2021. The content of the database is regularly renewed.")</f>
        <v>No publicly described implementation is known at December 2021. The content of the database is regularly renewed.</v>
      </c>
      <c r="H70" s="28" t="s">
        <v>192</v>
      </c>
      <c r="I70" s="28" t="str">
        <f aca="false">IFERROR(__xludf.dummyfunction("GOOGLETRANSLATE(H70,""de"",""en"")"),"No publicly described implementation is known at December 2021. The content of the database is regularly renewed.")</f>
        <v>No publicly described implementation is known at December 2021. The content of the database is regularly renewed.</v>
      </c>
      <c r="J70" s="51" t="s">
        <v>434</v>
      </c>
      <c r="K70" s="18" t="s">
        <v>22</v>
      </c>
      <c r="L70" s="18" t="s">
        <v>416</v>
      </c>
      <c r="M70" s="29" t="s">
        <v>417</v>
      </c>
      <c r="N70" s="29" t="s">
        <v>45</v>
      </c>
      <c r="O70" s="29"/>
      <c r="P70" s="29"/>
      <c r="Q70" s="29"/>
      <c r="R70" s="29"/>
      <c r="S70" s="29"/>
      <c r="T70" s="54"/>
      <c r="U70" s="29"/>
      <c r="V70" s="29"/>
      <c r="W70" s="33"/>
      <c r="X70" s="32"/>
      <c r="Y70" s="33"/>
      <c r="Z70" s="29"/>
      <c r="AA70" s="36"/>
      <c r="AB70" s="33"/>
    </row>
    <row r="71" customFormat="false" ht="180" hidden="false" customHeight="false" outlineLevel="0" collapsed="false">
      <c r="A71" s="26" t="n">
        <v>68</v>
      </c>
      <c r="B71" s="38" t="s">
        <v>435</v>
      </c>
      <c r="C71" s="38"/>
      <c r="D71" s="39" t="s">
        <v>436</v>
      </c>
      <c r="E71" s="28" t="str">
        <f aca="false">IFERROR(__xludf.dummyfunction("GOOGLETRANSLATE(D71,""de"",""en"")"),"Understanding the target group is of crucial importance for the success of marketing efforts. In addition to collecting all relevant information about customers: inside, such as B. your needs, interests, preferences and pain points or feedback to your sat"&amp;"isfaction with the products, services and the company of the company, social listening can help to uncover all these findings by monitoring branded mention. For example, these are discussions about your brand, relevant keywords, industry trends or mention"&amp;"s of competitors: inside. Social listening is a way to calculate the popularity of a brand or a company by information from social media channels such as blogs, wikis, news sites, microblogs such as Twitter, social networking sites, video/photo sharing we"&amp;"bsite, Forums and message boards and user -generated content are extracted from time to time.")</f>
        <v>Understanding the target group is of crucial importance for the success of marketing efforts. In addition to collecting all relevant information about customers: inside, such as B. your needs, interests, preferences and pain points or feedback to your satisfaction with the products, services and the company of the company, social listening can help to uncover all these findings by monitoring branded mention. For example, these are discussions about your brand, relevant keywords, industry trends or mentions of competitors: inside. Social listening is a way to calculate the popularity of a brand or a company by information from social media channels such as blogs, wikis, news sites, microblogs such as Twitter, social networking sites, video/photo sharing website, Forums and message boards and user -generated content are extracted from time to time.</v>
      </c>
      <c r="F71" s="39" t="s">
        <v>437</v>
      </c>
      <c r="G71" s="28" t="str">
        <f aca="false">IFERROR(__xludf.dummyfunction("GOOGLETRANSLATE(F71,""de"",""en"")"),"Somersby, a leading apple wine brand of the Danish brewery Carlsberg Group, wanted to optimize their marketing campaigns and follow better. They have developed numerous hashtag campaigns that have successfully integrated fans and reinforce their success t"&amp;"hrough the structure of strong relationships with bloggers and influencers. For example, when they introduced a new Somersby variety on the Polish market, they worked with dozens of bloggers and encouraged people to share content (especially photos) with "&amp;"a special hashtag.")</f>
        <v>Somersby, a leading apple wine brand of the Danish brewery Carlsberg Group, wanted to optimize their marketing campaigns and follow better. They have developed numerous hashtag campaigns that have successfully integrated fans and reinforce their success through the structure of strong relationships with bloggers and influencers. For example, when they introduced a new Somersby variety on the Polish market, they worked with dozens of bloggers and encouraged people to share content (especially photos) with a special hashtag.</v>
      </c>
      <c r="H71" s="39" t="s">
        <v>438</v>
      </c>
      <c r="I71" s="28" t="str">
        <f aca="false">IFERROR(__xludf.dummyfunction("GOOGLETRANSLATE(H71,""de"",""en"")"),"Soomersby used a AI-based social listing solution of an external provider to pursue this campaign and check the mood towards the brand. Thanks to this method, they could see that the campaign improved the general brand mood and achieved an enormous range "&amp;"in social media. In addition, the new drink became a bestseller in its category.")</f>
        <v>Soomersby used a AI-based social listing solution of an external provider to pursue this campaign and check the mood towards the brand. Thanks to this method, they could see that the campaign improved the general brand mood and achieved an enormous range in social media. In addition, the new drink became a bestseller in its category.</v>
      </c>
      <c r="J71" s="39" t="s">
        <v>439</v>
      </c>
      <c r="K71" s="40" t="s">
        <v>22</v>
      </c>
      <c r="L71" s="40" t="s">
        <v>416</v>
      </c>
      <c r="M71" s="29" t="s">
        <v>417</v>
      </c>
      <c r="N71" s="29" t="s">
        <v>74</v>
      </c>
      <c r="O71" s="29" t="s">
        <v>97</v>
      </c>
      <c r="P71" s="29" t="s">
        <v>47</v>
      </c>
      <c r="Q71" s="29" t="s">
        <v>48</v>
      </c>
      <c r="R71" s="29"/>
      <c r="S71" s="29"/>
      <c r="T71" s="54"/>
      <c r="U71" s="29" t="s">
        <v>51</v>
      </c>
      <c r="V71" s="29"/>
      <c r="W71" s="33"/>
      <c r="X71" s="32" t="s">
        <v>53</v>
      </c>
      <c r="Y71" s="33"/>
      <c r="Z71" s="29"/>
      <c r="AA71" s="36"/>
      <c r="AB71" s="33"/>
      <c r="AC71" s="64" t="s">
        <v>55</v>
      </c>
    </row>
    <row r="72" customFormat="false" ht="210" hidden="false" customHeight="false" outlineLevel="0" collapsed="false">
      <c r="A72" s="26" t="n">
        <v>69</v>
      </c>
      <c r="B72" s="27" t="s">
        <v>440</v>
      </c>
      <c r="C72" s="27"/>
      <c r="D72" s="28" t="s">
        <v>441</v>
      </c>
      <c r="E72" s="28" t="str">
        <f aca="false">IFERROR(__xludf.dummyfunction("GOOGLETRANSLATE(D72,""de"",""en"")"),"Many companies are fighting to determine a fair price for a product or service, as customers: react to different prices inside and how to get the maximum value for each customer segment in a market. Here ML (Machine Learning) comes into play. There is the"&amp;" opportunity to optimize prices, their price strategy and the effectiveness of their managers: optimize inside. By analyzing various data sources, AI companies help to set the price of their products more efficiently and create an effective price strategy"&amp;", calculate the ROI of sales campaigns, to pursue prices, inventory and delivery times of competitors: inside and to carry out more detailed customer segmentation. It also enables more intelligent and personalized suggestions on which additional (cross-se"&amp;"lling) or more profitable (uppseling) products and/or services might be interested in a customer.")</f>
        <v>Many companies are fighting to determine a fair price for a product or service, as customers: react to different prices inside and how to get the maximum value for each customer segment in a market. Here ML (Machine Learning) comes into play. There is the opportunity to optimize prices, their price strategy and the effectiveness of their managers: optimize inside. By analyzing various data sources, AI companies help to set the price of their products more efficiently and create an effective price strategy, calculate the ROI of sales campaigns, to pursue prices, inventory and delivery times of competitors: inside and to carry out more detailed customer segmentation. It also enables more intelligent and personalized suggestions on which additional (cross-selling) or more profitable (uppseling) products and/or services might be interested in a customer.</v>
      </c>
      <c r="F72" s="28" t="s">
        <v>442</v>
      </c>
      <c r="G72" s="28" t="str">
        <f aca="false">IFERROR(__xludf.dummyfunction("GOOGLETRANSLATE(F72,""de"",""en"")"),"Euronics is one of the largest retailers for household electronics. Price search engines and online marketplaces make it very easy to determine the market price of products. This price transparency has far -reaching consequences for the trade: The Custome"&amp;"r Journey no longer begins in the branch on site, but online - the customer is well informed today and can buy where the offer appears to be the most attractive. The increased competition on the market also increases the pressure on the Euronics dealers: "&amp;"inside, offering their products at competitive prices without suffering losses themselves. Members sell over 100,000 products on the marketplace Euronics.de. The challenge is to optimize your offers for competitive comparisons on the market.")</f>
        <v>Euronics is one of the largest retailers for household electronics. Price search engines and online marketplaces make it very easy to determine the market price of products. This price transparency has far -reaching consequences for the trade: The Customer Journey no longer begins in the branch on site, but online - the customer is well informed today and can buy where the offer appears to be the most attractive. The increased competition on the market also increases the pressure on the Euronics dealers: inside, offering their products at competitive prices without suffering losses themselves. Members sell over 100,000 products on the marketplace Euronics.de. The challenge is to optimize your offers for competitive comparisons on the market.</v>
      </c>
      <c r="H72" s="28" t="s">
        <v>443</v>
      </c>
      <c r="I72" s="28" t="str">
        <f aca="false">IFERROR(__xludf.dummyfunction("GOOGLETRANSLATE(H72,""de"",""en"")"),"Before implementing a Price intelligence solution, Euronics members were able to receive price information on competitive products from the headquarters once a week. However, this data was neither comprehensive nor up -to -date for an attractive pricing. "&amp;"The basis for optimal pricing of products is reliable, daily data - and therefore a higher update rate of price information for modern price strategies is crucial. This increased update frequency could only be achieved with an automation tool. On the basi"&amp;"s of a well -maintained database, consisting of individually configurable price rules and the current market situation, a Price Intelligence Tool of an external provider determines an optimal price for each individual offered product. This competition pri"&amp;"ce proposal can then be transmitted either automatically or manually to the company's own web shop, ERP (Enterprise Resource Planning) or other interfaces. The AI ​​solution provides Euronics several times a day the competitive prices of around 100,000 pr"&amp;"oducts.")</f>
        <v>Before implementing a Price intelligence solution, Euronics members were able to receive price information on competitive products from the headquarters once a week. However, this data was neither comprehensive nor up -to -date for an attractive pricing. The basis for optimal pricing of products is reliable, daily data - and therefore a higher update rate of price information for modern price strategies is crucial. This increased update frequency could only be achieved with an automation tool. On the basis of a well -maintained database, consisting of individually configurable price rules and the current market situation, a Price Intelligence Tool of an external provider determines an optimal price for each individual offered product. This competition price proposal can then be transmitted either automatically or manually to the company's own web shop, ERP (Enterprise Resource Planning) or other interfaces. The AI ​​solution provides Euronics several times a day the competitive prices of around 100,000 products.</v>
      </c>
      <c r="J72" s="28" t="s">
        <v>444</v>
      </c>
      <c r="K72" s="18" t="s">
        <v>22</v>
      </c>
      <c r="L72" s="18" t="s">
        <v>416</v>
      </c>
      <c r="M72" s="29" t="s">
        <v>417</v>
      </c>
      <c r="N72" s="29" t="s">
        <v>74</v>
      </c>
      <c r="O72" s="29" t="s">
        <v>97</v>
      </c>
      <c r="P72" s="29" t="s">
        <v>47</v>
      </c>
      <c r="Q72" s="29" t="s">
        <v>76</v>
      </c>
      <c r="R72" s="29"/>
      <c r="S72" s="29"/>
      <c r="T72" s="54"/>
      <c r="U72" s="29" t="s">
        <v>51</v>
      </c>
      <c r="V72" s="29"/>
      <c r="W72" s="33"/>
      <c r="X72" s="32" t="s">
        <v>53</v>
      </c>
      <c r="Y72" s="33"/>
      <c r="Z72" s="29"/>
      <c r="AA72" s="36"/>
      <c r="AB72" s="33"/>
      <c r="AC72" s="64" t="s">
        <v>55</v>
      </c>
    </row>
    <row r="73" customFormat="false" ht="270" hidden="false" customHeight="false" outlineLevel="0" collapsed="false">
      <c r="A73" s="26" t="n">
        <v>70</v>
      </c>
      <c r="B73" s="38" t="s">
        <v>445</v>
      </c>
      <c r="C73" s="38"/>
      <c r="D73" s="39" t="s">
        <v>446</v>
      </c>
      <c r="E73" s="28" t="str">
        <f aca="false">IFERROR(__xludf.dummyfunction("GOOGLETRANSLATE(D73,""de"",""en"")"),"A recommendation system or recommendation module is a kind of data filter tool that uses artificial intelligence to recommend certain users: inside or customer: Inside the most relevant products, services or information by trying to ""evaluate"" or ""Pref"&amp;"erence"" of individual users: to predict inside . It works according to the principle of finding patterns in consumer behavior data, such as: B. the history of the user or the behavior of similar users: inside. Recommendation machines are omnipresent toda"&amp;"y and are used in a variety of areas, for example in playlist generators for video and music services, product recommendations for online shops or content recommendations for social media platforms and open web content recommendations. In fact, some of th"&amp;"e largest brands that we have to do every day are built around a brand, including Netflix, Amazon, Google and Goodreads.")</f>
        <v>A recommendation system or recommendation module is a kind of data filter tool that uses artificial intelligence to recommend certain users: inside or customer: Inside the most relevant products, services or information by trying to "evaluate" or "Preference" of individual users: to predict inside . It works according to the principle of finding patterns in consumer behavior data, such as: B. the history of the user or the behavior of similar users: inside. Recommendation machines are omnipresent today and are used in a variety of areas, for example in playlist generators for video and music services, product recommendations for online shops or content recommendations for social media platforms and open web content recommendations. In fact, some of the largest brands that we have to do every day are built around a brand, including Netflix, Amazon, Google and Goodreads.</v>
      </c>
      <c r="F73" s="39" t="s">
        <v>447</v>
      </c>
      <c r="G73" s="28" t="str">
        <f aca="false">IFERROR(__xludf.dummyfunction("GOOGLETRANSLATE(F73,""de"",""en"")"),"One of the largest resale marketplaces in America wanted to provide personalized recommendations by linking customer data with content. The number of unique articles in the inventory was a challenge when it came to giving recommendations. It was also a hu"&amp;"rdle to present recommendations during the shopping trip (Customer Journey) with products that resemble the visual style preferences and intentions of the buyer. The aim was to deal with the buyers: to employ relevant recommendations on different sides of"&amp;" the website, to show them articles that are similar to your style profile and your intention, and with recommendations that are similar to articles that are not in stock or not available.")</f>
        <v>One of the largest resale marketplaces in America wanted to provide personalized recommendations by linking customer data with content. The number of unique articles in the inventory was a challenge when it came to giving recommendations. It was also a hurdle to present recommendations during the shopping trip (Customer Journey) with products that resemble the visual style preferences and intentions of the buyer. The aim was to deal with the buyers: to employ relevant recommendations on different sides of the website, to show them articles that are similar to your style profile and your intention, and with recommendations that are similar to articles that are not in stock or not available.</v>
      </c>
      <c r="H73" s="39" t="s">
        <v>448</v>
      </c>
      <c r="I73" s="28" t="str">
        <f aca="false">IFERROR(__xludf.dummyfunction("GOOGLETRANSLATE(H73,""de"",""en"")"),"The retailer used the solution of an external provider to gain insights into the preferences of buyers: to gain inside. This includes visual style-based attributes such as color, pattern, shape for fashion retail and brand, category, etc. This information"&amp;" was used to create product recommendations with visually relevant styles for each buyer. The result is that every buyer on the moment he/she enters the website has a journey tailored to him/she. The shoppers are served with increased relevance. These rec"&amp;"ommendations are also used to manage out of printed products on pages so that buyers can continue: inside, even if a product you like is not available.")</f>
        <v>The retailer used the solution of an external provider to gain insights into the preferences of buyers: to gain inside. This includes visual style-based attributes such as color, pattern, shape for fashion retail and brand, category, etc. This information was used to create product recommendations with visually relevant styles for each buyer. The result is that every buyer on the moment he/she enters the website has a journey tailored to him/she. The shoppers are served with increased relevance. These recommendations are also used to manage out of printed products on pages so that buyers can continue: inside, even if a product you like is not available.</v>
      </c>
      <c r="J73" s="50" t="s">
        <v>449</v>
      </c>
      <c r="K73" s="40" t="s">
        <v>22</v>
      </c>
      <c r="L73" s="40"/>
      <c r="M73" s="29" t="s">
        <v>238</v>
      </c>
      <c r="N73" s="29" t="s">
        <v>129</v>
      </c>
      <c r="O73" s="29"/>
      <c r="P73" s="29" t="s">
        <v>47</v>
      </c>
      <c r="Q73" s="29" t="s">
        <v>180</v>
      </c>
      <c r="R73" s="29"/>
      <c r="S73" s="29"/>
      <c r="T73" s="54"/>
      <c r="U73" s="29" t="s">
        <v>51</v>
      </c>
      <c r="V73" s="29"/>
      <c r="W73" s="33"/>
      <c r="X73" s="32" t="s">
        <v>53</v>
      </c>
      <c r="Y73" s="33"/>
      <c r="Z73" s="29"/>
      <c r="AA73" s="36"/>
      <c r="AB73" s="33"/>
      <c r="AC73" s="64" t="s">
        <v>55</v>
      </c>
    </row>
    <row r="74" customFormat="false" ht="300" hidden="false" customHeight="false" outlineLevel="0" collapsed="false">
      <c r="A74" s="26" t="n">
        <v>71</v>
      </c>
      <c r="B74" s="27" t="s">
        <v>450</v>
      </c>
      <c r="C74" s="27"/>
      <c r="D74" s="28" t="s">
        <v>451</v>
      </c>
      <c r="E74" s="28" t="str">
        <f aca="false">IFERROR(__xludf.dummyfunction("GOOGLETRANSLATE(D74,""de"",""en"")"),"Competition analysis is a powerful strategy used by brands to identify important competitors: inside and to carry out research on their products, advertising campaigns, sales and marketing strategies. By using competitive analyzes, brands can develop robu"&amp;"st business strategies that can help a brand to improve their competitors: inside.
 Social media are a primary focus area in the modern monitoring of the competition. Companies have to make sure that they look at what the competitors say: inside what thei"&amp;"r customers say: the advertisements and online campaigns of competitors: observe exactly inside. AI-based surveillance tools can enable a company to record every social media contribution of its competitors: inside and also from their customers: inside.
 "&amp;"AI-based systems can also identify the prices, products, product feedback and many other details of the competition.")</f>
        <v>Competition analysis is a powerful strategy used by brands to identify important competitors: inside and to carry out research on their products, advertising campaigns, sales and marketing strategies. By using competitive analyzes, brands can develop robust business strategies that can help a brand to improve their competitors: inside.
 Social media are a primary focus area in the modern monitoring of the competition. Companies have to make sure that they look at what the competitors say: inside what their customers say: the advertisements and online campaigns of competitors: observe exactly inside. AI-based surveillance tools can enable a company to record every social media contribution of its competitors: inside and also from their customers: inside.
 AI-based systems can also identify the prices, products, product feedback and many other details of the competition.</v>
      </c>
      <c r="F74" s="28" t="s">
        <v>452</v>
      </c>
      <c r="G74" s="28" t="str">
        <f aca="false">IFERROR(__xludf.dummyfunction("GOOGLETRANSLATE(F74,""de"",""en"")"),"A large US household device manufacturer who sells products online via The Home Depot and Lowes wanted to find a way to gain valuable data that would make it possible to make more intelligent decisions regarding product properties, price points and furthe"&amp;"r.
 For manufacturers: inside that mainly sell online, it is problematic not to be unable to gain meaningful knowledge of online retailers: to gain inside. While the manufacturers: do not fall completely in the dark inside-many online retailers: on the in"&amp;"side, a weekly aggregated sales data that provide information about product sales-you are not inaugurated in data on your competitive position within the individual product categories. Without these findings, it is difficult for manufacturers: to understa"&amp;"nd the factors that influence customer behavior, including price, product features and advertising campaigns. The manufacturers: Inside, you have to guess which products in the eyes of the consumers are similar: inside, which product features increase sal"&amp;"es performance, whether the pricing negatively influences sales or not and much more.
 While manufacturers are left in the unclear about these important points that influence profitability so strongly, this is often not the case for retailers. Your sophis"&amp;"ticated analyzes provide answers to the many questions that manufacturers may have. The problem is that you do not share these findings for competitive reasons.")</f>
        <v>A large US household device manufacturer who sells products online via The Home Depot and Lowes wanted to find a way to gain valuable data that would make it possible to make more intelligent decisions regarding product properties, price points and further.
 For manufacturers: inside that mainly sell online, it is problematic not to be unable to gain meaningful knowledge of online retailers: to gain inside. While the manufacturers: do not fall completely in the dark inside-many online retailers: on the inside, a weekly aggregated sales data that provide information about product sales-you are not inaugurated in data on your competitive position within the individual product categories. Without these findings, it is difficult for manufacturers: to understand the factors that influence customer behavior, including price, product features and advertising campaigns. The manufacturers: Inside, you have to guess which products in the eyes of the consumers are similar: inside, which product features increase sales performance, whether the pricing negatively influences sales or not and much more.
 While manufacturers are left in the unclear about these important points that influence profitability so strongly, this is often not the case for retailers. Your sophisticated analyzes provide answers to the many questions that manufacturers may have. The problem is that you do not share these findings for competitive reasons.</v>
      </c>
      <c r="H74" s="28" t="s">
        <v>453</v>
      </c>
      <c r="I74" s="28" t="str">
        <f aca="false">IFERROR(__xludf.dummyfunction("GOOGLETRANSLATE(H74,""de"",""en"")"),"The household appliance manufacturer worked with a AI-based company to analyze relationships between all tailor-made products and brands in the category at the same time. By using network analyzes and machine learning, the algorithm was able to effectivel"&amp;"y develop the dealer recommendations and to uncover a remarkable amount of details about consumer behavior and preferences. The AI ​​algorithm was able to data-based predictions about the sales volume of the competitor: inside, the most important product "&amp;"features and more.
 This helped the manufacturer to recognize which product categories sections below, which features the prices of competitors: influenced and identify opportunities for cross promotions and competing products. The algorithm was also able"&amp;" to classify products based on probable sales quantities.")</f>
        <v>The household appliance manufacturer worked with a AI-based company to analyze relationships between all tailor-made products and brands in the category at the same time. By using network analyzes and machine learning, the algorithm was able to effectively develop the dealer recommendations and to uncover a remarkable amount of details about consumer behavior and preferences. The AI ​​algorithm was able to data-based predictions about the sales volume of the competitor: inside, the most important product features and more.
 This helped the manufacturer to recognize which product categories sections below, which features the prices of competitors: influenced and identify opportunities for cross promotions and competing products. The algorithm was also able to classify products based on probable sales quantities.</v>
      </c>
      <c r="J74" s="28" t="s">
        <v>454</v>
      </c>
      <c r="K74" s="18" t="s">
        <v>22</v>
      </c>
      <c r="L74" s="18" t="s">
        <v>416</v>
      </c>
      <c r="M74" s="29" t="s">
        <v>417</v>
      </c>
      <c r="N74" s="29" t="s">
        <v>129</v>
      </c>
      <c r="O74" s="29" t="s">
        <v>97</v>
      </c>
      <c r="P74" s="29" t="s">
        <v>47</v>
      </c>
      <c r="Q74" s="29" t="s">
        <v>76</v>
      </c>
      <c r="R74" s="29"/>
      <c r="S74" s="29"/>
      <c r="T74" s="54"/>
      <c r="U74" s="29" t="s">
        <v>51</v>
      </c>
      <c r="V74" s="29"/>
      <c r="W74" s="33"/>
      <c r="X74" s="32" t="s">
        <v>53</v>
      </c>
      <c r="Y74" s="33"/>
      <c r="Z74" s="29"/>
      <c r="AA74" s="36"/>
      <c r="AB74" s="33"/>
      <c r="AC74" s="64" t="s">
        <v>55</v>
      </c>
    </row>
    <row r="75" customFormat="false" ht="270" hidden="false" customHeight="false" outlineLevel="0" collapsed="false">
      <c r="A75" s="26" t="n">
        <v>72</v>
      </c>
      <c r="B75" s="38" t="s">
        <v>455</v>
      </c>
      <c r="C75" s="38"/>
      <c r="D75" s="39" t="s">
        <v>456</v>
      </c>
      <c r="E75" s="28" t="str">
        <f aca="false">IFERROR(__xludf.dummyfunction("GOOGLETRANSLATE(D75,""de"",""en"")"),"AI-supported marketing automation platforms enable marketers: Inside, the right users: to reach the right channel at the right time. Marketing experts can now deliver highly personalized communication via their preferred channel. In addition, you can foll"&amp;"ow any activity of certain consumers: inside and connect with them accordingly.
 AI not only gives marketing experts the opportunity to understand the interests and behaviors of individual consumers: inside, but also enables them to communicate with them "&amp;"on personalized, scale-based 1: 1 way. In other words, the AI-based marketing automation enables marketing people (and the brands they represent), relevant messages about a variety of channels to send the right recipients: inside at the right time.")</f>
        <v>AI-supported marketing automation platforms enable marketers: Inside, the right users: to reach the right channel at the right time. Marketing experts can now deliver highly personalized communication via their preferred channel. In addition, you can follow any activity of certain consumers: inside and connect with them accordingly.
 AI not only gives marketing experts the opportunity to understand the interests and behaviors of individual consumers: inside, but also enables them to communicate with them on personalized, scale-based 1: 1 way. In other words, the AI-based marketing automation enables marketing people (and the brands they represent), relevant messages about a variety of channels to send the right recipients: inside at the right time.</v>
      </c>
      <c r="F75" s="39" t="s">
        <v>457</v>
      </c>
      <c r="G75" s="28" t="str">
        <f aca="false">IFERROR(__xludf.dummyfunction("GOOGLETRANSLATE(F75,""de"",""en"")"),"Sundance Catalog provides consumers: Inside with a collection of unique offers such as clothing and jewelry. Sundance Catalog wanted to divide his list of subscribers into more focused subgroups in order to better benefit from the most committed target gr"&amp;"oups without scare the less active subscribers: to scare the inside with an oversupply.
 In order to cope with the challenges in placing emails in cocklings and establish a deeper connection to his e-mail audience, Sundance Catalog worked with a AI-based "&amp;"company to test a graded email structure.
 The AI ​​solution included the reduction of the transmission volume and the concentration on the target group orientation, in which campaigns were only geared towards the most committed, campaign-related recipien"&amp;"ts: inside. The AI ​​solution was used to implement a graded engagement structure for the e-mail subscription list and divide the email list into smaller, better-to-go subset. Subscribers: Inside, their respective levels, based on a combination of subscri"&amp;"ption term and email engagement, were assigned with the possibility of switching between the levels in real time, depending on factors such as the subscription start date or the opening and clicking course.")</f>
        <v>Sundance Catalog provides consumers: Inside with a collection of unique offers such as clothing and jewelry. Sundance Catalog wanted to divide his list of subscribers into more focused subgroups in order to better benefit from the most committed target groups without scare the less active subscribers: to scare the inside with an oversupply.
 In order to cope with the challenges in placing emails in cocklings and establish a deeper connection to his e-mail audience, Sundance Catalog worked with a AI-based company to test a graded email structure.
 The AI ​​solution included the reduction of the transmission volume and the concentration on the target group orientation, in which campaigns were only geared towards the most committed, campaign-related recipients: inside. The AI ​​solution was used to implement a graded engagement structure for the e-mail subscription list and divide the email list into smaller, better-to-go subset. Subscribers: Inside, their respective levels, based on a combination of subscription term and email engagement, were assigned with the possibility of switching between the levels in real time, depending on factors such as the subscription start date or the opening and clicking course.</v>
      </c>
      <c r="H75" s="39" t="s">
        <v>458</v>
      </c>
      <c r="I75" s="28" t="str">
        <f aca="false">IFERROR(__xludf.dummyfunction("GOOGLETRANSLATE(H75,""de"",""en"")"),"As a result, Sundance Catalog gained the opportunity to benefit from his most committed audience without overwhelming the remaining recipients: overwhelming inside. From a metric perspective, this transition led to improved commitment, a better state of l"&amp;"ist, a higher reputation of the sender and an improved placement in the inbox.
 The AI-based solution made it possible to get the right buyers: to be better available at the right time at the right time. Nothing has changed in the e-mails themselves (the "&amp;"creative, the subject lines, the brand history, the branded voice, the offers, etc.)-the only thing that has changed was Sundance Catalog's commitment approach. As a result of this new, graded system, the brand achieved considerable growth in the annual c"&amp;"omparison and at the same time significantly reduced the total costs of its email marketing program.")</f>
        <v>As a result, Sundance Catalog gained the opportunity to benefit from his most committed audience without overwhelming the remaining recipients: overwhelming inside. From a metric perspective, this transition led to improved commitment, a better state of list, a higher reputation of the sender and an improved placement in the inbox.
 The AI-based solution made it possible to get the right buyers: to be better available at the right time at the right time. Nothing has changed in the e-mails themselves (the creative, the subject lines, the brand history, the branded voice, the offers, etc.)-the only thing that has changed was Sundance Catalog's commitment approach. As a result of this new, graded system, the brand achieved considerable growth in the annual comparison and at the same time significantly reduced the total costs of its email marketing program.</v>
      </c>
      <c r="J75" s="39" t="s">
        <v>459</v>
      </c>
      <c r="K75" s="40" t="s">
        <v>22</v>
      </c>
      <c r="L75" s="40" t="s">
        <v>416</v>
      </c>
      <c r="M75" s="29" t="s">
        <v>417</v>
      </c>
      <c r="N75" s="29" t="s">
        <v>194</v>
      </c>
      <c r="O75" s="29" t="s">
        <v>46</v>
      </c>
      <c r="P75" s="29" t="s">
        <v>47</v>
      </c>
      <c r="Q75" s="29" t="s">
        <v>76</v>
      </c>
      <c r="R75" s="29"/>
      <c r="S75" s="29"/>
      <c r="T75" s="54"/>
      <c r="U75" s="29" t="s">
        <v>51</v>
      </c>
      <c r="V75" s="29"/>
      <c r="W75" s="33"/>
      <c r="X75" s="32" t="s">
        <v>53</v>
      </c>
      <c r="Y75" s="33"/>
      <c r="Z75" s="29"/>
      <c r="AA75" s="36"/>
      <c r="AB75" s="33"/>
      <c r="AC75" s="64" t="s">
        <v>55</v>
      </c>
    </row>
    <row r="76" customFormat="false" ht="270" hidden="false" customHeight="false" outlineLevel="0" collapsed="false">
      <c r="A76" s="26" t="n">
        <v>73</v>
      </c>
      <c r="B76" s="27" t="s">
        <v>460</v>
      </c>
      <c r="C76" s="27"/>
      <c r="D76" s="28" t="s">
        <v>461</v>
      </c>
      <c r="E76" s="28" t="str">
        <f aca="false">IFERROR(__xludf.dummyfunction("GOOGLETRANSLATE(D76,""de"",""en"")"),"The freight consolidation reduces the number of shipments that a company has to organize and usually leads to significant savings, since mass tariffs can often be used. AI models offer insights into products and volume and number of programs-depending on "&amp;"the location, customer/customer, season, freightart, preferred delivery time windows and transport requirements such as ambient temperature or humidity. It helps logistics to consolidate programs to shorten the transit time, control costs and improve cust"&amp;"omer service.")</f>
        <v>The freight consolidation reduces the number of shipments that a company has to organize and usually leads to significant savings, since mass tariffs can often be used. AI models offer insights into products and volume and number of programs-depending on the location, customer/customer, season, freightart, preferred delivery time windows and transport requirements such as ambient temperature or humidity. It helps logistics to consolidate programs to shorten the transit time, control costs and improve customer service.</v>
      </c>
      <c r="F76" s="28" t="s">
        <v>462</v>
      </c>
      <c r="G76" s="28" t="str">
        <f aca="false">IFERROR(__xludf.dummyfunction("GOOGLETRANSLATE(F76,""de"",""en"")"),"DHL's business is divided into four different divisions: Post - Ecommerce - packages, express, supply chains and global shipping. The Lead Logistics Partner (LLP) from DHL, Global Forwarding, is responsible for the initiation and management of changes in "&amp;"the entire supply chain of a customer. Customers: Inside, large companies and industry leaders include. The outsourcing sector is highly competitive, but at the same time offers many growth opportunities.
 The present problem is the optimization of a logi"&amp;"stics network of a DHL customer. The customer develops and sells systems, equipment and services for the transport sector. Numerous suppliers work here: inside around the world that send articles by air, sea and street transport to their production facili"&amp;"ties.
 Global Forwarding is currently responsible for the management of the supply chain network and is aiming for general optimization of this process in order to reduce transport costs. There are a total of 825 different suppliers: inside or origins fro"&amp;"m all over the world. In the past two years, they have processed around 15,000 programs at a total of 85 production facilities or destinations. Each program consists of one or more transport inquiries that meet one or more orders.")</f>
        <v>DHL's business is divided into four different divisions: Post - Ecommerce - packages, express, supply chains and global shipping. The Lead Logistics Partner (LLP) from DHL, Global Forwarding, is responsible for the initiation and management of changes in the entire supply chain of a customer. Customers: Inside, large companies and industry leaders include. The outsourcing sector is highly competitive, but at the same time offers many growth opportunities.
 The present problem is the optimization of a logistics network of a DHL customer. The customer develops and sells systems, equipment and services for the transport sector. Numerous suppliers work here: inside around the world that send articles by air, sea and street transport to their production facilities.
 Global Forwarding is currently responsible for the management of the supply chain network and is aiming for general optimization of this process in order to reduce transport costs. There are a total of 825 different suppliers: inside or origins from all over the world. In the past two years, they have processed around 15,000 programs at a total of 85 production facilities or destinations. Each program consists of one or more transport inquiries that meet one or more orders.</v>
      </c>
      <c r="H76" s="28" t="s">
        <v>463</v>
      </c>
      <c r="I76" s="28" t="str">
        <f aca="false">IFERROR(__xludf.dummyfunction("GOOGLETRANSLATE(H76,""de"",""en"")"),"Bas van Andel presents a machine learning approach for shipping consolidation. A cluster analysis grouped suppliers: inside that are geographically close together and generally deliver to the same production locations, and a time -based guideline that int"&amp;"roduces a maximum waiting time for deliveries before they are released. When introducing a maximum waiting time, there is a comparison between savings and a share of punctual programs. In this case, the potential savings depend on the company's tolerance "&amp;"for late deliveries.")</f>
        <v>Bas van Andel presents a machine learning approach for shipping consolidation. A cluster analysis grouped suppliers: inside that are geographically close together and generally deliver to the same production locations, and a time -based guideline that introduces a maximum waiting time for deliveries before they are released. When introducing a maximum waiting time, there is a comparison between savings and a share of punctual programs. In this case, the potential savings depend on the company's tolerance for late deliveries.</v>
      </c>
      <c r="J76" s="28" t="s">
        <v>464</v>
      </c>
      <c r="K76" s="18" t="s">
        <v>22</v>
      </c>
      <c r="L76" s="18" t="s">
        <v>465</v>
      </c>
      <c r="M76" s="29" t="s">
        <v>222</v>
      </c>
      <c r="N76" s="29" t="s">
        <v>194</v>
      </c>
      <c r="O76" s="29" t="s">
        <v>46</v>
      </c>
      <c r="P76" s="29" t="s">
        <v>47</v>
      </c>
      <c r="Q76" s="29" t="s">
        <v>76</v>
      </c>
      <c r="R76" s="29"/>
      <c r="S76" s="29"/>
      <c r="T76" s="54"/>
      <c r="U76" s="29" t="s">
        <v>51</v>
      </c>
      <c r="V76" s="29"/>
      <c r="W76" s="33"/>
      <c r="X76" s="32" t="s">
        <v>53</v>
      </c>
      <c r="Y76" s="33"/>
      <c r="Z76" s="29"/>
      <c r="AA76" s="36"/>
      <c r="AB76" s="33"/>
      <c r="AC76" s="64" t="s">
        <v>55</v>
      </c>
    </row>
    <row r="77" customFormat="false" ht="210" hidden="false" customHeight="false" outlineLevel="0" collapsed="false">
      <c r="A77" s="26" t="n">
        <v>74</v>
      </c>
      <c r="B77" s="38" t="s">
        <v>466</v>
      </c>
      <c r="C77" s="38"/>
      <c r="D77" s="39" t="s">
        <v>467</v>
      </c>
      <c r="E77" s="28" t="str">
        <f aca="false">IFERROR(__xludf.dummyfunction("GOOGLETRANSLATE(D77,""de"",""en"")"),"AI fleet management is the use of artificial intelligence-based technology to manage fleet operation. In a constantly changing world, it rationalizes the work of fleet managers: inside by gradually eliminating human mistakes from the transport process. AI"&amp;"-based recommendations ensure that fleet drivers: Inside, managers: inside and mechanics: Inside, better decisions can make that improve the long-term performance of the fleet. It also serves as an assistance technology and ensures that the drivers: insid"&amp;"e every transport cycle remain autonomous. The growing need to put driver safety in the first place without making compromises in the event of costs or efficiency has led to the introduction of intelligent fleet management systems.")</f>
        <v>AI fleet management is the use of artificial intelligence-based technology to manage fleet operation. In a constantly changing world, it rationalizes the work of fleet managers: inside by gradually eliminating human mistakes from the transport process. AI-based recommendations ensure that fleet drivers: Inside, managers: inside and mechanics: Inside, better decisions can make that improve the long-term performance of the fleet. It also serves as an assistance technology and ensures that the drivers: inside every transport cycle remain autonomous. The growing need to put driver safety in the first place without making compromises in the event of costs or efficiency has led to the introduction of intelligent fleet management systems.</v>
      </c>
      <c r="F77" s="39" t="s">
        <v>468</v>
      </c>
      <c r="G77" s="28" t="str">
        <f aca="false">IFERROR(__xludf.dummyfunction("GOOGLETRANSLATE(F77,""de"",""en"")"),"Linde is a worldwide multinational chemical company. The company's delivery vans cover more than a billion kilometers annually. As part of a broader focus on artificial intelligence (AI) and process optimization, the company is now developing solutions to"&amp;" improve the safety of these trips.")</f>
        <v>Linde is a worldwide multinational chemical company. The company's delivery vans cover more than a billion kilometers annually. As part of a broader focus on artificial intelligence (AI) and process optimization, the company is now developing solutions to improve the safety of these trips.</v>
      </c>
      <c r="H77" s="39" t="s">
        <v>469</v>
      </c>
      <c r="I77" s="28" t="str">
        <f aca="false">IFERROR(__xludf.dummyfunction("GOOGLETRANSLATE(H77,""de"",""en"")"),"Collecting data is a key element of every operational process, because without the analysis of past data, no sound decisions can be made. With historical insights, millions of data points analyzed in real time are analyzed. This results in the prioritizat"&amp;"ion of opportunities and risks, so that fleet managers: inside and drivers: Inside, the best procedure can determine the best procedure in potentially problematic situations. By working with a British start-up (AI expert in the transport area), Linde had "&amp;"access to extensive data and started developing a new algorithm. The project focused more on external factors than on information on the drivers: Linde had access to the data of public transport over the past 10 years, including two million accidents, str"&amp;"eet-topology data, weather data, road construction data and traffic data as well as Lindes own driving notes. Through machine learning, it was possible to identify correlations between various factors, to remove irrelevant information and predict what wil"&amp;"l happen most likely under certain conditions.")</f>
        <v>Collecting data is a key element of every operational process, because without the analysis of past data, no sound decisions can be made. With historical insights, millions of data points analyzed in real time are analyzed. This results in the prioritization of opportunities and risks, so that fleet managers: inside and drivers: Inside, the best procedure can determine the best procedure in potentially problematic situations. By working with a British start-up (AI expert in the transport area), Linde had access to extensive data and started developing a new algorithm. The project focused more on external factors than on information on the drivers: Linde had access to the data of public transport over the past 10 years, including two million accidents, street-topology data, weather data, road construction data and traffic data as well as Lindes own driving notes. Through machine learning, it was possible to identify correlations between various factors, to remove irrelevant information and predict what will happen most likely under certain conditions.</v>
      </c>
      <c r="J77" s="39" t="s">
        <v>470</v>
      </c>
      <c r="K77" s="40" t="s">
        <v>22</v>
      </c>
      <c r="L77" s="40" t="s">
        <v>465</v>
      </c>
      <c r="M77" s="29" t="s">
        <v>222</v>
      </c>
      <c r="N77" s="29" t="s">
        <v>129</v>
      </c>
      <c r="O77" s="29" t="s">
        <v>97</v>
      </c>
      <c r="P77" s="29" t="s">
        <v>47</v>
      </c>
      <c r="Q77" s="29" t="s">
        <v>76</v>
      </c>
      <c r="R77" s="29"/>
      <c r="S77" s="29"/>
      <c r="T77" s="54"/>
      <c r="U77" s="29" t="s">
        <v>51</v>
      </c>
      <c r="V77" s="29"/>
      <c r="W77" s="33"/>
      <c r="X77" s="32" t="s">
        <v>53</v>
      </c>
      <c r="Y77" s="33"/>
      <c r="Z77" s="29"/>
      <c r="AA77" s="36"/>
      <c r="AB77" s="33"/>
      <c r="AC77" s="64" t="s">
        <v>55</v>
      </c>
    </row>
    <row r="78" customFormat="false" ht="285" hidden="false" customHeight="false" outlineLevel="0" collapsed="false">
      <c r="A78" s="26" t="n">
        <v>75</v>
      </c>
      <c r="B78" s="27" t="s">
        <v>471</v>
      </c>
      <c r="C78" s="27"/>
      <c r="D78" s="28" t="s">
        <v>467</v>
      </c>
      <c r="E78" s="28" t="str">
        <f aca="false">IFERROR(__xludf.dummyfunction("GOOGLETRANSLATE(D78,""de"",""en"")"),"AI fleet management is the use of artificial intelligence-based technology to manage fleet operation. In a constantly changing world, it rationalizes the work of fleet managers: inside by gradually eliminating human mistakes from the transport process. AI"&amp;"-based recommendations ensure that fleet drivers: Inside, managers: inside and mechanics: Inside, better decisions can make that improve the long-term performance of the fleet. It also serves as an assistance technology and ensures that the drivers: insid"&amp;"e every transport cycle remain autonomous. The growing need to put driver safety in the first place without making compromises in the event of costs or efficiency has led to the introduction of intelligent fleet management systems.")</f>
        <v>AI fleet management is the use of artificial intelligence-based technology to manage fleet operation. In a constantly changing world, it rationalizes the work of fleet managers: inside by gradually eliminating human mistakes from the transport process. AI-based recommendations ensure that fleet drivers: Inside, managers: inside and mechanics: Inside, better decisions can make that improve the long-term performance of the fleet. It also serves as an assistance technology and ensures that the drivers: inside every transport cycle remain autonomous. The growing need to put driver safety in the first place without making compromises in the event of costs or efficiency has led to the introduction of intelligent fleet management systems.</v>
      </c>
      <c r="F78" s="28" t="s">
        <v>472</v>
      </c>
      <c r="G78" s="28" t="str">
        <f aca="false">IFERROR(__xludf.dummyfunction("GOOGLETRANSLATE(F78,""de"",""en"")"),"The American multinational technology company Amazon uses many different transport services to deliver packages. Amazon has long been criticized to urge his drivers: to push the inside to do up to 200 deliveries every day, which in which many believes is "&amp;"an inappropriate requirement that can lead to tired workers: inside risks. Instead of reducing these intensive schedules, the company has started to use cameras equipped with AI to warn drivers: to warn inside when they violate road traffic rules or use u"&amp;"ncertain driving practices.")</f>
        <v>The American multinational technology company Amazon uses many different transport services to deliver packages. Amazon has long been criticized to urge his drivers: to push the inside to do up to 200 deliveries every day, which in which many believes is an inappropriate requirement that can lead to tired workers: inside risks. Instead of reducing these intensive schedules, the company has started to use cameras equipped with AI to warn drivers: to warn inside when they violate road traffic rules or use uncertain driving practices.</v>
      </c>
      <c r="H78" s="28" t="s">
        <v>473</v>
      </c>
      <c r="I78" s="28" t="str">
        <f aca="false">IFERROR(__xludf.dummyfunction("GOOGLETRANSLATE(H78,""de"",""en"")"),"Amazon installs the Driveri platform of the Netradyne start-up based in San Diego in its vehicles. Their cameras use four lenses that film the street, the driver and both sides of the van. The cameras, which are 100 percent in operation, do not record an "&amp;"audio and cannot be used to observe the drivers: inside real time. They have artificial intelligence, which identifies 16 signals based on what is happening around the vehicle and identifies the actions of a driver. Everything illegals, such as B. failure"&amp;" or driving too fast triggers audio answers, including ""no hold recognized"" and ""Please drive more slowly"". Uncertained driving, such as too severe brakes, does not bring audiovications, but is recorded in the film material that is uploaded to a safe "&amp;"portal so that Amazon can check it. While the cameras do not offer a live feed, some Amazon signals can cause the drivers to contact: to contact the inside. For example, if a yawn is registered, the camera points out to stop for 15 minutes. If drivers: do"&amp;" not do this inside, presumably because of the deliveries that have to be completed, the supervisor could call and ask them to stop for a while.
 Note: This application has been significantly criticized and represents some ethical challenges because som"&amp;"e drivers: see a threat to their privacy inside.")</f>
        <v>Amazon installs the Driveri platform of the Netradyne start-up based in San Diego in its vehicles. Their cameras use four lenses that film the street, the driver and both sides of the van. The cameras, which are 100 percent in operation, do not record an audio and cannot be used to observe the drivers: inside real time. They have artificial intelligence, which identifies 16 signals based on what is happening around the vehicle and identifies the actions of a driver. Everything illegals, such as B. failure or driving too fast triggers audio answers, including "no hold recognized" and "Please drive more slowly". Uncertained driving, such as too severe brakes, does not bring audiovications, but is recorded in the film material that is uploaded to a safe portal so that Amazon can check it. While the cameras do not offer a live feed, some Amazon signals can cause the drivers to contact: to contact the inside. For example, if a yawn is registered, the camera points out to stop for 15 minutes. If drivers: do not do this inside, presumably because of the deliveries that have to be completed, the supervisor could call and ask them to stop for a while.
 Note: This application has been significantly criticized and represents some ethical challenges because some drivers: see a threat to their privacy inside.</v>
      </c>
      <c r="J78" s="28" t="s">
        <v>474</v>
      </c>
      <c r="K78" s="18" t="s">
        <v>22</v>
      </c>
      <c r="L78" s="18" t="s">
        <v>465</v>
      </c>
      <c r="M78" s="29" t="s">
        <v>222</v>
      </c>
      <c r="N78" s="29" t="s">
        <v>129</v>
      </c>
      <c r="O78" s="29" t="s">
        <v>97</v>
      </c>
      <c r="P78" s="29" t="s">
        <v>47</v>
      </c>
      <c r="Q78" s="29" t="s">
        <v>48</v>
      </c>
      <c r="R78" s="29"/>
      <c r="S78" s="29"/>
      <c r="T78" s="54"/>
      <c r="U78" s="29" t="s">
        <v>51</v>
      </c>
      <c r="V78" s="29"/>
      <c r="W78" s="33"/>
      <c r="X78" s="32" t="s">
        <v>49</v>
      </c>
      <c r="Y78" s="33"/>
      <c r="Z78" s="29"/>
      <c r="AA78" s="36"/>
      <c r="AB78" s="33"/>
      <c r="AC78" s="64" t="s">
        <v>55</v>
      </c>
    </row>
    <row r="79" customFormat="false" ht="255" hidden="false" customHeight="false" outlineLevel="0" collapsed="false">
      <c r="A79" s="26" t="n">
        <v>76</v>
      </c>
      <c r="B79" s="38" t="s">
        <v>475</v>
      </c>
      <c r="C79" s="38"/>
      <c r="D79" s="39" t="s">
        <v>467</v>
      </c>
      <c r="E79" s="28" t="str">
        <f aca="false">IFERROR(__xludf.dummyfunction("GOOGLETRANSLATE(D79,""de"",""en"")"),"AI fleet management is the use of artificial intelligence-based technology to manage fleet operation. In a constantly changing world, it rationalizes the work of fleet managers: inside by gradually eliminating human mistakes from the transport process. AI"&amp;"-based recommendations ensure that fleet drivers: Inside, managers: inside and mechanics: Inside, better decisions can make that improve the long-term performance of the fleet. It also serves as an assistance technology and ensures that the drivers: insid"&amp;"e every transport cycle remain autonomous. The growing need to put driver safety in the first place without making compromises in the event of costs or efficiency has led to the introduction of intelligent fleet management systems.")</f>
        <v>AI fleet management is the use of artificial intelligence-based technology to manage fleet operation. In a constantly changing world, it rationalizes the work of fleet managers: inside by gradually eliminating human mistakes from the transport process. AI-based recommendations ensure that fleet drivers: Inside, managers: inside and mechanics: Inside, better decisions can make that improve the long-term performance of the fleet. It also serves as an assistance technology and ensures that the drivers: inside every transport cycle remain autonomous. The growing need to put driver safety in the first place without making compromises in the event of costs or efficiency has led to the introduction of intelligent fleet management systems.</v>
      </c>
      <c r="F79" s="39" t="s">
        <v>476</v>
      </c>
      <c r="G79" s="28" t="str">
        <f aca="false">IFERROR(__xludf.dummyfunction("GOOGLETRANSLATE(F79,""de"",""en"")"),"Linde delivers the CO2 cylinder that are used in pubs for beer dispensing systems and other beverage dispensers to give them the bubbling quality. In order to meet the customer requirements satisfactorily and to offer reliable customer service, Linde had "&amp;"to carry out additional deliveries to the pubs if the requirements of the pub owners were not met in the first delivery round. In addition, the cylinders were driven unnecessarily in some cases and unnecessary deliveries to the tavern owners: on the insid"&amp;"e. When analyzing earlier data, Linde found that 350,000 gas bottles were driven unnecessarily per year and delivered to different parts of the United Kingdom, where Linde tested the solution.")</f>
        <v>Linde delivers the CO2 cylinder that are used in pubs for beer dispensing systems and other beverage dispensers to give them the bubbling quality. In order to meet the customer requirements satisfactorily and to offer reliable customer service, Linde had to carry out additional deliveries to the pubs if the requirements of the pub owners were not met in the first delivery round. In addition, the cylinders were driven unnecessarily in some cases and unnecessary deliveries to the tavern owners: on the inside. When analyzing earlier data, Linde found that 350,000 gas bottles were driven unnecessarily per year and delivered to different parts of the United Kingdom, where Linde tested the solution.</v>
      </c>
      <c r="H79" s="39" t="s">
        <v>477</v>
      </c>
      <c r="I79" s="28" t="str">
        <f aca="false">IFERROR(__xludf.dummyfunction("GOOGLETRANSLATE(H79,""de"",""en"")"),"AI algorithms use the course of the order and combine them with real-time data to other external factors in order to create a more precise demand forecast. This improved requirement forecast is used to create an optimized delivery date plan, which is most"&amp;" likely adapted to the needs of customers: inside. Such an optimized schedule can help to make excess stands and undertestings for both buyers: inside and for the supplier: to reduce inside. In addition, algorithms can be tailored to a certain buyer by us"&amp;"ing the order history of this person and combining with real -time data on other factors such as local events, regional holidays and the corresponding weather conditions.
 Linde's digitalization team used historical data on order information of over 25,00"&amp;"0 customers: KI used and used to determine the influence of other external factors such as weather, local events, public holidays, positions of the pubs and sporting events and their influence on beer consumption in pubs, what then affected the required C"&amp;"O2 amount. They also mentioned how they could have a ""tailor -made delivery element"" for every customer (in this case pub owners: inside) that could help them not only deliver the right number of cylinders that a pub owner Need, but also to deliver it a"&amp;"t the right time.")</f>
        <v>AI algorithms use the course of the order and combine them with real-time data to other external factors in order to create a more precise demand forecast. This improved requirement forecast is used to create an optimized delivery date plan, which is most likely adapted to the needs of customers: inside. Such an optimized schedule can help to make excess stands and undertestings for both buyers: inside and for the supplier: to reduce inside. In addition, algorithms can be tailored to a certain buyer by using the order history of this person and combining with real -time data on other factors such as local events, regional holidays and the corresponding weather conditions.
 Linde's digitalization team used historical data on order information of over 25,000 customers: KI used and used to determine the influence of other external factors such as weather, local events, public holidays, positions of the pubs and sporting events and their influence on beer consumption in pubs, what then affected the required CO2 amount. They also mentioned how they could have a "tailor -made delivery element" for every customer (in this case pub owners: inside) that could help them not only deliver the right number of cylinders that a pub owner Need, but also to deliver it at the right time.</v>
      </c>
      <c r="J79" s="50" t="s">
        <v>478</v>
      </c>
      <c r="K79" s="40" t="s">
        <v>22</v>
      </c>
      <c r="L79" s="40" t="s">
        <v>465</v>
      </c>
      <c r="M79" s="29" t="s">
        <v>222</v>
      </c>
      <c r="N79" s="29" t="s">
        <v>194</v>
      </c>
      <c r="O79" s="29" t="s">
        <v>75</v>
      </c>
      <c r="P79" s="29" t="s">
        <v>47</v>
      </c>
      <c r="Q79" s="29" t="s">
        <v>76</v>
      </c>
      <c r="R79" s="29"/>
      <c r="S79" s="29"/>
      <c r="T79" s="54"/>
      <c r="U79" s="29" t="s">
        <v>51</v>
      </c>
      <c r="V79" s="29"/>
      <c r="W79" s="33"/>
      <c r="X79" s="32" t="s">
        <v>53</v>
      </c>
      <c r="Y79" s="33"/>
      <c r="Z79" s="29"/>
      <c r="AA79" s="36"/>
      <c r="AB79" s="33"/>
      <c r="AC79" s="64" t="s">
        <v>55</v>
      </c>
    </row>
    <row r="80" customFormat="false" ht="240" hidden="false" customHeight="false" outlineLevel="0" collapsed="false">
      <c r="A80" s="26" t="n">
        <v>77</v>
      </c>
      <c r="B80" s="27" t="s">
        <v>479</v>
      </c>
      <c r="C80" s="27"/>
      <c r="D80" s="28" t="s">
        <v>467</v>
      </c>
      <c r="E80" s="28" t="str">
        <f aca="false">IFERROR(__xludf.dummyfunction("GOOGLETRANSLATE(D80,""de"",""en"")"),"AI fleet management is the use of artificial intelligence-based technology to manage fleet operation. In a constantly changing world, it rationalizes the work of fleet managers: inside by gradually eliminating human mistakes from the transport process. AI"&amp;"-based recommendations ensure that fleet drivers: Inside, managers: inside and mechanics: Inside, better decisions can make that improve the long-term performance of the fleet. It also serves as an assistance technology and ensures that the drivers: insid"&amp;"e every transport cycle remain autonomous. The growing need to put driver safety in the first place without making compromises in the event of costs or efficiency has led to the introduction of intelligent fleet management systems.")</f>
        <v>AI fleet management is the use of artificial intelligence-based technology to manage fleet operation. In a constantly changing world, it rationalizes the work of fleet managers: inside by gradually eliminating human mistakes from the transport process. AI-based recommendations ensure that fleet drivers: Inside, managers: inside and mechanics: Inside, better decisions can make that improve the long-term performance of the fleet. It also serves as an assistance technology and ensures that the drivers: inside every transport cycle remain autonomous. The growing need to put driver safety in the first place without making compromises in the event of costs or efficiency has led to the introduction of intelligent fleet management systems.</v>
      </c>
      <c r="F80" s="28" t="s">
        <v>480</v>
      </c>
      <c r="G80" s="28" t="str">
        <f aca="false">IFERROR(__xludf.dummyfunction("GOOGLETRANSLATE(F80,""de"",""en"")"),"The aviation fleet monitor process of GE, which has been built and refined for decades, was very labor-intensive, manual and suboptimal (not in terms of the failure of engine parts, but insofar as it also rendered, even if this was used if this was not ne"&amp;"eded). The fleet monitor process supports the global engine fleet by GE by capturing sensor data from engines several times per flight. This data is aggregated in the cloud and physics-based models are carried out on the data to identify anomalies and cre"&amp;"ate warnings that are displayed to the global fleet monitor team. This team has a specialist: inside that analyze every warning and decide when ""customer notification reports"" are issued to the airlines and when technicians: on -site are sent to carry o"&amp;"ut inspections and repairs. The bottleneck in this process was that the expert: inside checked the warning and all associated data and possibly searched for similar warnings in the knowledge database. This was very time -consuming, required many working h"&amp;"ours and caused delays.")</f>
        <v>The aviation fleet monitor process of GE, which has been built and refined for decades, was very labor-intensive, manual and suboptimal (not in terms of the failure of engine parts, but insofar as it also rendered, even if this was used if this was not needed). The fleet monitor process supports the global engine fleet by GE by capturing sensor data from engines several times per flight. This data is aggregated in the cloud and physics-based models are carried out on the data to identify anomalies and create warnings that are displayed to the global fleet monitor team. This team has a specialist: inside that analyze every warning and decide when "customer notification reports" are issued to the airlines and when technicians: on -site are sent to carry out inspections and repairs. The bottleneck in this process was that the expert: inside checked the warning and all associated data and possibly searched for similar warnings in the knowledge database. This was very time -consuming, required many working hours and caused delays.</v>
      </c>
      <c r="H80" s="28" t="s">
        <v>481</v>
      </c>
      <c r="I80" s="28" t="str">
        <f aca="false">IFERROR(__xludf.dummyfunction("GOOGLETRANSLATE(H80,""de"",""en"")"),"In order to solve the problem, GE relied on the newly acquired startup Wise.io, which builds and uses ML-based solutions. The Wise.io team wanted to integrate machine learning in a non-disturbing way into this workflow. The team took all the historical wa"&amp;"rnings and results of these warnings from all over the fleet and used machine learning to learn the patterns that are associated with the actual result of each warning. The machine learning application then provided recommendations to the fleet monitor te"&amp;"am, used machine learning to show them a direction (both suggestions and levels of trust in these suggestions), and gave the team a tool that makes life easier for them .")</f>
        <v>In order to solve the problem, GE relied on the newly acquired startup Wise.io, which builds and uses ML-based solutions. The Wise.io team wanted to integrate machine learning in a non-disturbing way into this workflow. The team took all the historical warnings and results of these warnings from all over the fleet and used machine learning to learn the patterns that are associated with the actual result of each warning. The machine learning application then provided recommendations to the fleet monitor team, used machine learning to show them a direction (both suggestions and levels of trust in these suggestions), and gave the team a tool that makes life easier for them .</v>
      </c>
      <c r="J80" s="51" t="s">
        <v>482</v>
      </c>
      <c r="K80" s="18" t="s">
        <v>22</v>
      </c>
      <c r="L80" s="18" t="s">
        <v>465</v>
      </c>
      <c r="M80" s="29" t="s">
        <v>222</v>
      </c>
      <c r="N80" s="29" t="s">
        <v>194</v>
      </c>
      <c r="O80" s="29" t="s">
        <v>97</v>
      </c>
      <c r="P80" s="29" t="s">
        <v>47</v>
      </c>
      <c r="Q80" s="29" t="s">
        <v>76</v>
      </c>
      <c r="R80" s="29"/>
      <c r="S80" s="29"/>
      <c r="T80" s="54"/>
      <c r="U80" s="29" t="s">
        <v>51</v>
      </c>
      <c r="V80" s="29"/>
      <c r="W80" s="33"/>
      <c r="X80" s="32" t="s">
        <v>53</v>
      </c>
      <c r="Y80" s="33"/>
      <c r="Z80" s="29"/>
      <c r="AA80" s="36"/>
      <c r="AB80" s="33"/>
      <c r="AC80" s="64" t="s">
        <v>55</v>
      </c>
    </row>
    <row r="81" customFormat="false" ht="210" hidden="false" customHeight="false" outlineLevel="0" collapsed="false">
      <c r="A81" s="26" t="n">
        <v>78</v>
      </c>
      <c r="B81" s="38" t="s">
        <v>483</v>
      </c>
      <c r="C81" s="38"/>
      <c r="D81" s="39" t="s">
        <v>484</v>
      </c>
      <c r="E81" s="28" t="str">
        <f aca="false">IFERROR(__xludf.dummyfunction("GOOGLETRANSLATE(D81,""de"",""en"")"),"The load-mile delivery or last mile logistics refers to the transport of goods from a distribution center to the door of the customer: inside (or to the end point). As a rule, this section of the delivery route can make up more than half of the total ship"&amp;"ping costs, which makes it the most expensive part of the performance chain.
 The costs and inefficiencies of the problem of the last mile were further tightened by the increasing demand for ""seame-day-delivery"" and immediate deliveries, but many comp"&amp;"anies would like to offer this service in order to remain competitive and to ensure customer satisfaction. AI and machine learning can make a major contribution to coping with these challenges by using real-time ground data such as traffic, weather condit"&amp;"ions and delivery loads to implement dynamic routing and delivery planning.")</f>
        <v>The load-mile delivery or last mile logistics refers to the transport of goods from a distribution center to the door of the customer: inside (or to the end point). As a rule, this section of the delivery route can make up more than half of the total shipping costs, which makes it the most expensive part of the performance chain.
 The costs and inefficiencies of the problem of the last mile were further tightened by the increasing demand for "seame-day-delivery" and immediate deliveries, but many companies would like to offer this service in order to remain competitive and to ensure customer satisfaction. AI and machine learning can make a major contribution to coping with these challenges by using real-time ground data such as traffic, weather conditions and delivery loads to implement dynamic routing and delivery planning.</v>
      </c>
      <c r="F81" s="39" t="s">
        <v>485</v>
      </c>
      <c r="G81" s="28" t="str">
        <f aca="false">IFERROR(__xludf.dummyfunction("GOOGLETRANSLATE(F81,""de"",""en"")"),"Singpost Limited, which offers logistics and postal services on the national and global delivery market, found that traceability and convenience were one of the main concerns of his customers: inside and the management of the delivery costs was a concern "&amp;"of the e-commerce dealers: inside. Customers: Inside, which live in densely populated cities such as Bangkok and Jakarta, vague parcel services were generally communicated due to traffic jams and weather conditions. This led to missed deliveries and frust"&amp;"rated corders: inside, which further tightened the expensive delivery costs on the last mile.")</f>
        <v>Singpost Limited, which offers logistics and postal services on the national and global delivery market, found that traceability and convenience were one of the main concerns of his customers: inside and the management of the delivery costs was a concern of the e-commerce dealers: inside. Customers: Inside, which live in densely populated cities such as Bangkok and Jakarta, vague parcel services were generally communicated due to traffic jams and weather conditions. This led to missed deliveries and frustrated corders: inside, which further tightened the expensive delivery costs on the last mile.</v>
      </c>
      <c r="H81" s="39" t="s">
        <v>486</v>
      </c>
      <c r="I81" s="28" t="str">
        <f aca="false">IFERROR(__xludf.dummyfunction("GOOGLETRANSLATE(H81,""de"",""en"")"),"The Last Mile Platform (Lamp) logistics software from Singpost is a AI-based tool that consolidates various delivery services for the last mile such as courier services, package lockers and stationary collection points on a single platform.
 The AI ​​soft"&amp;"ware is able to analyze courier movements and to proactively warn interest groups. Retailers: Inside, your customer can offer the opportunity to obtain your online purchases via any last-mile delivery node in the network, in every country of Southeast Asi"&amp;"a. Another key feature of the AI ​​algorithm is its ability to autonomously plan the best courier delivery routes based on factors such as parcel defects, customer preferences and real-time traffic and weather data.")</f>
        <v>The Last Mile Platform (Lamp) logistics software from Singpost is a AI-based tool that consolidates various delivery services for the last mile such as courier services, package lockers and stationary collection points on a single platform.
 The AI ​​software is able to analyze courier movements and to proactively warn interest groups. Retailers: Inside, your customer can offer the opportunity to obtain your online purchases via any last-mile delivery node in the network, in every country of Southeast Asia. Another key feature of the AI ​​algorithm is its ability to autonomously plan the best courier delivery routes based on factors such as parcel defects, customer preferences and real-time traffic and weather data.</v>
      </c>
      <c r="J81" s="39" t="s">
        <v>487</v>
      </c>
      <c r="K81" s="40" t="s">
        <v>22</v>
      </c>
      <c r="L81" s="40" t="s">
        <v>465</v>
      </c>
      <c r="M81" s="29" t="s">
        <v>222</v>
      </c>
      <c r="N81" s="29" t="s">
        <v>194</v>
      </c>
      <c r="O81" s="29" t="s">
        <v>97</v>
      </c>
      <c r="P81" s="29" t="s">
        <v>47</v>
      </c>
      <c r="Q81" s="29" t="s">
        <v>76</v>
      </c>
      <c r="R81" s="29"/>
      <c r="S81" s="29"/>
      <c r="T81" s="54"/>
      <c r="U81" s="29" t="s">
        <v>51</v>
      </c>
      <c r="V81" s="29"/>
      <c r="W81" s="33"/>
      <c r="X81" s="32" t="s">
        <v>53</v>
      </c>
      <c r="Y81" s="33"/>
      <c r="Z81" s="29"/>
      <c r="AA81" s="36"/>
      <c r="AB81" s="33"/>
      <c r="AC81" s="64" t="s">
        <v>55</v>
      </c>
    </row>
    <row r="82" customFormat="false" ht="255" hidden="false" customHeight="false" outlineLevel="0" collapsed="false">
      <c r="A82" s="26" t="n">
        <v>79</v>
      </c>
      <c r="B82" s="27" t="s">
        <v>488</v>
      </c>
      <c r="C82" s="27"/>
      <c r="D82" s="28" t="s">
        <v>489</v>
      </c>
      <c r="E82" s="28" t="str">
        <f aca="false">IFERROR(__xludf.dummyfunction("GOOGLETRANSLATE(D82,""de"",""en"")"),"The transport management for online shopping has experienced some dynamic changes since consumers: Inside, the delivery is the ""new normality"" on the same day (sometimes even at the same hour). Consumers: Inside, the delivery speed generally classified "&amp;"as one of the most convincing factors when making buying decisions. Since companies strive to meet the growing demand for fast delivery, KI already plays a major role in route optimization and for predicting delivery dates in transport logistics.
 AI an"&amp;"d predictive analysis can be used to analyze several data records with regard to customer profiles, browser history, conversation on social media, former customer order preferences and other demographic data to send goods before making customers: inside. "&amp;"This type of data-controlled anticipation of customer behavior, which is achieved with the help of AI modeling, can enable forward-looking shipping, which can also enable delivery on the same day or a quick processing.")</f>
        <v>The transport management for online shopping has experienced some dynamic changes since consumers: Inside, the delivery is the "new normality" on the same day (sometimes even at the same hour). Consumers: Inside, the delivery speed generally classified as one of the most convincing factors when making buying decisions. Since companies strive to meet the growing demand for fast delivery, KI already plays a major role in route optimization and for predicting delivery dates in transport logistics.
 AI and predictive analysis can be used to analyze several data records with regard to customer profiles, browser history, conversation on social media, former customer order preferences and other demographic data to send goods before making customers: inside. This type of data-controlled anticipation of customer behavior, which is achieved with the help of AI modeling, can enable forward-looking shipping, which can also enable delivery on the same day or a quick processing.</v>
      </c>
      <c r="F82" s="28" t="s">
        <v>490</v>
      </c>
      <c r="G82" s="28" t="str">
        <f aca="false">IFERROR(__xludf.dummyfunction("GOOGLETRANSLATE(F82,""de"",""en"")"),"Otto is an important player in the German e-commerce market. An analysis of his data showed that consumers: inside products are more likely to return if they arrive within two days. In addition, not to like several programs on the inside - they would rath"&amp;"er get everything they ordered at once. But for Otto it is not easy to use these factors because he sells products from different brands that he does not have in stock. Usually this means either waiting to be shipped until all orders are ready or sending "&amp;"several boxes that arrive at different times.")</f>
        <v>Otto is an important player in the German e-commerce market. An analysis of his data showed that consumers: inside products are more likely to return if they arrive within two days. In addition, not to like several programs on the inside - they would rather get everything they ordered at once. But for Otto it is not easy to use these factors because he sells products from different brands that he does not have in stock. Usually this means either waiting to be shipped until all orders are ready or sending several boxes that arrive at different times.</v>
      </c>
      <c r="H82" s="28" t="s">
        <v>491</v>
      </c>
      <c r="I82" s="28" t="str">
        <f aca="false">IFERROR(__xludf.dummyfunction("GOOGLETRANSLATE(H82,""de"",""en"")"),"The solution to these problems is to better predict what will be announced: so that these products can be ordered in advance. And that is exactly what Otto did by using a deep learning algorithm, which was originally developed for particle physics experim"&amp;"ents at CERN in Geneva.
 The AI ​​algorithm analyzes around 3 billion past transactions and 200 variables such as past sales, search queries on Otto.de and external information such as weather forecasts to predict what consumers will buy inside. The syste"&amp;"m can now predict what will be sold in the next month, and Otto enables around 200,000 items to be ordered automatically from third -party brands every month without human intervention. At Otto, too, the AI ​​system has led to a significant reduction in p"&amp;"roduct tours.")</f>
        <v>The solution to these problems is to better predict what will be announced: so that these products can be ordered in advance. And that is exactly what Otto did by using a deep learning algorithm, which was originally developed for particle physics experiments at CERN in Geneva.
 The AI ​​algorithm analyzes around 3 billion past transactions and 200 variables such as past sales, search queries on Otto.de and external information such as weather forecasts to predict what consumers will buy inside. The system can now predict what will be sold in the next month, and Otto enables around 200,000 items to be ordered automatically from third -party brands every month without human intervention. At Otto, too, the AI ​​system has led to a significant reduction in product tours.</v>
      </c>
      <c r="J82" s="51" t="s">
        <v>492</v>
      </c>
      <c r="K82" s="18" t="s">
        <v>22</v>
      </c>
      <c r="L82" s="18" t="s">
        <v>465</v>
      </c>
      <c r="M82" s="29" t="s">
        <v>222</v>
      </c>
      <c r="N82" s="29" t="s">
        <v>129</v>
      </c>
      <c r="O82" s="29"/>
      <c r="P82" s="29" t="s">
        <v>47</v>
      </c>
      <c r="Q82" s="29" t="s">
        <v>180</v>
      </c>
      <c r="R82" s="29"/>
      <c r="S82" s="29"/>
      <c r="T82" s="54"/>
      <c r="U82" s="29" t="s">
        <v>51</v>
      </c>
      <c r="V82" s="29"/>
      <c r="W82" s="33"/>
      <c r="X82" s="32" t="s">
        <v>53</v>
      </c>
      <c r="Y82" s="33"/>
      <c r="Z82" s="29"/>
      <c r="AA82" s="36"/>
      <c r="AB82" s="33"/>
      <c r="AC82" s="64" t="s">
        <v>55</v>
      </c>
    </row>
    <row r="83" customFormat="false" ht="195" hidden="false" customHeight="false" outlineLevel="0" collapsed="false">
      <c r="A83" s="26" t="n">
        <v>80</v>
      </c>
      <c r="B83" s="38" t="s">
        <v>493</v>
      </c>
      <c r="C83" s="38"/>
      <c r="D83" s="39" t="s">
        <v>494</v>
      </c>
      <c r="E83" s="28" t="str">
        <f aca="false">IFERROR(__xludf.dummyfunction("GOOGLETRANSLATE(D83,""de"",""en"")"),"The warehouse management comprises activities in connection with the organization, control and movement of the inventory (goods) within one warehouse (or several warehouse) from arrival as raw material to shipping as a finished goods. Investigation and wa"&amp;"rehouse processes work every day with large amounts of data to pursue the inventory flow and other logistics processes. AI and machine learning can make a major contribution to providing seamless and agile solutions for simpler and more intelligent manage"&amp;"ment of camps. With the help of Predictive Data Analytics (forward -looking data analysis), samples for quick -turning goods (""Renner"") can be recognized and further used for better inventory management and storage position. Orders that have to be deliv"&amp;"ered or sent at the same time can also be placed in the same container so that they can be picked up together.")</f>
        <v>The warehouse management comprises activities in connection with the organization, control and movement of the inventory (goods) within one warehouse (or several warehouse) from arrival as raw material to shipping as a finished goods. Investigation and warehouse processes work every day with large amounts of data to pursue the inventory flow and other logistics processes. AI and machine learning can make a major contribution to providing seamless and agile solutions for simpler and more intelligent management of camps. With the help of Predictive Data Analytics (forward -looking data analysis), samples for quick -turning goods ("Renner") can be recognized and further used for better inventory management and storage position. Orders that have to be delivered or sent at the same time can also be placed in the same container so that they can be picked up together.</v>
      </c>
      <c r="F83" s="39" t="s">
        <v>495</v>
      </c>
      <c r="G83" s="28" t="str">
        <f aca="false">IFERROR(__xludf.dummyfunction("GOOGLETRANSLATE(F83,""de"",""en"")"),"The DHL warehouse in eastern Singapore stores various goods such as electronics and pharmaceutical products. Many of them are sensitive to heat and moisture and require a considerable amount of energy in order to be kept in optimal storage conditions. The"&amp;" lighting and cooling equipment make up a considerable part of the total energy consumption in the warehouse.")</f>
        <v>The DHL warehouse in eastern Singapore stores various goods such as electronics and pharmaceutical products. Many of them are sensitive to heat and moisture and require a considerable amount of energy in order to be kept in optimal storage conditions. The lighting and cooling equipment make up a considerable part of the total energy consumption in the warehouse.</v>
      </c>
      <c r="H83" s="39" t="s">
        <v>496</v>
      </c>
      <c r="I83" s="28" t="str">
        <f aca="false">IFERROR(__xludf.dummyfunction("GOOGLETRANSLATE(H83,""de"",""en"")"),"In order to tackle this problem, the DHL warehouse worked with a AI-based startup to use machine learning technology and create patterns with external factors that would influence the storage conditions. Predictive analytics was used to determine time win"&amp;"dows with lower business activities or a decline in the outside temperature, which in turn was used for energy cost savings by proactively reducing energy consumption in these time windows.
 AI algorithms serve to predict the order, arrive in the articl"&amp;"e and leave the camp, and this information can be used to create an optimized positioning of the pallets. Historical data trends and future forecasts are used to recognize the faster moving articles and to place them in better positions, and articles that"&amp;" are normally bought together are placed together in the warehouse.")</f>
        <v>In order to tackle this problem, the DHL warehouse worked with a AI-based startup to use machine learning technology and create patterns with external factors that would influence the storage conditions. Predictive analytics was used to determine time windows with lower business activities or a decline in the outside temperature, which in turn was used for energy cost savings by proactively reducing energy consumption in these time windows.
 AI algorithms serve to predict the order, arrive in the article and leave the camp, and this information can be used to create an optimized positioning of the pallets. Historical data trends and future forecasts are used to recognize the faster moving articles and to place them in better positions, and articles that are normally bought together are placed together in the warehouse.</v>
      </c>
      <c r="J83" s="50" t="s">
        <v>497</v>
      </c>
      <c r="K83" s="40" t="s">
        <v>22</v>
      </c>
      <c r="L83" s="40" t="s">
        <v>465</v>
      </c>
      <c r="M83" s="29" t="s">
        <v>222</v>
      </c>
      <c r="N83" s="29" t="s">
        <v>194</v>
      </c>
      <c r="O83" s="29" t="s">
        <v>97</v>
      </c>
      <c r="P83" s="29" t="s">
        <v>47</v>
      </c>
      <c r="Q83" s="29" t="s">
        <v>76</v>
      </c>
      <c r="R83" s="29"/>
      <c r="S83" s="29"/>
      <c r="T83" s="54"/>
      <c r="U83" s="29" t="s">
        <v>51</v>
      </c>
      <c r="V83" s="29"/>
      <c r="W83" s="33"/>
      <c r="X83" s="32" t="s">
        <v>53</v>
      </c>
      <c r="Y83" s="33"/>
      <c r="Z83" s="29"/>
      <c r="AA83" s="36"/>
      <c r="AB83" s="33"/>
      <c r="AC83" s="64" t="s">
        <v>55</v>
      </c>
    </row>
    <row r="84" customFormat="false" ht="255" hidden="false" customHeight="false" outlineLevel="0" collapsed="false">
      <c r="A84" s="26" t="n">
        <v>81</v>
      </c>
      <c r="B84" s="27" t="s">
        <v>498</v>
      </c>
      <c r="C84" s="27"/>
      <c r="D84" s="28" t="s">
        <v>499</v>
      </c>
      <c r="E84" s="28" t="str">
        <f aca="false">IFERROR(__xludf.dummyfunction("GOOGLETRANSLATE(D84,""de"",""en"")"),"The inventory control requires constant surveillance in order to hold sufficient amounts of material and avoid over and down-stocks. Investment units must be counted regularly and the units that are becoming close must be filled. Since products are delive"&amp;"red, disposed of, bought or even stolen every day, it can be a tedious task to keep up with constantly fluctuating inventory and to be susceptible to inaccuracies with manual execution.
 Inaccurate stocks can have far -reaching consequences, such as B. Fa"&amp;"lse profit forecasts or dissatisfied customers: inside that are unable to acquire the desired products. AI and machine learning can make a major contribution to providing seamless and agile solutions for more precise and efficient inventory management. Im"&amp;"age recognition and deep learning technology can be used in stationary shops to track features of articles such as brands, labels, logos, price tags and the condition of the shelves. In the inventory management, a similar use of computer vision AI and dro"&amp;"nes offers potential for real-time existence management on individual pieces and sku (Stock Keeping Unit) level.")</f>
        <v>The inventory control requires constant surveillance in order to hold sufficient amounts of material and avoid over and down-stocks. Investment units must be counted regularly and the units that are becoming close must be filled. Since products are delivered, disposed of, bought or even stolen every day, it can be a tedious task to keep up with constantly fluctuating inventory and to be susceptible to inaccuracies with manual execution.
 Inaccurate stocks can have far -reaching consequences, such as B. False profit forecasts or dissatisfied customers: inside that are unable to acquire the desired products. AI and machine learning can make a major contribution to providing seamless and agile solutions for more precise and efficient inventory management. Image recognition and deep learning technology can be used in stationary shops to track features of articles such as brands, labels, logos, price tags and the condition of the shelves. In the inventory management, a similar use of computer vision AI and drones offers potential for real-time existence management on individual pieces and sku (Stock Keeping Unit) level.</v>
      </c>
      <c r="F84" s="28" t="s">
        <v>500</v>
      </c>
      <c r="G84" s="28" t="str">
        <f aca="false">IFERROR(__xludf.dummyfunction("GOOGLETRANSLATE(F84,""de"",""en"")"),"A leading manufacturer of a wide range of premium FMCG products in the Middle East, stores its huge product catalog in large camps and has a fast-moving supply chain. The company was faced with its manual process of warehouse management with inventory and"&amp;" increasing labor costs. In one case, bad document management in the camp led to an inventory file lost and chaos was created in the supply chain. In addition, the manual barcode scanning on high shelves proved to be time-consuming and dangerous for the w"&amp;"orkers: inside. The manufacturer needed a tailor -made, technically experienced solution to manage and coordinate the processes in its large camps in order to reduce mistakes and to make the inventory process more efficient and more rationalized.")</f>
        <v>A leading manufacturer of a wide range of premium FMCG products in the Middle East, stores its huge product catalog in large camps and has a fast-moving supply chain. The company was faced with its manual process of warehouse management with inventory and increasing labor costs. In one case, bad document management in the camp led to an inventory file lost and chaos was created in the supply chain. In addition, the manual barcode scanning on high shelves proved to be time-consuming and dangerous for the workers: inside. The manufacturer needed a tailor -made, technically experienced solution to manage and coordinate the processes in its large camps in order to reduce mistakes and to make the inventory process more efficient and more rationalized.</v>
      </c>
      <c r="H84" s="28" t="s">
        <v>501</v>
      </c>
      <c r="I84" s="28" t="str">
        <f aca="false">IFERROR(__xludf.dummyfunction("GOOGLETRANSLATE(H84,""de"",""en"")"),"Together with an external provider, the company has implemented a fully automated solution for inventory management using drones. The main requirement was a precise map of the camp with details of all gears and shelf locations that could use drones for na"&amp;"vigation. Signal bodies in corridors and the warehouse were placed for indoor reference and increasing the position accuracy of the drones. These signal bodies created position coordinates, which proved to be very helpful in navigation.
 The drones were e"&amp;"quipped with a scanner that could scan different barcode stickers such as EAN and UCC. After data scan, the drones communicate with a WMS system or a custom software that can capture the location and inventory.")</f>
        <v>Together with an external provider, the company has implemented a fully automated solution for inventory management using drones. The main requirement was a precise map of the camp with details of all gears and shelf locations that could use drones for navigation. Signal bodies in corridors and the warehouse were placed for indoor reference and increasing the position accuracy of the drones. These signal bodies created position coordinates, which proved to be very helpful in navigation.
 The drones were equipped with a scanner that could scan different barcode stickers such as EAN and UCC. After data scan, the drones communicate with a WMS system or a custom software that can capture the location and inventory.</v>
      </c>
      <c r="J84" s="28" t="s">
        <v>502</v>
      </c>
      <c r="K84" s="18" t="s">
        <v>22</v>
      </c>
      <c r="L84" s="18" t="s">
        <v>465</v>
      </c>
      <c r="M84" s="29" t="s">
        <v>222</v>
      </c>
      <c r="N84" s="29" t="s">
        <v>62</v>
      </c>
      <c r="O84" s="29" t="s">
        <v>97</v>
      </c>
      <c r="P84" s="29" t="s">
        <v>47</v>
      </c>
      <c r="Q84" s="29" t="s">
        <v>48</v>
      </c>
      <c r="R84" s="29"/>
      <c r="S84" s="29"/>
      <c r="T84" s="54"/>
      <c r="U84" s="29" t="s">
        <v>51</v>
      </c>
      <c r="V84" s="29"/>
      <c r="W84" s="33"/>
      <c r="X84" s="32" t="s">
        <v>53</v>
      </c>
      <c r="Y84" s="33"/>
      <c r="Z84" s="29"/>
      <c r="AA84" s="36"/>
      <c r="AB84" s="33"/>
      <c r="AC84" s="64" t="s">
        <v>55</v>
      </c>
    </row>
    <row r="85" customFormat="false" ht="270" hidden="false" customHeight="false" outlineLevel="0" collapsed="false">
      <c r="A85" s="26" t="n">
        <v>82</v>
      </c>
      <c r="B85" s="38" t="s">
        <v>503</v>
      </c>
      <c r="C85" s="38"/>
      <c r="D85" s="39" t="s">
        <v>504</v>
      </c>
      <c r="E85" s="28" t="str">
        <f aca="false">IFERROR(__xludf.dummyfunction("GOOGLETRANSLATE(D85,""de"",""en"")"),"Machine vision is the technology and method used to provide an image -based automatic inspection. In many areas, machine seeing human vision exceeds the quantitative and qualitative measurement of a structured scene due to its speed, accuracy and repeatab"&amp;"ility.
 An image processing system can easily assess object details that are too small to be recorded from the human eye and examine them with greater reliability and fewer errors. On Deep Learning systems are well suited for visual inspections that are m"&amp;"ore complex in nature: patterns that vary in subtle but tolerable ways.
 Machine vision in combination with deep learning can be used to evaluate complex surface and beauty errors such as scratches and dents on rotated, brushed or shiny parts. In addition"&amp;", Machine Vision has a very high optical resolution that depends on the technology and equipment that is used for the image version. Compared to human eyesight, machine processing has a ""broader"" spectrum of visual perception with the ability to also ca"&amp;"rry out observations in the ultraviolets, X-ray and infrared areas of the spectrum.")</f>
        <v>Machine vision is the technology and method used to provide an image -based automatic inspection. In many areas, machine seeing human vision exceeds the quantitative and qualitative measurement of a structured scene due to its speed, accuracy and repeatability.
 An image processing system can easily assess object details that are too small to be recorded from the human eye and examine them with greater reliability and fewer errors. On Deep Learning systems are well suited for visual inspections that are more complex in nature: patterns that vary in subtle but tolerable ways.
 Machine vision in combination with deep learning can be used to evaluate complex surface and beauty errors such as scratches and dents on rotated, brushed or shiny parts. In addition, Machine Vision has a very high optical resolution that depends on the technology and equipment that is used for the image version. Compared to human eyesight, machine processing has a "broader" spectrum of visual perception with the ability to also carry out observations in the ultraviolets, X-ray and infrared areas of the spectrum.</v>
      </c>
      <c r="F85" s="39" t="s">
        <v>505</v>
      </c>
      <c r="G85" s="28" t="str">
        <f aca="false">IFERROR(__xludf.dummyfunction("GOOGLETRANSLATE(F85,""de"",""en"")"),"In industrial branches such as logistics, damage and wear on equipment over time are the order of the day. With the help of a camera bridge to take pictures of freight train wagons, AI systems are able to successfully identify damage, to classify the type"&amp;" of damage and to determine the appropriate corrective measures to repair these systems.")</f>
        <v>In industrial branches such as logistics, damage and wear on equipment over time are the order of the day. With the help of a camera bridge to take pictures of freight train wagons, AI systems are able to successfully identify damage, to classify the type of damage and to determine the appropriate corrective measures to repair these systems.</v>
      </c>
      <c r="H85" s="39" t="s">
        <v>506</v>
      </c>
      <c r="I85" s="28" t="str">
        <f aca="false">IFERROR(__xludf.dummyfunction("GOOGLETRANSLATE(H85,""de"",""en"")"),"First of all, cameras were installed along the railway tracks to take pictures of passing wagons. The pictures were then automatically uploaded to a AI-based image memory, where AI image classifiers identified damaged wagon components. The AI ​​classifier"&amp;"s were trained in where they search for wagon components in a certain image and how they can successfully recognize wagon parts and then classify them in seven types of damage. When more data was collected and processed, the visual recognition of the AI ​"&amp;"​system improved to an accuracy rate of over 90 %in a short time. The anomalies and damage discovered by the system were sent to a workplace dashboard, which is managed by maintenance teams.")</f>
        <v>First of all, cameras were installed along the railway tracks to take pictures of passing wagons. The pictures were then automatically uploaded to a AI-based image memory, where AI image classifiers identified damaged wagon components. The AI ​​classifiers were trained in where they search for wagon components in a certain image and how they can successfully recognize wagon parts and then classify them in seven types of damage. When more data was collected and processed, the visual recognition of the AI ​​system improved to an accuracy rate of over 90 %in a short time. The anomalies and damage discovered by the system were sent to a workplace dashboard, which is managed by maintenance teams.</v>
      </c>
      <c r="J85" s="39" t="s">
        <v>507</v>
      </c>
      <c r="K85" s="40" t="s">
        <v>22</v>
      </c>
      <c r="L85" s="40" t="s">
        <v>465</v>
      </c>
      <c r="M85" s="29" t="s">
        <v>222</v>
      </c>
      <c r="N85" s="29" t="s">
        <v>62</v>
      </c>
      <c r="O85" s="29" t="s">
        <v>97</v>
      </c>
      <c r="P85" s="29" t="s">
        <v>47</v>
      </c>
      <c r="Q85" s="29" t="s">
        <v>48</v>
      </c>
      <c r="R85" s="29"/>
      <c r="S85" s="29"/>
      <c r="T85" s="54"/>
      <c r="U85" s="29" t="s">
        <v>51</v>
      </c>
      <c r="V85" s="29"/>
      <c r="W85" s="33"/>
      <c r="X85" s="32" t="s">
        <v>53</v>
      </c>
      <c r="Y85" s="33"/>
      <c r="Z85" s="29"/>
      <c r="AA85" s="36"/>
      <c r="AB85" s="33"/>
      <c r="AC85" s="64" t="s">
        <v>55</v>
      </c>
    </row>
    <row r="86" customFormat="false" ht="195" hidden="false" customHeight="false" outlineLevel="0" collapsed="false">
      <c r="A86" s="26" t="n">
        <v>83</v>
      </c>
      <c r="B86" s="27" t="s">
        <v>508</v>
      </c>
      <c r="C86" s="27"/>
      <c r="D86" s="28" t="s">
        <v>509</v>
      </c>
      <c r="E86" s="28" t="str">
        <f aca="false">IFERROR(__xludf.dummyfunction("GOOGLETRANSLATE(D86,""de"",""en"")"),"The supply chain includes the procurement of materials from different locations and several suppliers: inside. Since companies may not always be informed about potential and current disorders such as industrial straces or political unrest in the places wh"&amp;"ere they receive their goods, a timely delivery is always associated with inherent risk. Other factors such as natural disasters or charge thefts can also affect the logistics of transport management and ultimately affect the distribution and delivery. Ge"&amp;"opolitical uncertainties, such as the Brexit scenarios without an agreement, also affect prices, tariffs and ultimately the transport between the EU and the United Kingdom. AI with integrated predictive risk analysis can help to recognize changes in tarif"&amp;"fs, price points and other bottlenecks at the border that can affect goods traffic.")</f>
        <v>The supply chain includes the procurement of materials from different locations and several suppliers: inside. Since companies may not always be informed about potential and current disorders such as industrial straces or political unrest in the places where they receive their goods, a timely delivery is always associated with inherent risk. Other factors such as natural disasters or charge thefts can also affect the logistics of transport management and ultimately affect the distribution and delivery. Geopolitical uncertainties, such as the Brexit scenarios without an agreement, also affect prices, tariffs and ultimately the transport between the EU and the United Kingdom. AI with integrated predictive risk analysis can help to recognize changes in tariffs, price points and other bottlenecks at the border that can affect goods traffic.</v>
      </c>
      <c r="F86" s="28" t="s">
        <v>510</v>
      </c>
      <c r="G86" s="28" t="str">
        <f aca="false">IFERROR(__xludf.dummyfunction("GOOGLETRANSLATE(F86,""de"",""en"")"),"Dana, a large automotive supplier, has a complex supply chain with over 100 production facilities, thousands of supplier locations and almost 10,000 delivery routes around the world. He had to stop the process of collecting the necessary information in or"&amp;"der to react to customer inquiries in the event of an event that has interrupted their supply chain. Their main problem was that they did not have enough data to monitor risks in terms of geographical regions such as natural disasters or geopolitical even"&amp;"ts.")</f>
        <v>Dana, a large automotive supplier, has a complex supply chain with over 100 production facilities, thousands of supplier locations and almost 10,000 delivery routes around the world. He had to stop the process of collecting the necessary information in order to react to customer inquiries in the event of an event that has interrupted their supply chain. Their main problem was that they did not have enough data to monitor risks in terms of geographical regions such as natural disasters or geopolitical events.</v>
      </c>
      <c r="H86" s="28" t="s">
        <v>511</v>
      </c>
      <c r="I86" s="28" t="str">
        <f aca="false">IFERROR(__xludf.dummyfunction("GOOGLETRANSLATE(H86,""de"",""en"")"),"The software company Risk methods solves Dana's problem by converting data from external and internal sources with AI into real-time information. First, double information is removed with the help of Natural Language Processing. Next, Risk methods' recomm"&amp;"endation service based on mechanical learning analyzes the data points and filters out the most relevant information for Dana's supply chain. In a last step, the identified relevant events or information is checked against and enriched with specific detai"&amp;"ls. In the case of Dana, Risk methods' AI service successfully warned of an earthquake in Mexico and currency fluctuations in Turkey and provided the company an overview of the suppliers concerned: inside.")</f>
        <v>The software company Risk methods solves Dana's problem by converting data from external and internal sources with AI into real-time information. First, double information is removed with the help of Natural Language Processing. Next, Risk methods' recommendation service based on mechanical learning analyzes the data points and filters out the most relevant information for Dana's supply chain. In a last step, the identified relevant events or information is checked against and enriched with specific details. In the case of Dana, Risk methods' AI service successfully warned of an earthquake in Mexico and currency fluctuations in Turkey and provided the company an overview of the suppliers concerned: inside.</v>
      </c>
      <c r="J86" s="28" t="s">
        <v>220</v>
      </c>
      <c r="K86" s="18" t="s">
        <v>22</v>
      </c>
      <c r="L86" s="18" t="s">
        <v>465</v>
      </c>
      <c r="M86" s="29" t="s">
        <v>222</v>
      </c>
      <c r="N86" s="29" t="s">
        <v>129</v>
      </c>
      <c r="O86" s="29" t="s">
        <v>46</v>
      </c>
      <c r="P86" s="29" t="s">
        <v>47</v>
      </c>
      <c r="Q86" s="29" t="s">
        <v>48</v>
      </c>
      <c r="R86" s="29"/>
      <c r="S86" s="29"/>
      <c r="T86" s="54"/>
      <c r="U86" s="29" t="s">
        <v>51</v>
      </c>
      <c r="V86" s="29"/>
      <c r="W86" s="33"/>
      <c r="X86" s="32" t="s">
        <v>53</v>
      </c>
      <c r="Y86" s="33"/>
      <c r="Z86" s="29"/>
      <c r="AA86" s="36"/>
      <c r="AB86" s="33"/>
      <c r="AC86" s="64" t="s">
        <v>55</v>
      </c>
    </row>
    <row r="87" customFormat="false" ht="210" hidden="false" customHeight="false" outlineLevel="0" collapsed="false">
      <c r="A87" s="26" t="n">
        <v>84</v>
      </c>
      <c r="B87" s="38" t="s">
        <v>512</v>
      </c>
      <c r="C87" s="38"/>
      <c r="D87" s="39" t="s">
        <v>513</v>
      </c>
      <c r="E87" s="28" t="str">
        <f aca="false">IFERROR(__xludf.dummyfunction("GOOGLETRANSLATE(D87,""de"",""en"")"),"Intrusion detection can be defined as the ability to monitor and react to computer abuse. Many hardware and software products that are on the market today offer different stages of burglary detection. An intrusion detection system (IDS) is a surveillance "&amp;"system that recognizes suspicious activities and generates warnings when they are recognized. Based on these warnings, a SoC analyst (Security Operations Center) or an incident responter can examine the problem and take the appropriate measures to remedy "&amp;"the threat. Artificial intelligence plays a crucial role in recognizing intruders and is generally regarded as the better way to adapt and build IDS, since it can be applied to real -time problems.")</f>
        <v>Intrusion detection can be defined as the ability to monitor and react to computer abuse. Many hardware and software products that are on the market today offer different stages of burglary detection. An intrusion detection system (IDS) is a surveillance system that recognizes suspicious activities and generates warnings when they are recognized. Based on these warnings, a SoC analyst (Security Operations Center) or an incident responter can examine the problem and take the appropriate measures to remedy the threat. Artificial intelligence plays a crucial role in recognizing intruders and is generally regarded as the better way to adapt and build IDS, since it can be applied to real -time problems.</v>
      </c>
      <c r="F87" s="39" t="s">
        <v>514</v>
      </c>
      <c r="G87" s="28" t="str">
        <f aca="false">IFERROR(__xludf.dummyfunction("GOOGLETRANSLATE(F87,""de"",""en"")"),"The Brazilian kitchen manufacturer Móveis Itatiaia needed a more efficient security system with less false alarms, the opportunity to monitor the security of field staff: inside and protection for the company's old devices. A Suite from F-Secure ensured i"&amp;"ncreased efficiency and the necessary protection and at the same time reduced the false alarms that had affected the productivity of the company. Before Móveis Itatiaia decided to implement F-Secure, the company's security system had two main problems: it"&amp;" consisted of two separate solutions that did not interact with each other at all, and there were too many false alarms. The excessive number of false alarms cost other projects time, so that the existing security solutions were inefficient. In addition, "&amp;"the company needed a solution that offers protection for its old devices. Many of the devices in their factories still carry out outdated applications, and the commercial protection options for these older applications were limited.")</f>
        <v>The Brazilian kitchen manufacturer Móveis Itatiaia needed a more efficient security system with less false alarms, the opportunity to monitor the security of field staff: inside and protection for the company's old devices. A Suite from F-Secure ensured increased efficiency and the necessary protection and at the same time reduced the false alarms that had affected the productivity of the company. Before Móveis Itatiaia decided to implement F-Secure, the company's security system had two main problems: it consisted of two separate solutions that did not interact with each other at all, and there were too many false alarms. The excessive number of false alarms cost other projects time, so that the existing security solutions were inefficient. In addition, the company needed a solution that offers protection for its old devices. Many of the devices in their factories still carry out outdated applications, and the commercial protection options for these older applications were limited.</v>
      </c>
      <c r="H87" s="39" t="s">
        <v>515</v>
      </c>
      <c r="I87" s="28" t="str">
        <f aca="false">IFERROR(__xludf.dummyfunction("GOOGLETRANSLATE(H87,""de"",""en"")"),"Móveis Itatiaa (Mi) has introduced a solution that consists of information security, network technology, analysis and research experts: Inside, which the network environment of Mi continuously monitored around the clock, so that the company can quickly re"&amp;"act to any threat to cybersecurity. The ticket position for critical security incidents is automated and offers both time and productivity gains. The suite you selected offers the company simple, effective updates as well as the management of endpoints an"&amp;"d weaknesses in a single console. The system based on machine learning to recognize application behavior reduced the number of false alarms and presented the warnings in a way that simplified the analysis and decision -making.")</f>
        <v>Móveis Itatiaa (Mi) has introduced a solution that consists of information security, network technology, analysis and research experts: Inside, which the network environment of Mi continuously monitored around the clock, so that the company can quickly react to any threat to cybersecurity. The ticket position for critical security incidents is automated and offers both time and productivity gains. The suite you selected offers the company simple, effective updates as well as the management of endpoints and weaknesses in a single console. The system based on machine learning to recognize application behavior reduced the number of false alarms and presented the warnings in a way that simplified the analysis and decision -making.</v>
      </c>
      <c r="J87" s="39" t="s">
        <v>516</v>
      </c>
      <c r="K87" s="40" t="s">
        <v>22</v>
      </c>
      <c r="L87" s="40" t="s">
        <v>517</v>
      </c>
      <c r="M87" s="29" t="s">
        <v>281</v>
      </c>
      <c r="N87" s="29" t="s">
        <v>74</v>
      </c>
      <c r="O87" s="29" t="s">
        <v>130</v>
      </c>
      <c r="P87" s="29" t="s">
        <v>47</v>
      </c>
      <c r="Q87" s="29" t="s">
        <v>48</v>
      </c>
      <c r="R87" s="29"/>
      <c r="S87" s="29"/>
      <c r="T87" s="54"/>
      <c r="U87" s="29" t="s">
        <v>51</v>
      </c>
      <c r="V87" s="29"/>
      <c r="W87" s="33"/>
      <c r="X87" s="32" t="s">
        <v>53</v>
      </c>
      <c r="Y87" s="33"/>
      <c r="Z87" s="29"/>
      <c r="AA87" s="36"/>
      <c r="AB87" s="33"/>
      <c r="AC87" s="64" t="s">
        <v>55</v>
      </c>
    </row>
    <row r="88" customFormat="false" ht="195" hidden="false" customHeight="false" outlineLevel="0" collapsed="false">
      <c r="A88" s="26" t="n">
        <v>85</v>
      </c>
      <c r="B88" s="27" t="s">
        <v>518</v>
      </c>
      <c r="C88" s="27"/>
      <c r="D88" s="28" t="s">
        <v>519</v>
      </c>
      <c r="E88" s="28" t="str">
        <f aca="false">IFERROR(__xludf.dummyfunction("GOOGLETRANSLATE(D88,""de"",""en"")"),"The quality of the data used by companies is crucial for improving customer experience, improving business processes, the search for new market opportunities and enabling new initiatives. Companies that value high data quality can use their data as valuab"&amp;"le competitive advantages to increase efficiency, improve customer service and ultimately increase sales. On the other hand, organizations with poor data quality that use outdated, inconsistent and incorrect data waste time, time working on contradictory "&amp;"reports and inaccurate business plans and in the end misdirected (and harmful) decisions. AI analysis solutions can tackle data integrity problems at the earliest possible time of data processing and quickly convert these huge amounts of data into trustwo"&amp;"rthy business information.")</f>
        <v>The quality of the data used by companies is crucial for improving customer experience, improving business processes, the search for new market opportunities and enabling new initiatives. Companies that value high data quality can use their data as valuable competitive advantages to increase efficiency, improve customer service and ultimately increase sales. On the other hand, organizations with poor data quality that use outdated, inconsistent and incorrect data waste time, time working on contradictory reports and inaccurate business plans and in the end misdirected (and harmful) decisions. AI analysis solutions can tackle data integrity problems at the earliest possible time of data processing and quickly convert these huge amounts of data into trustworthy business information.</v>
      </c>
      <c r="F88" s="28" t="s">
        <v>520</v>
      </c>
      <c r="G88" s="28" t="str">
        <f aca="false">IFERROR(__xludf.dummyfunction("GOOGLETRANSLATE(F88,""de"",""en"")"),"Large data records have big data quality problems. If you have to do with millions of data points, it is a challenge to know where things change when there are so many permutations, many business metrics and dimensions. This must be processed on an analys"&amp;"is platform that can efficiently carry out the identification algorithms in several steps of the data pipeline in order to identify data quality problems and changes in business metrics.")</f>
        <v>Large data records have big data quality problems. If you have to do with millions of data points, it is a challenge to know where things change when there are so many permutations, many business metrics and dimensions. This must be processed on an analysis platform that can efficiently carry out the identification algorithms in several steps of the data pipeline in order to identify data quality problems and changes in business metrics.</v>
      </c>
      <c r="H88" s="28" t="s">
        <v>521</v>
      </c>
      <c r="I88" s="28" t="str">
        <f aca="false">IFERROR(__xludf.dummyfunction("GOOGLETRANSLATE(H88,""de"",""en"")"),"The large-scale AI analysis solution in real time of anodotus is fully automated in every step of the data acquisition process (recognition, ranking and group) and provides precise warnings of changes in important business code such as missing data, unexp"&amp;"ected data types, zeros, where none should be, or incorrect Records. If there is a suspicion based on these notifications that not everything is fine with the data, you can quickly concentrate directly on the specific problem and consider how to continue."&amp;" This multi -structure can help companies to recognize very specific anomalies in data quality, in particular those that would be smoothed or unnoticed by wider metrics such as average values ​​and company -wide total values.")</f>
        <v>The large-scale AI analysis solution in real time of anodotus is fully automated in every step of the data acquisition process (recognition, ranking and group) and provides precise warnings of changes in important business code such as missing data, unexpected data types, zeros, where none should be, or incorrect Records. If there is a suspicion based on these notifications that not everything is fine with the data, you can quickly concentrate directly on the specific problem and consider how to continue. This multi -structure can help companies to recognize very specific anomalies in data quality, in particular those that would be smoothed or unnoticed by wider metrics such as average values ​​and company -wide total values.</v>
      </c>
      <c r="J88" s="51" t="s">
        <v>522</v>
      </c>
      <c r="K88" s="18" t="s">
        <v>22</v>
      </c>
      <c r="L88" s="18" t="s">
        <v>517</v>
      </c>
      <c r="M88" s="29" t="s">
        <v>281</v>
      </c>
      <c r="N88" s="29" t="s">
        <v>74</v>
      </c>
      <c r="O88" s="29" t="s">
        <v>130</v>
      </c>
      <c r="P88" s="29" t="s">
        <v>47</v>
      </c>
      <c r="Q88" s="29" t="s">
        <v>48</v>
      </c>
      <c r="R88" s="29"/>
      <c r="S88" s="29"/>
      <c r="T88" s="54"/>
      <c r="U88" s="29" t="s">
        <v>51</v>
      </c>
      <c r="V88" s="29"/>
      <c r="W88" s="33"/>
      <c r="X88" s="32" t="s">
        <v>53</v>
      </c>
      <c r="Y88" s="33"/>
      <c r="Z88" s="29"/>
      <c r="AA88" s="36"/>
      <c r="AB88" s="33"/>
      <c r="AC88" s="64" t="s">
        <v>55</v>
      </c>
    </row>
    <row r="89" customFormat="false" ht="195" hidden="false" customHeight="false" outlineLevel="0" collapsed="false">
      <c r="A89" s="26" t="n">
        <v>86</v>
      </c>
      <c r="B89" s="38" t="s">
        <v>523</v>
      </c>
      <c r="C89" s="38"/>
      <c r="D89" s="39" t="s">
        <v>524</v>
      </c>
      <c r="E89" s="28" t="str">
        <f aca="false">IFERROR(__xludf.dummyfunction("GOOGLETRANSLATE(D89,""de"",""en"")"),"When analyzing crowds (crowd analysis), data about the natural movement of groups or objects is evaluated. Mass of bodies, especially humans, are the subject of these crowd tracking analyzes that include how a certain amount moves and when a movement patt"&amp;"ern changes. Active detection that works day and night makes systems more receptive to what is going on around them. Whether it is a pedestrian who crosses the street at night, a ghost driver who drives on a motorway driveway, or an intruder who lurks at "&amp;"the entrance to the building, Lidar (Light Detection and Ranging) captures incidents before they enter. By recognizing and identifying objects, movement patterns and even specific incidents, artificial intelligence can help to record precise representatio"&amp;"ns of real scenarios that can be used to understand the present and to plan the future.")</f>
        <v>When analyzing crowds (crowd analysis), data about the natural movement of groups or objects is evaluated. Mass of bodies, especially humans, are the subject of these crowd tracking analyzes that include how a certain amount moves and when a movement pattern changes. Active detection that works day and night makes systems more receptive to what is going on around them. Whether it is a pedestrian who crosses the street at night, a ghost driver who drives on a motorway driveway, or an intruder who lurks at the entrance to the building, Lidar (Light Detection and Ranging) captures incidents before they enter. By recognizing and identifying objects, movement patterns and even specific incidents, artificial intelligence can help to record precise representations of real scenarios that can be used to understand the present and to plan the future.</v>
      </c>
      <c r="F89" s="39" t="s">
        <v>525</v>
      </c>
      <c r="G89" s="28" t="str">
        <f aca="false">IFERROR(__xludf.dummyfunction("GOOGLETRANSLATE(F89,""de"",""en"")"),"When the event plans for sports and entertainment events fill up again, crowds return to the stadiums. Venues must concentrate on how to create a strong, efficient and safe comeback and at the same time comply with all restrictions and guidelines. To achi"&amp;"eve this, stadiums have to understand how fans move historically and currently through their venues. It is important to understand where traffic jams form, how the fans move through their venue, as well as the length of the queues and waiting times. These"&amp;" findings help stadium managers to optimize personnel, security and operation and offer fans a more pleasant experience.")</f>
        <v>When the event plans for sports and entertainment events fill up again, crowds return to the stadiums. Venues must concentrate on how to create a strong, efficient and safe comeback and at the same time comply with all restrictions and guidelines. To achieve this, stadiums have to understand how fans move historically and currently through their venues. It is important to understand where traffic jams form, how the fans move through their venue, as well as the length of the queues and waiting times. These findings help stadium managers to optimize personnel, security and operation and offer fans a more pleasant experience.</v>
      </c>
      <c r="H89" s="39" t="s">
        <v>526</v>
      </c>
      <c r="I89" s="28" t="str">
        <f aca="false">IFERROR(__xludf.dummyfunction("GOOGLETRANSLATE(H89,""de"",""en"")"),"From searching for seats to the purchase of merchandising articles or special offers, it is important that fans get to your destination as efficiently as possible. The analysis of data with AI from various sources, including cameras, lidar and WiFi, can i"&amp;"dentify areas with traffic jams, unauthorized access to areas, most busiest times, popular areas, dwell times, heat maps and fan paths throughout the stadium. This helps to make the flow of traffic more efficient. This data analysis can also help optimize"&amp;" personnel, security and operation in order to satisfy the demand and to improve the fan experience.")</f>
        <v>From searching for seats to the purchase of merchandising articles or special offers, it is important that fans get to your destination as efficiently as possible. The analysis of data with AI from various sources, including cameras, lidar and WiFi, can identify areas with traffic jams, unauthorized access to areas, most busiest times, popular areas, dwell times, heat maps and fan paths throughout the stadium. This helps to make the flow of traffic more efficient. This data analysis can also help optimize personnel, security and operation in order to satisfy the demand and to improve the fan experience.</v>
      </c>
      <c r="J89" s="39" t="s">
        <v>527</v>
      </c>
      <c r="K89" s="40" t="s">
        <v>22</v>
      </c>
      <c r="L89" s="40" t="s">
        <v>517</v>
      </c>
      <c r="M89" s="29" t="s">
        <v>222</v>
      </c>
      <c r="N89" s="29" t="s">
        <v>62</v>
      </c>
      <c r="O89" s="29"/>
      <c r="P89" s="29" t="s">
        <v>47</v>
      </c>
      <c r="Q89" s="29" t="s">
        <v>48</v>
      </c>
      <c r="R89" s="29"/>
      <c r="S89" s="29"/>
      <c r="T89" s="54"/>
      <c r="U89" s="29" t="s">
        <v>51</v>
      </c>
      <c r="V89" s="29"/>
      <c r="W89" s="33"/>
      <c r="X89" s="32" t="s">
        <v>53</v>
      </c>
      <c r="Y89" s="33"/>
      <c r="Z89" s="29"/>
      <c r="AA89" s="36"/>
      <c r="AB89" s="33"/>
      <c r="AC89" s="64" t="s">
        <v>55</v>
      </c>
    </row>
    <row r="90" customFormat="false" ht="225" hidden="false" customHeight="false" outlineLevel="0" collapsed="false">
      <c r="A90" s="26" t="n">
        <v>87</v>
      </c>
      <c r="B90" s="27" t="s">
        <v>528</v>
      </c>
      <c r="C90" s="27"/>
      <c r="D90" s="28" t="s">
        <v>529</v>
      </c>
      <c r="E90" s="28" t="str">
        <f aca="false">IFERROR(__xludf.dummyfunction("GOOGLETRANSLATE(D90,""de"",""en"")"),"The sophisticated pattern recognition is one of the best applications of machine learning for cyber security. Cyber ​​attackers: Inside, often hide in networks and escape the discovery by encrypting their communication, using stolen access data and deleti"&amp;"ng or changing protocols. But a mechanical learning algorithm that is designed to report unusual behavior can still be found in the act. Since AI pattern recognizes in data excellently - much faster than human security analyst: inside - she can recognize "&amp;"activities that overlook conventional approaches. Through the continuous monitoring of network traffic to deviations, a machine learning model, for example, can recognize risky patterns in the frequency of email shipping that can indicate the use of email"&amp;"s for a outgoing attack. Models can also be programmed in such a way that they look for insider threats. In addition, machine learning can adapt to changes by taking up new data and adapting to dynamic environments.")</f>
        <v>The sophisticated pattern recognition is one of the best applications of machine learning for cyber security. Cyber ​​attackers: Inside, often hide in networks and escape the discovery by encrypting their communication, using stolen access data and deleting or changing protocols. But a mechanical learning algorithm that is designed to report unusual behavior can still be found in the act. Since AI pattern recognizes in data excellently - much faster than human security analyst: inside - she can recognize activities that overlook conventional approaches. Through the continuous monitoring of network traffic to deviations, a machine learning model, for example, can recognize risky patterns in the frequency of email shipping that can indicate the use of emails for a outgoing attack. Models can also be programmed in such a way that they look for insider threats. In addition, machine learning can adapt to changes by taking up new data and adapting to dynamic environments.</v>
      </c>
      <c r="F90" s="28" t="s">
        <v>530</v>
      </c>
      <c r="G90" s="28" t="str">
        <f aca="false">IFERROR(__xludf.dummyfunction("GOOGLETRANSLATE(F90,""de"",""en"")"),"A few years ago, a server break at the raw material dealer ED &amp; F Man Deutschland GmbH was a wake -up call for the increasing success of cyber attacks and the associated risk of sensitive data. An independent evaluation showed that the company significant"&amp;"ly improve its cyber security processes and tools and had to train employees:")</f>
        <v>A few years ago, a server break at the raw material dealer ED &amp; F Man Deutschland GmbH was a wake -up call for the increasing success of cyber attacks and the associated risk of sensitive data. An independent evaluation showed that the company significantly improve its cyber security processes and tools and had to train employees:</v>
      </c>
      <c r="H90" s="28" t="s">
        <v>531</v>
      </c>
      <c r="I90" s="28" t="str">
        <f aca="false">IFERROR(__xludf.dummyfunction("GOOGLETRANSLATE(H90,""de"",""en"")"),"The company was looking for a AI-based platform of an external provider for recognizing and reaction to threats. It collects and stores network metadata and enriches them with unique security knowledge. It uses these metadata together with machine learnin"&amp;"g techniques to identify and prioritize attacks in real time. The platform helped ED &amp; F Man Holdings to recognize and block several man-in-the-mid-attacks and to stop a crypto mining program in Asia. In addition, Command-and-Control malware that had been"&amp;" hiding for several years was found.")</f>
        <v>The company was looking for a AI-based platform of an external provider for recognizing and reaction to threats. It collects and stores network metadata and enriches them with unique security knowledge. It uses these metadata together with machine learning techniques to identify and prioritize attacks in real time. The platform helped ED &amp; F Man Holdings to recognize and block several man-in-the-mid-attacks and to stop a crypto mining program in Asia. In addition, Command-and-Control malware that had been hiding for several years was found.</v>
      </c>
      <c r="J90" s="28" t="s">
        <v>532</v>
      </c>
      <c r="K90" s="18" t="s">
        <v>22</v>
      </c>
      <c r="L90" s="18" t="s">
        <v>517</v>
      </c>
      <c r="M90" s="29" t="s">
        <v>281</v>
      </c>
      <c r="N90" s="29" t="s">
        <v>74</v>
      </c>
      <c r="O90" s="29" t="s">
        <v>130</v>
      </c>
      <c r="P90" s="29" t="s">
        <v>47</v>
      </c>
      <c r="Q90" s="29" t="s">
        <v>48</v>
      </c>
      <c r="R90" s="29"/>
      <c r="S90" s="29"/>
      <c r="T90" s="54"/>
      <c r="U90" s="29" t="s">
        <v>51</v>
      </c>
      <c r="V90" s="29"/>
      <c r="W90" s="33"/>
      <c r="X90" s="32" t="s">
        <v>53</v>
      </c>
      <c r="Y90" s="33"/>
      <c r="Z90" s="29"/>
      <c r="AA90" s="36"/>
      <c r="AB90" s="33"/>
      <c r="AC90" s="64" t="s">
        <v>55</v>
      </c>
    </row>
    <row r="91" customFormat="false" ht="225" hidden="false" customHeight="false" outlineLevel="0" collapsed="false">
      <c r="A91" s="26" t="n">
        <v>88</v>
      </c>
      <c r="B91" s="38" t="s">
        <v>533</v>
      </c>
      <c r="C91" s="38"/>
      <c r="D91" s="39" t="s">
        <v>529</v>
      </c>
      <c r="E91" s="28" t="str">
        <f aca="false">IFERROR(__xludf.dummyfunction("GOOGLETRANSLATE(D91,""de"",""en"")"),"The sophisticated pattern recognition is one of the best applications of machine learning for cyber security. Cyber ​​attackers: Inside, often hide in networks and escape the discovery by encrypting their communication, using stolen access data and deleti"&amp;"ng or changing protocols. But a mechanical learning algorithm that is designed to report unusual behavior can still be found in the act. Since AI pattern recognizes in data excellently - much faster than human security analyst: inside - she can recognize "&amp;"activities that overlook conventional approaches. Through the continuous monitoring of network traffic to deviations, a machine learning model, for example, can recognize risky patterns in the frequency of email shipping that can indicate the use of email"&amp;"s for a outgoing attack. Models can also be programmed in such a way that they look for insider threats. In addition, machine learning can adapt to changes by taking up new data and adapting to dynamic environments.")</f>
        <v>The sophisticated pattern recognition is one of the best applications of machine learning for cyber security. Cyber ​​attackers: Inside, often hide in networks and escape the discovery by encrypting their communication, using stolen access data and deleting or changing protocols. But a mechanical learning algorithm that is designed to report unusual behavior can still be found in the act. Since AI pattern recognizes in data excellently - much faster than human security analyst: inside - she can recognize activities that overlook conventional approaches. Through the continuous monitoring of network traffic to deviations, a machine learning model, for example, can recognize risky patterns in the frequency of email shipping that can indicate the use of emails for a outgoing attack. Models can also be programmed in such a way that they look for insider threats. In addition, machine learning can adapt to changes by taking up new data and adapting to dynamic environments.</v>
      </c>
      <c r="F91" s="39" t="s">
        <v>534</v>
      </c>
      <c r="G91" s="28" t="str">
        <f aca="false">IFERROR(__xludf.dummyfunction("GOOGLETRANSLATE(F91,""de"",""en"")"),"After a time of corporate restructuring, Energy Saving Trust, an independent organization that deals with energy efficiency and clean energy solutions, was looking for cyber security technology to strengthen all of the cyber defense strategy. The trust en"&amp;"deavored to protect its critical assets, including sensitive customer data and intellectual property, from sophisticated and intelligent cyber attackers: to protect inside, and recognized the need for technology that can even recognize the most subtle thr"&amp;"eats.
 In addition, the trust manages a dynamic and complex network, which of course makes it vulnerable to potential insider threats. Whether it is an unsuspecting employee whose/whose system was hacked, or an authorized user with malicious intent, the t"&amp;"rust required full network transparency to recognize unusual behavior immediately be able.")</f>
        <v>After a time of corporate restructuring, Energy Saving Trust, an independent organization that deals with energy efficiency and clean energy solutions, was looking for cyber security technology to strengthen all of the cyber defense strategy. The trust endeavored to protect its critical assets, including sensitive customer data and intellectual property, from sophisticated and intelligent cyber attackers: to protect inside, and recognized the need for technology that can even recognize the most subtle threats.
 In addition, the trust manages a dynamic and complex network, which of course makes it vulnerable to potential insider threats. Whether it is an unsuspecting employee whose/whose system was hacked, or an authorized user with malicious intent, the trust required full network transparency to recognize unusual behavior immediately be able.</v>
      </c>
      <c r="H91" s="39" t="s">
        <v>535</v>
      </c>
      <c r="I91" s="28" t="str">
        <f aca="false">IFERROR(__xludf.dummyfunction("GOOGLETRANSLATE(H91,""de"",""en"")"),"The Energy Saving Trust worked with an external provider to develop a platform based on AI technology. The platform modeled the behavior of each device, user and network to learn certain patterns. It automatically recognizes every abnormal behavior and al"&amp;"erts the company in real time. This does without having to rely on preset rules or signatures, like most legacy tools, and therefore recognizes potential threats with greater probability, even if they have not occurred beforehand. Energy Saving Trust was "&amp;"able to recognize numerous anomal activities as soon as they appeared and alert the security team to carry out further examinations, while at the same time every risk could be reduced before real damage was caused.")</f>
        <v>The Energy Saving Trust worked with an external provider to develop a platform based on AI technology. The platform modeled the behavior of each device, user and network to learn certain patterns. It automatically recognizes every abnormal behavior and alerts the company in real time. This does without having to rely on preset rules or signatures, like most legacy tools, and therefore recognizes potential threats with greater probability, even if they have not occurred beforehand. Energy Saving Trust was able to recognize numerous anomal activities as soon as they appeared and alert the security team to carry out further examinations, while at the same time every risk could be reduced before real damage was caused.</v>
      </c>
      <c r="J91" s="39" t="s">
        <v>536</v>
      </c>
      <c r="K91" s="40" t="s">
        <v>22</v>
      </c>
      <c r="L91" s="40" t="s">
        <v>517</v>
      </c>
      <c r="M91" s="29" t="s">
        <v>281</v>
      </c>
      <c r="N91" s="29" t="s">
        <v>74</v>
      </c>
      <c r="O91" s="29" t="s">
        <v>130</v>
      </c>
      <c r="P91" s="29" t="s">
        <v>47</v>
      </c>
      <c r="Q91" s="29" t="s">
        <v>48</v>
      </c>
      <c r="R91" s="29"/>
      <c r="S91" s="29"/>
      <c r="T91" s="54"/>
      <c r="U91" s="29" t="s">
        <v>51</v>
      </c>
      <c r="V91" s="29"/>
      <c r="W91" s="33"/>
      <c r="X91" s="32" t="s">
        <v>53</v>
      </c>
      <c r="Y91" s="33"/>
      <c r="Z91" s="29"/>
      <c r="AA91" s="36"/>
      <c r="AB91" s="33"/>
      <c r="AC91" s="64" t="s">
        <v>55</v>
      </c>
    </row>
    <row r="92" customFormat="false" ht="285" hidden="false" customHeight="false" outlineLevel="0" collapsed="false">
      <c r="A92" s="26" t="n">
        <v>89</v>
      </c>
      <c r="B92" s="27" t="s">
        <v>537</v>
      </c>
      <c r="C92" s="27"/>
      <c r="D92" s="28" t="s">
        <v>538</v>
      </c>
      <c r="E92" s="28" t="str">
        <f aca="false">IFERROR(__xludf.dummyfunction("GOOGLETRANSLATE(D92,""de"",""en"")"),"A network threat analysis, also called cyber threat analysis, is a process for investigating various threats for a network. The implementation of these analyzes requires the ability to recognize network threats and to log safety events for future studies."&amp;" Today, companies are increasingly digitizing their processes. They update old and develop internal - often hybrid networks. These huge network topologies are not only complicated; They also require extensive network security resources to manage all commu"&amp;"nications, transactions, connections, applications and guidelines. At the company level, this means enormous investments, not to mention error risks. AI in cyber security supports this tiresome challenge in different ways. Significantly, KI monitors the e"&amp;"ntire incoming and outgoing network traffic in cyber security in order to search it for suspicious activities and classify it.
 Conventional network security has two time -consuming aspects: the creation of security guidelines and the understanding of net"&amp;"work topography of an organization. Companies can use AI to improve network security by learning network traffic patterns and recommends functional groups of workloads and security guidelines.")</f>
        <v>A network threat analysis, also called cyber threat analysis, is a process for investigating various threats for a network. The implementation of these analyzes requires the ability to recognize network threats and to log safety events for future studies. Today, companies are increasingly digitizing their processes. They update old and develop internal - often hybrid networks. These huge network topologies are not only complicated; They also require extensive network security resources to manage all communications, transactions, connections, applications and guidelines. At the company level, this means enormous investments, not to mention error risks. AI in cyber security supports this tiresome challenge in different ways. Significantly, KI monitors the entire incoming and outgoing network traffic in cyber security in order to search it for suspicious activities and classify it.
 Conventional network security has two time -consuming aspects: the creation of security guidelines and the understanding of network topography of an organization. Companies can use AI to improve network security by learning network traffic patterns and recommends functional groups of workloads and security guidelines.</v>
      </c>
      <c r="F92" s="28" t="s">
        <v>539</v>
      </c>
      <c r="G92" s="28" t="str">
        <f aca="false">IFERROR(__xludf.dummyfunction("GOOGLETRANSLATE(F92,""de"",""en"")"),"A global Fortune 100 pharmaceutical company wanted to optimize IT support for the Internet of Things (IoT), wearables and other non-standard devices that are provided by its business areas. In order to be able to operate its industry and reduce overhead c"&amp;"osts, the company had to manage non-standard mobile devices throughout the company safely and efficiently.")</f>
        <v>A global Fortune 100 pharmaceutical company wanted to optimize IT support for the Internet of Things (IoT), wearables and other non-standard devices that are provided by its business areas. In order to be able to operate its industry and reduce overhead costs, the company had to manage non-standard mobile devices throughout the company safely and efficiently.</v>
      </c>
      <c r="H92" s="28" t="s">
        <v>540</v>
      </c>
      <c r="I92" s="28" t="str">
        <f aca="false">IFERROR(__xludf.dummyfunction("GOOGLETRANSLATE(H92,""de"",""en"")"),"The IT team used a unified endpoint management (UEM) tool of an external provider to promote productivity and innovation throughout the company and to minimize overhead costs. End users: Inside, the entire self-service registration process, from registrat"&amp;"ion to downloading the app, can complete within 5 to 15 minutes. The tool helps to keep the company up to date on potential endpoint threats and to remedy the situation in order to avoid security violations and interruptions. The solution offered a clear "&amp;"insight into and control over the company's global device stock, which has grown to more than 80,000 company and employee devices and around 800 apps. It also helped the team to save and reduce costs by automating important configuration and support proce"&amp;"sses.")</f>
        <v>The IT team used a unified endpoint management (UEM) tool of an external provider to promote productivity and innovation throughout the company and to minimize overhead costs. End users: Inside, the entire self-service registration process, from registration to downloading the app, can complete within 5 to 15 minutes. The tool helps to keep the company up to date on potential endpoint threats and to remedy the situation in order to avoid security violations and interruptions. The solution offered a clear insight into and control over the company's global device stock, which has grown to more than 80,000 company and employee devices and around 800 apps. It also helped the team to save and reduce costs by automating important configuration and support processes.</v>
      </c>
      <c r="J92" s="28" t="s">
        <v>541</v>
      </c>
      <c r="K92" s="18" t="s">
        <v>22</v>
      </c>
      <c r="L92" s="18" t="s">
        <v>517</v>
      </c>
      <c r="M92" s="29" t="s">
        <v>281</v>
      </c>
      <c r="N92" s="29" t="s">
        <v>74</v>
      </c>
      <c r="O92" s="29" t="s">
        <v>130</v>
      </c>
      <c r="P92" s="29" t="s">
        <v>47</v>
      </c>
      <c r="Q92" s="29" t="s">
        <v>48</v>
      </c>
      <c r="R92" s="29"/>
      <c r="S92" s="29"/>
      <c r="T92" s="54"/>
      <c r="U92" s="29" t="s">
        <v>51</v>
      </c>
      <c r="V92" s="29"/>
      <c r="W92" s="33"/>
      <c r="X92" s="32" t="s">
        <v>53</v>
      </c>
      <c r="Y92" s="33"/>
      <c r="Z92" s="29"/>
      <c r="AA92" s="36"/>
      <c r="AB92" s="33"/>
      <c r="AC92" s="64" t="s">
        <v>55</v>
      </c>
    </row>
    <row r="93" customFormat="false" ht="210" hidden="false" customHeight="false" outlineLevel="0" collapsed="false">
      <c r="A93" s="26" t="n">
        <v>90</v>
      </c>
      <c r="B93" s="38" t="s">
        <v>542</v>
      </c>
      <c r="C93" s="38"/>
      <c r="D93" s="39" t="s">
        <v>543</v>
      </c>
      <c r="E93" s="28" t="str">
        <f aca="false">IFERROR(__xludf.dummyfunction("GOOGLETRANSLATE(D93,""de"",""en"")"),"Vulnerability Management is the process of identifying, evaluating, treating and reporting security gaps in systems and the software carried out on it. Since new weaknesses in the IT infrastructure are increasing every year, companies have difficulty prio"&amp;"ritizing and manage this large amount that they encounter every day. Conventional vulnerability management methods usually wait for hackers to take advantage of high-risk vulnerabilities before they are neutralized. While conventional weakness databases a"&amp;"re of crucial importance for the administration and containment of known weaknesses, KI and machine learning techniques such as users and event behavioral analytics (UeBA) can analyze the basic behavior of user accounts, endpoints and servers and identify"&amp;" anomal behavior that is on an unknown zero-day -attack could indicate. This can help to protect companies, even before weaknesses are officially reported and resolved.")</f>
        <v>Vulnerability Management is the process of identifying, evaluating, treating and reporting security gaps in systems and the software carried out on it. Since new weaknesses in the IT infrastructure are increasing every year, companies have difficulty prioritizing and manage this large amount that they encounter every day. Conventional vulnerability management methods usually wait for hackers to take advantage of high-risk vulnerabilities before they are neutralized. While conventional weakness databases are of crucial importance for the administration and containment of known weaknesses, KI and machine learning techniques such as users and event behavioral analytics (UeBA) can analyze the basic behavior of user accounts, endpoints and servers and identify anomal behavior that is on an unknown zero-day -attack could indicate. This can help to protect companies, even before weaknesses are officially reported and resolved.</v>
      </c>
      <c r="F93" s="39" t="s">
        <v>544</v>
      </c>
      <c r="G93" s="28" t="str">
        <f aca="false">IFERROR(__xludf.dummyfunction("GOOGLETRANSLATE(F93,""de"",""en"")"),"For the provider of business advisory services APRIO, the prioritization of weaknesses is based on the risk of a time-consuming challenge, since they had to rate what was important in the unique context of all environment and had to be able to resolve the"&amp;" results for each individual weakness measure up. The challenge is exacerbated by the complexity, which arises from hybrid and multi-cloud infrastructures, in which companies have difficulties to understand which assets are in their network, which is the "&amp;"first step in vulnerability management.")</f>
        <v>For the provider of business advisory services APRIO, the prioritization of weaknesses is based on the risk of a time-consuming challenge, since they had to rate what was important in the unique context of all environment and had to be able to resolve the results for each individual weakness measure up. The challenge is exacerbated by the complexity, which arises from hybrid and multi-cloud infrastructures, in which companies have difficulties to understand which assets are in their network, which is the first step in vulnerability management.</v>
      </c>
      <c r="H93" s="39" t="s">
        <v>545</v>
      </c>
      <c r="I93" s="28" t="str">
        <f aca="false">IFERROR(__xludf.dummyfunction("GOOGLETRANSLATE(H93,""de"",""en"")"),"AI enables threat detection software to think like a hacker. Software can help identify weaknesses that would normally take advantage of cybercriminals and to report them to the user. In contrast to conventional methods, the threat detection software also"&amp;" enables weaknesses in user devices better before a threat occurs. AI-supported security goes beyond traditional methods to better predict what a hacker would consider as a weak point. In cooperation with an external provider, Aprio was able to automatica"&amp;"lly identify assets and use advanced machine learning to evaluate the risk in the context of a certain environment. The assessed Health Score also follows the risk profile of customers: inside and offers a continuous, tangible measurement of the weakness "&amp;"management and the efforts of the resolution instead of a snapshot.")</f>
        <v>AI enables threat detection software to think like a hacker. Software can help identify weaknesses that would normally take advantage of cybercriminals and to report them to the user. In contrast to conventional methods, the threat detection software also enables weaknesses in user devices better before a threat occurs. AI-supported security goes beyond traditional methods to better predict what a hacker would consider as a weak point. In cooperation with an external provider, Aprio was able to automatically identify assets and use advanced machine learning to evaluate the risk in the context of a certain environment. The assessed Health Score also follows the risk profile of customers: inside and offers a continuous, tangible measurement of the weakness management and the efforts of the resolution instead of a snapshot.</v>
      </c>
      <c r="J93" s="39" t="s">
        <v>546</v>
      </c>
      <c r="K93" s="40" t="s">
        <v>22</v>
      </c>
      <c r="L93" s="40" t="s">
        <v>517</v>
      </c>
      <c r="M93" s="29" t="s">
        <v>281</v>
      </c>
      <c r="N93" s="29" t="s">
        <v>74</v>
      </c>
      <c r="O93" s="29" t="s">
        <v>130</v>
      </c>
      <c r="P93" s="29" t="s">
        <v>47</v>
      </c>
      <c r="Q93" s="29" t="s">
        <v>48</v>
      </c>
      <c r="R93" s="29"/>
      <c r="S93" s="29"/>
      <c r="T93" s="54"/>
      <c r="U93" s="29" t="s">
        <v>51</v>
      </c>
      <c r="V93" s="29"/>
      <c r="W93" s="33"/>
      <c r="X93" s="32" t="s">
        <v>53</v>
      </c>
      <c r="Y93" s="33"/>
      <c r="Z93" s="29"/>
      <c r="AA93" s="36"/>
      <c r="AB93" s="33"/>
      <c r="AC93" s="64" t="s">
        <v>55</v>
      </c>
    </row>
    <row r="94" customFormat="false" ht="210" hidden="false" customHeight="false" outlineLevel="0" collapsed="false">
      <c r="A94" s="26" t="n">
        <v>91</v>
      </c>
      <c r="B94" s="27" t="s">
        <v>547</v>
      </c>
      <c r="C94" s="27"/>
      <c r="D94" s="28" t="s">
        <v>548</v>
      </c>
      <c r="E94" s="28" t="str">
        <f aca="false">IFERROR(__xludf.dummyfunction("GOOGLETRANSLATE(D94,""de"",""en"")"),"Data center management includes the sum of the tasks that are carried out by those who are responsible for managing the ongoing operation of a data center. AI can optimize and monitor many important data center processes such as emergency power supply, co"&amp;"oling filters, power consumption, internal temperatures and bandwidding. The computing power and the continuous monitoring functions of AI provide information about the values ​​that would improve the effectiveness and safety of hardware and infrastructur"&amp;"e. In addition, AI can reduce the cost of hardware maintenance by notifying it if the equipment has to be repaired. These warnings enable companies to repair their devices before they are damaged in a more serious manner. In fact, Google reported a 40 per"&amp;"cent reduction in cooling costs in its system and a 15 percent reduction in electricity consumption after the implementation of AI technology in data centers in 2016.")</f>
        <v>Data center management includes the sum of the tasks that are carried out by those who are responsible for managing the ongoing operation of a data center. AI can optimize and monitor many important data center processes such as emergency power supply, cooling filters, power consumption, internal temperatures and bandwidding. The computing power and the continuous monitoring functions of AI provide information about the values ​​that would improve the effectiveness and safety of hardware and infrastructure. In addition, AI can reduce the cost of hardware maintenance by notifying it if the equipment has to be repaired. These warnings enable companies to repair their devices before they are damaged in a more serious manner. In fact, Google reported a 40 percent reduction in cooling costs in its system and a 15 percent reduction in electricity consumption after the implementation of AI technology in data centers in 2016.</v>
      </c>
      <c r="F94" s="28" t="s">
        <v>549</v>
      </c>
      <c r="G94" s="28" t="str">
        <f aca="false">IFERROR(__xludf.dummyfunction("GOOGLETRANSLATE(F94,""de"",""en"")"),"The rapid introduction of Internet-enabled devices in connection with the change of consumer side computing (data processing on the consumer calculator) to SaaS (software as a service) and cloud-based systems accelerates the growth of large data centers ("&amp;"data centers = DCS) such as those of Google . One of the most complex challenges is energy management. Increasing energy costs and responsibility for the environment have increasingly put the DC industry under pressure to improve its operational efficienc"&amp;"y. According to Koomey, DCS made 1.3% of global energy consumption in 2010. On this size, even relatively modest increases in efficiency lead to significant cost savings and avoid millions of tons of CO2 emissions.")</f>
        <v>The rapid introduction of Internet-enabled devices in connection with the change of consumer side computing (data processing on the consumer calculator) to SaaS (software as a service) and cloud-based systems accelerates the growth of large data centers (data centers = DCS) such as those of Google . One of the most complex challenges is energy management. Increasing energy costs and responsibility for the environment have increasingly put the DC industry under pressure to improve its operational efficiency. According to Koomey, DCS made 1.3% of global energy consumption in 2010. On this size, even relatively modest increases in efficiency lead to significant cost savings and avoid millions of tons of CO2 emissions.</v>
      </c>
      <c r="H94" s="28" t="s">
        <v>550</v>
      </c>
      <c r="I94" s="28" t="str">
        <f aca="false">IFERROR(__xludf.dummyfunction("GOOGLETRANSLATE(H94,""de"",""en"")"),"Machine learning is suitable for the DC environment in view of the complexity of the plant operation and the abundance of existing monitoring data. The modern large data center has a variety of mechanical and electrical equipment, together with the associ"&amp;"ated setpoints and tax schemes. The interactions between these systems and various feedback loops make it difficult to precisely predict DC efficiency with conventional technical formulas. In addition, the sheer number of possible device combinations and "&amp;"their target values ​​make it difficult to determine the optimal efficiency. To meet these challenges, Google uses a recommendation machine based on Deep Learning to continuously reduce energy consumption for cooling in one of its data centers by 40 perce"&amp;"nt. In 2018, the company went one step further and allowed the algorithms to make adjustments automatically and under human supervision.")</f>
        <v>Machine learning is suitable for the DC environment in view of the complexity of the plant operation and the abundance of existing monitoring data. The modern large data center has a variety of mechanical and electrical equipment, together with the associated setpoints and tax schemes. The interactions between these systems and various feedback loops make it difficult to precisely predict DC efficiency with conventional technical formulas. In addition, the sheer number of possible device combinations and their target values ​​make it difficult to determine the optimal efficiency. To meet these challenges, Google uses a recommendation machine based on Deep Learning to continuously reduce energy consumption for cooling in one of its data centers by 40 percent. In 2018, the company went one step further and allowed the algorithms to make adjustments automatically and under human supervision.</v>
      </c>
      <c r="J94" s="28" t="s">
        <v>551</v>
      </c>
      <c r="K94" s="18" t="s">
        <v>22</v>
      </c>
      <c r="L94" s="18" t="s">
        <v>517</v>
      </c>
      <c r="M94" s="29" t="s">
        <v>210</v>
      </c>
      <c r="N94" s="29" t="s">
        <v>74</v>
      </c>
      <c r="O94" s="29" t="s">
        <v>130</v>
      </c>
      <c r="P94" s="29" t="s">
        <v>47</v>
      </c>
      <c r="Q94" s="29" t="s">
        <v>48</v>
      </c>
      <c r="R94" s="29"/>
      <c r="S94" s="29"/>
      <c r="T94" s="54"/>
      <c r="U94" s="29" t="s">
        <v>51</v>
      </c>
      <c r="V94" s="29"/>
      <c r="W94" s="33"/>
      <c r="X94" s="32" t="s">
        <v>53</v>
      </c>
      <c r="Y94" s="33"/>
      <c r="Z94" s="29"/>
      <c r="AA94" s="36"/>
      <c r="AB94" s="33"/>
      <c r="AC94" s="64" t="s">
        <v>55</v>
      </c>
    </row>
    <row r="95" customFormat="false" ht="180" hidden="false" customHeight="false" outlineLevel="0" collapsed="false">
      <c r="A95" s="26" t="n">
        <v>92</v>
      </c>
      <c r="B95" s="38" t="s">
        <v>552</v>
      </c>
      <c r="C95" s="38" t="s">
        <v>52</v>
      </c>
      <c r="D95" s="39" t="s">
        <v>553</v>
      </c>
      <c r="E95" s="28" t="str">
        <f aca="false">IFERROR(__xludf.dummyfunction("GOOGLETRANSLATE(D95,""de"",""en"")"),"A predictive algorithm can analyze large amounts of context -related data and decisive points of contact in order to make rational decisions. Predictive risk of intelligence can offer an insight into cyber security that enable executives to make strategic"&amp;" and financial decisions. Companies can use AI development based on predictive algorithms that offer risk information for integration at certain contact points. For example, if you integrate several third -party services, you must have security guidelines"&amp;" for data access to prevent safety violations. Here you can use forward -looking risk information to create reliable security guidelines.")</f>
        <v>A predictive algorithm can analyze large amounts of context -related data and decisive points of contact in order to make rational decisions. Predictive risk of intelligence can offer an insight into cyber security that enable executives to make strategic and financial decisions. Companies can use AI development based on predictive algorithms that offer risk information for integration at certain contact points. For example, if you integrate several third -party services, you must have security guidelines for data access to prevent safety violations. Here you can use forward -looking risk information to create reliable security guidelines.</v>
      </c>
      <c r="F95" s="39" t="s">
        <v>554</v>
      </c>
      <c r="G95" s="28" t="str">
        <f aca="false">IFERROR(__xludf.dummyfunction("GOOGLETRANSLATE(F95,""de"",""en"")"),"The global presence of Daimler offers a huge digital attack area. That is why the company wanted to improve the threat-intelligence skills in order to help to make better risk-based decisions.")</f>
        <v>The global presence of Daimler offers a huge digital attack area. That is why the company wanted to improve the threat-intelligence skills in order to help to make better risk-based decisions.</v>
      </c>
      <c r="H95" s="39" t="s">
        <v>555</v>
      </c>
      <c r="I95" s="28" t="str">
        <f aca="false">IFERROR(__xludf.dummyfunction("GOOGLETRANSLATE(H95,""de"",""en"")"),"AI can help users: inside the risks that they are exposed to every day. An advanced threat detection software supported by AI can offer a more prescriptive solution to identify risks and to deal with them. A more precise explanation leads to a more concre"&amp;"te understanding of the problem. As a result, users know better: Better inside how you can reduce the incident or the weak point in the future. In collaboration with an external partner, Daimler received a reliable risk arrix with a comprehensive indicato"&amp;"r age guideline and a corresponding risk score. The combination of relevant threat information, IOCs (indicators of compromise = traces of cyber attacks) with a precise context, extensive access to the Dark Web and the integration with the company's secur"&amp;"ity-tech stack made it possible to proactively and effective its security situation to enhance.")</f>
        <v>AI can help users: inside the risks that they are exposed to every day. An advanced threat detection software supported by AI can offer a more prescriptive solution to identify risks and to deal with them. A more precise explanation leads to a more concrete understanding of the problem. As a result, users know better: Better inside how you can reduce the incident or the weak point in the future. In collaboration with an external partner, Daimler received a reliable risk arrix with a comprehensive indicator age guideline and a corresponding risk score. The combination of relevant threat information, IOCs (indicators of compromise = traces of cyber attacks) with a precise context, extensive access to the Dark Web and the integration with the company's security-tech stack made it possible to proactively and effective its security situation to enhance.</v>
      </c>
      <c r="J95" s="39" t="s">
        <v>556</v>
      </c>
      <c r="K95" s="40" t="s">
        <v>22</v>
      </c>
      <c r="L95" s="40" t="s">
        <v>517</v>
      </c>
      <c r="M95" s="29" t="s">
        <v>281</v>
      </c>
      <c r="N95" s="29" t="s">
        <v>74</v>
      </c>
      <c r="O95" s="29" t="s">
        <v>130</v>
      </c>
      <c r="P95" s="29" t="s">
        <v>47</v>
      </c>
      <c r="Q95" s="29" t="s">
        <v>48</v>
      </c>
      <c r="R95" s="29"/>
      <c r="S95" s="29"/>
      <c r="T95" s="54"/>
      <c r="U95" s="29" t="s">
        <v>51</v>
      </c>
      <c r="V95" s="29"/>
      <c r="W95" s="33"/>
      <c r="X95" s="32" t="s">
        <v>53</v>
      </c>
      <c r="Y95" s="33"/>
      <c r="Z95" s="29"/>
      <c r="AA95" s="36"/>
      <c r="AB95" s="33"/>
      <c r="AC95" s="64" t="s">
        <v>55</v>
      </c>
    </row>
    <row r="96" customFormat="false" ht="240" hidden="false" customHeight="false" outlineLevel="0" collapsed="false">
      <c r="A96" s="26" t="n">
        <v>93</v>
      </c>
      <c r="B96" s="27" t="s">
        <v>557</v>
      </c>
      <c r="C96" s="27"/>
      <c r="D96" s="28" t="s">
        <v>558</v>
      </c>
      <c r="E96" s="28" t="str">
        <f aca="false">IFERROR(__xludf.dummyfunction("GOOGLETRANSLATE(D96,""de"",""en"")"),"AI can be used to recognize threats before they appear at event locations and at the same time offers an unobtrusive experience. Intelligent screening checkpoints can be used for locations with individual input currents where weapons (firearms, explosive "&amp;"devices and explosives) and non-metallic objects are a concern. These include places such as VIP inputs in sports stadiums and entertainment sites, company events, restaurants, venues for performing arts and more. This special technology is not designed t"&amp;"o completely eliminate the human element of threat analysis, and can best be used at places such as airports, sporting events and schools. If used successful, this would effectively put an end to long snakes and bottlenecks.")</f>
        <v>AI can be used to recognize threats before they appear at event locations and at the same time offers an unobtrusive experience. Intelligent screening checkpoints can be used for locations with individual input currents where weapons (firearms, explosive devices and explosives) and non-metallic objects are a concern. These include places such as VIP inputs in sports stadiums and entertainment sites, company events, restaurants, venues for performing arts and more. This special technology is not designed to completely eliminate the human element of threat analysis, and can best be used at places such as airports, sporting events and schools. If used successful, this would effectively put an end to long snakes and bottlenecks.</v>
      </c>
      <c r="F96" s="28" t="s">
        <v>559</v>
      </c>
      <c r="G96" s="28" t="str">
        <f aca="false">IFERROR(__xludf.dummyfunction("GOOGLETRANSLATE(F96,""de"",""en"")"),"Airports remain a prototypical goal for attacks with mass victims. Many all over the country and all over the world have made large investments in technology, personnel and processes to check travelers and other visitors: inside. As the second largest air"&amp;"port in Northern California, passenger traffic at the Oakland International Airport (OAK) is well on the way to surpassing the 13.2 million travelers who passed the airport last year. In order to meet this growth, OAK hired additional employees: inside to"&amp;" keep the airport safe and began researching innovative solutions in terms of methods and equipment for employee inspections. They started looking for a new equipment platform that is able to recognize a larger selection of potential weapons and at the sa"&amp;"me time to improve operational efficiency with increasing number of employees. The status quo - a combination of time -consuming, sometimes invasive measures, including walk -in metal detectors and occasional full body scanning - would probably lead to lo"&amp;"ng queues at the beginning of every layer and resulting to fall.")</f>
        <v>Airports remain a prototypical goal for attacks with mass victims. Many all over the country and all over the world have made large investments in technology, personnel and processes to check travelers and other visitors: inside. As the second largest airport in Northern California, passenger traffic at the Oakland International Airport (OAK) is well on the way to surpassing the 13.2 million travelers who passed the airport last year. In order to meet this growth, OAK hired additional employees: inside to keep the airport safe and began researching innovative solutions in terms of methods and equipment for employee inspections. They started looking for a new equipment platform that is able to recognize a larger selection of potential weapons and at the same time to improve operational efficiency with increasing number of employees. The status quo - a combination of time -consuming, sometimes invasive measures, including walk -in metal detectors and occasional full body scanning - would probably lead to long queues at the beginning of every layer and resulting to fall.</v>
      </c>
      <c r="H96" s="28" t="s">
        <v>560</v>
      </c>
      <c r="I96" s="28" t="str">
        <f aca="false">IFERROR(__xludf.dummyfunction("GOOGLETRANSLATE(H96,""de"",""en"")"),"The AI ​​services of an external partner who were trained with an extensive set of real threat data continuously distinguish real threats to harmless objects in real time. They become more intelligent over time when new threat profiles are discovered. In "&amp;"addition, they show the security personnel exactly where weapons on the body or in their pocket could be hidden, and enable the guards to intervene precisely and quickly. The technology uses artificial intelligence and facial recognition software to analy"&amp;"ze live recordings of approaching visitors: to analyze inside, to determine whether it is approved persons, such as regular visitors: inside, VIPs, employees: inside and other people who access them should be granted. If a visitor is emphasized as a non -"&amp;"permissible person, his/her profile will be sent to security officers and a human person can check and verify the data. The technology claims to allow at least one person per second.")</f>
        <v>The AI ​​services of an external partner who were trained with an extensive set of real threat data continuously distinguish real threats to harmless objects in real time. They become more intelligent over time when new threat profiles are discovered. In addition, they show the security personnel exactly where weapons on the body or in their pocket could be hidden, and enable the guards to intervene precisely and quickly. The technology uses artificial intelligence and facial recognition software to analyze live recordings of approaching visitors: to analyze inside, to determine whether it is approved persons, such as regular visitors: inside, VIPs, employees: inside and other people who access them should be granted. If a visitor is emphasized as a non -permissible person, his/her profile will be sent to security officers and a human person can check and verify the data. The technology claims to allow at least one person per second.</v>
      </c>
      <c r="J96" s="28" t="s">
        <v>561</v>
      </c>
      <c r="K96" s="18" t="s">
        <v>22</v>
      </c>
      <c r="L96" s="18" t="s">
        <v>517</v>
      </c>
      <c r="M96" s="29" t="s">
        <v>281</v>
      </c>
      <c r="N96" s="29" t="s">
        <v>74</v>
      </c>
      <c r="O96" s="29" t="s">
        <v>75</v>
      </c>
      <c r="P96" s="29" t="s">
        <v>47</v>
      </c>
      <c r="Q96" s="29" t="s">
        <v>48</v>
      </c>
      <c r="R96" s="29"/>
      <c r="S96" s="29"/>
      <c r="T96" s="54"/>
      <c r="U96" s="29" t="s">
        <v>47</v>
      </c>
      <c r="V96" s="29" t="s">
        <v>283</v>
      </c>
      <c r="W96" s="33"/>
      <c r="X96" s="32" t="s">
        <v>65</v>
      </c>
      <c r="Y96" s="33"/>
      <c r="Z96" s="29" t="n">
        <v>1</v>
      </c>
      <c r="AA96" s="36" t="s">
        <v>285</v>
      </c>
      <c r="AB96" s="33"/>
      <c r="AC96" s="64" t="s">
        <v>55</v>
      </c>
    </row>
    <row r="97" customFormat="false" ht="195" hidden="false" customHeight="false" outlineLevel="0" collapsed="false">
      <c r="A97" s="26" t="n">
        <v>94</v>
      </c>
      <c r="B97" s="38" t="s">
        <v>562</v>
      </c>
      <c r="C97" s="38"/>
      <c r="D97" s="39" t="s">
        <v>563</v>
      </c>
      <c r="E97" s="28" t="str">
        <f aca="false">IFERROR(__xludf.dummyfunction("GOOGLETRANSLATE(D97,""de"",""en"")"),"Malware refers to malignant software that is used by attackers: inside to infect individual computers or the entire network of an organization. It uses weaknesses of the target system, such as an error in legitimate software that can be captured. Malware "&amp;"infiltration can have devastating consequences-such as data theft, extortion or the paralysis of network systems. Malware is one of the most serious security threats on the Internet today. In fact, most internet problems, such as spam emails and denial of"&amp;" service attacks, have malware as the cause. The use of AI tools can help recognize malware and thus prevent malware systems from being infected and hijacked.")</f>
        <v>Malware refers to malignant software that is used by attackers: inside to infect individual computers or the entire network of an organization. It uses weaknesses of the target system, such as an error in legitimate software that can be captured. Malware infiltration can have devastating consequences-such as data theft, extortion or the paralysis of network systems. Malware is one of the most serious security threats on the Internet today. In fact, most internet problems, such as spam emails and denial of service attacks, have malware as the cause. The use of AI tools can help recognize malware and thus prevent malware systems from being infected and hijacked.</v>
      </c>
      <c r="F97" s="39" t="s">
        <v>564</v>
      </c>
      <c r="G97" s="28" t="str">
        <f aca="false">IFERROR(__xludf.dummyfunction("GOOGLETRANSLATE(F97,""de"",""en"")"),"As one of the largest retailers in Germany, Rossmann's IT security team needed a solution to identify threats within its network. The Rossmann IT security team under the direction of team leader Daniel Luttermann began strengthening his security situation"&amp;" in order to find cyber attackers on the network perimeter and identify threats within the network. A major challenge was that Rossmann needed a way to recognize threat behavior and decryption without Deep Packet Inspection, since they adhere to strict da"&amp;"ta protection laws that only allow them to investigate the content of data traffic in certain situations and to a certain extent .")</f>
        <v>As one of the largest retailers in Germany, Rossmann's IT security team needed a solution to identify threats within its network. The Rossmann IT security team under the direction of team leader Daniel Luttermann began strengthening his security situation in order to find cyber attackers on the network perimeter and identify threats within the network. A major challenge was that Rossmann needed a way to recognize threat behavior and decryption without Deep Packet Inspection, since they adhere to strict data protection laws that only allow them to investigate the content of data traffic in certain situations and to a certain extent .</v>
      </c>
      <c r="H97" s="39" t="s">
        <v>565</v>
      </c>
      <c r="I97" s="28" t="str">
        <f aca="false">IFERROR(__xludf.dummyfunction("GOOGLETRANSLATE(H97,""de"",""en"")"),"The Threat CertaAnty indextm from Vectra prioritizes the findings automatically, so that the most critical behaviors of threats are easy to recognize. It is able to find and stop cyber attacks in the cloud, in the data center, in the IoT (Internet of Thin"&amp;"gs) and in corporate environments by using AI to provide threat transparency in real time. By combining progressive machine learning techniques - including deep learning and neural networks - with constantly learning behavior models, the platform reveals "&amp;"quickly and efficiently hidden and unknown threats before causing damage or stealing data. Vectra automates the search for cyber attackers: inside, reveals where they hide and reveal what they do. The threats with the highest risk are immediately spotted,"&amp;" correlated and prioritized with harmful guest devices so that IT security teams can react faster to stop on current attacks and avert data loss.")</f>
        <v>The Threat CertaAnty indextm from Vectra prioritizes the findings automatically, so that the most critical behaviors of threats are easy to recognize. It is able to find and stop cyber attacks in the cloud, in the data center, in the IoT (Internet of Things) and in corporate environments by using AI to provide threat transparency in real time. By combining progressive machine learning techniques - including deep learning and neural networks - with constantly learning behavior models, the platform reveals quickly and efficiently hidden and unknown threats before causing damage or stealing data. Vectra automates the search for cyber attackers: inside, reveals where they hide and reveal what they do. The threats with the highest risk are immediately spotted, correlated and prioritized with harmful guest devices so that IT security teams can react faster to stop on current attacks and avert data loss.</v>
      </c>
      <c r="J97" s="50" t="s">
        <v>566</v>
      </c>
      <c r="K97" s="40" t="s">
        <v>22</v>
      </c>
      <c r="L97" s="40" t="s">
        <v>517</v>
      </c>
      <c r="M97" s="29" t="s">
        <v>281</v>
      </c>
      <c r="N97" s="29" t="s">
        <v>74</v>
      </c>
      <c r="O97" s="29" t="s">
        <v>130</v>
      </c>
      <c r="P97" s="29" t="s">
        <v>47</v>
      </c>
      <c r="Q97" s="29" t="s">
        <v>48</v>
      </c>
      <c r="R97" s="29"/>
      <c r="S97" s="29"/>
      <c r="T97" s="54"/>
      <c r="U97" s="29" t="s">
        <v>51</v>
      </c>
      <c r="V97" s="29"/>
      <c r="W97" s="33"/>
      <c r="X97" s="32" t="s">
        <v>53</v>
      </c>
      <c r="Y97" s="33"/>
      <c r="Z97" s="29"/>
      <c r="AA97" s="36"/>
      <c r="AB97" s="33"/>
      <c r="AC97" s="64" t="s">
        <v>55</v>
      </c>
    </row>
    <row r="98" customFormat="false" ht="300" hidden="false" customHeight="false" outlineLevel="0" collapsed="false">
      <c r="A98" s="26" t="n">
        <v>95</v>
      </c>
      <c r="B98" s="27" t="s">
        <v>567</v>
      </c>
      <c r="C98" s="27"/>
      <c r="D98" s="28" t="s">
        <v>568</v>
      </c>
      <c r="E98" s="28" t="str">
        <f aca="false">IFERROR(__xludf.dummyfunction("GOOGLETRANSLATE(D98,""de"",""en"")"),"With the help of mechanically learning software, AI systems enable immediate screening of a large number of patents and the assessment of their specific relevance for the project. It can then automatically divide patents into customer -specific categories"&amp;". These systems not only help to avoid overlaps with existing patents at an early stage, but also to find opportunities in which new innovations could be developed. With regard to the employees: the effects of such systems can be an advantage inside. The "&amp;"automatic classification of patents helps to redirect the energy of human staff to other important tasks in research and development (F&amp;E function).")</f>
        <v>With the help of mechanically learning software, AI systems enable immediate screening of a large number of patents and the assessment of their specific relevance for the project. It can then automatically divide patents into customer -specific categories. These systems not only help to avoid overlaps with existing patents at an early stage, but also to find opportunities in which new innovations could be developed. With regard to the employees: the effects of such systems can be an advantage inside. The automatic classification of patents helps to redirect the energy of human staff to other important tasks in research and development (F&amp;E function).</v>
      </c>
      <c r="F98" s="28" t="s">
        <v>569</v>
      </c>
      <c r="G98" s="28" t="str">
        <f aca="false">IFERROR(__xludf.dummyfunction("GOOGLETRANSLATE(F98,""de"",""en"")"),"Patents can be seen as one of the most important results of the F&amp;D function. More investments in the function promote further unique inventions and innovations, which means more patents. However, the number of patents granted worldwide is immense, and it"&amp;" can become a tedious task of sorting it and the complex technical documentation it contains. However, this large and consistently formatted document pool is a perfect data record that the AI ​​can use.")</f>
        <v>Patents can be seen as one of the most important results of the F&amp;D function. More investments in the function promote further unique inventions and innovations, which means more patents. However, the number of patents granted worldwide is immense, and it can become a tedious task of sorting it and the complex technical documentation it contains. However, this large and consistently formatted document pool is a perfect data record that the AI ​​can use.</v>
      </c>
      <c r="H98" s="28" t="s">
        <v>570</v>
      </c>
      <c r="I98" s="28" t="str">
        <f aca="false">IFERROR(__xludf.dummyfunction("GOOGLETRANSLATE(H98,""de"",""en"")"),"Patent Monitor uses computer linguistics software for machine learning to sort and classify the recurring text in patents. In addition to learning to mimic the behavior of experts in intellectual property, the central input data on which the system is bas"&amp;"ed are the document databases of patents, including all accompanying documentation. As soon as the system has been commissioned to search or monitor, it can issue the calculated relevance of other patents that can then arrange and classify it to support t"&amp;"he F&amp;-Teams by providing a consistent library of current patent-specific information. This software for machine learning works through the practice of text classification with processing of natural language (NLP). The system initially assigns the text a n"&amp;"umber of predefined categories. This approach can be used to organize, structure and categorize texts, ranging from social media contributions to complicated medical documents and studies. When assigning such categories to the texts, NLP supports the comp"&amp;"uter in translating the human language and understanding the context of documents. As soon as a machine learning algorithm has undergone a number of iterative examples of text classification on a specific topic, its ability to achieve precise results. In "&amp;"this case, the system reads and decodes the human language and identifies relevant data that can be generated in a useful and valuable format for human experts: inside.")</f>
        <v>Patent Monitor uses computer linguistics software for machine learning to sort and classify the recurring text in patents. In addition to learning to mimic the behavior of experts in intellectual property, the central input data on which the system is based are the document databases of patents, including all accompanying documentation. As soon as the system has been commissioned to search or monitor, it can issue the calculated relevance of other patents that can then arrange and classify it to support the F&amp;-Teams by providing a consistent library of current patent-specific information. This software for machine learning works through the practice of text classification with processing of natural language (NLP). The system initially assigns the text a number of predefined categories. This approach can be used to organize, structure and categorize texts, ranging from social media contributions to complicated medical documents and studies. When assigning such categories to the texts, NLP supports the computer in translating the human language and understanding the context of documents. As soon as a machine learning algorithm has undergone a number of iterative examples of text classification on a specific topic, its ability to achieve precise results. In this case, the system reads and decodes the human language and identifies relevant data that can be generated in a useful and valuable format for human experts: inside.</v>
      </c>
      <c r="J98" s="28" t="s">
        <v>571</v>
      </c>
      <c r="K98" s="18" t="s">
        <v>22</v>
      </c>
      <c r="L98" s="18" t="s">
        <v>572</v>
      </c>
      <c r="M98" s="29" t="s">
        <v>210</v>
      </c>
      <c r="N98" s="29" t="s">
        <v>45</v>
      </c>
      <c r="O98" s="29" t="s">
        <v>97</v>
      </c>
      <c r="P98" s="29" t="s">
        <v>47</v>
      </c>
      <c r="Q98" s="29" t="s">
        <v>48</v>
      </c>
      <c r="R98" s="29"/>
      <c r="S98" s="29"/>
      <c r="T98" s="54"/>
      <c r="U98" s="29" t="s">
        <v>51</v>
      </c>
      <c r="V98" s="29"/>
      <c r="W98" s="33"/>
      <c r="X98" s="32" t="s">
        <v>53</v>
      </c>
      <c r="Y98" s="33"/>
      <c r="Z98" s="29"/>
      <c r="AA98" s="36"/>
      <c r="AB98" s="33"/>
      <c r="AC98" s="64" t="s">
        <v>55</v>
      </c>
    </row>
    <row r="99" customFormat="false" ht="286" hidden="false" customHeight="false" outlineLevel="0" collapsed="false">
      <c r="A99" s="26" t="n">
        <v>96</v>
      </c>
      <c r="B99" s="38" t="s">
        <v>573</v>
      </c>
      <c r="C99" s="38"/>
      <c r="D99" s="39" t="s">
        <v>573</v>
      </c>
      <c r="E99" s="28" t="str">
        <f aca="false">IFERROR(__xludf.dummyfunction("GOOGLETRANSLATE(D99,""de"",""en"")"),"AI supported research")</f>
        <v>AI supported research</v>
      </c>
      <c r="F99" s="39" t="s">
        <v>574</v>
      </c>
      <c r="G99" s="28" t="str">
        <f aca="false">IFERROR(__xludf.dummyfunction("GOOGLETRANSLATE(F99,""de"",""en"")"),"Like all companies in the healthcare industry, there was also a large, multinational biopharmaceutical company under enormous pressure to reduce time, cost and complexity effort for the development of new medications. Covid-19 pandemic has moved the need "&amp;"for faster research and development processes (F&amp;E) in the limelight. At the moment, the market launch of a new medication costs at least $ 2 billion and can take up to 10 years, and the pharmaceutical industry is all too aware that the discovery, testing"&amp;" and introduction of therapies is too complex, expensive and slow: life-threatening viral diseases Like Covid-19 and Ebola, the pressure increased to change this.")</f>
        <v>Like all companies in the healthcare industry, there was also a large, multinational biopharmaceutical company under enormous pressure to reduce time, cost and complexity effort for the development of new medications. Covid-19 pandemic has moved the need for faster research and development processes (F&amp;E) in the limelight. At the moment, the market launch of a new medication costs at least $ 2 billion and can take up to 10 years, and the pharmaceutical industry is all too aware that the discovery, testing and introduction of therapies is too complex, expensive and slow: life-threatening viral diseases Like Covid-19 and Ebola, the pressure increased to change this.</v>
      </c>
      <c r="H99" s="39" t="s">
        <v>575</v>
      </c>
      <c r="I99" s="28" t="str">
        <f aca="false">IFERROR(__xludf.dummyfunction("GOOGLETRANSLATE(H99,""de"",""en"")"),"The lead discovery phase of drug development includes the search for candidate molecules that are effective in the treatment of an illness, a complex process that includes huge amounts of potential data: the number of candidates available for drug develop"&amp;"ment is up to 10^60. The pharmaceutical company worked with Capgemini to develop and apply new methods of machine learning to improve the ""cheminformatics"": the arithmetical and mathematical techniques that are used in the analysis of collections of mol"&amp;"ecules and their properties. By combining wide AI subject knowledge with well-founded specialist knowledge, it was possible to use techniques from apparently non-related areas to solve pharmaceutical challenges in computer-aided drug modeling.
 One of the"&amp;"se projects was about using the neural networks behind state -of -the -art voice translation methods to help establish new molecules U with the potential to achieve the correct drug -like properties and biological activities. Through the cooperation, the "&amp;"pharmaceutical company and Capgemini were able to use language translation techniques in order to ""translate"" the outline of an existing molecule into a new outline in order to generate candidates that meet the requirements. This groundbreaking approach"&amp;" uses machine learning techniques to control the design and refinement of this molecules.")</f>
        <v>The lead discovery phase of drug development includes the search for candidate molecules that are effective in the treatment of an illness, a complex process that includes huge amounts of potential data: the number of candidates available for drug development is up to 10^60. The pharmaceutical company worked with Capgemini to develop and apply new methods of machine learning to improve the "cheminformatics": the arithmetical and mathematical techniques that are used in the analysis of collections of molecules and their properties. By combining wide AI subject knowledge with well-founded specialist knowledge, it was possible to use techniques from apparently non-related areas to solve pharmaceutical challenges in computer-aided drug modeling.
 One of these projects was about using the neural networks behind state -of -the -art voice translation methods to help establish new molecules U with the potential to achieve the correct drug -like properties and biological activities. Through the cooperation, the pharmaceutical company and Capgemini were able to use language translation techniques in order to "translate" the outline of an existing molecule into a new outline in order to generate candidates that meet the requirements. This groundbreaking approach uses machine learning techniques to control the design and refinement of this molecules.</v>
      </c>
      <c r="J99" s="39" t="s">
        <v>576</v>
      </c>
      <c r="K99" s="40" t="s">
        <v>22</v>
      </c>
      <c r="L99" s="40" t="s">
        <v>572</v>
      </c>
      <c r="M99" s="29" t="s">
        <v>210</v>
      </c>
      <c r="N99" s="29" t="s">
        <v>74</v>
      </c>
      <c r="O99" s="29" t="s">
        <v>46</v>
      </c>
      <c r="P99" s="29" t="s">
        <v>47</v>
      </c>
      <c r="Q99" s="29" t="s">
        <v>48</v>
      </c>
      <c r="R99" s="29"/>
      <c r="S99" s="29"/>
      <c r="T99" s="54"/>
      <c r="U99" s="29" t="s">
        <v>47</v>
      </c>
      <c r="V99" s="29"/>
      <c r="W99" s="33"/>
      <c r="X99" s="32" t="s">
        <v>65</v>
      </c>
      <c r="Y99" s="33" t="s">
        <v>577</v>
      </c>
      <c r="Z99" s="29"/>
      <c r="AA99" s="59" t="s">
        <v>578</v>
      </c>
      <c r="AB99" s="33"/>
      <c r="AC99" s="64" t="s">
        <v>55</v>
      </c>
    </row>
    <row r="100" customFormat="false" ht="150" hidden="false" customHeight="false" outlineLevel="0" collapsed="false">
      <c r="A100" s="26" t="n">
        <v>97</v>
      </c>
      <c r="B100" s="27" t="s">
        <v>579</v>
      </c>
      <c r="C100" s="27"/>
      <c r="D100" s="28" t="s">
        <v>580</v>
      </c>
      <c r="E100" s="28" t="str">
        <f aca="false">IFERROR(__xludf.dummyfunction("GOOGLETRANSLATE(D100,""de"",""en"")"),"With a growing number of tools and platforms such as Salesforce, Office 365, Dropbox, Google G Suite, Zendesk and others, the basic task of finding content is becoming increasingly difficult and frustrating. Important information can often be hidden in di"&amp;"fferent applications in different places. Studies show that it is not unusual that employees: spend several hours a week to search files to search for what they need. ""Content Discovery"" refers to the automatic analysis of unstructured data from emails,"&amp;" PDFs, images, audio and video, which is made possible by the development of big data analysis tools and with the help of AI.")</f>
        <v>With a growing number of tools and platforms such as Salesforce, Office 365, Dropbox, Google G Suite, Zendesk and others, the basic task of finding content is becoming increasingly difficult and frustrating. Important information can often be hidden in different applications in different places. Studies show that it is not unusual that employees: spend several hours a week to search files to search for what they need. "Content Discovery" refers to the automatic analysis of unstructured data from emails, PDFs, images, audio and video, which is made possible by the development of big data analysis tools and with the help of AI.</v>
      </c>
      <c r="F100" s="28" t="s">
        <v>192</v>
      </c>
      <c r="G100" s="28" t="str">
        <f aca="false">IFERROR(__xludf.dummyfunction("GOOGLETRANSLATE(F100,""de"",""en"")"),"No publicly described implementation is known at December 2021. The content of the database is regularly renewed.")</f>
        <v>No publicly described implementation is known at December 2021. The content of the database is regularly renewed.</v>
      </c>
      <c r="H100" s="28" t="s">
        <v>192</v>
      </c>
      <c r="I100" s="28" t="str">
        <f aca="false">IFERROR(__xludf.dummyfunction("GOOGLETRANSLATE(H100,""de"",""en"")"),"No publicly described implementation is known at December 2021. The content of the database is regularly renewed.")</f>
        <v>No publicly described implementation is known at December 2021. The content of the database is regularly renewed.</v>
      </c>
      <c r="J100" s="51" t="s">
        <v>581</v>
      </c>
      <c r="K100" s="18" t="s">
        <v>22</v>
      </c>
      <c r="L100" s="18" t="s">
        <v>572</v>
      </c>
      <c r="M100" s="29"/>
      <c r="N100" s="29"/>
      <c r="O100" s="29"/>
      <c r="P100" s="29" t="s">
        <v>47</v>
      </c>
      <c r="Q100" s="29"/>
      <c r="R100" s="29"/>
      <c r="S100" s="29"/>
      <c r="T100" s="54"/>
      <c r="U100" s="29"/>
      <c r="V100" s="29"/>
      <c r="W100" s="33"/>
      <c r="X100" s="32"/>
      <c r="Y100" s="33"/>
      <c r="Z100" s="29"/>
      <c r="AA100" s="36"/>
      <c r="AB100" s="33"/>
    </row>
    <row r="101" customFormat="false" ht="150" hidden="false" customHeight="false" outlineLevel="0" collapsed="false">
      <c r="A101" s="26" t="n">
        <v>98</v>
      </c>
      <c r="B101" s="38" t="s">
        <v>582</v>
      </c>
      <c r="C101" s="38"/>
      <c r="D101" s="39" t="s">
        <v>583</v>
      </c>
      <c r="E101" s="28" t="str">
        <f aca="false">IFERROR(__xludf.dummyfunction("GOOGLETRANSLATE(D101,""de"",""en"")"),"With the aim of examining strategic decisions, AI can help to look at business models from different perspectives, for example from the perspective of a risk capital. The use of KI and Natural Language Processing tools enables systematic scanning new busi"&amp;"ness ideas and current business models with a number of attributes that critical of success. The findings can be used to generate potentially successful business ideas and to identify improvement areas based on various analyzed characteristics that are im"&amp;"portant for success.")</f>
        <v>With the aim of examining strategic decisions, AI can help to look at business models from different perspectives, for example from the perspective of a risk capital. The use of KI and Natural Language Processing tools enables systematic scanning new business ideas and current business models with a number of attributes that critical of success. The findings can be used to generate potentially successful business ideas and to identify improvement areas based on various analyzed characteristics that are important for success.</v>
      </c>
      <c r="F101" s="39" t="s">
        <v>584</v>
      </c>
      <c r="G101" s="28" t="str">
        <f aca="false">IFERROR(__xludf.dummyfunction("GOOGLETRANSLATE(F101,""de"",""en"")"),"A manufacturer of premium vehicles is currently challenged by developments in the areas of electromobility, autonomous driving and car sharing. The know-how in combustion technology, which has guaranteed a certain unique selling point for decades, quickly"&amp;" loses importance. If autonomous driving and car sharing establish themselves as a trend in the coming years, this could also lead to significantly lower vehicle sales. The manufacturer therefore checked new business ideas from their own employees: inside"&amp;", customer: inside and external start-ups for feasibility and potential. The challenge was to correctly assess and prioritize the potential of business ideas.")</f>
        <v>A manufacturer of premium vehicles is currently challenged by developments in the areas of electromobility, autonomous driving and car sharing. The know-how in combustion technology, which has guaranteed a certain unique selling point for decades, quickly loses importance. If autonomous driving and car sharing establish themselves as a trend in the coming years, this could also lead to significantly lower vehicle sales. The manufacturer therefore checked new business ideas from their own employees: inside, customer: inside and external start-ups for feasibility and potential. The challenge was to correctly assess and prioritize the potential of business ideas.</v>
      </c>
      <c r="H101" s="39" t="s">
        <v>585</v>
      </c>
      <c r="I101" s="28" t="str">
        <f aca="false">IFERROR(__xludf.dummyfunction("GOOGLETRANSLATE(H101,""de"",""en"")"),"The manufacturer sent six employees: inside for a workshop by the solution provider who analyzes the business idea. After the introduction to the functional principle of the solution, all employees were asked to evaluate their business idea according to t"&amp;"heir gut feeling. Then two groups with three participants were formed: inside. Each participant initially withdrew with the help of the AI ​​tool for a self-assessment of the business idea. Then the two teams met again and discussed the results. The AI ​​"&amp;"tool offered concrete starting points to improve ideas. In addition, the team got to know the decision parameters of successful venture capital investors in just one day and was able to use them to evaluate and improve business ideas.")</f>
        <v>The manufacturer sent six employees: inside for a workshop by the solution provider who analyzes the business idea. After the introduction to the functional principle of the solution, all employees were asked to evaluate their business idea according to their gut feeling. Then two groups with three participants were formed: inside. Each participant initially withdrew with the help of the AI ​​tool for a self-assessment of the business idea. Then the two teams met again and discussed the results. The AI ​​tool offered concrete starting points to improve ideas. In addition, the team got to know the decision parameters of successful venture capital investors in just one day and was able to use them to evaluate and improve business ideas.</v>
      </c>
      <c r="J101" s="50" t="s">
        <v>586</v>
      </c>
      <c r="K101" s="40" t="s">
        <v>22</v>
      </c>
      <c r="L101" s="40" t="s">
        <v>572</v>
      </c>
      <c r="M101" s="29" t="s">
        <v>128</v>
      </c>
      <c r="N101" s="29" t="s">
        <v>45</v>
      </c>
      <c r="O101" s="29" t="s">
        <v>97</v>
      </c>
      <c r="P101" s="29" t="s">
        <v>47</v>
      </c>
      <c r="Q101" s="29" t="s">
        <v>48</v>
      </c>
      <c r="R101" s="29"/>
      <c r="S101" s="29"/>
      <c r="T101" s="54"/>
      <c r="U101" s="29" t="s">
        <v>51</v>
      </c>
      <c r="V101" s="29"/>
      <c r="W101" s="33"/>
      <c r="X101" s="32" t="s">
        <v>53</v>
      </c>
      <c r="Y101" s="33"/>
      <c r="Z101" s="29"/>
      <c r="AA101" s="36"/>
      <c r="AB101" s="33"/>
      <c r="AC101" s="64" t="s">
        <v>55</v>
      </c>
    </row>
    <row r="102" customFormat="false" ht="195" hidden="false" customHeight="false" outlineLevel="0" collapsed="false">
      <c r="A102" s="26" t="n">
        <v>99</v>
      </c>
      <c r="B102" s="27" t="s">
        <v>587</v>
      </c>
      <c r="C102" s="27"/>
      <c r="D102" s="28" t="s">
        <v>588</v>
      </c>
      <c r="E102" s="28" t="str">
        <f aca="false">IFERROR(__xludf.dummyfunction("GOOGLETRANSLATE(D102,""de"",""en"")"),"A simulation is the imitation of the operation of a real process or system over time. Simulations provide important insights into system behavior and performance, especially in design optimization and validation. They are used in many contexts, e.g. B. in"&amp;" the simulation of technology to compensate for performance or optimization, safety technology, tests, training, education and video games. Simulations require the use of models. The model represents the key features or behaviors of the selected system or"&amp;" process, while the simulation represents the development of the model over time. Computers are often used to carry out the simulation. However, there are many cases in which simulation or design exploration are not applicable due to limited calculation r"&amp;"esources. Artificial intelligence (AI) is a promising approach to reduce the less important simulation scenarios by examining the existing simulation data.")</f>
        <v>A simulation is the imitation of the operation of a real process or system over time. Simulations provide important insights into system behavior and performance, especially in design optimization and validation. They are used in many contexts, e.g. B. in the simulation of technology to compensate for performance or optimization, safety technology, tests, training, education and video games. Simulations require the use of models. The model represents the key features or behaviors of the selected system or process, while the simulation represents the development of the model over time. Computers are often used to carry out the simulation. However, there are many cases in which simulation or design exploration are not applicable due to limited calculation resources. Artificial intelligence (AI) is a promising approach to reduce the less important simulation scenarios by examining the existing simulation data.</v>
      </c>
      <c r="F102" s="28" t="s">
        <v>589</v>
      </c>
      <c r="G102" s="28" t="str">
        <f aca="false">IFERROR(__xludf.dummyfunction("GOOGLETRANSLATE(F102,""de"",""en"")"),"In the past ten years, the illegal drug market has been redesigned by the spread of secretly produced designer drugs. These active ingredients, which are referred to as new psychoactive substances (NPS), are intended to imitate the physiological effects o"&amp;"f more well -known abuse drugs and at the same time avoid drug control laws. The burden on public health due to NPS abuse forces toxicological, police and customs laboratories to investigate and biological samples by the law enforcement authorities. Howev"&amp;"er, the identification of new NPs is a challenge due to the chemical variety of these substances and the fleeting nature of their appearance on the illegal market.")</f>
        <v>In the past ten years, the illegal drug market has been redesigned by the spread of secretly produced designer drugs. These active ingredients, which are referred to as new psychoactive substances (NPS), are intended to imitate the physiological effects of more well -known abuse drugs and at the same time avoid drug control laws. The burden on public health due to NPS abuse forces toxicological, police and customs laboratories to investigate and biological samples by the law enforcement authorities. However, the identification of new NPs is a challenge due to the chemical variety of these substances and the fleeting nature of their appearance on the illegal market.</v>
      </c>
      <c r="H102" s="28" t="s">
        <v>590</v>
      </c>
      <c r="I102" s="28" t="str">
        <f aca="false">IFERROR(__xludf.dummyfunction("GOOGLETRANSLATE(H102,""de"",""en"")"),"Scientists: Inside, artificial intelligence has been used to ""predict"" formulas for new designer medication, with the declared goal of improving their regulation. The AI ​​generated formulas for almost nine million potential new medication. The research"&amp;" team used a database of well-known designer drugs-synthetic psychoactive substances-to train the AI ​​system on their structures. The market for designer drugs is constantly changing because its manufacturers are constantly optimizing the formulas in ord"&amp;"er to avoid restrictions and produce new ""legal"" substances, while it takes months for the law enforcement authorities to crack their structure.")</f>
        <v>Scientists: Inside, artificial intelligence has been used to "predict" formulas for new designer medication, with the declared goal of improving their regulation. The AI ​​generated formulas for almost nine million potential new medication. The research team used a database of well-known designer drugs-synthetic psychoactive substances-to train the AI ​​system on their structures. The market for designer drugs is constantly changing because its manufacturers are constantly optimizing the formulas in order to avoid restrictions and produce new "legal" substances, while it takes months for the law enforcement authorities to crack their structure.</v>
      </c>
      <c r="J102" s="28" t="s">
        <v>591</v>
      </c>
      <c r="K102" s="18" t="s">
        <v>22</v>
      </c>
      <c r="L102" s="18" t="s">
        <v>572</v>
      </c>
      <c r="M102" s="29" t="s">
        <v>128</v>
      </c>
      <c r="N102" s="29" t="s">
        <v>74</v>
      </c>
      <c r="O102" s="29" t="s">
        <v>46</v>
      </c>
      <c r="P102" s="29" t="s">
        <v>47</v>
      </c>
      <c r="Q102" s="29" t="s">
        <v>48</v>
      </c>
      <c r="R102" s="29"/>
      <c r="S102" s="29"/>
      <c r="T102" s="54"/>
      <c r="U102" s="29" t="s">
        <v>51</v>
      </c>
      <c r="V102" s="29"/>
      <c r="W102" s="33"/>
      <c r="X102" s="32" t="s">
        <v>53</v>
      </c>
      <c r="Y102" s="33"/>
      <c r="Z102" s="29"/>
      <c r="AA102" s="36"/>
      <c r="AB102" s="33"/>
      <c r="AC102" s="64" t="s">
        <v>55</v>
      </c>
    </row>
    <row r="103" customFormat="false" ht="210" hidden="false" customHeight="false" outlineLevel="0" collapsed="false">
      <c r="A103" s="26" t="n">
        <v>100</v>
      </c>
      <c r="B103" s="38" t="s">
        <v>592</v>
      </c>
      <c r="C103" s="38"/>
      <c r="D103" s="39" t="s">
        <v>593</v>
      </c>
      <c r="E103" s="28" t="str">
        <f aca="false">IFERROR(__xludf.dummyfunction("GOOGLETRANSLATE(D103,""de"",""en"")"),"Autonomous robots have the ability to gain information about your environment and work over a longer period of time without human intervention. Examples of these robots range from autonomous helicopters to robot vacuum cleaners. These self -sufficient rob"&amp;"ots can move without human help throughout the operation and avoid situations that are harmful to them or people and ownership. Autonomous robots will probably also adapt to changing environments. This level of autonomy gives employees the opportunity to "&amp;"delegate boring, dangerous or dirty tasks to the robot. The classic industrial machines, which you would find in a assembly line for an automobile manufacturer, are very often referred to as robots. In contrast to a really autonomous robot, these industri"&amp;"al machines are inevitable in order to carry out a repetitive movement. They are unable to react.")</f>
        <v>Autonomous robots have the ability to gain information about your environment and work over a longer period of time without human intervention. Examples of these robots range from autonomous helicopters to robot vacuum cleaners. These self -sufficient robots can move without human help throughout the operation and avoid situations that are harmful to them or people and ownership. Autonomous robots will probably also adapt to changing environments. This level of autonomy gives employees the opportunity to delegate boring, dangerous or dirty tasks to the robot. The classic industrial machines, which you would find in a assembly line for an automobile manufacturer, are very often referred to as robots. In contrast to a really autonomous robot, these industrial machines are inevitable in order to carry out a repetitive movement. They are unable to react.</v>
      </c>
      <c r="F103" s="39" t="s">
        <v>594</v>
      </c>
      <c r="G103" s="28" t="str">
        <f aca="false">IFERROR(__xludf.dummyfunction("GOOGLETRANSLATE(F103,""de"",""en"")"),"In the Liverpool University, technologies such as batteries are researched, for which experiments with biomaterials and heterogeneous catalysts must be experimented. The experimental complexity scales exponentially with the number of variables, which mean"&amp;"s that most searches are limited to narrow areas of the material room. Robots can help with experimental searches, but their widespread introduction to material research is a challenge due to the variety of test types, operations, instruments and measurem"&amp;"ents.")</f>
        <v>In the Liverpool University, technologies such as batteries are researched, for which experiments with biomaterials and heterogeneous catalysts must be experimented. The experimental complexity scales exponentially with the number of variables, which means that most searches are limited to narrow areas of the material room. Robots can help with experimental searches, but their widespread introduction to material research is a challenge due to the variety of test types, operations, instruments and measurements.</v>
      </c>
      <c r="H103" s="39" t="s">
        <v>595</v>
      </c>
      <c r="I103" s="28" t="str">
        <f aca="false">IFERROR(__xludf.dummyfunction("GOOGLETRANSLATE(H103,""de"",""en"")"),"Scientists: Inside the University of Liverpool have developed a completely autonomous mobile robot that supports them in their research. He was designed in such a way that he works continuously for weeks and with the help of AI data and makes decisions ab"&amp;"out what to do next. A flexible arm with a customer -specific gripper can be calibrated for interaction with most standard laboratory devices and machines and is designed in such a way that it can safely navigate around human employees: inside and obstacl"&amp;"es. The robot worked autonomously for eight days and carried out 688 experiments in the laboratory. This autonomous search identified photocatalyst mixtures that were six times more active than the original recipes.")</f>
        <v>Scientists: Inside the University of Liverpool have developed a completely autonomous mobile robot that supports them in their research. He was designed in such a way that he works continuously for weeks and with the help of AI data and makes decisions about what to do next. A flexible arm with a customer -specific gripper can be calibrated for interaction with most standard laboratory devices and machines and is designed in such a way that it can safely navigate around human employees: inside and obstacles. The robot worked autonomously for eight days and carried out 688 experiments in the laboratory. This autonomous search identified photocatalyst mixtures that were six times more active than the original recipes.</v>
      </c>
      <c r="J103" s="39" t="s">
        <v>596</v>
      </c>
      <c r="K103" s="40" t="s">
        <v>22</v>
      </c>
      <c r="L103" s="40" t="s">
        <v>572</v>
      </c>
      <c r="M103" s="29" t="s">
        <v>210</v>
      </c>
      <c r="N103" s="29" t="s">
        <v>597</v>
      </c>
      <c r="O103" s="29" t="s">
        <v>46</v>
      </c>
      <c r="P103" s="29" t="s">
        <v>47</v>
      </c>
      <c r="Q103" s="29" t="s">
        <v>48</v>
      </c>
      <c r="R103" s="29"/>
      <c r="S103" s="29"/>
      <c r="T103" s="54"/>
      <c r="U103" s="29" t="s">
        <v>51</v>
      </c>
      <c r="V103" s="29"/>
      <c r="W103" s="33"/>
      <c r="X103" s="32" t="s">
        <v>53</v>
      </c>
      <c r="Y103" s="33"/>
      <c r="Z103" s="29"/>
      <c r="AA103" s="36"/>
      <c r="AB103" s="33"/>
      <c r="AC103" s="64" t="s">
        <v>104</v>
      </c>
    </row>
    <row r="104" customFormat="false" ht="150" hidden="false" customHeight="false" outlineLevel="0" collapsed="false">
      <c r="A104" s="26" t="n">
        <v>101</v>
      </c>
      <c r="B104" s="27" t="s">
        <v>204</v>
      </c>
      <c r="C104" s="27"/>
      <c r="D104" s="28" t="s">
        <v>598</v>
      </c>
      <c r="E104" s="28" t="str">
        <f aca="false">IFERROR(__xludf.dummyfunction("GOOGLETRANSLATE(D104,""de"",""en"")"),"The development of new products is a process that is notorious how time -consuming it can be. Artificial intelligence (AI) enables convincing digital tests and predictions of product prototypes before a company expects time and resources for physical prod"&amp;"uct experiments.
 Generative design is a design exploration process. Designer: Inside or engineer: Inside, design goals together with parameters such as performance or spatial requirements, materials, manufacturing methods and cost restrictions enter the "&amp;"generative design software. The software examines all possible permutations of a solution and quickly generates design alternatives. It tests and learns from every iteration that works and what does not.")</f>
        <v>The development of new products is a process that is notorious how time -consuming it can be. Artificial intelligence (AI) enables convincing digital tests and predictions of product prototypes before a company expects time and resources for physical product experiments.
 Generative design is a design exploration process. Designer: Inside or engineer: Inside, design goals together with parameters such as performance or spatial requirements, materials, manufacturing methods and cost restrictions enter the generative design software. The software examines all possible permutations of a solution and quickly generates design alternatives. It tests and learns from every iteration that works and what does not.</v>
      </c>
      <c r="F104" s="28" t="s">
        <v>599</v>
      </c>
      <c r="G104" s="28" t="str">
        <f aca="false">IFERROR(__xludf.dummyfunction("GOOGLETRANSLATE(F104,""de"",""en"")"),"The production of electric vehicles (EVS) brings many challenges. Although the car manufacturers are extremely optimistic about them- GM alone plans to launch at least 20 electrical or fuel cell vehicles by 2023- such vehicles are more expensive to manufa"&amp;"cture. For GM, generative design could help solve these challenges by enabling lighter vehicles and a shorter supply chain. For car manufacturers: Inside, electrification and autonomous vehicles will fundamentally change the industry. It is therefore of c"&amp;"rucial importance for the future to take a management position in these high -technical areas.")</f>
        <v>The production of electric vehicles (EVS) brings many challenges. Although the car manufacturers are extremely optimistic about them- GM alone plans to launch at least 20 electrical or fuel cell vehicles by 2023- such vehicles are more expensive to manufacture. For GM, generative design could help solve these challenges by enabling lighter vehicles and a shorter supply chain. For car manufacturers: Inside, electrification and autonomous vehicles will fundamentally change the industry. It is therefore of crucial importance for the future to take a management position in these high -technical areas.</v>
      </c>
      <c r="H104" s="28" t="s">
        <v>600</v>
      </c>
      <c r="I104" s="28" t="str">
        <f aca="false">IFERROR(__xludf.dummyfunction("GOOGLETRANSLATE(H104,""de"",""en"")"),"In a recently carried out cooperation and using the generative design technology, GM engineer designed: Inside a new, functionally optimized seat bracket, a standard car section that ensures seat belt attachments on seats and seats on floors. While the ty"&amp;"pical seat holder is a box -shaped part that consists of eight -welded parts, the software has developed more than 150 alternative designs that look more like a metallic object from space. The design chosen by GM consists of a single instead of eight stai"&amp;"nless steel parts, is 40 percent lighter and 20 percent stronger than the previous seat bracket.")</f>
        <v>In a recently carried out cooperation and using the generative design technology, GM engineer designed: Inside a new, functionally optimized seat bracket, a standard car section that ensures seat belt attachments on seats and seats on floors. While the typical seat holder is a box -shaped part that consists of eight -welded parts, the software has developed more than 150 alternative designs that look more like a metallic object from space. The design chosen by GM consists of a single instead of eight stainless steel parts, is 40 percent lighter and 20 percent stronger than the previous seat bracket.</v>
      </c>
      <c r="J104" s="28" t="s">
        <v>209</v>
      </c>
      <c r="K104" s="18" t="s">
        <v>22</v>
      </c>
      <c r="L104" s="18" t="s">
        <v>572</v>
      </c>
      <c r="M104" s="29" t="s">
        <v>128</v>
      </c>
      <c r="N104" s="29" t="s">
        <v>211</v>
      </c>
      <c r="O104" s="29" t="s">
        <v>130</v>
      </c>
      <c r="P104" s="66" t="s">
        <v>47</v>
      </c>
      <c r="Q104" s="29" t="s">
        <v>76</v>
      </c>
      <c r="R104" s="29"/>
      <c r="S104" s="29"/>
      <c r="T104" s="54"/>
      <c r="U104" s="29" t="s">
        <v>51</v>
      </c>
      <c r="V104" s="29"/>
      <c r="W104" s="33"/>
      <c r="X104" s="32" t="s">
        <v>53</v>
      </c>
      <c r="Y104" s="33"/>
      <c r="Z104" s="29"/>
      <c r="AA104" s="36"/>
      <c r="AB104" s="33"/>
      <c r="AC104" s="64" t="s">
        <v>55</v>
      </c>
    </row>
    <row r="105" customFormat="false" ht="120" hidden="false" customHeight="false" outlineLevel="0" collapsed="false">
      <c r="A105" s="26" t="n">
        <v>102</v>
      </c>
      <c r="B105" s="38" t="s">
        <v>601</v>
      </c>
      <c r="C105" s="38"/>
      <c r="D105" s="39" t="s">
        <v>602</v>
      </c>
      <c r="E105" s="28" t="str">
        <f aca="false">IFERROR(__xludf.dummyfunction("GOOGLETRANSLATE(D105,""de"",""en"")"),"Most managers can describe today's most important trends, but only a few manage to recognize the less lively but important developments that lead to the future. However, the latter is very important to develop how the company can influence the behavior an"&amp;"d preferences of its future customers: inside. The retrospective question of why we did not see it is common, but not helpful in itself. Without systematic reflection and adaptation, companies will repeat their mistakes and miss even more opportunities.")</f>
        <v>Most managers can describe today's most important trends, but only a few manage to recognize the less lively but important developments that lead to the future. However, the latter is very important to develop how the company can influence the behavior and preferences of its future customers: inside. The retrospective question of why we did not see it is common, but not helpful in itself. Without systematic reflection and adaptation, companies will repeat their mistakes and miss even more opportunities.</v>
      </c>
      <c r="F105" s="39" t="s">
        <v>603</v>
      </c>
      <c r="G105" s="28" t="str">
        <f aca="false">IFERROR(__xludf.dummyfunction("GOOGLETRANSLATE(F105,""de"",""en"")"),"Intel wanted to develop an early warning system for companies that can predict upcoming disorders and actively search for weak signals and emerging trends. The Intel Corporation has decided to use AI to achieve this.")</f>
        <v>Intel wanted to develop an early warning system for companies that can predict upcoming disorders and actively search for weak signals and emerging trends. The Intel Corporation has decided to use AI to achieve this.</v>
      </c>
      <c r="H105" s="39" t="s">
        <v>604</v>
      </c>
      <c r="I105" s="28" t="str">
        <f aca="false">IFERROR(__xludf.dummyfunction("GOOGLETRANSLATE(H105,""de"",""en"")"),"The company uses AI strategies and focuses on AI-based signal recognition and trend evaluation in order to influence investment decisions and to meet the future expectations of its customers. The company uses a three -stage framework: Sensing, interpretin"&amp;"g and acting to contextualize the AI.")</f>
        <v>The company uses AI strategies and focuses on AI-based signal recognition and trend evaluation in order to influence investment decisions and to meet the future expectations of its customers. The company uses a three -stage framework: Sensing, interpreting and acting to contextualize the AI.</v>
      </c>
      <c r="J105" s="50" t="s">
        <v>605</v>
      </c>
      <c r="K105" s="40" t="s">
        <v>22</v>
      </c>
      <c r="L105" s="40" t="s">
        <v>572</v>
      </c>
      <c r="M105" s="29" t="s">
        <v>210</v>
      </c>
      <c r="N105" s="29" t="s">
        <v>129</v>
      </c>
      <c r="O105" s="29" t="s">
        <v>97</v>
      </c>
      <c r="P105" s="29" t="s">
        <v>47</v>
      </c>
      <c r="Q105" s="29" t="s">
        <v>76</v>
      </c>
      <c r="R105" s="29"/>
      <c r="S105" s="29"/>
      <c r="T105" s="54"/>
      <c r="U105" s="29" t="s">
        <v>51</v>
      </c>
      <c r="V105" s="29"/>
      <c r="W105" s="33"/>
      <c r="X105" s="32" t="s">
        <v>53</v>
      </c>
      <c r="Y105" s="33"/>
      <c r="Z105" s="29"/>
      <c r="AA105" s="36"/>
      <c r="AB105" s="33"/>
      <c r="AC105" s="64" t="s">
        <v>55</v>
      </c>
    </row>
    <row r="106" customFormat="false" ht="300" hidden="false" customHeight="false" outlineLevel="0" collapsed="false">
      <c r="A106" s="26" t="n">
        <v>103</v>
      </c>
      <c r="B106" s="27" t="s">
        <v>606</v>
      </c>
      <c r="C106" s="27"/>
      <c r="D106" s="28" t="s">
        <v>607</v>
      </c>
      <c r="E106" s="28" t="str">
        <f aca="false">IFERROR(__xludf.dummyfunction("GOOGLETRANSLATE(D106,""de"",""en"")"),"The production of chemical molecules is often described as an art that is realized by trial-and-terror experiments, since the human understanding of chemical reactivity is far from complete. Algorithms for machine learning can better understand chemistry "&amp;"because they distill reactivity patterns from millions of published chemical reactions, which a chemist cannot do. AI algorithms can predict the results of complex chemical reactions with a very high accuracy and thus trained chemists: exceed inside")</f>
        <v>The production of chemical molecules is often described as an art that is realized by trial-and-terror experiments, since the human understanding of chemical reactivity is far from complete. Algorithms for machine learning can better understand chemistry because they distill reactivity patterns from millions of published chemical reactions, which a chemist cannot do. AI algorithms can predict the results of complex chemical reactions with a very high accuracy and thus trained chemists: exceed inside</v>
      </c>
      <c r="F106" s="28" t="s">
        <v>608</v>
      </c>
      <c r="G106" s="28" t="str">
        <f aca="false">IFERROR(__xludf.dummyfunction("GOOGLETRANSLATE(F106,""de"",""en"")"),"A central challenge in drug research and the material sciences is to find ways to create complicated organic molecules by chemically connected to each other. The problem is that these building blocks often react unexpectedly.")</f>
        <v>A central challenge in drug research and the material sciences is to find ways to create complicated organic molecules by chemically connected to each other. The problem is that these building blocks often react unexpectedly.</v>
      </c>
      <c r="H106" s="28" t="s">
        <v>609</v>
      </c>
      <c r="I106" s="28" t="str">
        <f aca="false">IFERROR(__xludf.dummyfunction("GOOGLETRANSLATE(H106,""de"",""en"")"),"Researchers at the University of Cambridge have developed an algorithm that shows chemists how to make target connections by providing the chemical ""map"" to the desired goal.
 The algorithm uses tools for pattern recognition to illustrate how chemical"&amp;" groups react in molecules by training the model to millions of reactions published in patents. The researchers: Inside, the prediction of chemical reactions considered a problem of machine translation. The reacting molecules are viewed as a ""language"","&amp;" while the product is considered a different language. The model then uses the pattern in the text to learn how to ""translate"" between the two languages.
 With this approach, the model achieves an accuracy of 90 % when predicting the correct product of "&amp;"invisible chemical reactions, while the accuracy of trained human chemists: inside is around 80 %. The researchers: Inside, say that the model is precisely enough to recognize errors in the data and correctly predict a wealth of difficult reactions.
 The "&amp;"model also knows what it doesn't know. It creates an uncertainty that eliminates incorrect predictions with an accuracy of 89 %. Since experiments are time -consuming, a precise prediction is crucial to avoid that expensive test routes are pursued that ul"&amp;"timately lead to failure.")</f>
        <v>Researchers at the University of Cambridge have developed an algorithm that shows chemists how to make target connections by providing the chemical "map" to the desired goal.
 The algorithm uses tools for pattern recognition to illustrate how chemical groups react in molecules by training the model to millions of reactions published in patents. The researchers: Inside, the prediction of chemical reactions considered a problem of machine translation. The reacting molecules are viewed as a "language", while the product is considered a different language. The model then uses the pattern in the text to learn how to "translate" between the two languages.
 With this approach, the model achieves an accuracy of 90 % when predicting the correct product of invisible chemical reactions, while the accuracy of trained human chemists: inside is around 80 %. The researchers: Inside, say that the model is precisely enough to recognize errors in the data and correctly predict a wealth of difficult reactions.
 The model also knows what it doesn't know. It creates an uncertainty that eliminates incorrect predictions with an accuracy of 89 %. Since experiments are time -consuming, a precise prediction is crucial to avoid that expensive test routes are pursued that ultimately lead to failure.</v>
      </c>
      <c r="J106" s="51" t="s">
        <v>610</v>
      </c>
      <c r="K106" s="18" t="s">
        <v>22</v>
      </c>
      <c r="L106" s="18" t="s">
        <v>572</v>
      </c>
      <c r="M106" s="29" t="s">
        <v>210</v>
      </c>
      <c r="N106" s="29" t="s">
        <v>74</v>
      </c>
      <c r="O106" s="29" t="s">
        <v>97</v>
      </c>
      <c r="P106" s="29" t="s">
        <v>47</v>
      </c>
      <c r="Q106" s="29" t="s">
        <v>48</v>
      </c>
      <c r="R106" s="29"/>
      <c r="S106" s="29"/>
      <c r="T106" s="54"/>
      <c r="U106" s="29" t="s">
        <v>51</v>
      </c>
      <c r="V106" s="29"/>
      <c r="W106" s="33"/>
      <c r="X106" s="32" t="s">
        <v>53</v>
      </c>
      <c r="Y106" s="33"/>
      <c r="Z106" s="29"/>
      <c r="AA106" s="36"/>
      <c r="AB106" s="33"/>
      <c r="AC106" s="64" t="s">
        <v>55</v>
      </c>
    </row>
    <row r="107" customFormat="false" ht="210" hidden="false" customHeight="false" outlineLevel="0" collapsed="false">
      <c r="A107" s="26" t="n">
        <v>104</v>
      </c>
      <c r="B107" s="38" t="s">
        <v>611</v>
      </c>
      <c r="C107" s="38"/>
      <c r="D107" s="39" t="s">
        <v>612</v>
      </c>
      <c r="E107" s="28" t="str">
        <f aca="false">IFERROR(__xludf.dummyfunction("GOOGLETRANSLATE(D107,""de"",""en"")"),"AI research and development technologies help to solve many problems and boost innovation processes. In particular, KI &amp; ML solve one of the most critical problems for researchers: inside: data analysis. Huge amounts of data make it difficult to find rele"&amp;"vant information that is necessary for researchers: inside. AI can quickly solve such problems with a single search and extract patterns. Improving efficiency is the most important result of the effects of AI on F&amp;E (research and development) activities a"&amp;"nd the data management environment. By using machines to maintain the milestones when accessing, organizing and processing data, the researchers can concentrate on income -generating activities inside. Finally, AI researchers helps: Discovering data simil"&amp;"arities: It helps with decision -making by explaining insights that have overlooked the scientists: have overlooked.")</f>
        <v>AI research and development technologies help to solve many problems and boost innovation processes. In particular, KI &amp; ML solve one of the most critical problems for researchers: inside: data analysis. Huge amounts of data make it difficult to find relevant information that is necessary for researchers: inside. AI can quickly solve such problems with a single search and extract patterns. Improving efficiency is the most important result of the effects of AI on F&amp;E (research and development) activities and the data management environment. By using machines to maintain the milestones when accessing, organizing and processing data, the researchers can concentrate on income -generating activities inside. Finally, AI researchers helps: Discovering data similarities: It helps with decision -making by explaining insights that have overlooked the scientists: have overlooked.</v>
      </c>
      <c r="F107" s="39" t="s">
        <v>613</v>
      </c>
      <c r="G107" s="28" t="str">
        <f aca="false">IFERROR(__xludf.dummyfunction("GOOGLETRANSLATE(F107,""de"",""en"")"),"Lear, a global automotive technology leader for seats and e-systems, enables consumers: Inside around the world, exceptional experiences in the vehicle. Lear's products are designed, constructed and manufactured by a diverse team of several employees: des"&amp;"igned, designed and manufactured in over 39 countries. Lear wanted to improve the strategic orientation between the business areas and develop the right systematic approach to scan and monitor new technologies and knowledge. They also wanted to accelerate"&amp;" the innovation and foresight culture within their company and develop an early warning system to recognize and monitor trends, technologies, startups and blind spots.")</f>
        <v>Lear, a global automotive technology leader for seats and e-systems, enables consumers: Inside around the world, exceptional experiences in the vehicle. Lear's products are designed, constructed and manufactured by a diverse team of several employees: designed, designed and manufactured in over 39 countries. Lear wanted to improve the strategic orientation between the business areas and develop the right systematic approach to scan and monitor new technologies and knowledge. They also wanted to accelerate the innovation and foresight culture within their company and develop an early warning system to recognize and monitor trends, technologies, startups and blind spots.</v>
      </c>
      <c r="H107" s="39" t="s">
        <v>614</v>
      </c>
      <c r="I107" s="28" t="str">
        <f aca="false">IFERROR(__xludf.dummyfunction("GOOGLETRANSLATE(H107,""de"",""en"")"),"Lear has teamed up with a AI-based startup to found Lear Innovation Ventures (LIV). LIV uses AI strategies and focuses on AI-supported scouting and evaluation to influence strategic business and technology decisions and to meet the future expectations of "&amp;"his customers. At LIV, AI is contextualized with a three -stage approach: scouting, evaluating and processing.
 Driven by the AI-capable Insights module and radar views, the scouting phase includes continuous monitoring trends, technologies, opportunities"&amp;" and blind spots. AI-supported algorithms monitor high-volume time series such as news reports, academic research and patents to identify gaps and blind spots. This phase enables global engineering experts: inside and innovation managers: inside, discover"&amp;"ing the known unknown people.
 During the evaluation process, the most relevant technologies are selected for a deeper assessment. Using queries in the Insights module, the relevance of these selected technologies is further examined by the AI ​​platform.")</f>
        <v>Lear has teamed up with a AI-based startup to found Lear Innovation Ventures (LIV). LIV uses AI strategies and focuses on AI-supported scouting and evaluation to influence strategic business and technology decisions and to meet the future expectations of his customers. At LIV, AI is contextualized with a three -stage approach: scouting, evaluating and processing.
 Driven by the AI-capable Insights module and radar views, the scouting phase includes continuous monitoring trends, technologies, opportunities and blind spots. AI-supported algorithms monitor high-volume time series such as news reports, academic research and patents to identify gaps and blind spots. This phase enables global engineering experts: inside and innovation managers: inside, discovering the known unknown people.
 During the evaluation process, the most relevant technologies are selected for a deeper assessment. Using queries in the Insights module, the relevance of these selected technologies is further examined by the AI ​​platform.</v>
      </c>
      <c r="J107" s="50" t="s">
        <v>615</v>
      </c>
      <c r="K107" s="40" t="s">
        <v>22</v>
      </c>
      <c r="L107" s="40" t="s">
        <v>572</v>
      </c>
      <c r="M107" s="29" t="s">
        <v>210</v>
      </c>
      <c r="N107" s="29" t="s">
        <v>45</v>
      </c>
      <c r="O107" s="29" t="s">
        <v>97</v>
      </c>
      <c r="P107" s="29" t="s">
        <v>47</v>
      </c>
      <c r="Q107" s="29" t="s">
        <v>48</v>
      </c>
      <c r="R107" s="29"/>
      <c r="S107" s="29"/>
      <c r="T107" s="54"/>
      <c r="U107" s="29" t="s">
        <v>51</v>
      </c>
      <c r="V107" s="29"/>
      <c r="W107" s="33"/>
      <c r="X107" s="32" t="s">
        <v>53</v>
      </c>
      <c r="Y107" s="33"/>
      <c r="Z107" s="29"/>
      <c r="AA107" s="36"/>
      <c r="AB107" s="33"/>
      <c r="AC107" s="64" t="s">
        <v>55</v>
      </c>
    </row>
    <row r="108" customFormat="false" ht="210" hidden="false" customHeight="false" outlineLevel="0" collapsed="false">
      <c r="A108" s="26" t="n">
        <v>105</v>
      </c>
      <c r="B108" s="27" t="s">
        <v>616</v>
      </c>
      <c r="C108" s="27"/>
      <c r="D108" s="28" t="s">
        <v>617</v>
      </c>
      <c r="E108" s="28" t="str">
        <f aca="false">IFERROR(__xludf.dummyfunction("GOOGLETRANSLATE(D108,""de"",""en"")"),"In the loan industry, investor award: Interior loans to borrower: Inside the promise of a repayment with interest. If the borrower repays the loan, the lender benefits from interest. However, if the borrower does not repay the loan, the lender loses money"&amp;". Therefore, lender: Inside the problem of predicting the risk that borrower: inside cannot repay a loan. AI can help to predict the repayment behavior of borrower: inside.")</f>
        <v>In the loan industry, investor award: Interior loans to borrower: Inside the promise of a repayment with interest. If the borrower repays the loan, the lender benefits from interest. However, if the borrower does not repay the loan, the lender loses money. Therefore, lender: Inside the problem of predicting the risk that borrower: inside cannot repay a loan. AI can help to predict the repayment behavior of borrower: inside.</v>
      </c>
      <c r="F108" s="28" t="s">
        <v>618</v>
      </c>
      <c r="G108" s="28" t="str">
        <f aca="false">IFERROR(__xludf.dummyfunction("GOOGLETRANSLATE(F108,""de"",""en"")"),"A Deloitte customer had been struggling with a problem for three years. The client was a foundation that should take on the tasks of six municipalities to save costs. However, the discussions with the municipalities were not entirely smooth with the munic"&amp;"ipalities in one of these tasks, the management of default losses. The foundation should take over the debts, but with what amount was their value? It was unlikely that all debts would be repaid, so the amount had to be lower than the total debt, but the "&amp;"parties could not agree on how this value was to be determined. In order to solve the problem, Deloitte was asked to create a dashboard that shows the previous payment behavior of all debtors: inside. The demand was to determine the percentage of debtors "&amp;"for each community and the type of debt: inside that had repaid their debts in the past, and from this to derive the value to the level of the individual debtors.")</f>
        <v>A Deloitte customer had been struggling with a problem for three years. The client was a foundation that should take on the tasks of six municipalities to save costs. However, the discussions with the municipalities were not entirely smooth with the municipalities in one of these tasks, the management of default losses. The foundation should take over the debts, but with what amount was their value? It was unlikely that all debts would be repaid, so the amount had to be lower than the total debt, but the parties could not agree on how this value was to be determined. In order to solve the problem, Deloitte was asked to create a dashboard that shows the previous payment behavior of all debtors: inside. The demand was to determine the percentage of debtors for each community and the type of debt: inside that had repaid their debts in the past, and from this to derive the value to the level of the individual debtors.</v>
      </c>
      <c r="H108" s="28" t="s">
        <v>619</v>
      </c>
      <c r="I108" s="28" t="str">
        <f aca="false">IFERROR(__xludf.dummyfunction("GOOGLETRANSLATE(H108,""de"",""en"")"),"The team tried several models and decided on a random forest model. This is a mechanical learning algorithm that uses data to train decision -making trees and then create a ""forest"" of decision -making trees with random variables. By navigating a very l"&amp;"arge number of decision -making trees that decide on the result, a precise approach to the risk of every debtor is made possible. This method is very effective when inconsistent data sets are used. Two debtors: Inside, the same payment behavior may show o"&amp;"ver a longer period of time, but if a inheritance suddenly receives or is promoted, this can change overnight. By creating a large number of random trees, the system is able to use such differences more effectively. The result was a dynamic dashboard that"&amp;" can be sorted according to various criteria such as the municipality, debt type, debt height or period. The full list can be zoomed in more and more, except for the level of the transaction history of a single debtor. The system provides prediction of th"&amp;"e future payment behavior of every debtor.")</f>
        <v>The team tried several models and decided on a random forest model. This is a mechanical learning algorithm that uses data to train decision -making trees and then create a "forest" of decision -making trees with random variables. By navigating a very large number of decision -making trees that decide on the result, a precise approach to the risk of every debtor is made possible. This method is very effective when inconsistent data sets are used. Two debtors: Inside, the same payment behavior may show over a longer period of time, but if a inheritance suddenly receives or is promoted, this can change overnight. By creating a large number of random trees, the system is able to use such differences more effectively. The result was a dynamic dashboard that can be sorted according to various criteria such as the municipality, debt type, debt height or period. The full list can be zoomed in more and more, except for the level of the transaction history of a single debtor. The system provides prediction of the future payment behavior of every debtor.</v>
      </c>
      <c r="J108" s="51" t="s">
        <v>620</v>
      </c>
      <c r="K108" s="18" t="s">
        <v>22</v>
      </c>
      <c r="L108" s="18" t="s">
        <v>621</v>
      </c>
      <c r="M108" s="29"/>
      <c r="N108" s="29"/>
      <c r="O108" s="29" t="s">
        <v>46</v>
      </c>
      <c r="P108" s="29" t="s">
        <v>47</v>
      </c>
      <c r="Q108" s="29" t="s">
        <v>48</v>
      </c>
      <c r="R108" s="29"/>
      <c r="S108" s="29"/>
      <c r="T108" s="54"/>
      <c r="U108" s="29" t="s">
        <v>49</v>
      </c>
      <c r="V108" s="66" t="s">
        <v>622</v>
      </c>
      <c r="W108" s="67" t="s">
        <v>623</v>
      </c>
      <c r="X108" s="32"/>
      <c r="Y108" s="33"/>
      <c r="Z108" s="29"/>
      <c r="AA108" s="36"/>
      <c r="AB108" s="33"/>
      <c r="AC108" s="64" t="s">
        <v>55</v>
      </c>
    </row>
    <row r="109" customFormat="false" ht="328" hidden="false" customHeight="false" outlineLevel="0" collapsed="false">
      <c r="A109" s="26" t="n">
        <v>106</v>
      </c>
      <c r="B109" s="38" t="s">
        <v>624</v>
      </c>
      <c r="C109" s="38"/>
      <c r="D109" s="39" t="s">
        <v>625</v>
      </c>
      <c r="E109" s="28" t="str">
        <f aca="false">IFERROR(__xludf.dummyfunction("GOOGLETRANSLATE(D109,""de"",""en"")"),"The auditing tries to ensure that the business books are properly conducted by companies, as is required by law. Examiners: Inside, the statements available check, collect evidence and rate the statements in their examination report. Audits give different"&amp;" stakeholders the certainty that the object is free of essential false information. Internal revision tasks in large organizations are slowed down by the documentation volume. Slow audit reaction time, sample-based audit planning and dependence on key wor"&amp;"ds are all indicators that automation is required to accelerate internal audit tasks. The test quality also suffers if relevant gaps or risks are not disclosed in time for stakeholders. In the case of AUDIT with AI, there are four possible applications: a"&amp;"udit process (quality check and reporting), risk assessment (identification of risks based on data), audit provision (recognition of previously unseen patterns) and first line (continuous monitoring and warning systems). With the help of AI, for example, "&amp;"an examination team can improve the risk assessment process by receiving meaningful risk insights. This is because the AI ​​tools examine 100% of the company's transaction data and the team can draw attention to abnormalities or underlying risks related t"&amp;"o the company. With detailed data, the examination team can then go into the examination order with greater confidence and trust that the risk assessment is comprehensive and complete.")</f>
        <v>The auditing tries to ensure that the business books are properly conducted by companies, as is required by law. Examiners: Inside, the statements available check, collect evidence and rate the statements in their examination report. Audits give different stakeholders the certainty that the object is free of essential false information. Internal revision tasks in large organizations are slowed down by the documentation volume. Slow audit reaction time, sample-based audit planning and dependence on key words are all indicators that automation is required to accelerate internal audit tasks. The test quality also suffers if relevant gaps or risks are not disclosed in time for stakeholders. In the case of AUDIT with AI, there are four possible applications: audit process (quality check and reporting), risk assessment (identification of risks based on data), audit provision (recognition of previously unseen patterns) and first line (continuous monitoring and warning systems). With the help of AI, for example, an examination team can improve the risk assessment process by receiving meaningful risk insights. This is because the AI ​​tools examine 100% of the company's transaction data and the team can draw attention to abnormalities or underlying risks related to the company. With detailed data, the examination team can then go into the examination order with greater confidence and trust that the risk assessment is comprehensive and complete.</v>
      </c>
      <c r="F109" s="39" t="s">
        <v>626</v>
      </c>
      <c r="G109" s="28" t="str">
        <f aca="false">IFERROR(__xludf.dummyfunction("GOOGLETRANSLATE(F109,""de"",""en"")"),"A large part of the examination knowledge is implicit knowledge that individual experts have acquired through experience. When formulating the risk strategy, the findings of a examiner from previous cases are very valuable. Deloitte wanted to make the imp"&amp;"licit examination knowledge of individuals more accessible to the entire examination team. In order to enable the exchange of knowledge and experience, they started developing the Ki tool Guided Risk Assessment Personal Assistant, GRAPA for short.")</f>
        <v>A large part of the examination knowledge is implicit knowledge that individual experts have acquired through experience. When formulating the risk strategy, the findings of a examiner from previous cases are very valuable. Deloitte wanted to make the implicit examination knowledge of individuals more accessible to the entire examination team. In order to enable the exchange of knowledge and experience, they started developing the Ki tool Guided Risk Assessment Personal Assistant, GRAPA for short.</v>
      </c>
      <c r="H109" s="39" t="s">
        <v>627</v>
      </c>
      <c r="I109" s="28" t="str">
        <f aca="false">IFERROR(__xludf.dummyfunction("GOOGLETRANSLATE(H109,""de"",""en"")"),"Grapa supports auditors: Inside, a chosen strategy towards all other previously used risk strategies. It uses a Deloitte database with 10,000 cases, and each case contains average fifty risks. Grapa is not an independent application; Rather, it is added t"&amp;"o the software that the auditors: use inside when determining the risk strategy. ""It is as if they could ask a second person to read next to them,"" explains Van Gool (Audit Innovation Leader, Deloitte). ""But the advantage is that this second person has"&amp;" the bundled expertise from Deloitte."" He emphasizes that the auditor remains responsible for the chosen risk strategy and examination method. “Grapa shows what happened in similar cases. But if the situation of a company is something special or unusual,"&amp;" it is of course due to the examiner to adapt the approach accordingly.")</f>
        <v>Grapa supports auditors: Inside, a chosen strategy towards all other previously used risk strategies. It uses a Deloitte database with 10,000 cases, and each case contains average fifty risks. Grapa is not an independent application; Rather, it is added to the software that the auditors: use inside when determining the risk strategy. "It is as if they could ask a second person to read next to them," explains Van Gool (Audit Innovation Leader, Deloitte). "But the advantage is that this second person has the bundled expertise from Deloitte." He emphasizes that the auditor remains responsible for the chosen risk strategy and examination method. “Grapa shows what happened in similar cases. But if the situation of a company is something special or unusual, it is of course due to the examiner to adapt the approach accordingly.</v>
      </c>
      <c r="J109" s="39" t="s">
        <v>628</v>
      </c>
      <c r="K109" s="40" t="s">
        <v>22</v>
      </c>
      <c r="L109" s="40" t="s">
        <v>621</v>
      </c>
      <c r="M109" s="29" t="s">
        <v>290</v>
      </c>
      <c r="N109" s="29" t="s">
        <v>45</v>
      </c>
      <c r="O109" s="29" t="s">
        <v>63</v>
      </c>
      <c r="P109" s="29" t="s">
        <v>47</v>
      </c>
      <c r="Q109" s="29" t="s">
        <v>48</v>
      </c>
      <c r="R109" s="29"/>
      <c r="S109" s="29"/>
      <c r="T109" s="54"/>
      <c r="U109" s="29" t="s">
        <v>51</v>
      </c>
      <c r="V109" s="29"/>
      <c r="W109" s="33"/>
      <c r="X109" s="32" t="s">
        <v>53</v>
      </c>
      <c r="Y109" s="33"/>
      <c r="Z109" s="29"/>
      <c r="AA109" s="36"/>
      <c r="AB109" s="33"/>
      <c r="AC109" s="61" t="s">
        <v>104</v>
      </c>
    </row>
    <row r="110" customFormat="false" ht="135" hidden="false" customHeight="false" outlineLevel="0" collapsed="false">
      <c r="A110" s="26" t="n">
        <v>107</v>
      </c>
      <c r="B110" s="27" t="s">
        <v>629</v>
      </c>
      <c r="C110" s="27"/>
      <c r="D110" s="28" t="s">
        <v>630</v>
      </c>
      <c r="E110" s="28" t="str">
        <f aca="false">IFERROR(__xludf.dummyfunction("GOOGLETRANSLATE(D110,""de"",""en"")"),"The AI-based monitoring of transactions in real time can support financial institutions in combating money laundering and payment providers: in the inside in the detection of fraud. Real-time payments generated data are fed into the AI ​​system, which the"&amp;"n identifies suspicious transactions, the processing of which stops and the transaction for further review by human compliance officer is marked. The fraud detection system is based on AI algorithms that identify patterns and identify connections within t"&amp;"he data, which are then clustered and classified. Over time, the system is getting used to the data and the accuracy of the detection increases.")</f>
        <v>The AI-based monitoring of transactions in real time can support financial institutions in combating money laundering and payment providers: in the inside in the detection of fraud. Real-time payments generated data are fed into the AI ​​system, which then identifies suspicious transactions, the processing of which stops and the transaction for further review by human compliance officer is marked. The fraud detection system is based on AI algorithms that identify patterns and identify connections within the data, which are then clustered and classified. Over time, the system is getting used to the data and the accuracy of the detection increases.</v>
      </c>
      <c r="F110" s="28" t="s">
        <v>631</v>
      </c>
      <c r="G110" s="28" t="str">
        <f aca="false">IFERROR(__xludf.dummyfunction("GOOGLETRANSLATE(F110,""de"",""en"")"),"The thank you bank has had to pay several billion euros in fines in recent years because it did not adhere to all financial regulations and rules. Although financial crime occurs, most identified cases are not fraud, but rather false alarms caused by outd"&amp;"ated IT systems. At the same time, some actual fraud cases are not recognized. All suspected cases must be checked manually by compliance officer. For this reason, the Danske Bank has the number of compliance employees: Inside in the past two years to 170"&amp;"0 employees: doubled inside. The strong dependence on manual work increases the costs considerably.")</f>
        <v>The thank you bank has had to pay several billion euros in fines in recent years because it did not adhere to all financial regulations and rules. Although financial crime occurs, most identified cases are not fraud, but rather false alarms caused by outdated IT systems. At the same time, some actual fraud cases are not recognized. All suspected cases must be checked manually by compliance officer. For this reason, the Danske Bank has the number of compliance employees: Inside in the past two years to 1700 employees: doubled inside. The strong dependence on manual work increases the costs considerably.</v>
      </c>
      <c r="H110" s="28" t="s">
        <v>632</v>
      </c>
      <c r="I110" s="28" t="str">
        <f aca="false">IFERROR(__xludf.dummyfunction("GOOGLETRANSLATE(H110,""de"",""en"")"),"HAWK: KI combats financial fraud with an anti-money laundering solution based on real-time transaction monitoring and uses machine learning in combination with classic rule-based approaches. Your system analyzes and evaluates large data records of histori"&amp;"cal and real-time transactions. Based on the findings from historical suspected cases, the AI ​​system is able to filter relevant cases in real time and to identify for further examination by human compliance officers. In addition, HAWK: AI integrates new"&amp;" methods for automatic pattern recognition that enable the discovery of new and unknown fraud types.")</f>
        <v>HAWK: KI combats financial fraud with an anti-money laundering solution based on real-time transaction monitoring and uses machine learning in combination with classic rule-based approaches. Your system analyzes and evaluates large data records of historical and real-time transactions. Based on the findings from historical suspected cases, the AI ​​system is able to filter relevant cases in real time and to identify for further examination by human compliance officers. In addition, HAWK: AI integrates new methods for automatic pattern recognition that enable the discovery of new and unknown fraud types.</v>
      </c>
      <c r="J110" s="28" t="s">
        <v>633</v>
      </c>
      <c r="K110" s="18" t="s">
        <v>22</v>
      </c>
      <c r="L110" s="18" t="s">
        <v>621</v>
      </c>
      <c r="M110" s="29" t="s">
        <v>290</v>
      </c>
      <c r="N110" s="29" t="s">
        <v>74</v>
      </c>
      <c r="O110" s="29" t="s">
        <v>46</v>
      </c>
      <c r="P110" s="29" t="s">
        <v>47</v>
      </c>
      <c r="Q110" s="29" t="s">
        <v>48</v>
      </c>
      <c r="R110" s="29"/>
      <c r="S110" s="29"/>
      <c r="T110" s="54"/>
      <c r="U110" s="29" t="s">
        <v>51</v>
      </c>
      <c r="V110" s="29"/>
      <c r="W110" s="33"/>
      <c r="X110" s="32" t="s">
        <v>65</v>
      </c>
      <c r="Y110" s="33" t="s">
        <v>66</v>
      </c>
      <c r="Z110" s="66" t="n">
        <v>6</v>
      </c>
      <c r="AA110" s="36"/>
      <c r="AB110" s="67" t="s">
        <v>634</v>
      </c>
      <c r="AC110" s="64" t="s">
        <v>55</v>
      </c>
    </row>
    <row r="111" customFormat="false" ht="210" hidden="false" customHeight="false" outlineLevel="0" collapsed="false">
      <c r="A111" s="26" t="n">
        <v>108</v>
      </c>
      <c r="B111" s="38" t="s">
        <v>635</v>
      </c>
      <c r="C111" s="38"/>
      <c r="D111" s="39" t="s">
        <v>630</v>
      </c>
      <c r="E111" s="28" t="str">
        <f aca="false">IFERROR(__xludf.dummyfunction("GOOGLETRANSLATE(D111,""de"",""en"")"),"The AI-based monitoring of transactions in real time can support financial institutions in combating money laundering and payment providers: in the inside in the detection of fraud. Real-time payments generated data are fed into the AI ​​system, which the"&amp;"n identifies suspicious transactions, the processing of which stops and the transaction for further review by human compliance officer is marked. The fraud detection system is based on AI algorithms that identify patterns and identify connections within t"&amp;"he data, which are then clustered and classified. Over time, the system is getting used to the data and the accuracy of the detection increases.")</f>
        <v>The AI-based monitoring of transactions in real time can support financial institutions in combating money laundering and payment providers: in the inside in the detection of fraud. Real-time payments generated data are fed into the AI ​​system, which then identifies suspicious transactions, the processing of which stops and the transaction for further review by human compliance officer is marked. The fraud detection system is based on AI algorithms that identify patterns and identify connections within the data, which are then clustered and classified. Over time, the system is getting used to the data and the accuracy of the detection increases.</v>
      </c>
      <c r="F111" s="39" t="s">
        <v>630</v>
      </c>
      <c r="G111" s="28" t="str">
        <f aca="false">IFERROR(__xludf.dummyfunction("GOOGLETRANSLATE(F111,""de"",""en"")"),"The AI-based monitoring of transactions in real time can support financial institutions in combating money laundering and payment providers: in the inside in the detection of fraud. Real-time payments generated data are fed into the AI ​​system, which the"&amp;"n identifies suspicious transactions, the processing of which stops and the transaction for further review by human compliance officer is marked. The fraud detection system is based on AI algorithms that identify patterns and identify connections within t"&amp;"he data, which are then clustered and classified. Over time, the system is getting used to the data and the accuracy of the detection increases.")</f>
        <v>The AI-based monitoring of transactions in real time can support financial institutions in combating money laundering and payment providers: in the inside in the detection of fraud. Real-time payments generated data are fed into the AI ​​system, which then identifies suspicious transactions, the processing of which stops and the transaction for further review by human compliance officer is marked. The fraud detection system is based on AI algorithms that identify patterns and identify connections within the data, which are then clustered and classified. Over time, the system is getting used to the data and the accuracy of the detection increases.</v>
      </c>
      <c r="H111" s="39" t="s">
        <v>636</v>
      </c>
      <c r="I111" s="28" t="str">
        <f aca="false">IFERROR(__xludf.dummyfunction("GOOGLETRANSLATE(H111,""de"",""en"")"),"Worldline, the success and security of its customers: A.S. Adventure to an innovative solution - Fire by Fraugtser. The AI-based risk management suite fit perfectly with A.S. Adventure's needs. Fire enables an intuitive yet sophisticated letter of rules f"&amp;"or fraud recognition and translates human thinking processes into clear rules. In addition, Fire users enable users to test the inside, to test rules before they are provided, which eliminates the uncertainty in the control creation and ensured precise pe"&amp;"rformance. The move to Fire enabled A.S. Adventure The simple writing and testing of fraud recognition rules. By using the Ms.gster AI scores, they were able to reduce false alarms in order to correctly identify good and bad: inside. The execution of simu"&amp;"lations before a rule went live, made it possible A.S. Adventure to find out how effective a rule can be. The control performance has been improved, which means that the need for manual checks and valuable time in risk management is saved.")</f>
        <v>Worldline, the success and security of its customers: A.S. Adventure to an innovative solution - Fire by Fraugtser. The AI-based risk management suite fit perfectly with A.S. Adventure's needs. Fire enables an intuitive yet sophisticated letter of rules for fraud recognition and translates human thinking processes into clear rules. In addition, Fire users enable users to test the inside, to test rules before they are provided, which eliminates the uncertainty in the control creation and ensured precise performance. The move to Fire enabled A.S. Adventure The simple writing and testing of fraud recognition rules. By using the Ms.gster AI scores, they were able to reduce false alarms in order to correctly identify good and bad: inside. The execution of simulations before a rule went live, made it possible A.S. Adventure to find out how effective a rule can be. The control performance has been improved, which means that the need for manual checks and valuable time in risk management is saved.</v>
      </c>
      <c r="J111" s="50" t="s">
        <v>637</v>
      </c>
      <c r="K111" s="40" t="s">
        <v>22</v>
      </c>
      <c r="L111" s="40" t="s">
        <v>621</v>
      </c>
      <c r="M111" s="29" t="s">
        <v>290</v>
      </c>
      <c r="N111" s="29" t="s">
        <v>74</v>
      </c>
      <c r="O111" s="29" t="s">
        <v>46</v>
      </c>
      <c r="P111" s="29" t="s">
        <v>47</v>
      </c>
      <c r="Q111" s="29" t="s">
        <v>48</v>
      </c>
      <c r="R111" s="29"/>
      <c r="S111" s="29"/>
      <c r="T111" s="54"/>
      <c r="U111" s="29" t="s">
        <v>51</v>
      </c>
      <c r="V111" s="29"/>
      <c r="W111" s="33"/>
      <c r="X111" s="32" t="s">
        <v>53</v>
      </c>
      <c r="Y111" s="33"/>
      <c r="Z111" s="29"/>
      <c r="AA111" s="36"/>
      <c r="AB111" s="33"/>
      <c r="AC111" s="64" t="s">
        <v>55</v>
      </c>
    </row>
    <row r="112" customFormat="false" ht="285" hidden="false" customHeight="false" outlineLevel="0" collapsed="false">
      <c r="A112" s="26" t="n">
        <v>109</v>
      </c>
      <c r="B112" s="27" t="s">
        <v>638</v>
      </c>
      <c r="C112" s="27"/>
      <c r="D112" s="28" t="s">
        <v>639</v>
      </c>
      <c r="E112" s="28" t="str">
        <f aca="false">IFERROR(__xludf.dummyfunction("GOOGLETRANSLATE(D112,""de"",""en"")"),"Computer-vision-based AI systems can analyze scans and pictures of receipts and then break down and group the individual purchases. The identified cost types and cost centers can then be mapped. As a result, the expenses bills can be automated and enriche"&amp;"d in accordance with the revision rules. The necessary data comes from the scanned documents and from other public sources, e.g. the average expenses in restaurants, reimbursement rules and information about what can be refunded by which employees. As a r"&amp;"esult, the expenses can be categorized correctly and uncritical items can be automatically approved and recorded in accordance with the reimbursement rules. In addition, the AI ​​system recognizes suspicious behavior based on the documents. The computer v"&amp;"ision algorithm analyzes the documents with the help of NLP (Natural Language Processing) and classifies the text. Evidence can be linked to the correct expense code and the respective cost center can be identified.")</f>
        <v>Computer-vision-based AI systems can analyze scans and pictures of receipts and then break down and group the individual purchases. The identified cost types and cost centers can then be mapped. As a result, the expenses bills can be automated and enriched in accordance with the revision rules. The necessary data comes from the scanned documents and from other public sources, e.g. the average expenses in restaurants, reimbursement rules and information about what can be refunded by which employees. As a result, the expenses can be categorized correctly and uncritical items can be automatically approved and recorded in accordance with the reimbursement rules. In addition, the AI ​​system recognizes suspicious behavior based on the documents. The computer vision algorithm analyzes the documents with the help of NLP (Natural Language Processing) and classifies the text. Evidence can be linked to the correct expense code and the respective cost center can be identified.</v>
      </c>
      <c r="F112" s="28" t="s">
        <v>640</v>
      </c>
      <c r="G112" s="28" t="str">
        <f aca="false">IFERROR(__xludf.dummyfunction("GOOGLETRANSLATE(F112,""de"",""en"")"),"The automation challenge of Electrolux was to increase centralization and improve processes and at the same time offer many business travelers a seamless experience. The company also had to maintain its high standards and goals in relation to compliance w"&amp;"ith regulations and guidelines. Electrolux checked 100% of the T&amp;E (Transport &amp; Environment) claims manually and ensured timely, correct reimbursement, a thorough but time-consuming and repeating process. Refrigerations were initially approved by a manage"&amp;"r and then checked in the SSC line by line. Rejected applications went through the process again, sometimes repeated. Receives appeared in different languages ​​and reports showed different degrees of compliance with the T&amp;E guidelines. Duplicates were di"&amp;"fficult to recognize, additional permits slowed down and it was impossible to make an overall picture of repeat offenders: to make inside. Some examiners: The inside did not have the knowledge and experience to find all mistakes and anomalies, and too muc"&amp;"h time was spent on demands with little risk, which were submitted in accordance with the guidelines. Electrolux was looking for a solution that would automate the process and enable its examiners to only concentrate on t &amp; e-claims that require a higher "&amp;"level of attention.")</f>
        <v>The automation challenge of Electrolux was to increase centralization and improve processes and at the same time offer many business travelers a seamless experience. The company also had to maintain its high standards and goals in relation to compliance with regulations and guidelines. Electrolux checked 100% of the T&amp;E (Transport &amp; Environment) claims manually and ensured timely, correct reimbursement, a thorough but time-consuming and repeating process. Refrigerations were initially approved by a manager and then checked in the SSC line by line. Rejected applications went through the process again, sometimes repeated. Receives appeared in different languages ​​and reports showed different degrees of compliance with the T&amp;E guidelines. Duplicates were difficult to recognize, additional permits slowed down and it was impossible to make an overall picture of repeat offenders: to make inside. Some examiners: The inside did not have the knowledge and experience to find all mistakes and anomalies, and too much time was spent on demands with little risk, which were submitted in accordance with the guidelines. Electrolux was looking for a solution that would automate the process and enable its examiners to only concentrate on t &amp; e-claims that require a higher level of attention.</v>
      </c>
      <c r="H112" s="28" t="s">
        <v>641</v>
      </c>
      <c r="I112" s="28" t="str">
        <f aca="false">IFERROR(__xludf.dummyfunction("GOOGLETRANSLATE(H112,""de"",""en"")"),"Electrolux searched for an innovative solution for a long time before it chose Appzen. Expense Audit von Appzen could be integrated into the ELECTROLUX expense automation system in order to check each individual item in real time. With its high flexibilit"&amp;"y, Appzen Electrolux's AI system was able to provide the most important information from receipts in order to identify all larger anomalies such as duplicates, expenses outside of the guidelines or excessive fees and to comply with the necessary guideline"&amp;" rules. The AI ​​system independently identifies individual items and their cost types and assigns each transaction to the responsible employee: inside. This improves the enforcement of compliance and financial regulations.")</f>
        <v>Electrolux searched for an innovative solution for a long time before it chose Appzen. Expense Audit von Appzen could be integrated into the ELECTROLUX expense automation system in order to check each individual item in real time. With its high flexibility, Appzen Electrolux's AI system was able to provide the most important information from receipts in order to identify all larger anomalies such as duplicates, expenses outside of the guidelines or excessive fees and to comply with the necessary guideline rules. The AI ​​system independently identifies individual items and their cost types and assigns each transaction to the responsible employee: inside. This improves the enforcement of compliance and financial regulations.</v>
      </c>
      <c r="J112" s="28" t="s">
        <v>642</v>
      </c>
      <c r="K112" s="18" t="s">
        <v>22</v>
      </c>
      <c r="L112" s="18" t="s">
        <v>621</v>
      </c>
      <c r="M112" s="29" t="s">
        <v>290</v>
      </c>
      <c r="N112" s="29" t="s">
        <v>74</v>
      </c>
      <c r="O112" s="29" t="s">
        <v>46</v>
      </c>
      <c r="P112" s="29" t="s">
        <v>47</v>
      </c>
      <c r="Q112" s="29" t="s">
        <v>48</v>
      </c>
      <c r="R112" s="29"/>
      <c r="S112" s="29"/>
      <c r="T112" s="54"/>
      <c r="U112" s="29" t="s">
        <v>51</v>
      </c>
      <c r="V112" s="29"/>
      <c r="W112" s="33"/>
      <c r="X112" s="32" t="s">
        <v>53</v>
      </c>
      <c r="Y112" s="33"/>
      <c r="Z112" s="29"/>
      <c r="AA112" s="36"/>
      <c r="AB112" s="33"/>
      <c r="AC112" s="61" t="s">
        <v>643</v>
      </c>
    </row>
    <row r="113" customFormat="false" ht="180" hidden="false" customHeight="false" outlineLevel="0" collapsed="false">
      <c r="A113" s="26" t="n">
        <v>110</v>
      </c>
      <c r="B113" s="38" t="s">
        <v>644</v>
      </c>
      <c r="C113" s="38"/>
      <c r="D113" s="39" t="s">
        <v>645</v>
      </c>
      <c r="E113" s="28" t="str">
        <f aca="false">IFERROR(__xludf.dummyfunction("GOOGLETRANSLATE(D113,""de"",""en"")"),"AI systems can previously recognize changes in payment and customer behavior that indicate payment failures or poor creditworthiness. The basis for the analysis is data from internal and external sources. The AI ​​algorithms combine internal data such as "&amp;"information about activities, payments and due dating of individual customers: inside with external information, e.g. geographic information and macroeconomic trends. After the fine-tuning of the algorithm, the AI ​​system creates a credit score for each "&amp;"customer and evaluates the individual probability of payment. In addition, the system can recognize unusual payment behavior. Based on individual credit scoring, personalized credit limits and terms of payment can be selected for everyone.")</f>
        <v>AI systems can previously recognize changes in payment and customer behavior that indicate payment failures or poor creditworthiness. The basis for the analysis is data from internal and external sources. The AI ​​algorithms combine internal data such as information about activities, payments and due dating of individual customers: inside with external information, e.g. geographic information and macroeconomic trends. After the fine-tuning of the algorithm, the AI ​​system creates a credit score for each customer and evaluates the individual probability of payment. In addition, the system can recognize unusual payment behavior. Based on individual credit scoring, personalized credit limits and terms of payment can be selected for everyone.</v>
      </c>
      <c r="F113" s="39" t="s">
        <v>646</v>
      </c>
      <c r="G113" s="28" t="str">
        <f aca="false">IFERROR(__xludf.dummyfunction("GOOGLETRANSLATE(F113,""de"",""en"")"),"Acer Computer GmbH Acer Inc., founded in 1976, is now one of the world's largest ITK providers. The company develops and sells notebooks, tablets, 2-in-1s, PCs, displays and projectors as well as products for home entertainment, education, gaming, digital"&amp;" signage and mobile internet. In its over 40 years of company history, Acer has repeatedly revolutionized the market with innovative solutions and made new technologies available.
 Acer offers business and private customers: Inside via your online shop, a"&amp;"lso outside the guarantee period, repairs in the in-house service center in Ahrensburg, which are then paid for. The Acer Service has already been awarded many times due to the high customer friendliness and advisory skills, recently again with the German"&amp;" Service Prize. For this business, Acer was looking for a solution to automate the claim management.")</f>
        <v>Acer Computer GmbH Acer Inc., founded in 1976, is now one of the world's largest ITK providers. The company develops and sells notebooks, tablets, 2-in-1s, PCs, displays and projectors as well as products for home entertainment, education, gaming, digital signage and mobile internet. In its over 40 years of company history, Acer has repeatedly revolutionized the market with innovative solutions and made new technologies available.
 Acer offers business and private customers: Inside via your online shop, also outside the guarantee period, repairs in the in-house service center in Ahrensburg, which are then paid for. The Acer Service has already been awarded many times due to the high customer friendliness and advisory skills, recently again with the German Service Prize. For this business, Acer was looking for a solution to automate the claim management.</v>
      </c>
      <c r="H113" s="39" t="s">
        <v>647</v>
      </c>
      <c r="I113" s="28" t="str">
        <f aca="false">IFERROR(__xludf.dummyfunction("GOOGLETRANSLATE(H113,""de"",""en"")"),"Collectai software manages communication between customer and the accountant. The self-learning AI system optimizes the timing of communication to ensure the best results. Customers: Inside, emails, SMS or letters in acer-style letters. The AI ​​algorithm"&amp;" is based on Reinforcement Learning. The system learns to recognize connections in the data record, e.g. information about the customer behavior typical of failure. Based on the results, the algorithm derives the next best action. In addition, Deep-Q netw"&amp;"orks are used to combine and learn re-forcement learning with neuronal networks, to anticipate the possible consequences of the respective actions.")</f>
        <v>Collectai software manages communication between customer and the accountant. The self-learning AI system optimizes the timing of communication to ensure the best results. Customers: Inside, emails, SMS or letters in acer-style letters. The AI ​​algorithm is based on Reinforcement Learning. The system learns to recognize connections in the data record, e.g. information about the customer behavior typical of failure. Based on the results, the algorithm derives the next best action. In addition, Deep-Q networks are used to combine and learn re-forcement learning with neuronal networks, to anticipate the possible consequences of the respective actions.</v>
      </c>
      <c r="J113" s="50" t="s">
        <v>648</v>
      </c>
      <c r="K113" s="40" t="s">
        <v>22</v>
      </c>
      <c r="L113" s="40" t="s">
        <v>621</v>
      </c>
      <c r="M113" s="29" t="s">
        <v>290</v>
      </c>
      <c r="N113" s="29" t="s">
        <v>74</v>
      </c>
      <c r="O113" s="29" t="s">
        <v>97</v>
      </c>
      <c r="P113" s="29" t="s">
        <v>47</v>
      </c>
      <c r="Q113" s="29" t="s">
        <v>48</v>
      </c>
      <c r="R113" s="29"/>
      <c r="S113" s="29"/>
      <c r="T113" s="54"/>
      <c r="U113" s="29" t="s">
        <v>51</v>
      </c>
      <c r="V113" s="29"/>
      <c r="W113" s="33"/>
      <c r="X113" s="32" t="s">
        <v>53</v>
      </c>
      <c r="Y113" s="33"/>
      <c r="Z113" s="29"/>
      <c r="AA113" s="36"/>
      <c r="AB113" s="33"/>
      <c r="AC113" s="64" t="s">
        <v>55</v>
      </c>
    </row>
    <row r="114" customFormat="false" ht="165" hidden="false" customHeight="false" outlineLevel="0" collapsed="false">
      <c r="A114" s="26" t="n">
        <v>111</v>
      </c>
      <c r="B114" s="27" t="s">
        <v>649</v>
      </c>
      <c r="C114" s="27"/>
      <c r="D114" s="28" t="s">
        <v>645</v>
      </c>
      <c r="E114" s="28" t="str">
        <f aca="false">IFERROR(__xludf.dummyfunction("GOOGLETRANSLATE(D114,""de"",""en"")"),"AI systems can previously recognize changes in payment and customer behavior that indicate payment failures or poor creditworthiness. The basis for the analysis is data from internal and external sources. The AI ​​algorithms combine internal data such as "&amp;"information about activities, payments and due dating of individual customers: inside with external information, e.g. geographic information and macroeconomic trends. After the fine-tuning of the algorithm, the AI ​​system creates a credit score for each "&amp;"customer and evaluates the individual probability of payment. In addition, the system can recognize unusual payment behavior. Based on individual credit scoring, personalized credit limits and terms of payment can be selected for everyone.")</f>
        <v>AI systems can previously recognize changes in payment and customer behavior that indicate payment failures or poor creditworthiness. The basis for the analysis is data from internal and external sources. The AI ​​algorithms combine internal data such as information about activities, payments and due dating of individual customers: inside with external information, e.g. geographic information and macroeconomic trends. After the fine-tuning of the algorithm, the AI ​​system creates a credit score for each customer and evaluates the individual probability of payment. In addition, the system can recognize unusual payment behavior. Based on individual credit scoring, personalized credit limits and terms of payment can be selected for everyone.</v>
      </c>
      <c r="F114" s="28" t="s">
        <v>650</v>
      </c>
      <c r="G114" s="28" t="str">
        <f aca="false">IFERROR(__xludf.dummyfunction("GOOGLETRANSLATE(F114,""de"",""en"")"),"Neo Finance was looking for a dedicated solution that delivers reliable results and reduces the risk of failure. They needed AI software to maximize the value of the customer data and expand their customer portfolio.")</f>
        <v>Neo Finance was looking for a dedicated solution that delivers reliable results and reduces the risk of failure. They needed AI software to maximize the value of the customer data and expand their customer portfolio.</v>
      </c>
      <c r="H114" s="28" t="s">
        <v>651</v>
      </c>
      <c r="I114" s="28" t="str">
        <f aca="false">IFERROR(__xludf.dummyfunction("GOOGLETRANSLATE(H114,""de"",""en"")"),"Ginimachine enables users: to create, validate and provide models inside, models in order to achieve such a high gini index as necessary. With the platform, users can evaluate: Inside, by replacing unlimited fixed parameters. This gives you a more compreh"&amp;"ensive image of customer behavior and can effectively manage risks.")</f>
        <v>Ginimachine enables users: to create, validate and provide models inside, models in order to achieve such a high gini index as necessary. With the platform, users can evaluate: Inside, by replacing unlimited fixed parameters. This gives you a more comprehensive image of customer behavior and can effectively manage risks.</v>
      </c>
      <c r="J114" s="51" t="s">
        <v>652</v>
      </c>
      <c r="K114" s="18" t="s">
        <v>22</v>
      </c>
      <c r="L114" s="18" t="s">
        <v>621</v>
      </c>
      <c r="M114" s="29" t="s">
        <v>290</v>
      </c>
      <c r="N114" s="29" t="s">
        <v>74</v>
      </c>
      <c r="O114" s="29" t="s">
        <v>46</v>
      </c>
      <c r="P114" s="29" t="s">
        <v>47</v>
      </c>
      <c r="Q114" s="29" t="s">
        <v>48</v>
      </c>
      <c r="R114" s="29"/>
      <c r="S114" s="29"/>
      <c r="T114" s="54"/>
      <c r="U114" s="29" t="s">
        <v>51</v>
      </c>
      <c r="V114" s="29"/>
      <c r="W114" s="33"/>
      <c r="X114" s="32" t="s">
        <v>65</v>
      </c>
      <c r="Y114" s="33" t="s">
        <v>66</v>
      </c>
      <c r="Z114" s="29" t="n">
        <v>6</v>
      </c>
      <c r="AA114" s="36" t="s">
        <v>653</v>
      </c>
      <c r="AB114" s="33"/>
      <c r="AC114" s="64" t="s">
        <v>55</v>
      </c>
    </row>
    <row r="115" customFormat="false" ht="240" hidden="false" customHeight="false" outlineLevel="0" collapsed="false">
      <c r="A115" s="26" t="n">
        <v>112</v>
      </c>
      <c r="B115" s="38" t="s">
        <v>654</v>
      </c>
      <c r="C115" s="38"/>
      <c r="D115" s="39" t="s">
        <v>630</v>
      </c>
      <c r="E115" s="28" t="str">
        <f aca="false">IFERROR(__xludf.dummyfunction("GOOGLETRANSLATE(D115,""de"",""en"")"),"The AI-based monitoring of transactions in real time can support financial institutions in combating money laundering and payment providers: in the inside in the detection of fraud. Real-time payments generated data are fed into the AI ​​system, which the"&amp;"n identifies suspicious transactions, the processing of which stops and the transaction for further review by human compliance officer is marked. The fraud detection system is based on AI algorithms that identify patterns and identify connections within t"&amp;"he data, which are then clustered and classified. Over time, the system is getting used to the data and the accuracy of the detection increases.")</f>
        <v>The AI-based monitoring of transactions in real time can support financial institutions in combating money laundering and payment providers: in the inside in the detection of fraud. Real-time payments generated data are fed into the AI ​​system, which then identifies suspicious transactions, the processing of which stops and the transaction for further review by human compliance officer is marked. The fraud detection system is based on AI algorithms that identify patterns and identify connections within the data, which are then clustered and classified. Over time, the system is getting used to the data and the accuracy of the detection increases.</v>
      </c>
      <c r="F115" s="39" t="s">
        <v>630</v>
      </c>
      <c r="G115" s="28" t="str">
        <f aca="false">IFERROR(__xludf.dummyfunction("GOOGLETRANSLATE(F115,""de"",""en"")"),"The AI-based monitoring of transactions in real time can support financial institutions in combating money laundering and payment providers: in the inside in the detection of fraud. Real-time payments generated data are fed into the AI ​​system, which the"&amp;"n identifies suspicious transactions, the processing of which stops and the transaction for further review by human compliance officer is marked. The fraud detection system is based on AI algorithms that identify patterns and identify connections within t"&amp;"he data, which are then clustered and classified. Over time, the system is getting used to the data and the accuracy of the detection increases.")</f>
        <v>The AI-based monitoring of transactions in real time can support financial institutions in combating money laundering and payment providers: in the inside in the detection of fraud. Real-time payments generated data are fed into the AI ​​system, which then identifies suspicious transactions, the processing of which stops and the transaction for further review by human compliance officer is marked. The fraud detection system is based on AI algorithms that identify patterns and identify connections within the data, which are then clustered and classified. Over time, the system is getting used to the data and the accuracy of the detection increases.</v>
      </c>
      <c r="H115" s="39" t="s">
        <v>655</v>
      </c>
      <c r="I115" s="28" t="str">
        <f aca="false">IFERROR(__xludf.dummyfunction("GOOGLETRANSLATE(H115,""de"",""en"")"),"The travel platform integrated a AI solution that was able to recognize well-known and unknown advertising protection, especially for the recently entered regions in which the customer's existing identification systems had a low cover. The deep learning a"&amp;"nd natural-length processing models of the AI ​​system recognized that the email accounts had similar names, although the domains and prefixes were different. Although fraudsters used different IP addresses to disguise their traces on the inside, the unat"&amp;"tended machine learning algorithms of the AI ​​system recognized that all IP addresses came from the same IP substances. With the help of a proprietary engine for unattended machine learning, the AI ​​solution accelerated the detection by identifying all "&amp;"accounts and events at the same time analyzed and suspicious clusters of malignant activities-even at the time of account registration.
 The AI ​​solution helped the travel platform to save millions of dollars of losses through fraud, and made it possible"&amp;" for her to start new, large-scale advertising campaigns in certainty that only real customers: inside would be given advantages from the platform and its partners.")</f>
        <v>The travel platform integrated a AI solution that was able to recognize well-known and unknown advertising protection, especially for the recently entered regions in which the customer's existing identification systems had a low cover. The deep learning and natural-length processing models of the AI ​​system recognized that the email accounts had similar names, although the domains and prefixes were different. Although fraudsters used different IP addresses to disguise their traces on the inside, the unattended machine learning algorithms of the AI ​​system recognized that all IP addresses came from the same IP substances. With the help of a proprietary engine for unattended machine learning, the AI ​​solution accelerated the detection by identifying all accounts and events at the same time analyzed and suspicious clusters of malignant activities-even at the time of account registration.
 The AI ​​solution helped the travel platform to save millions of dollars of losses through fraud, and made it possible for her to start new, large-scale advertising campaigns in certainty that only real customers: inside would be given advantages from the platform and its partners.</v>
      </c>
      <c r="J115" s="39" t="s">
        <v>656</v>
      </c>
      <c r="K115" s="40" t="s">
        <v>22</v>
      </c>
      <c r="L115" s="40" t="s">
        <v>621</v>
      </c>
      <c r="M115" s="29" t="s">
        <v>290</v>
      </c>
      <c r="N115" s="29" t="s">
        <v>74</v>
      </c>
      <c r="O115" s="29" t="s">
        <v>46</v>
      </c>
      <c r="P115" s="29" t="s">
        <v>47</v>
      </c>
      <c r="Q115" s="29" t="s">
        <v>48</v>
      </c>
      <c r="R115" s="29"/>
      <c r="S115" s="29"/>
      <c r="T115" s="54"/>
      <c r="U115" s="29" t="s">
        <v>51</v>
      </c>
      <c r="V115" s="29"/>
      <c r="W115" s="33"/>
      <c r="X115" s="32" t="s">
        <v>53</v>
      </c>
      <c r="Y115" s="33"/>
      <c r="Z115" s="29"/>
      <c r="AA115" s="36"/>
      <c r="AB115" s="33"/>
      <c r="AC115" s="64" t="s">
        <v>55</v>
      </c>
    </row>
    <row r="116" customFormat="false" ht="195" hidden="false" customHeight="false" outlineLevel="0" collapsed="false">
      <c r="A116" s="26" t="n">
        <v>113</v>
      </c>
      <c r="B116" s="27" t="s">
        <v>657</v>
      </c>
      <c r="C116" s="27"/>
      <c r="D116" s="28" t="s">
        <v>658</v>
      </c>
      <c r="E116" s="28" t="str">
        <f aca="false">IFERROR(__xludf.dummyfunction("GOOGLETRANSLATE(D116,""de"",""en"")"),"Conventional risk assessment methods are usually based on Generalized Linear Models (GLMS). These are statistical models that have been developed by insurance experts with many years of expertise and experience.
 In mechanical learning, an algorithm carri"&amp;"es out a risk assessment based on given criteria instead of appreciating parameters for statistical models. A conventional GLM can take into account the interaction between two, but no more than three variables, such as: B. the relationship between age an"&amp;"d gender of policyholder: inside. Machine learning, on the other hand, can ""understand"" thousands of variables and much deeper interactions.
 While machine learning and conventional models generate predictions of comparable quality, machine learning ena"&amp;"bles companies to determine crucial patterns, such as the mapping of clusters of policyholder: inside with a higher risk of damage.")</f>
        <v>Conventional risk assessment methods are usually based on Generalized Linear Models (GLMS). These are statistical models that have been developed by insurance experts with many years of expertise and experience.
 In mechanical learning, an algorithm carries out a risk assessment based on given criteria instead of appreciating parameters for statistical models. A conventional GLM can take into account the interaction between two, but no more than three variables, such as: B. the relationship between age and gender of policyholder: inside. Machine learning, on the other hand, can "understand" thousands of variables and much deeper interactions.
 While machine learning and conventional models generate predictions of comparable quality, machine learning enables companies to determine crucial patterns, such as the mapping of clusters of policyholder: inside with a higher risk of damage.</v>
      </c>
      <c r="F116" s="28" t="s">
        <v>659</v>
      </c>
      <c r="G116" s="28" t="str">
        <f aca="false">IFERROR(__xludf.dummyfunction("GOOGLETRANSLATE(F116,""de"",""en"")"),"A large financial company wanted to find early warning signals to recognize whether his creditors would probably go bankrupt on the inside. The traditional surveillance systems that they used checked the creditors: inside by checking their bank accounts, "&amp;"transfers or annual financial statements. However, when using such methods, the company got into a financial emergency at the time of discovering the warning signs. The financial company worked with Deloitte Czech Republic to create an early warning syste"&amp;"m for credit migrations.")</f>
        <v>A large financial company wanted to find early warning signals to recognize whether his creditors would probably go bankrupt on the inside. The traditional surveillance systems that they used checked the creditors: inside by checking their bank accounts, transfers or annual financial statements. However, when using such methods, the company got into a financial emergency at the time of discovering the warning signs. The financial company worked with Deloitte Czech Republic to create an early warning system for credit migrations.</v>
      </c>
      <c r="H116" s="28" t="s">
        <v>660</v>
      </c>
      <c r="I116" s="28" t="str">
        <f aca="false">IFERROR(__xludf.dummyfunction("GOOGLETRANSLATE(H116,""de"",""en"")"),"Deloitte Czech Republic has developed a AI tool called Eagle Eye that uses open source intelligence to collect signals from the Internet. The AI ​​software considers all the information you find about the company, customer or the market, which Deloitte as"&amp;"signs it, as a signal. With the help of machine learning, Eagle Eye then begins to analyze these signals, correlates them and recognizes certain patterns.
 AI can handle the huge amounts of data on the Internet and find correlations between parameters tha"&amp;"t people would not even think of. As soon as these patterns are determined, Eagle Eye constantly monitors the Internet to look for them and provide warnings.")</f>
        <v>Deloitte Czech Republic has developed a AI tool called Eagle Eye that uses open source intelligence to collect signals from the Internet. The AI ​​software considers all the information you find about the company, customer or the market, which Deloitte assigns it, as a signal. With the help of machine learning, Eagle Eye then begins to analyze these signals, correlates them and recognizes certain patterns.
 AI can handle the huge amounts of data on the Internet and find correlations between parameters that people would not even think of. As soon as these patterns are determined, Eagle Eye constantly monitors the Internet to look for them and provide warnings.</v>
      </c>
      <c r="J116" s="51" t="s">
        <v>620</v>
      </c>
      <c r="K116" s="18" t="s">
        <v>22</v>
      </c>
      <c r="L116" s="18" t="s">
        <v>621</v>
      </c>
      <c r="M116" s="29" t="s">
        <v>290</v>
      </c>
      <c r="N116" s="29" t="s">
        <v>129</v>
      </c>
      <c r="O116" s="29" t="s">
        <v>97</v>
      </c>
      <c r="P116" s="29" t="s">
        <v>47</v>
      </c>
      <c r="Q116" s="29" t="s">
        <v>180</v>
      </c>
      <c r="R116" s="29"/>
      <c r="S116" s="29"/>
      <c r="T116" s="54"/>
      <c r="U116" s="29" t="s">
        <v>51</v>
      </c>
      <c r="V116" s="29"/>
      <c r="W116" s="33"/>
      <c r="X116" s="32" t="s">
        <v>53</v>
      </c>
      <c r="Y116" s="33"/>
      <c r="Z116" s="29"/>
      <c r="AA116" s="36"/>
      <c r="AB116" s="33"/>
      <c r="AC116" s="64" t="s">
        <v>55</v>
      </c>
    </row>
    <row r="117" customFormat="false" ht="210" hidden="false" customHeight="false" outlineLevel="0" collapsed="false">
      <c r="A117" s="26" t="n">
        <v>114</v>
      </c>
      <c r="B117" s="38" t="s">
        <v>638</v>
      </c>
      <c r="C117" s="38"/>
      <c r="D117" s="39" t="s">
        <v>661</v>
      </c>
      <c r="E117" s="28" t="str">
        <f aca="false">IFERROR(__xludf.dummyfunction("GOOGLETRANSLATE(D117,""de"",""en"")"),"Computer-vision-based AI systems can analyze scans and pictures of receipts and then break down and group the individual purchases. The identified cost types and cost centers can then be mapped. As a result, the expenses bills can be automated and enriche"&amp;"d in accordance with the revision rules. The necessary data comes from the scanned documents and from other public sources, e.g. the average expenses in restaurants, reimbursement rules and information about what can be refunded by which employees. As a r"&amp;"esult, the expenses can be categorized correctly and uncritical items can be automatically approved and recorded in accordance with the reimbursement rules. In addition, the AI ​​system recognizes suspicious behavior based on the documents. The computer v"&amp;"ision algorithm analyzes the documents with the help of NLP (Natural Language Processing) and classifies the text. Evidence can be linked to the correct expense code and the respective cost center can be identified.")</f>
        <v>Computer-vision-based AI systems can analyze scans and pictures of receipts and then break down and group the individual purchases. The identified cost types and cost centers can then be mapped. As a result, the expenses bills can be automated and enriched in accordance with the revision rules. The necessary data comes from the scanned documents and from other public sources, e.g. the average expenses in restaurants, reimbursement rules and information about what can be refunded by which employees. As a result, the expenses can be categorized correctly and uncritical items can be automatically approved and recorded in accordance with the reimbursement rules. In addition, the AI ​​system recognizes suspicious behavior based on the documents. The computer vision algorithm analyzes the documents with the help of NLP (Natural Language Processing) and classifies the text. Evidence can be linked to the correct expense code and the respective cost center can be identified.</v>
      </c>
      <c r="F117" s="39" t="s">
        <v>662</v>
      </c>
      <c r="G117" s="28" t="str">
        <f aca="false">IFERROR(__xludf.dummyfunction("GOOGLETRANSLATE(F117,""de"",""en"")"),"Genpact is a global service company that has prescribed the creation of competitive advantages for its customers: inside by accelerating the digital transformation. One of the customers: inside of Genpact, a leading provider of elevators and mechanical me"&amp;"ans of transport, wanted an extended scope of examination in order to meet the company's high standards in terms of strict compliance and ethical business practices. The customer's annual expenses amounted to over $ 40 million, with around 8,000 expense r"&amp;"eports being drawn up per month, and the majority of the expenses were based on paper documents. Some of his employees were active in other regions in which fake receipts were a main problem.
 Without detailed reporting and persecution of tendencies and p"&amp;"atterns when non -compliance, there was no transparency in relation to expenses with high risk and non -compliant behavior of employees: inside.")</f>
        <v>Genpact is a global service company that has prescribed the creation of competitive advantages for its customers: inside by accelerating the digital transformation. One of the customers: inside of Genpact, a leading provider of elevators and mechanical means of transport, wanted an extended scope of examination in order to meet the company's high standards in terms of strict compliance and ethical business practices. The customer's annual expenses amounted to over $ 40 million, with around 8,000 expense reports being drawn up per month, and the majority of the expenses were based on paper documents. Some of his employees were active in other regions in which fake receipts were a main problem.
 Without detailed reporting and persecution of tendencies and patterns when non -compliance, there was no transparency in relation to expenses with high risk and non -compliant behavior of employees: inside.</v>
      </c>
      <c r="H117" s="39" t="s">
        <v>663</v>
      </c>
      <c r="I117" s="28" t="str">
        <f aca="false">IFERROR(__xludf.dummyfunction("GOOGLETRANSLATE(H117,""de"",""en"")"),"Gentpact worked with a AI-based startup to implement an automated AI-based review of expense reports. The AI-based solution was able to manage operations with little to medium risk with little or no manual input. This reduced the workload of the auditor a"&amp;"nd enabled the customer to concentrate on other important matters. It also enabled better visibility for management and improved employee compliance.
 Employee satisfaction also improved, since the reimbursements compliant could be paid faster and the exa"&amp;"miners: inside could concentrate on exceptional cases.")</f>
        <v>Gentpact worked with a AI-based startup to implement an automated AI-based review of expense reports. The AI-based solution was able to manage operations with little to medium risk with little or no manual input. This reduced the workload of the auditor and enabled the customer to concentrate on other important matters. It also enabled better visibility for management and improved employee compliance.
 Employee satisfaction also improved, since the reimbursements compliant could be paid faster and the examiners: inside could concentrate on exceptional cases.</v>
      </c>
      <c r="J117" s="50" t="s">
        <v>664</v>
      </c>
      <c r="K117" s="40" t="s">
        <v>22</v>
      </c>
      <c r="L117" s="40" t="s">
        <v>621</v>
      </c>
      <c r="M117" s="29" t="s">
        <v>290</v>
      </c>
      <c r="N117" s="29" t="s">
        <v>74</v>
      </c>
      <c r="O117" s="29" t="s">
        <v>46</v>
      </c>
      <c r="P117" s="29" t="s">
        <v>47</v>
      </c>
      <c r="Q117" s="29" t="s">
        <v>48</v>
      </c>
      <c r="R117" s="29"/>
      <c r="S117" s="29"/>
      <c r="T117" s="54"/>
      <c r="U117" s="29" t="s">
        <v>51</v>
      </c>
      <c r="V117" s="29"/>
      <c r="W117" s="33"/>
      <c r="X117" s="32" t="s">
        <v>53</v>
      </c>
      <c r="Y117" s="33"/>
      <c r="Z117" s="29"/>
      <c r="AA117" s="36"/>
      <c r="AB117" s="33"/>
      <c r="AC117" s="64" t="s">
        <v>55</v>
      </c>
    </row>
    <row r="118" customFormat="false" ht="150" hidden="false" customHeight="false" outlineLevel="0" collapsed="false">
      <c r="A118" s="26" t="n">
        <v>115</v>
      </c>
      <c r="C118" s="27" t="s">
        <v>665</v>
      </c>
      <c r="D118" s="28" t="s">
        <v>666</v>
      </c>
      <c r="E118" s="28" t="str">
        <f aca="false">IFERROR(__xludf.dummyfunction("GOOGLETRANSLATE(D118,""de"",""en"")"),"AI models for the emigration forecast analyze customer-related data from various sources, from social media channels and chatbot talks to service inquiries. The data is then analyzed on the underlying patterns and combined with historical data at previous"&amp;" emigration events. Building on this, the potential ""Churn Rate"" is evaluated and continuously updated.")</f>
        <v>AI models for the emigration forecast analyze customer-related data from various sources, from social media channels and chatbot talks to service inquiries. The data is then analyzed on the underlying patterns and combined with historical data at previous emigration events. Building on this, the potential "Churn Rate" is evaluated and continuously updated.</v>
      </c>
      <c r="F118" s="28" t="s">
        <v>667</v>
      </c>
      <c r="G118" s="28" t="str">
        <f aca="false">IFERROR(__xludf.dummyfunction("GOOGLETRANSLATE(F118,""de"",""en"")"),"Like any other industry, telecommunications are struggling with its pain points. As one of the world's largest industries, telecommunications are fighting with customer loyalty and all associated problems: growing emigration, unpredictable (or difficult t"&amp;"o predict) Customer Lifetime Value, falling average sales per user (ARPU). In addition, despite huge amounts of data, service providers of the telecommunications industry are rarely able to use them to prevent emigration. The growing emigration was a prob"&amp;"lem of most telecommunications companies worldwide as well as one of the largest Polish telecommunications companies.")</f>
        <v>Like any other industry, telecommunications are struggling with its pain points. As one of the world's largest industries, telecommunications are fighting with customer loyalty and all associated problems: growing emigration, unpredictable (or difficult to predict) Customer Lifetime Value, falling average sales per user (ARPU). In addition, despite huge amounts of data, service providers of the telecommunications industry are rarely able to use them to prevent emigration. The growing emigration was a problem of most telecommunications companies worldwide as well as one of the largest Polish telecommunications companies.</v>
      </c>
      <c r="H118" s="28" t="s">
        <v>668</v>
      </c>
      <c r="I118" s="28" t="str">
        <f aca="false">IFERROR(__xludf.dummyfunction("GOOGLETRANSLATE(H118,""de"",""en"")"),"The Polish telecommunications company worked with Neoteric to develop a emigration forecast solution based on predictive ML algorithms. The solution from Neoteric processed the complete database within 24 hours, consisting of around one billion customer -"&amp;"related data records and another 75 million additional external key figures. After processing the data, the prediction models were able to present the new scoring information to the sales team, which showed the probability of termination together with the"&amp;" probability of interest in certain products. Although all data was used for the training of the algorithms, the result was only announced to those: inside that had been approved for profiling.")</f>
        <v>The Polish telecommunications company worked with Neoteric to develop a emigration forecast solution based on predictive ML algorithms. The solution from Neoteric processed the complete database within 24 hours, consisting of around one billion customer -related data records and another 75 million additional external key figures. After processing the data, the prediction models were able to present the new scoring information to the sales team, which showed the probability of termination together with the probability of interest in certain products. Although all data was used for the training of the algorithms, the result was only announced to those: inside that had been approved for profiling.</v>
      </c>
      <c r="J118" s="51" t="s">
        <v>669</v>
      </c>
      <c r="K118" s="18" t="s">
        <v>22</v>
      </c>
      <c r="L118" s="18" t="s">
        <v>670</v>
      </c>
      <c r="M118" s="29" t="s">
        <v>281</v>
      </c>
      <c r="N118" s="29" t="s">
        <v>129</v>
      </c>
      <c r="O118" s="29" t="s">
        <v>46</v>
      </c>
      <c r="P118" s="29" t="s">
        <v>47</v>
      </c>
      <c r="Q118" s="29" t="s">
        <v>48</v>
      </c>
      <c r="R118" s="29"/>
      <c r="S118" s="29"/>
      <c r="T118" s="54"/>
      <c r="U118" s="29" t="s">
        <v>51</v>
      </c>
      <c r="V118" s="47"/>
      <c r="W118" s="33"/>
      <c r="X118" s="32"/>
      <c r="Y118" s="33"/>
      <c r="Z118" s="29"/>
      <c r="AA118" s="36"/>
      <c r="AB118" s="33"/>
      <c r="AC118" s="64" t="s">
        <v>55</v>
      </c>
    </row>
    <row r="119" customFormat="false" ht="356" hidden="false" customHeight="false" outlineLevel="0" collapsed="false">
      <c r="A119" s="26" t="n">
        <v>116</v>
      </c>
      <c r="B119" s="38" t="s">
        <v>671</v>
      </c>
      <c r="C119" s="38"/>
      <c r="D119" s="39" t="s">
        <v>672</v>
      </c>
      <c r="E119" s="28" t="str">
        <f aca="false">IFERROR(__xludf.dummyfunction("GOOGLETRANSLATE(D119,""de"",""en"")"),"Conversation Intelligence uses KI to react to a conversation in real time, to call calls, transcribe them, to activate, to activate, to analyze calls and to assign a score. It is often used for sales talks in which AI an intelligent analysis of conversati"&amp;"ons with customers: enables inside and sends suggestions to perform the conversation efficiently. These tips are as feedback to the workstation of Call agent: inside or sales manager: forwarded inside so that they become active. The conversation intellige"&amp;"nce is supported by speech recognition that converted audio into text, and natural language processing techniques to analyze the conversation, find patterns and make predictions.")</f>
        <v>Conversation Intelligence uses KI to react to a conversation in real time, to call calls, transcribe them, to activate, to activate, to analyze calls and to assign a score. It is often used for sales talks in which AI an intelligent analysis of conversations with customers: enables inside and sends suggestions to perform the conversation efficiently. These tips are as feedback to the workstation of Call agent: inside or sales manager: forwarded inside so that they become active. The conversation intelligence is supported by speech recognition that converted audio into text, and natural language processing techniques to analyze the conversation, find patterns and make predictions.</v>
      </c>
      <c r="F119" s="39" t="s">
        <v>673</v>
      </c>
      <c r="G119" s="28" t="str">
        <f aca="false">IFERROR(__xludf.dummyfunction("GOOGLETRANSLATE(F119,""de"",""en"")"),"Kareo was founded in 2004 and offers the only cloud-based and complete medical technology platform that was developed for independent practices. The sales team has grown by 368% in the past three years. However, when the sales organization is expanded fur"&amp;"ther, they came across a ""demo problem"". Among the 40 customer supervisors: inside there were three sales engineers who carried out almost all product demonstrations. This resulted in a deficit of available time windows for sales engineers to carry out "&amp;"the demos, which extended their sales cycle. However, if sales engineer: the inside of the demos was completely freed from the implementation, the sales final rates sank because the employees: in the inside were not used to carry out demos themselves. Kar"&amp;"eo wanted to renew the sales cycle by removing sales engineers: removing the demo process inside, while the final rates still increased and the sales employee: inside the opportunity is given to effectively carry out demos. Demos are crucial for Kareo's s"&amp;"ales success - buy only when you see a well -designed, personalized demo. The sales manager team: Inside, an insight into the action during the demos had to be given so that it could make sure that these calls ran according to plan as soon as the sales en"&amp;"gineer: inside was no longer part of the action. They had to ensure that their sales employees brought the most important messages inside and the core functions associated with the business problems of potential customers: inside. In parallel to this chal"&amp;"lenge with the final rate, the team had problems to accelerate the onboarding period of new sales employees: inside.")</f>
        <v>Kareo was founded in 2004 and offers the only cloud-based and complete medical technology platform that was developed for independent practices. The sales team has grown by 368% in the past three years. However, when the sales organization is expanded further, they came across a "demo problem". Among the 40 customer supervisors: inside there were three sales engineers who carried out almost all product demonstrations. This resulted in a deficit of available time windows for sales engineers to carry out the demos, which extended their sales cycle. However, if sales engineer: the inside of the demos was completely freed from the implementation, the sales final rates sank because the employees: in the inside were not used to carry out demos themselves. Kareo wanted to renew the sales cycle by removing sales engineers: removing the demo process inside, while the final rates still increased and the sales employee: inside the opportunity is given to effectively carry out demos. Demos are crucial for Kareo's sales success - buy only when you see a well -designed, personalized demo. The sales manager team: Inside, an insight into the action during the demos had to be given so that it could make sure that these calls ran according to plan as soon as the sales engineer: inside was no longer part of the action. They had to ensure that their sales employees brought the most important messages inside and the core functions associated with the business problems of potential customers: inside. In parallel to this challenge with the final rate, the team had problems to accelerate the onboarding period of new sales employees: inside.</v>
      </c>
      <c r="H119" s="39" t="s">
        <v>674</v>
      </c>
      <c r="I119" s="28" t="str">
        <f aca="false">IFERROR(__xludf.dummyfunction("GOOGLETRANSLATE(H119,""de"",""en"")"),"Kareo tried the Gong's conversation in the intelligence platform. Gong's promise was to increase the final rates in the 40-person team and accelerate onboarding by recording, transcribed and analyzing the demos of the sales team. On the side of the final "&amp;"rate, this would give the team an insight into the course of the demos so that it could be trained and the course could be corrected on a large scale. On the onboarding page, the recorded demos, which the team collected, could be used to accelerate onboar"&amp;"ding for new employees: inside. New sales employees: In the inside, in every phase of the sales cycle, a ""highlight role"" would have good calls that you could check at the beginning to quickly take you through the individual steps. This would enable the"&amp;"m to create their own calls and demos in just one or two weeks instead of several months.")</f>
        <v>Kareo tried the Gong's conversation in the intelligence platform. Gong's promise was to increase the final rates in the 40-person team and accelerate onboarding by recording, transcribed and analyzing the demos of the sales team. On the side of the final rate, this would give the team an insight into the course of the demos so that it could be trained and the course could be corrected on a large scale. On the onboarding page, the recorded demos, which the team collected, could be used to accelerate onboarding for new employees: inside. New sales employees: In the inside, in every phase of the sales cycle, a "highlight role" would have good calls that you could check at the beginning to quickly take you through the individual steps. This would enable them to create their own calls and demos in just one or two weeks instead of several months.</v>
      </c>
      <c r="J119" s="39" t="s">
        <v>675</v>
      </c>
      <c r="K119" s="40" t="s">
        <v>22</v>
      </c>
      <c r="L119" s="40" t="s">
        <v>670</v>
      </c>
      <c r="M119" s="29" t="s">
        <v>44</v>
      </c>
      <c r="N119" s="29" t="s">
        <v>282</v>
      </c>
      <c r="O119" s="29" t="s">
        <v>46</v>
      </c>
      <c r="P119" s="29" t="s">
        <v>47</v>
      </c>
      <c r="Q119" s="29" t="s">
        <v>180</v>
      </c>
      <c r="R119" s="29"/>
      <c r="S119" s="29"/>
      <c r="T119" s="54"/>
      <c r="U119" s="29" t="s">
        <v>51</v>
      </c>
      <c r="V119" s="29"/>
      <c r="W119" s="33"/>
      <c r="X119" s="32" t="s">
        <v>53</v>
      </c>
      <c r="Y119" s="33"/>
      <c r="Z119" s="29"/>
      <c r="AA119" s="36"/>
      <c r="AB119" s="33"/>
      <c r="AC119" s="64" t="s">
        <v>55</v>
      </c>
    </row>
    <row r="120" customFormat="false" ht="328" hidden="false" customHeight="false" outlineLevel="0" collapsed="false">
      <c r="A120" s="26" t="n">
        <v>117</v>
      </c>
      <c r="B120" s="27" t="s">
        <v>676</v>
      </c>
      <c r="C120" s="27"/>
      <c r="D120" s="28" t="s">
        <v>677</v>
      </c>
      <c r="E120" s="28" t="str">
        <f aca="false">IFERROR(__xludf.dummyfunction("GOOGLETRANSLATE(D120,""de"",""en"")"),"Lead management often depends on the experiences and skills of sales employees: inside and the company's best practice. AI systems can supplement the lead management process with quantitative findings. AI models recognize clusters within the customer base"&amp;" and can derive the optimal tactics for lead extraction. The algorithms combine historical data with real -time information and then compare successful interactions with failures and offer suggestions for interaction with the specific lead to increase the"&amp;" success rate.")</f>
        <v>Lead management often depends on the experiences and skills of sales employees: inside and the company's best practice. AI systems can supplement the lead management process with quantitative findings. AI models recognize clusters within the customer base and can derive the optimal tactics for lead extraction. The algorithms combine historical data with real -time information and then compare successful interactions with failures and offer suggestions for interaction with the specific lead to increase the success rate.</v>
      </c>
      <c r="F120" s="28" t="s">
        <v>678</v>
      </c>
      <c r="G120" s="28" t="str">
        <f aca="false">IFERROR(__xludf.dummyfunction("GOOGLETRANSLATE(F120,""de"",""en"")"),"Microsoft is an American multinational technology group that produces computer software, consumer electronics, PCs and the associated services. The Microsoft sales and marketing team receives millions of potential sales contacts every year, to which they "&amp;"have to pursue to determine how they can best meet the needs of potential. In order to generate worldwide demand for your products and services, marketing and sales organization leads when people request information or access the tracked content using an "&amp;"online form. If someone registers, sends an email or downloads content for a Microsoft product version, the person or the company becomes a lead for sales and marketing purposes. Microsoft markets between 5 and 10 million leads per year. These names- whic"&amp;"h can be a company or a person- become data sets in the marketing and sales system. As a sales organization, the main goal is to capture unknown leads as effectively as possible and to convert them into Microsoft-Kund: convert inside, i.e. users: inside a"&amp;"nd buyers: Inside of their products. Microsoft begins the process by identifying who is the unknown entity by receiving the name, organization and other basic information. Then take this potential customer and try to find out how likely it is that he buys"&amp;" microsoft software. Historically speaking, the leads that the sales employees are received are very little qualified. Eighty percent of leads do not react to the first contact by the sales employee: inside.")</f>
        <v>Microsoft is an American multinational technology group that produces computer software, consumer electronics, PCs and the associated services. The Microsoft sales and marketing team receives millions of potential sales contacts every year, to which they have to pursue to determine how they can best meet the needs of potential. In order to generate worldwide demand for your products and services, marketing and sales organization leads when people request information or access the tracked content using an online form. If someone registers, sends an email or downloads content for a Microsoft product version, the person or the company becomes a lead for sales and marketing purposes. Microsoft markets between 5 and 10 million leads per year. These names- which can be a company or a person- become data sets in the marketing and sales system. As a sales organization, the main goal is to capture unknown leads as effectively as possible and to convert them into Microsoft-Kund: convert inside, i.e. users: inside and buyers: Inside of their products. Microsoft begins the process by identifying who is the unknown entity by receiving the name, organization and other basic information. Then take this potential customer and try to find out how likely it is that he buys microsoft software. Historically speaking, the leads that the sales employees are received are very little qualified. Eighty percent of leads do not react to the first contact by the sales employee: inside.</v>
      </c>
      <c r="H120" s="28" t="s">
        <v>679</v>
      </c>
      <c r="I120" s="28" t="str">
        <f aca="false">IFERROR(__xludf.dummyfunction("GOOGLETRANSLATE(H120,""de"",""en"")"),"The path to AI-controlled lead qualification began before AI became part of the lead assessment process and went in three different phases:
 1. Business rules. Here Microsoft started before AI was added to the lead qualification. The sales and marketing s"&amp;"ystem contained business rules that provided a relative value that indicates the likelihood that a lead will be converted into a sales option. These rules assign a point value to a customer to create a lead rating structure.
 2. AI supported lead scoring."&amp;" During this phase, Microsoft KI implemented to improve its lead scoring system. Ki-lead scoring focuses on customer behavior and shows the different types, as a customer interacts with Microsoft, values, which creates a more precise scoring result.
 3. B"&amp;"ot-controlled commitment and detection of intentions to talk. The latest phase included the integration of a AI-Bot and an engine based on machine learning, which examines and manages email communication between the customer and the sales team. Microsoft "&amp;"called the engine ""Bot (and Ki) Enabled Augmented Marketing"" (Beam). Beam focuses on recognizing the intention to conversation in order to determine the likelihood that a customer is willing to buy products or services.")</f>
        <v>The path to AI-controlled lead qualification began before AI became part of the lead assessment process and went in three different phases:
 1. Business rules. Here Microsoft started before AI was added to the lead qualification. The sales and marketing system contained business rules that provided a relative value that indicates the likelihood that a lead will be converted into a sales option. These rules assign a point value to a customer to create a lead rating structure.
 2. AI supported lead scoring. During this phase, Microsoft KI implemented to improve its lead scoring system. Ki-lead scoring focuses on customer behavior and shows the different types, as a customer interacts with Microsoft, values, which creates a more precise scoring result.
 3. Bot-controlled commitment and detection of intentions to talk. The latest phase included the integration of a AI-Bot and an engine based on machine learning, which examines and manages email communication between the customer and the sales team. Microsoft called the engine "Bot (and Ki) Enabled Augmented Marketing" (Beam). Beam focuses on recognizing the intention to conversation in order to determine the likelihood that a customer is willing to buy products or services.</v>
      </c>
      <c r="J120" s="51" t="s">
        <v>680</v>
      </c>
      <c r="K120" s="18" t="s">
        <v>22</v>
      </c>
      <c r="L120" s="18" t="s">
        <v>670</v>
      </c>
      <c r="M120" s="29" t="s">
        <v>417</v>
      </c>
      <c r="N120" s="29" t="s">
        <v>74</v>
      </c>
      <c r="O120" s="29" t="s">
        <v>46</v>
      </c>
      <c r="P120" s="29" t="s">
        <v>47</v>
      </c>
      <c r="Q120" s="29" t="s">
        <v>180</v>
      </c>
      <c r="R120" s="29"/>
      <c r="S120" s="29"/>
      <c r="T120" s="54"/>
      <c r="U120" s="29" t="s">
        <v>51</v>
      </c>
      <c r="V120" s="47"/>
      <c r="W120" s="33"/>
      <c r="X120" s="32" t="s">
        <v>53</v>
      </c>
      <c r="Y120" s="33"/>
      <c r="Z120" s="29"/>
      <c r="AA120" s="36"/>
      <c r="AB120" s="33"/>
      <c r="AC120" s="64" t="s">
        <v>104</v>
      </c>
    </row>
    <row r="121" customFormat="false" ht="195" hidden="false" customHeight="false" outlineLevel="0" collapsed="false">
      <c r="A121" s="26" t="n">
        <v>118</v>
      </c>
      <c r="B121" s="38" t="s">
        <v>681</v>
      </c>
      <c r="C121" s="38"/>
      <c r="D121" s="39" t="s">
        <v>682</v>
      </c>
      <c r="E121" s="28" t="str">
        <f aca="false">IFERROR(__xludf.dummyfunction("GOOGLETRANSLATE(D121,""de"",""en"")"),"In the case of dynamic pricing, also Surge Pricing, Demand Pricing, Real-Time Pricing or Algorithmic Pricing, the price is flexible and is based on request, supply, competition price and by-product prices. The price can even change from customer to custom"&amp;"er depending on the purchase behavior. Dynamic pricing enables suppliers: inside, more flexible and more individually adjusting the prices. Traditionally, the pricing was determined on the basis of static price rules that used a limited amount of data inp"&amp;"ut. The explosive growth of big data and the potential contained therein for the development of AI and machine learning approaches for price strategies have opened new opportunities for intelligent price solutions. The technology of mechanical learning li"&amp;"fts the dynamic pricing to the next stage, since it can process much larger data records and take into account various influencing factors in order to predict the effects of price changes.")</f>
        <v>In the case of dynamic pricing, also Surge Pricing, Demand Pricing, Real-Time Pricing or Algorithmic Pricing, the price is flexible and is based on request, supply, competition price and by-product prices. The price can even change from customer to customer depending on the purchase behavior. Dynamic pricing enables suppliers: inside, more flexible and more individually adjusting the prices. Traditionally, the pricing was determined on the basis of static price rules that used a limited amount of data input. The explosive growth of big data and the potential contained therein for the development of AI and machine learning approaches for price strategies have opened new opportunities for intelligent price solutions. The technology of mechanical learning lifts the dynamic pricing to the next stage, since it can process much larger data records and take into account various influencing factors in order to predict the effects of price changes.</v>
      </c>
      <c r="F121" s="39" t="s">
        <v>683</v>
      </c>
      <c r="G121" s="28" t="str">
        <f aca="false">IFERROR(__xludf.dummyfunction("GOOGLETRANSLATE(F121,""de"",""en"")"),"Dynamic Pricing in stationary shops has always been a big problem compared to e-commerce. First, it is a long and tedious task to update the prices for every article in the building, unless the business has digital price tags. In contrast, prices in an on"&amp;"line shop can be changed in the entire business in a matter of seconds.
 Second, it was a difficult challenge to model demand and conversion rates for every article in the inpatient context. Conversion rates are an excellent indicator that price optimizat"&amp;"ion with artificial intelligence can use to understand the price dynamics for every product and are of crucial importance in dynamic online price models. Unfortunately, it has so far been impossible to understand the conversion rates in the offline shops.")</f>
        <v>Dynamic Pricing in stationary shops has always been a big problem compared to e-commerce. First, it is a long and tedious task to update the prices for every article in the building, unless the business has digital price tags. In contrast, prices in an online shop can be changed in the entire business in a matter of seconds.
 Second, it was a difficult challenge to model demand and conversion rates for every article in the inpatient context. Conversion rates are an excellent indicator that price optimization with artificial intelligence can use to understand the price dynamics for every product and are of crucial importance in dynamic online price models. Unfortunately, it has so far been impossible to understand the conversion rates in the offline shops.</v>
      </c>
      <c r="H121" s="39" t="s">
        <v>684</v>
      </c>
      <c r="I121" s="28" t="str">
        <f aca="false">IFERROR(__xludf.dummyfunction("GOOGLETRANSLATE(H121,""de"",""en"")"),"In cooperation with a large retailer in the USA with over 30 inpatient shops, Remi Ai relied on his earlier work in the fields of image recognition and pedestrian modeling in order to use artificial intelligence for customer persecution in the CCTV (Close"&amp;"d Circuit Television/ Video Supernigence) of the.
 This image labeling platform pursued how many announced: individual products looked at. These were used to calculate the conversion rates for individual products and then fed into the artificial intellige"&amp;"nce of the dynamic pricing in order to better understand how price changes affected the conversion rates.
 By using pedestrian tracking in the shop to understand the conversion rates for products exactly, Remi Ai was able to use this information to carry "&amp;"out parallel tests with different price strategies.")</f>
        <v>In cooperation with a large retailer in the USA with over 30 inpatient shops, Remi Ai relied on his earlier work in the fields of image recognition and pedestrian modeling in order to use artificial intelligence for customer persecution in the CCTV (Closed Circuit Television/ Video Supernigence) of the.
 This image labeling platform pursued how many announced: individual products looked at. These were used to calculate the conversion rates for individual products and then fed into the artificial intelligence of the dynamic pricing in order to better understand how price changes affected the conversion rates.
 By using pedestrian tracking in the shop to understand the conversion rates for products exactly, Remi Ai was able to use this information to carry out parallel tests with different price strategies.</v>
      </c>
      <c r="J121" s="50" t="s">
        <v>685</v>
      </c>
      <c r="K121" s="40" t="s">
        <v>22</v>
      </c>
      <c r="L121" s="40" t="s">
        <v>670</v>
      </c>
      <c r="M121" s="29" t="s">
        <v>155</v>
      </c>
      <c r="N121" s="29" t="s">
        <v>74</v>
      </c>
      <c r="O121" s="29" t="s">
        <v>75</v>
      </c>
      <c r="P121" s="29" t="s">
        <v>47</v>
      </c>
      <c r="Q121" s="29" t="s">
        <v>48</v>
      </c>
      <c r="R121" s="29"/>
      <c r="S121" s="29"/>
      <c r="T121" s="54"/>
      <c r="U121" s="29" t="s">
        <v>51</v>
      </c>
      <c r="V121" s="47"/>
      <c r="W121" s="33"/>
      <c r="X121" s="32" t="s">
        <v>53</v>
      </c>
      <c r="Y121" s="33"/>
      <c r="Z121" s="29"/>
      <c r="AA121" s="36"/>
      <c r="AB121" s="33"/>
      <c r="AC121" s="64" t="s">
        <v>55</v>
      </c>
    </row>
    <row r="122" customFormat="false" ht="195" hidden="false" customHeight="false" outlineLevel="0" collapsed="false">
      <c r="A122" s="26" t="n">
        <v>119</v>
      </c>
      <c r="B122" s="27" t="s">
        <v>686</v>
      </c>
      <c r="C122" s="27"/>
      <c r="D122" s="28" t="s">
        <v>682</v>
      </c>
      <c r="E122" s="28" t="str">
        <f aca="false">IFERROR(__xludf.dummyfunction("GOOGLETRANSLATE(D122,""de"",""en"")"),"In the case of dynamic pricing, also Surge Pricing, Demand Pricing, Real-Time Pricing or Algorithmic Pricing, the price is flexible and is based on request, supply, competition price and by-product prices. The price can even change from customer to custom"&amp;"er depending on the purchase behavior. Dynamic pricing enables suppliers: inside, more flexible and more individually adjusting the prices. Traditionally, the pricing was determined on the basis of static price rules that used a limited amount of data inp"&amp;"ut. The explosive growth of big data and the potential contained therein for the development of AI and machine learning approaches for price strategies have opened new opportunities for intelligent price solutions. The technology of mechanical learning li"&amp;"fts the dynamic pricing to the next stage, since it can process much larger data records and take into account various influencing factors in order to predict the effects of price changes.")</f>
        <v>In the case of dynamic pricing, also Surge Pricing, Demand Pricing, Real-Time Pricing or Algorithmic Pricing, the price is flexible and is based on request, supply, competition price and by-product prices. The price can even change from customer to customer depending on the purchase behavior. Dynamic pricing enables suppliers: inside, more flexible and more individually adjusting the prices. Traditionally, the pricing was determined on the basis of static price rules that used a limited amount of data input. The explosive growth of big data and the potential contained therein for the development of AI and machine learning approaches for price strategies have opened new opportunities for intelligent price solutions. The technology of mechanical learning lifts the dynamic pricing to the next stage, since it can process much larger data records and take into account various influencing factors in order to predict the effects of price changes.</v>
      </c>
      <c r="F122" s="28" t="s">
        <v>687</v>
      </c>
      <c r="G122" s="28" t="str">
        <f aca="false">IFERROR(__xludf.dummyfunction("GOOGLETRANSLATE(F122,""de"",""en"")"),"(Online) dealers such as Bonprix, Best Secret, Orsay, Galeria Karstadt, Kaufhof or Takko process tons of sales data. Managers traditionally used: inside their experience, their know-how and their intuition to determine prices.")</f>
        <v>(Online) dealers such as Bonprix, Best Secret, Orsay, Galeria Karstadt, Kaufhof or Takko process tons of sales data. Managers traditionally used: inside their experience, their know-how and their intuition to determine prices.</v>
      </c>
      <c r="H122" s="28" t="s">
        <v>688</v>
      </c>
      <c r="I122" s="28" t="str">
        <f aca="false">IFERROR(__xludf.dummyfunction("GOOGLETRANSLATE(H122,""de"",""en"")"),"Bonprix has worked with Blue Yonder, which with the help of machine learning determines the best price based on previous sales data and taking several external factors into account. This allows you to automate manual tasks. Price changes can be implemente"&amp;"d with Dynamic Pricing overnight, for example if there are a short-term needs for profit or inventory management. In the past, the typical merchants spent up to 80% of their time with discounts. The AI ​​tool has automated this, and now they only spend ab"&amp;"out 20% of their time with discounts.")</f>
        <v>Bonprix has worked with Blue Yonder, which with the help of machine learning determines the best price based on previous sales data and taking several external factors into account. This allows you to automate manual tasks. Price changes can be implemented with Dynamic Pricing overnight, for example if there are a short-term needs for profit or inventory management. In the past, the typical merchants spent up to 80% of their time with discounts. The AI ​​tool has automated this, and now they only spend about 20% of their time with discounts.</v>
      </c>
      <c r="J122" s="28" t="s">
        <v>685</v>
      </c>
      <c r="K122" s="18" t="s">
        <v>22</v>
      </c>
      <c r="L122" s="18" t="s">
        <v>670</v>
      </c>
      <c r="M122" s="29"/>
      <c r="N122" s="29"/>
      <c r="O122" s="29"/>
      <c r="P122" s="29"/>
      <c r="Q122" s="29" t="s">
        <v>689</v>
      </c>
      <c r="R122" s="29"/>
      <c r="S122" s="29"/>
      <c r="T122" s="54"/>
      <c r="U122" s="29" t="s">
        <v>51</v>
      </c>
      <c r="V122" s="47"/>
      <c r="W122" s="33"/>
      <c r="X122" s="32" t="s">
        <v>53</v>
      </c>
      <c r="Y122" s="33"/>
      <c r="Z122" s="47"/>
      <c r="AA122" s="36"/>
      <c r="AB122" s="33"/>
      <c r="AC122" s="64" t="s">
        <v>55</v>
      </c>
    </row>
    <row r="123" customFormat="false" ht="240" hidden="false" customHeight="false" outlineLevel="0" collapsed="false">
      <c r="A123" s="26" t="n">
        <v>120</v>
      </c>
      <c r="B123" s="38" t="s">
        <v>690</v>
      </c>
      <c r="C123" s="38"/>
      <c r="D123" s="39" t="s">
        <v>691</v>
      </c>
      <c r="E123" s="28" t="str">
        <f aca="false">IFERROR(__xludf.dummyfunction("GOOGLETRANSLATE(D123,""de"",""en"")"),"The product recommendation is based on machine learning in order to provide personalized recommendations that correspond to the taste and preferences of the customers: inside over different points of contact. Whether on an e-commerce website, in e-mails, "&amp;"in ads or on social media, a product recommendation is usually intended to make buying decisions easier by making a announcement: inside, products that meet your taste and needs , easy to identify. While the original goal of a product recommendation tool "&amp;"was to reduce the flood of information for internet users: inside and to make information procurement more efficient, it has developed into a decisive strategic tool for companies in the online markets. A product recommendation block that is available on "&amp;"a product detail page can be very convincing in this sense that it influences the online decision by showing alternatives that are similar to the respected product.")</f>
        <v>The product recommendation is based on machine learning in order to provide personalized recommendations that correspond to the taste and preferences of the customers: inside over different points of contact. Whether on an e-commerce website, in e-mails, in ads or on social media, a product recommendation is usually intended to make buying decisions easier by making a announcement: inside, products that meet your taste and needs , easy to identify. While the original goal of a product recommendation tool was to reduce the flood of information for internet users: inside and to make information procurement more efficient, it has developed into a decisive strategic tool for companies in the online markets. A product recommendation block that is available on a product detail page can be very convincing in this sense that it influences the online decision by showing alternatives that are similar to the respected product.</v>
      </c>
      <c r="F123" s="39" t="s">
        <v>692</v>
      </c>
      <c r="G123" s="28" t="str">
        <f aca="false">IFERROR(__xludf.dummyfunction("GOOGLETRANSLATE(F123,""de"",""en"")"),"Hanes Australasia with its headquarters in Melbourne, home of some of the best known clothing and lifestyle brands of Australia- including Bonds, Bras N Things and Sheridan- employs more than 4,000 people and is in all of Australia, New Zealand, South Afr"&amp;"ica, Great Britain, the USA, China and Represent Indonesia. After taking over the Pacific Brands at the time in 2016, Hanesbrand's Inc., headquartered in North Carolina, sells Hanes Australasia its products via its network of around 550 shops, its 14 webs"&amp;"ites and its extensive wholesale network. With its Google Cloud data architecture, which helped Hanes Australasia to achieve a leading position as e-commerce dealer in Australia and beyond, the company began to examine how machine learning could use to of"&amp;"fer even more convincing, more personalized customer experiences . In particular, it wanted to get away from a manual, labor -intensive method to recommend visitors: inside his websites. A team member spent half a day a week to update recommendations for "&amp;"thousands of products using complicated spreadsheets.")</f>
        <v>Hanes Australasia with its headquarters in Melbourne, home of some of the best known clothing and lifestyle brands of Australia- including Bonds, Bras N Things and Sheridan- employs more than 4,000 people and is in all of Australia, New Zealand, South Africa, Great Britain, the USA, China and Represent Indonesia. After taking over the Pacific Brands at the time in 2016, Hanesbrand's Inc., headquartered in North Carolina, sells Hanes Australasia its products via its network of around 550 shops, its 14 websites and its extensive wholesale network. With its Google Cloud data architecture, which helped Hanes Australasia to achieve a leading position as e-commerce dealer in Australia and beyond, the company began to examine how machine learning could use to offer even more convincing, more personalized customer experiences . In particular, it wanted to get away from a manual, labor -intensive method to recommend visitors: inside his websites. A team member spent half a day a week to update recommendations for thousands of products using complicated spreadsheets.</v>
      </c>
      <c r="H123" s="39" t="s">
        <v>692</v>
      </c>
      <c r="I123" s="28" t="str">
        <f aca="false">IFERROR(__xludf.dummyfunction("GOOGLETRANSLATE(H123,""de"",""en"")"),"Hanes Australasia with its headquarters in Melbourne, home of some of the best known clothing and lifestyle brands of Australia- including Bonds, Bras N Things and Sheridan- employs more than 4,000 people and is in all of Australia, New Zealand, South Afr"&amp;"ica, Great Britain, the USA, China and Represent Indonesia. After taking over the Pacific Brands at the time in 2016, Hanesbrand's Inc., headquartered in North Carolina, sells Hanes Australasia its products via its network of around 550 shops, its 14 webs"&amp;"ites and its extensive wholesale network. With its Google Cloud data architecture, which helped Hanes Australasia to achieve a leading position as e-commerce dealer in Australia and beyond, the company began to examine how machine learning could use to of"&amp;"fer even more convincing, more personalized customer experiences . In particular, it wanted to get away from a manual, labor -intensive method to recommend visitors: inside his websites. A team member spent half a day a week to update recommendations for "&amp;"thousands of products using complicated spreadsheets.")</f>
        <v>Hanes Australasia with its headquarters in Melbourne, home of some of the best known clothing and lifestyle brands of Australia- including Bonds, Bras N Things and Sheridan- employs more than 4,000 people and is in all of Australia, New Zealand, South Africa, Great Britain, the USA, China and Represent Indonesia. After taking over the Pacific Brands at the time in 2016, Hanesbrand's Inc., headquartered in North Carolina, sells Hanes Australasia its products via its network of around 550 shops, its 14 websites and its extensive wholesale network. With its Google Cloud data architecture, which helped Hanes Australasia to achieve a leading position as e-commerce dealer in Australia and beyond, the company began to examine how machine learning could use to offer even more convincing, more personalized customer experiences . In particular, it wanted to get away from a manual, labor -intensive method to recommend visitors: inside his websites. A team member spent half a day a week to update recommendations for thousands of products using complicated spreadsheets.</v>
      </c>
      <c r="J123" s="39" t="s">
        <v>693</v>
      </c>
      <c r="K123" s="40" t="s">
        <v>22</v>
      </c>
      <c r="L123" s="40" t="s">
        <v>670</v>
      </c>
      <c r="M123" s="29" t="s">
        <v>417</v>
      </c>
      <c r="N123" s="29" t="s">
        <v>74</v>
      </c>
      <c r="O123" s="29"/>
      <c r="P123" s="29" t="s">
        <v>47</v>
      </c>
      <c r="Q123" s="29" t="s">
        <v>48</v>
      </c>
      <c r="R123" s="29"/>
      <c r="S123" s="29"/>
      <c r="T123" s="54"/>
      <c r="U123" s="29" t="s">
        <v>47</v>
      </c>
      <c r="V123" s="66" t="s">
        <v>694</v>
      </c>
      <c r="W123" s="33"/>
      <c r="X123" s="32"/>
      <c r="Y123" s="33"/>
      <c r="Z123" s="66" t="n">
        <v>5</v>
      </c>
      <c r="AA123" s="36"/>
      <c r="AB123" s="33"/>
      <c r="AC123" s="64" t="s">
        <v>55</v>
      </c>
    </row>
    <row r="124" customFormat="false" ht="150" hidden="false" customHeight="false" outlineLevel="0" collapsed="false">
      <c r="A124" s="26" t="n">
        <v>121</v>
      </c>
      <c r="B124" s="27" t="s">
        <v>695</v>
      </c>
      <c r="C124" s="27"/>
      <c r="D124" s="28" t="s">
        <v>696</v>
      </c>
      <c r="E124" s="28" t="str">
        <f aca="false">IFERROR(__xludf.dummyfunction("GOOGLETRANSLATE(D124,""de"",""en"")"),"In B2C single-hand sales sales, AI-based analyzes help to optimize the layout in the shop and on websites based on data for customer behavior. Video surveillance serves retailers: Inside for a long time for damage prevention, crime defense and employee su"&amp;"pervision. With the introduction of AI-based Video Content Analytics, retailers discover: Inside, however, that the value of surveillance material can be expanded beyond traditional security applications. The possibility of measuring hotspots, traffic flo"&amp;"w, length of stay and product presentation activity and comparing these trends over time, retailers are able to maximize the shop layout and navigation inside and increase the conversions.")</f>
        <v>In B2C single-hand sales sales, AI-based analyzes help to optimize the layout in the shop and on websites based on data for customer behavior. Video surveillance serves retailers: Inside for a long time for damage prevention, crime defense and employee supervision. With the introduction of AI-based Video Content Analytics, retailers discover: Inside, however, that the value of surveillance material can be expanded beyond traditional security applications. The possibility of measuring hotspots, traffic flow, length of stay and product presentation activity and comparing these trends over time, retailers are able to maximize the shop layout and navigation inside and increase the conversions.</v>
      </c>
      <c r="F124" s="28" t="s">
        <v>192</v>
      </c>
      <c r="G124" s="28" t="str">
        <f aca="false">IFERROR(__xludf.dummyfunction("GOOGLETRANSLATE(F124,""de"",""en"")"),"No publicly described implementation is known at December 2021. The content of the database is regularly renewed.")</f>
        <v>No publicly described implementation is known at December 2021. The content of the database is regularly renewed.</v>
      </c>
      <c r="H124" s="28" t="s">
        <v>192</v>
      </c>
      <c r="I124" s="28" t="str">
        <f aca="false">IFERROR(__xludf.dummyfunction("GOOGLETRANSLATE(H124,""de"",""en"")"),"No publicly described implementation is known at December 2021. The content of the database is regularly renewed.")</f>
        <v>No publicly described implementation is known at December 2021. The content of the database is regularly renewed.</v>
      </c>
      <c r="J124" s="28" t="s">
        <v>697</v>
      </c>
      <c r="K124" s="18" t="s">
        <v>22</v>
      </c>
      <c r="L124" s="18" t="s">
        <v>670</v>
      </c>
      <c r="M124" s="29"/>
      <c r="N124" s="29"/>
      <c r="O124" s="29"/>
      <c r="P124" s="29"/>
      <c r="Q124" s="29"/>
      <c r="R124" s="29"/>
      <c r="S124" s="29"/>
      <c r="T124" s="54"/>
      <c r="U124" s="29"/>
      <c r="V124" s="29"/>
      <c r="W124" s="33"/>
      <c r="X124" s="32"/>
      <c r="Y124" s="33"/>
      <c r="Z124" s="29"/>
      <c r="AA124" s="36"/>
      <c r="AB124" s="33"/>
    </row>
    <row r="125" customFormat="false" ht="189.5" hidden="false" customHeight="false" outlineLevel="0" collapsed="false">
      <c r="A125" s="68" t="n">
        <v>122</v>
      </c>
      <c r="C125" s="0" t="s">
        <v>698</v>
      </c>
      <c r="E125" s="69" t="s">
        <v>699</v>
      </c>
      <c r="G125" s="69" t="s">
        <v>700</v>
      </c>
      <c r="I125" s="69" t="s">
        <v>701</v>
      </c>
      <c r="P125" s="0" t="s">
        <v>47</v>
      </c>
      <c r="R125" s="0" t="s">
        <v>47</v>
      </c>
      <c r="U125" s="0" t="s">
        <v>47</v>
      </c>
      <c r="V125" s="0" t="s">
        <v>702</v>
      </c>
      <c r="X125" s="0" t="s">
        <v>65</v>
      </c>
      <c r="Z125" s="0" t="s">
        <v>703</v>
      </c>
      <c r="AC125" s="0" t="s">
        <v>51</v>
      </c>
    </row>
    <row r="126" customFormat="false" ht="142.5" hidden="false" customHeight="false" outlineLevel="0" collapsed="false">
      <c r="A126" s="68" t="n">
        <v>123</v>
      </c>
      <c r="C126" s="69" t="s">
        <v>704</v>
      </c>
      <c r="E126" s="69" t="s">
        <v>705</v>
      </c>
      <c r="G126" s="69" t="s">
        <v>706</v>
      </c>
      <c r="I126" s="69" t="s">
        <v>707</v>
      </c>
      <c r="P126" s="0" t="s">
        <v>47</v>
      </c>
      <c r="R126" s="0" t="s">
        <v>47</v>
      </c>
      <c r="U126" s="0" t="s">
        <v>47</v>
      </c>
      <c r="V126" s="0" t="s">
        <v>708</v>
      </c>
      <c r="X126" s="0" t="s">
        <v>65</v>
      </c>
      <c r="Z126" s="0" t="s">
        <v>709</v>
      </c>
      <c r="AC126" s="0" t="s">
        <v>47</v>
      </c>
    </row>
    <row r="127" customFormat="false" ht="295.15" hidden="false" customHeight="false" outlineLevel="0" collapsed="false">
      <c r="A127" s="68" t="n">
        <v>124</v>
      </c>
      <c r="C127" s="69" t="s">
        <v>710</v>
      </c>
      <c r="E127" s="69" t="s">
        <v>711</v>
      </c>
      <c r="G127" s="69" t="s">
        <v>712</v>
      </c>
      <c r="I127" s="69" t="s">
        <v>713</v>
      </c>
      <c r="P127" s="0" t="s">
        <v>47</v>
      </c>
      <c r="R127" s="0" t="s">
        <v>47</v>
      </c>
      <c r="U127" s="0" t="s">
        <v>47</v>
      </c>
      <c r="V127" s="0" t="s">
        <v>714</v>
      </c>
      <c r="X127" s="0" t="s">
        <v>65</v>
      </c>
      <c r="Z127" s="0" t="s">
        <v>715</v>
      </c>
      <c r="AC127" s="0" t="s">
        <v>51</v>
      </c>
    </row>
    <row r="128" customFormat="false" ht="13" hidden="false" customHeight="false" outlineLevel="0" collapsed="false">
      <c r="B128" s="70"/>
      <c r="C128" s="70"/>
      <c r="D128" s="33"/>
      <c r="E128" s="33"/>
      <c r="F128" s="33"/>
      <c r="G128" s="33"/>
      <c r="H128" s="33"/>
      <c r="I128" s="33"/>
      <c r="J128" s="33"/>
      <c r="M128" s="29"/>
      <c r="N128" s="29"/>
      <c r="Q128" s="29"/>
      <c r="T128" s="54"/>
      <c r="W128" s="33"/>
      <c r="Y128" s="33"/>
      <c r="AA128" s="36"/>
      <c r="AB128" s="33"/>
    </row>
    <row r="129" customFormat="false" ht="13" hidden="false" customHeight="false" outlineLevel="0" collapsed="false">
      <c r="B129" s="70"/>
      <c r="C129" s="70"/>
      <c r="D129" s="33"/>
      <c r="E129" s="33"/>
      <c r="F129" s="33"/>
      <c r="G129" s="33"/>
      <c r="H129" s="33"/>
      <c r="I129" s="33"/>
      <c r="J129" s="33"/>
      <c r="M129" s="29"/>
      <c r="N129" s="29"/>
      <c r="Q129" s="29"/>
      <c r="T129" s="54"/>
      <c r="W129" s="33"/>
      <c r="Y129" s="33"/>
      <c r="AA129" s="36"/>
      <c r="AB129" s="33"/>
    </row>
    <row r="130" customFormat="false" ht="13" hidden="false" customHeight="false" outlineLevel="0" collapsed="false">
      <c r="B130" s="70"/>
      <c r="C130" s="70"/>
      <c r="D130" s="33"/>
      <c r="E130" s="33"/>
      <c r="F130" s="33"/>
      <c r="G130" s="33"/>
      <c r="H130" s="33"/>
      <c r="I130" s="33"/>
      <c r="J130" s="33"/>
      <c r="M130" s="29"/>
      <c r="N130" s="29"/>
      <c r="Q130" s="29"/>
      <c r="T130" s="54"/>
      <c r="W130" s="33"/>
      <c r="Y130" s="33"/>
      <c r="AA130" s="36"/>
      <c r="AB130" s="33"/>
    </row>
    <row r="131" customFormat="false" ht="13" hidden="false" customHeight="false" outlineLevel="0" collapsed="false">
      <c r="B131" s="70"/>
      <c r="C131" s="70"/>
      <c r="D131" s="33"/>
      <c r="E131" s="33"/>
      <c r="F131" s="33"/>
      <c r="G131" s="33"/>
      <c r="H131" s="33"/>
      <c r="I131" s="33"/>
      <c r="J131" s="33"/>
      <c r="M131" s="29"/>
      <c r="N131" s="29"/>
      <c r="Q131" s="29"/>
      <c r="T131" s="54"/>
      <c r="W131" s="33"/>
      <c r="Y131" s="33"/>
      <c r="AA131" s="36"/>
      <c r="AB131" s="33"/>
    </row>
    <row r="132" customFormat="false" ht="13" hidden="false" customHeight="false" outlineLevel="0" collapsed="false">
      <c r="B132" s="70"/>
      <c r="C132" s="70"/>
      <c r="D132" s="33"/>
      <c r="E132" s="33"/>
      <c r="F132" s="33"/>
      <c r="G132" s="33"/>
      <c r="H132" s="33"/>
      <c r="I132" s="33"/>
      <c r="J132" s="33"/>
      <c r="M132" s="29"/>
      <c r="N132" s="29"/>
      <c r="Q132" s="29"/>
      <c r="T132" s="54"/>
      <c r="W132" s="33"/>
      <c r="Y132" s="33"/>
      <c r="AA132" s="36"/>
      <c r="AB132" s="33"/>
    </row>
    <row r="133" customFormat="false" ht="13" hidden="false" customHeight="false" outlineLevel="0" collapsed="false">
      <c r="B133" s="70"/>
      <c r="C133" s="70"/>
      <c r="D133" s="33"/>
      <c r="E133" s="33"/>
      <c r="F133" s="33"/>
      <c r="G133" s="33"/>
      <c r="H133" s="33"/>
      <c r="I133" s="33"/>
      <c r="J133" s="33"/>
      <c r="M133" s="29"/>
      <c r="N133" s="29"/>
      <c r="Q133" s="29"/>
      <c r="T133" s="54"/>
      <c r="W133" s="33"/>
      <c r="Y133" s="33"/>
      <c r="AA133" s="36"/>
      <c r="AB133" s="33"/>
    </row>
    <row r="134" customFormat="false" ht="13" hidden="false" customHeight="false" outlineLevel="0" collapsed="false">
      <c r="B134" s="70"/>
      <c r="C134" s="70"/>
      <c r="D134" s="33"/>
      <c r="E134" s="33"/>
      <c r="F134" s="33"/>
      <c r="G134" s="33"/>
      <c r="H134" s="33"/>
      <c r="I134" s="33"/>
      <c r="J134" s="33"/>
      <c r="M134" s="29"/>
      <c r="N134" s="29"/>
      <c r="Q134" s="29"/>
      <c r="T134" s="54"/>
      <c r="W134" s="33"/>
      <c r="Y134" s="33"/>
      <c r="AA134" s="36"/>
      <c r="AB134" s="33"/>
    </row>
    <row r="135" customFormat="false" ht="13" hidden="false" customHeight="false" outlineLevel="0" collapsed="false">
      <c r="B135" s="70"/>
      <c r="C135" s="70"/>
      <c r="D135" s="33"/>
      <c r="E135" s="33"/>
      <c r="F135" s="33"/>
      <c r="G135" s="33"/>
      <c r="H135" s="33"/>
      <c r="I135" s="33"/>
      <c r="J135" s="33"/>
      <c r="M135" s="29"/>
      <c r="N135" s="29"/>
      <c r="Q135" s="29"/>
      <c r="T135" s="54"/>
      <c r="W135" s="33"/>
      <c r="Y135" s="33"/>
      <c r="AA135" s="36"/>
      <c r="AB135" s="33"/>
    </row>
    <row r="136" customFormat="false" ht="13" hidden="false" customHeight="false" outlineLevel="0" collapsed="false">
      <c r="B136" s="70"/>
      <c r="C136" s="70"/>
      <c r="D136" s="33"/>
      <c r="E136" s="33"/>
      <c r="F136" s="33"/>
      <c r="G136" s="33"/>
      <c r="H136" s="33"/>
      <c r="I136" s="33"/>
      <c r="J136" s="33"/>
      <c r="M136" s="29"/>
      <c r="N136" s="29"/>
      <c r="Q136" s="29"/>
      <c r="T136" s="54"/>
      <c r="W136" s="33"/>
      <c r="Y136" s="33"/>
      <c r="AA136" s="36"/>
      <c r="AB136" s="33"/>
    </row>
    <row r="137" customFormat="false" ht="13" hidden="false" customHeight="false" outlineLevel="0" collapsed="false">
      <c r="B137" s="70"/>
      <c r="C137" s="70"/>
      <c r="D137" s="33"/>
      <c r="E137" s="33"/>
      <c r="F137" s="33"/>
      <c r="G137" s="33"/>
      <c r="H137" s="33"/>
      <c r="I137" s="33"/>
      <c r="J137" s="33"/>
      <c r="M137" s="29"/>
      <c r="N137" s="29"/>
      <c r="Q137" s="29"/>
      <c r="T137" s="54"/>
      <c r="W137" s="33"/>
      <c r="Y137" s="33"/>
      <c r="AA137" s="36"/>
      <c r="AB137" s="33"/>
    </row>
    <row r="138" customFormat="false" ht="13" hidden="false" customHeight="false" outlineLevel="0" collapsed="false">
      <c r="B138" s="70"/>
      <c r="C138" s="70"/>
      <c r="D138" s="33"/>
      <c r="E138" s="33"/>
      <c r="F138" s="33"/>
      <c r="G138" s="33"/>
      <c r="H138" s="33"/>
      <c r="I138" s="33"/>
      <c r="J138" s="33"/>
      <c r="M138" s="29"/>
      <c r="N138" s="29"/>
      <c r="Q138" s="29"/>
      <c r="T138" s="54"/>
      <c r="W138" s="33"/>
      <c r="Y138" s="33"/>
      <c r="AA138" s="36"/>
      <c r="AB138" s="33"/>
    </row>
    <row r="139" customFormat="false" ht="13" hidden="false" customHeight="false" outlineLevel="0" collapsed="false">
      <c r="B139" s="70"/>
      <c r="C139" s="70"/>
      <c r="D139" s="33"/>
      <c r="E139" s="33"/>
      <c r="F139" s="33"/>
      <c r="G139" s="33"/>
      <c r="H139" s="33"/>
      <c r="I139" s="33"/>
      <c r="J139" s="33"/>
      <c r="M139" s="29"/>
      <c r="N139" s="29"/>
      <c r="Q139" s="29"/>
      <c r="T139" s="54"/>
      <c r="W139" s="33"/>
      <c r="Y139" s="33"/>
      <c r="AA139" s="36"/>
      <c r="AB139" s="33"/>
    </row>
    <row r="140" customFormat="false" ht="13" hidden="false" customHeight="false" outlineLevel="0" collapsed="false">
      <c r="B140" s="70"/>
      <c r="C140" s="70"/>
      <c r="D140" s="33"/>
      <c r="E140" s="33"/>
      <c r="F140" s="33"/>
      <c r="G140" s="33"/>
      <c r="H140" s="33"/>
      <c r="I140" s="33"/>
      <c r="J140" s="33"/>
      <c r="M140" s="29"/>
      <c r="N140" s="29"/>
      <c r="Q140" s="29"/>
      <c r="T140" s="54"/>
      <c r="W140" s="33"/>
      <c r="Y140" s="33"/>
      <c r="AA140" s="36"/>
      <c r="AB140" s="33"/>
    </row>
    <row r="141" customFormat="false" ht="13" hidden="false" customHeight="false" outlineLevel="0" collapsed="false">
      <c r="B141" s="70"/>
      <c r="C141" s="70"/>
      <c r="D141" s="33"/>
      <c r="E141" s="33"/>
      <c r="F141" s="33"/>
      <c r="G141" s="33"/>
      <c r="H141" s="33"/>
      <c r="I141" s="33"/>
      <c r="J141" s="33"/>
      <c r="M141" s="29"/>
      <c r="N141" s="29"/>
      <c r="Q141" s="29"/>
      <c r="T141" s="54"/>
      <c r="W141" s="33"/>
      <c r="Y141" s="33"/>
      <c r="AA141" s="36"/>
      <c r="AB141" s="33"/>
    </row>
    <row r="142" customFormat="false" ht="13" hidden="false" customHeight="false" outlineLevel="0" collapsed="false">
      <c r="B142" s="70"/>
      <c r="C142" s="70"/>
      <c r="D142" s="33"/>
      <c r="E142" s="33"/>
      <c r="F142" s="33"/>
      <c r="G142" s="33"/>
      <c r="H142" s="33"/>
      <c r="I142" s="33"/>
      <c r="J142" s="33"/>
      <c r="M142" s="29"/>
      <c r="N142" s="29"/>
      <c r="Q142" s="29"/>
      <c r="T142" s="54"/>
      <c r="W142" s="33"/>
      <c r="Y142" s="33"/>
      <c r="AA142" s="36"/>
      <c r="AB142" s="33"/>
    </row>
    <row r="143" customFormat="false" ht="13" hidden="false" customHeight="false" outlineLevel="0" collapsed="false">
      <c r="B143" s="70"/>
      <c r="C143" s="70"/>
      <c r="D143" s="33"/>
      <c r="E143" s="33"/>
      <c r="F143" s="33"/>
      <c r="G143" s="33"/>
      <c r="H143" s="33"/>
      <c r="I143" s="33"/>
      <c r="J143" s="33"/>
      <c r="M143" s="29"/>
      <c r="N143" s="29"/>
      <c r="T143" s="54"/>
      <c r="W143" s="33"/>
      <c r="Y143" s="33"/>
      <c r="AA143" s="36"/>
      <c r="AB143" s="33"/>
    </row>
    <row r="144" customFormat="false" ht="13" hidden="false" customHeight="false" outlineLevel="0" collapsed="false">
      <c r="B144" s="70"/>
      <c r="C144" s="70"/>
      <c r="D144" s="33"/>
      <c r="E144" s="33"/>
      <c r="F144" s="33"/>
      <c r="G144" s="33"/>
      <c r="H144" s="33"/>
      <c r="I144" s="33"/>
      <c r="J144" s="33"/>
      <c r="M144" s="29"/>
      <c r="N144" s="29"/>
      <c r="T144" s="54"/>
      <c r="W144" s="33"/>
      <c r="Y144" s="33"/>
      <c r="AA144" s="36"/>
      <c r="AB144" s="33"/>
    </row>
    <row r="145" customFormat="false" ht="13" hidden="false" customHeight="false" outlineLevel="0" collapsed="false">
      <c r="B145" s="70"/>
      <c r="C145" s="70"/>
      <c r="D145" s="33"/>
      <c r="E145" s="33"/>
      <c r="F145" s="33"/>
      <c r="G145" s="33"/>
      <c r="H145" s="33"/>
      <c r="I145" s="33"/>
      <c r="J145" s="33"/>
      <c r="M145" s="29"/>
      <c r="N145" s="29"/>
      <c r="T145" s="54"/>
      <c r="W145" s="33"/>
      <c r="Y145" s="33"/>
      <c r="AA145" s="36"/>
      <c r="AB145" s="33"/>
    </row>
    <row r="146" customFormat="false" ht="13" hidden="false" customHeight="false" outlineLevel="0" collapsed="false">
      <c r="B146" s="70"/>
      <c r="C146" s="70"/>
      <c r="D146" s="33"/>
      <c r="E146" s="33"/>
      <c r="F146" s="33"/>
      <c r="G146" s="33"/>
      <c r="H146" s="33"/>
      <c r="I146" s="33"/>
      <c r="J146" s="33"/>
      <c r="M146" s="29"/>
      <c r="N146" s="29"/>
      <c r="T146" s="54"/>
      <c r="W146" s="33"/>
      <c r="Y146" s="33"/>
      <c r="AA146" s="36"/>
      <c r="AB146" s="33"/>
    </row>
    <row r="147" customFormat="false" ht="13" hidden="false" customHeight="false" outlineLevel="0" collapsed="false">
      <c r="B147" s="70"/>
      <c r="C147" s="70"/>
      <c r="D147" s="33"/>
      <c r="E147" s="33"/>
      <c r="F147" s="33"/>
      <c r="G147" s="33"/>
      <c r="H147" s="33"/>
      <c r="I147" s="33"/>
      <c r="J147" s="33"/>
      <c r="N147" s="29"/>
      <c r="T147" s="54"/>
      <c r="W147" s="33"/>
      <c r="Y147" s="33"/>
      <c r="AA147" s="36"/>
      <c r="AB147" s="33"/>
    </row>
    <row r="148" customFormat="false" ht="13" hidden="false" customHeight="false" outlineLevel="0" collapsed="false">
      <c r="B148" s="70"/>
      <c r="C148" s="70"/>
      <c r="D148" s="33"/>
      <c r="E148" s="33"/>
      <c r="F148" s="33"/>
      <c r="G148" s="33"/>
      <c r="H148" s="33"/>
      <c r="I148" s="33"/>
      <c r="J148" s="33"/>
      <c r="N148" s="29"/>
      <c r="T148" s="54"/>
      <c r="W148" s="33"/>
      <c r="Y148" s="33"/>
      <c r="AA148" s="36"/>
      <c r="AB148" s="33"/>
    </row>
    <row r="149" customFormat="false" ht="13" hidden="false" customHeight="false" outlineLevel="0" collapsed="false">
      <c r="B149" s="70"/>
      <c r="C149" s="70"/>
      <c r="D149" s="33"/>
      <c r="E149" s="33"/>
      <c r="F149" s="33"/>
      <c r="G149" s="33"/>
      <c r="H149" s="33"/>
      <c r="I149" s="33"/>
      <c r="J149" s="33"/>
      <c r="N149" s="29"/>
      <c r="T149" s="54"/>
      <c r="W149" s="33"/>
      <c r="Y149" s="33"/>
      <c r="AA149" s="36"/>
      <c r="AB149" s="33"/>
    </row>
    <row r="150" customFormat="false" ht="13" hidden="false" customHeight="false" outlineLevel="0" collapsed="false">
      <c r="B150" s="70"/>
      <c r="C150" s="70"/>
      <c r="D150" s="33"/>
      <c r="E150" s="33"/>
      <c r="F150" s="33"/>
      <c r="G150" s="33"/>
      <c r="H150" s="33"/>
      <c r="I150" s="33"/>
      <c r="J150" s="33"/>
      <c r="N150" s="29"/>
      <c r="T150" s="54"/>
      <c r="W150" s="33"/>
      <c r="Y150" s="33"/>
      <c r="AA150" s="36"/>
      <c r="AB150" s="33"/>
    </row>
    <row r="151" customFormat="false" ht="13" hidden="false" customHeight="false" outlineLevel="0" collapsed="false">
      <c r="B151" s="70"/>
      <c r="C151" s="70"/>
      <c r="D151" s="33"/>
      <c r="E151" s="33"/>
      <c r="F151" s="33"/>
      <c r="G151" s="33"/>
      <c r="H151" s="33"/>
      <c r="I151" s="33"/>
      <c r="J151" s="33"/>
      <c r="N151" s="29"/>
      <c r="T151" s="54"/>
      <c r="W151" s="33"/>
      <c r="Y151" s="33"/>
      <c r="AA151" s="36"/>
      <c r="AB151" s="33"/>
    </row>
    <row r="152" customFormat="false" ht="13" hidden="false" customHeight="false" outlineLevel="0" collapsed="false">
      <c r="B152" s="70"/>
      <c r="C152" s="70"/>
      <c r="D152" s="33"/>
      <c r="E152" s="33"/>
      <c r="F152" s="33"/>
      <c r="G152" s="33"/>
      <c r="H152" s="33"/>
      <c r="I152" s="33"/>
      <c r="J152" s="33"/>
      <c r="N152" s="29"/>
      <c r="T152" s="54"/>
      <c r="W152" s="33"/>
      <c r="Y152" s="33"/>
      <c r="AA152" s="36"/>
      <c r="AB152" s="33"/>
    </row>
    <row r="153" customFormat="false" ht="13" hidden="false" customHeight="false" outlineLevel="0" collapsed="false">
      <c r="B153" s="70"/>
      <c r="C153" s="70"/>
      <c r="D153" s="33"/>
      <c r="E153" s="33"/>
      <c r="F153" s="33"/>
      <c r="G153" s="33"/>
      <c r="H153" s="33"/>
      <c r="I153" s="33"/>
      <c r="J153" s="33"/>
      <c r="N153" s="29"/>
      <c r="T153" s="54"/>
      <c r="W153" s="33"/>
      <c r="Y153" s="33"/>
      <c r="AA153" s="36"/>
      <c r="AB153" s="33"/>
    </row>
    <row r="154" customFormat="false" ht="13" hidden="false" customHeight="false" outlineLevel="0" collapsed="false">
      <c r="B154" s="70"/>
      <c r="C154" s="70"/>
      <c r="D154" s="33"/>
      <c r="E154" s="33"/>
      <c r="F154" s="33"/>
      <c r="G154" s="33"/>
      <c r="H154" s="33"/>
      <c r="I154" s="33"/>
      <c r="J154" s="33"/>
      <c r="N154" s="29"/>
      <c r="T154" s="54"/>
      <c r="W154" s="33"/>
      <c r="Y154" s="33"/>
      <c r="AA154" s="36"/>
      <c r="AB154" s="33"/>
    </row>
    <row r="155" customFormat="false" ht="13" hidden="false" customHeight="false" outlineLevel="0" collapsed="false">
      <c r="B155" s="70"/>
      <c r="C155" s="70"/>
      <c r="D155" s="33"/>
      <c r="E155" s="33"/>
      <c r="F155" s="33"/>
      <c r="G155" s="33"/>
      <c r="H155" s="33"/>
      <c r="I155" s="33"/>
      <c r="J155" s="33"/>
      <c r="N155" s="29"/>
      <c r="T155" s="54"/>
      <c r="W155" s="33"/>
      <c r="Y155" s="33"/>
      <c r="AA155" s="36"/>
      <c r="AB155" s="33"/>
    </row>
    <row r="156" customFormat="false" ht="13" hidden="false" customHeight="false" outlineLevel="0" collapsed="false">
      <c r="B156" s="70"/>
      <c r="C156" s="70"/>
      <c r="D156" s="33"/>
      <c r="E156" s="33"/>
      <c r="F156" s="33"/>
      <c r="G156" s="33"/>
      <c r="H156" s="33"/>
      <c r="I156" s="33"/>
      <c r="J156" s="33"/>
      <c r="N156" s="29"/>
      <c r="T156" s="54"/>
      <c r="W156" s="33"/>
      <c r="Y156" s="33"/>
      <c r="AA156" s="36"/>
      <c r="AB156" s="33"/>
    </row>
    <row r="157" customFormat="false" ht="13" hidden="false" customHeight="false" outlineLevel="0" collapsed="false">
      <c r="B157" s="70"/>
      <c r="C157" s="70"/>
      <c r="D157" s="33"/>
      <c r="E157" s="33"/>
      <c r="F157" s="33"/>
      <c r="G157" s="33"/>
      <c r="H157" s="33"/>
      <c r="I157" s="33"/>
      <c r="J157" s="33"/>
      <c r="N157" s="29"/>
      <c r="T157" s="54"/>
      <c r="W157" s="33"/>
      <c r="Y157" s="33"/>
      <c r="AA157" s="36"/>
      <c r="AB157" s="33"/>
    </row>
    <row r="158" customFormat="false" ht="13" hidden="false" customHeight="false" outlineLevel="0" collapsed="false">
      <c r="B158" s="70"/>
      <c r="C158" s="70"/>
      <c r="D158" s="33"/>
      <c r="E158" s="33"/>
      <c r="F158" s="33"/>
      <c r="G158" s="33"/>
      <c r="H158" s="33"/>
      <c r="I158" s="33"/>
      <c r="J158" s="33"/>
      <c r="N158" s="29"/>
      <c r="T158" s="54"/>
      <c r="W158" s="33"/>
      <c r="Y158" s="33"/>
      <c r="AA158" s="36"/>
      <c r="AB158" s="33"/>
    </row>
    <row r="159" customFormat="false" ht="13" hidden="false" customHeight="false" outlineLevel="0" collapsed="false">
      <c r="B159" s="70"/>
      <c r="C159" s="70"/>
      <c r="D159" s="33"/>
      <c r="E159" s="33"/>
      <c r="F159" s="33"/>
      <c r="G159" s="33"/>
      <c r="H159" s="33"/>
      <c r="I159" s="33"/>
      <c r="J159" s="33"/>
      <c r="N159" s="29"/>
      <c r="T159" s="54"/>
      <c r="W159" s="33"/>
      <c r="Y159" s="33"/>
      <c r="AA159" s="36"/>
      <c r="AB159" s="33"/>
    </row>
    <row r="160" customFormat="false" ht="13" hidden="false" customHeight="false" outlineLevel="0" collapsed="false">
      <c r="B160" s="70"/>
      <c r="C160" s="70"/>
      <c r="D160" s="33"/>
      <c r="E160" s="33"/>
      <c r="F160" s="33"/>
      <c r="G160" s="33"/>
      <c r="H160" s="33"/>
      <c r="I160" s="33"/>
      <c r="J160" s="33"/>
      <c r="N160" s="29"/>
      <c r="T160" s="54"/>
      <c r="W160" s="33"/>
      <c r="Y160" s="33"/>
      <c r="AA160" s="36"/>
      <c r="AB160" s="33"/>
    </row>
    <row r="161" customFormat="false" ht="13" hidden="false" customHeight="false" outlineLevel="0" collapsed="false">
      <c r="B161" s="70"/>
      <c r="C161" s="70"/>
      <c r="D161" s="33"/>
      <c r="E161" s="33"/>
      <c r="F161" s="33"/>
      <c r="G161" s="33"/>
      <c r="H161" s="33"/>
      <c r="I161" s="33"/>
      <c r="J161" s="33"/>
      <c r="N161" s="29"/>
      <c r="T161" s="54"/>
      <c r="W161" s="33"/>
      <c r="Y161" s="33"/>
      <c r="AA161" s="36"/>
      <c r="AB161" s="33"/>
    </row>
    <row r="162" customFormat="false" ht="13" hidden="false" customHeight="false" outlineLevel="0" collapsed="false">
      <c r="B162" s="70"/>
      <c r="C162" s="70"/>
      <c r="D162" s="33"/>
      <c r="E162" s="33"/>
      <c r="F162" s="33"/>
      <c r="G162" s="33"/>
      <c r="H162" s="33"/>
      <c r="I162" s="33"/>
      <c r="J162" s="33"/>
      <c r="T162" s="54"/>
      <c r="W162" s="33"/>
      <c r="Y162" s="33"/>
      <c r="AA162" s="36"/>
      <c r="AB162" s="33"/>
    </row>
    <row r="163" customFormat="false" ht="13" hidden="false" customHeight="false" outlineLevel="0" collapsed="false">
      <c r="B163" s="70"/>
      <c r="C163" s="70"/>
      <c r="D163" s="33"/>
      <c r="E163" s="33"/>
      <c r="F163" s="33"/>
      <c r="G163" s="33"/>
      <c r="H163" s="33"/>
      <c r="I163" s="33"/>
      <c r="J163" s="33"/>
      <c r="T163" s="54"/>
      <c r="W163" s="33"/>
      <c r="Y163" s="33"/>
      <c r="AA163" s="36"/>
      <c r="AB163" s="33"/>
    </row>
    <row r="164" customFormat="false" ht="13" hidden="false" customHeight="false" outlineLevel="0" collapsed="false">
      <c r="B164" s="70"/>
      <c r="C164" s="70"/>
      <c r="D164" s="33"/>
      <c r="E164" s="33"/>
      <c r="F164" s="33"/>
      <c r="G164" s="33"/>
      <c r="H164" s="33"/>
      <c r="I164" s="33"/>
      <c r="J164" s="33"/>
      <c r="T164" s="54"/>
      <c r="W164" s="33"/>
      <c r="Y164" s="33"/>
      <c r="AA164" s="36"/>
      <c r="AB164" s="33"/>
    </row>
    <row r="165" customFormat="false" ht="13" hidden="false" customHeight="false" outlineLevel="0" collapsed="false">
      <c r="B165" s="70"/>
      <c r="C165" s="70"/>
      <c r="D165" s="33"/>
      <c r="E165" s="33"/>
      <c r="F165" s="33"/>
      <c r="G165" s="33"/>
      <c r="H165" s="33"/>
      <c r="I165" s="33"/>
      <c r="J165" s="33"/>
      <c r="T165" s="54"/>
      <c r="W165" s="33"/>
      <c r="Y165" s="33"/>
      <c r="AA165" s="36"/>
      <c r="AB165" s="33"/>
    </row>
    <row r="166" customFormat="false" ht="13" hidden="false" customHeight="false" outlineLevel="0" collapsed="false">
      <c r="B166" s="70"/>
      <c r="C166" s="70"/>
      <c r="D166" s="33"/>
      <c r="E166" s="33"/>
      <c r="F166" s="33"/>
      <c r="G166" s="33"/>
      <c r="H166" s="33"/>
      <c r="I166" s="33"/>
      <c r="J166" s="33"/>
      <c r="T166" s="54"/>
      <c r="W166" s="33"/>
      <c r="Y166" s="33"/>
      <c r="AA166" s="36"/>
      <c r="AB166" s="33"/>
    </row>
    <row r="167" customFormat="false" ht="13" hidden="false" customHeight="false" outlineLevel="0" collapsed="false">
      <c r="B167" s="70"/>
      <c r="C167" s="70"/>
      <c r="D167" s="33"/>
      <c r="E167" s="33"/>
      <c r="F167" s="33"/>
      <c r="G167" s="33"/>
      <c r="H167" s="33"/>
      <c r="I167" s="33"/>
      <c r="J167" s="33"/>
      <c r="T167" s="54"/>
      <c r="W167" s="33"/>
      <c r="Y167" s="33"/>
      <c r="AA167" s="36"/>
      <c r="AB167" s="33"/>
    </row>
    <row r="168" customFormat="false" ht="13" hidden="false" customHeight="false" outlineLevel="0" collapsed="false">
      <c r="B168" s="70"/>
      <c r="C168" s="70"/>
      <c r="D168" s="33"/>
      <c r="E168" s="33"/>
      <c r="F168" s="33"/>
      <c r="G168" s="33"/>
      <c r="H168" s="33"/>
      <c r="I168" s="33"/>
      <c r="J168" s="33"/>
      <c r="T168" s="54"/>
      <c r="W168" s="33"/>
      <c r="Y168" s="33"/>
      <c r="AA168" s="36"/>
      <c r="AB168" s="33"/>
    </row>
    <row r="169" customFormat="false" ht="13" hidden="false" customHeight="false" outlineLevel="0" collapsed="false">
      <c r="B169" s="70"/>
      <c r="C169" s="70"/>
      <c r="D169" s="33"/>
      <c r="E169" s="33"/>
      <c r="F169" s="33"/>
      <c r="G169" s="33"/>
      <c r="H169" s="33"/>
      <c r="I169" s="33"/>
      <c r="J169" s="33"/>
      <c r="T169" s="54"/>
      <c r="W169" s="33"/>
      <c r="Y169" s="33"/>
      <c r="AA169" s="36"/>
      <c r="AB169" s="33"/>
    </row>
    <row r="170" customFormat="false" ht="13" hidden="false" customHeight="false" outlineLevel="0" collapsed="false">
      <c r="B170" s="70"/>
      <c r="C170" s="70"/>
      <c r="D170" s="33"/>
      <c r="E170" s="33"/>
      <c r="F170" s="33"/>
      <c r="G170" s="33"/>
      <c r="H170" s="33"/>
      <c r="I170" s="33"/>
      <c r="J170" s="33"/>
      <c r="T170" s="54"/>
      <c r="W170" s="33"/>
      <c r="Y170" s="33"/>
      <c r="AA170" s="36"/>
      <c r="AB170" s="33"/>
    </row>
    <row r="171" customFormat="false" ht="13" hidden="false" customHeight="false" outlineLevel="0" collapsed="false">
      <c r="B171" s="70"/>
      <c r="C171" s="70"/>
      <c r="D171" s="33"/>
      <c r="E171" s="33"/>
      <c r="F171" s="33"/>
      <c r="G171" s="33"/>
      <c r="H171" s="33"/>
      <c r="I171" s="33"/>
      <c r="J171" s="33"/>
      <c r="T171" s="54"/>
      <c r="W171" s="33"/>
      <c r="Y171" s="33"/>
      <c r="AA171" s="36"/>
      <c r="AB171" s="33"/>
    </row>
    <row r="172" customFormat="false" ht="13" hidden="false" customHeight="false" outlineLevel="0" collapsed="false">
      <c r="B172" s="70"/>
      <c r="C172" s="70"/>
      <c r="D172" s="33"/>
      <c r="E172" s="33"/>
      <c r="F172" s="33"/>
      <c r="G172" s="33"/>
      <c r="H172" s="33"/>
      <c r="I172" s="33"/>
      <c r="J172" s="33"/>
      <c r="T172" s="54"/>
      <c r="W172" s="33"/>
      <c r="Y172" s="33"/>
      <c r="AA172" s="36"/>
      <c r="AB172" s="33"/>
    </row>
    <row r="173" customFormat="false" ht="13" hidden="false" customHeight="false" outlineLevel="0" collapsed="false">
      <c r="B173" s="70"/>
      <c r="C173" s="70"/>
      <c r="D173" s="33"/>
      <c r="E173" s="33"/>
      <c r="F173" s="33"/>
      <c r="G173" s="33"/>
      <c r="H173" s="33"/>
      <c r="I173" s="33"/>
      <c r="J173" s="33"/>
      <c r="T173" s="54"/>
      <c r="W173" s="33"/>
      <c r="Y173" s="33"/>
      <c r="AA173" s="36"/>
      <c r="AB173" s="33"/>
    </row>
    <row r="174" customFormat="false" ht="13" hidden="false" customHeight="false" outlineLevel="0" collapsed="false">
      <c r="B174" s="70"/>
      <c r="C174" s="70"/>
      <c r="D174" s="33"/>
      <c r="E174" s="33"/>
      <c r="F174" s="33"/>
      <c r="G174" s="33"/>
      <c r="H174" s="33"/>
      <c r="I174" s="33"/>
      <c r="J174" s="33"/>
      <c r="T174" s="54"/>
      <c r="W174" s="33"/>
      <c r="Y174" s="33"/>
      <c r="AA174" s="36"/>
      <c r="AB174" s="33"/>
    </row>
    <row r="175" customFormat="false" ht="13" hidden="false" customHeight="false" outlineLevel="0" collapsed="false">
      <c r="B175" s="70"/>
      <c r="C175" s="70"/>
      <c r="D175" s="33"/>
      <c r="E175" s="33"/>
      <c r="F175" s="33"/>
      <c r="G175" s="33"/>
      <c r="H175" s="33"/>
      <c r="I175" s="33"/>
      <c r="J175" s="33"/>
      <c r="T175" s="54"/>
      <c r="W175" s="33"/>
      <c r="Y175" s="33"/>
      <c r="AA175" s="36"/>
      <c r="AB175" s="33"/>
    </row>
    <row r="176" customFormat="false" ht="13" hidden="false" customHeight="false" outlineLevel="0" collapsed="false">
      <c r="B176" s="70"/>
      <c r="C176" s="70"/>
      <c r="D176" s="33"/>
      <c r="E176" s="33"/>
      <c r="F176" s="33"/>
      <c r="G176" s="33"/>
      <c r="H176" s="33"/>
      <c r="I176" s="33"/>
      <c r="J176" s="33"/>
      <c r="T176" s="54"/>
      <c r="W176" s="33"/>
      <c r="Y176" s="33"/>
      <c r="AA176" s="36"/>
      <c r="AB176" s="33"/>
    </row>
    <row r="177" customFormat="false" ht="13" hidden="false" customHeight="false" outlineLevel="0" collapsed="false">
      <c r="B177" s="70"/>
      <c r="C177" s="70"/>
      <c r="D177" s="33"/>
      <c r="E177" s="33"/>
      <c r="F177" s="33"/>
      <c r="G177" s="33"/>
      <c r="H177" s="33"/>
      <c r="I177" s="33"/>
      <c r="J177" s="33"/>
      <c r="T177" s="54"/>
      <c r="W177" s="33"/>
      <c r="Y177" s="33"/>
      <c r="AA177" s="36"/>
      <c r="AB177" s="33"/>
    </row>
    <row r="178" customFormat="false" ht="13" hidden="false" customHeight="false" outlineLevel="0" collapsed="false">
      <c r="B178" s="70"/>
      <c r="C178" s="70"/>
      <c r="D178" s="33"/>
      <c r="E178" s="33"/>
      <c r="F178" s="33"/>
      <c r="G178" s="33"/>
      <c r="H178" s="33"/>
      <c r="I178" s="33"/>
      <c r="J178" s="33"/>
      <c r="T178" s="54"/>
      <c r="W178" s="33"/>
      <c r="Y178" s="33"/>
      <c r="AA178" s="36"/>
      <c r="AB178" s="33"/>
    </row>
    <row r="179" customFormat="false" ht="13" hidden="false" customHeight="false" outlineLevel="0" collapsed="false">
      <c r="B179" s="70"/>
      <c r="C179" s="70"/>
      <c r="D179" s="33"/>
      <c r="E179" s="33"/>
      <c r="F179" s="33"/>
      <c r="G179" s="33"/>
      <c r="H179" s="33"/>
      <c r="I179" s="33"/>
      <c r="J179" s="33"/>
      <c r="T179" s="54"/>
      <c r="W179" s="33"/>
      <c r="Y179" s="33"/>
      <c r="AA179" s="36"/>
      <c r="AB179" s="33"/>
    </row>
    <row r="180" customFormat="false" ht="13" hidden="false" customHeight="false" outlineLevel="0" collapsed="false">
      <c r="B180" s="70"/>
      <c r="C180" s="70"/>
      <c r="D180" s="33"/>
      <c r="E180" s="33"/>
      <c r="F180" s="33"/>
      <c r="G180" s="33"/>
      <c r="H180" s="33"/>
      <c r="I180" s="33"/>
      <c r="J180" s="33"/>
      <c r="T180" s="54"/>
      <c r="W180" s="33"/>
      <c r="Y180" s="33"/>
      <c r="AA180" s="36"/>
      <c r="AB180" s="33"/>
    </row>
    <row r="181" customFormat="false" ht="13" hidden="false" customHeight="false" outlineLevel="0" collapsed="false">
      <c r="B181" s="70"/>
      <c r="C181" s="70"/>
      <c r="D181" s="33"/>
      <c r="E181" s="33"/>
      <c r="F181" s="33"/>
      <c r="G181" s="33"/>
      <c r="H181" s="33"/>
      <c r="I181" s="33"/>
      <c r="J181" s="33"/>
      <c r="T181" s="54"/>
      <c r="W181" s="33"/>
      <c r="Y181" s="33"/>
      <c r="AA181" s="36"/>
      <c r="AB181" s="33"/>
    </row>
    <row r="182" customFormat="false" ht="13" hidden="false" customHeight="false" outlineLevel="0" collapsed="false">
      <c r="B182" s="70"/>
      <c r="C182" s="70"/>
      <c r="D182" s="33"/>
      <c r="E182" s="33"/>
      <c r="F182" s="33"/>
      <c r="G182" s="33"/>
      <c r="H182" s="33"/>
      <c r="I182" s="33"/>
      <c r="J182" s="33"/>
      <c r="T182" s="54"/>
      <c r="W182" s="33"/>
      <c r="Y182" s="33"/>
      <c r="AA182" s="36"/>
      <c r="AB182" s="33"/>
    </row>
    <row r="183" customFormat="false" ht="13" hidden="false" customHeight="false" outlineLevel="0" collapsed="false">
      <c r="B183" s="70"/>
      <c r="C183" s="70"/>
      <c r="D183" s="33"/>
      <c r="E183" s="33"/>
      <c r="F183" s="33"/>
      <c r="G183" s="33"/>
      <c r="H183" s="33"/>
      <c r="I183" s="33"/>
      <c r="J183" s="33"/>
      <c r="T183" s="54"/>
      <c r="W183" s="33"/>
      <c r="Y183" s="33"/>
      <c r="AA183" s="36"/>
      <c r="AB183" s="33"/>
    </row>
    <row r="184" customFormat="false" ht="13" hidden="false" customHeight="false" outlineLevel="0" collapsed="false">
      <c r="B184" s="70"/>
      <c r="C184" s="70"/>
      <c r="D184" s="33"/>
      <c r="E184" s="33"/>
      <c r="F184" s="33"/>
      <c r="G184" s="33"/>
      <c r="H184" s="33"/>
      <c r="I184" s="33"/>
      <c r="J184" s="33"/>
      <c r="T184" s="54"/>
      <c r="W184" s="33"/>
      <c r="Y184" s="33"/>
      <c r="AA184" s="36"/>
      <c r="AB184" s="33"/>
    </row>
    <row r="185" customFormat="false" ht="13" hidden="false" customHeight="false" outlineLevel="0" collapsed="false">
      <c r="B185" s="70"/>
      <c r="C185" s="70"/>
      <c r="D185" s="33"/>
      <c r="E185" s="33"/>
      <c r="F185" s="33"/>
      <c r="G185" s="33"/>
      <c r="H185" s="33"/>
      <c r="I185" s="33"/>
      <c r="J185" s="33"/>
      <c r="T185" s="54"/>
      <c r="W185" s="33"/>
      <c r="Y185" s="33"/>
      <c r="AA185" s="36"/>
      <c r="AB185" s="33"/>
    </row>
    <row r="186" customFormat="false" ht="13" hidden="false" customHeight="false" outlineLevel="0" collapsed="false">
      <c r="B186" s="70"/>
      <c r="C186" s="70"/>
      <c r="D186" s="33"/>
      <c r="E186" s="33"/>
      <c r="F186" s="33"/>
      <c r="G186" s="33"/>
      <c r="H186" s="33"/>
      <c r="I186" s="33"/>
      <c r="J186" s="33"/>
      <c r="T186" s="54"/>
      <c r="W186" s="33"/>
      <c r="Y186" s="33"/>
      <c r="AA186" s="36"/>
      <c r="AB186" s="33"/>
    </row>
    <row r="187" customFormat="false" ht="13" hidden="false" customHeight="false" outlineLevel="0" collapsed="false">
      <c r="B187" s="70"/>
      <c r="C187" s="70"/>
      <c r="D187" s="33"/>
      <c r="E187" s="33"/>
      <c r="F187" s="33"/>
      <c r="G187" s="33"/>
      <c r="H187" s="33"/>
      <c r="I187" s="33"/>
      <c r="J187" s="33"/>
      <c r="T187" s="54"/>
      <c r="W187" s="33"/>
      <c r="Y187" s="33"/>
      <c r="AA187" s="36"/>
      <c r="AB187" s="33"/>
    </row>
    <row r="188" customFormat="false" ht="13" hidden="false" customHeight="false" outlineLevel="0" collapsed="false">
      <c r="B188" s="70"/>
      <c r="C188" s="70"/>
      <c r="D188" s="33"/>
      <c r="E188" s="33"/>
      <c r="F188" s="33"/>
      <c r="G188" s="33"/>
      <c r="H188" s="33"/>
      <c r="I188" s="33"/>
      <c r="J188" s="33"/>
      <c r="T188" s="54"/>
      <c r="W188" s="33"/>
      <c r="Y188" s="33"/>
      <c r="AA188" s="36"/>
      <c r="AB188" s="33"/>
    </row>
    <row r="189" customFormat="false" ht="13" hidden="false" customHeight="false" outlineLevel="0" collapsed="false">
      <c r="B189" s="70"/>
      <c r="C189" s="70"/>
      <c r="D189" s="33"/>
      <c r="E189" s="33"/>
      <c r="F189" s="33"/>
      <c r="G189" s="33"/>
      <c r="H189" s="33"/>
      <c r="I189" s="33"/>
      <c r="J189" s="33"/>
      <c r="T189" s="54"/>
      <c r="W189" s="33"/>
      <c r="Y189" s="33"/>
      <c r="AB189" s="33"/>
    </row>
    <row r="190" customFormat="false" ht="13" hidden="false" customHeight="false" outlineLevel="0" collapsed="false">
      <c r="B190" s="70"/>
      <c r="C190" s="70"/>
      <c r="D190" s="33"/>
      <c r="E190" s="33"/>
      <c r="F190" s="33"/>
      <c r="G190" s="33"/>
      <c r="H190" s="33"/>
      <c r="I190" s="33"/>
      <c r="J190" s="33"/>
      <c r="T190" s="54"/>
      <c r="W190" s="33"/>
      <c r="Y190" s="33"/>
      <c r="AB190" s="33"/>
    </row>
    <row r="191" customFormat="false" ht="13" hidden="false" customHeight="false" outlineLevel="0" collapsed="false">
      <c r="B191" s="70"/>
      <c r="C191" s="70"/>
      <c r="D191" s="33"/>
      <c r="E191" s="33"/>
      <c r="F191" s="33"/>
      <c r="G191" s="33"/>
      <c r="H191" s="33"/>
      <c r="I191" s="33"/>
      <c r="J191" s="33"/>
      <c r="T191" s="54"/>
      <c r="W191" s="33"/>
      <c r="Y191" s="33"/>
      <c r="AB191" s="33"/>
    </row>
    <row r="192" customFormat="false" ht="13" hidden="false" customHeight="false" outlineLevel="0" collapsed="false">
      <c r="B192" s="70"/>
      <c r="C192" s="70"/>
      <c r="D192" s="33"/>
      <c r="E192" s="33"/>
      <c r="F192" s="33"/>
      <c r="G192" s="33"/>
      <c r="H192" s="33"/>
      <c r="I192" s="33"/>
      <c r="J192" s="33"/>
      <c r="T192" s="54"/>
      <c r="W192" s="33"/>
      <c r="Y192" s="33"/>
      <c r="AB192" s="33"/>
    </row>
    <row r="193" customFormat="false" ht="13" hidden="false" customHeight="false" outlineLevel="0" collapsed="false">
      <c r="B193" s="70"/>
      <c r="C193" s="70"/>
      <c r="D193" s="33"/>
      <c r="E193" s="33"/>
      <c r="F193" s="33"/>
      <c r="G193" s="33"/>
      <c r="H193" s="33"/>
      <c r="I193" s="33"/>
      <c r="J193" s="33"/>
      <c r="T193" s="54"/>
      <c r="W193" s="33"/>
      <c r="Y193" s="33"/>
      <c r="AB193" s="33"/>
    </row>
    <row r="194" customFormat="false" ht="13" hidden="false" customHeight="false" outlineLevel="0" collapsed="false">
      <c r="B194" s="70"/>
      <c r="C194" s="70"/>
      <c r="D194" s="33"/>
      <c r="E194" s="33"/>
      <c r="F194" s="33"/>
      <c r="G194" s="33"/>
      <c r="H194" s="33"/>
      <c r="I194" s="33"/>
      <c r="J194" s="33"/>
      <c r="T194" s="54"/>
      <c r="W194" s="33"/>
      <c r="Y194" s="33"/>
      <c r="AB194" s="33"/>
    </row>
    <row r="195" customFormat="false" ht="13" hidden="false" customHeight="false" outlineLevel="0" collapsed="false">
      <c r="B195" s="70"/>
      <c r="C195" s="70"/>
      <c r="D195" s="33"/>
      <c r="E195" s="33"/>
      <c r="F195" s="33"/>
      <c r="G195" s="33"/>
      <c r="H195" s="33"/>
      <c r="I195" s="33"/>
      <c r="J195" s="33"/>
      <c r="T195" s="54"/>
      <c r="W195" s="33"/>
      <c r="Y195" s="33"/>
      <c r="AB195" s="33"/>
    </row>
    <row r="196" customFormat="false" ht="13" hidden="false" customHeight="false" outlineLevel="0" collapsed="false">
      <c r="B196" s="70"/>
      <c r="C196" s="70"/>
      <c r="D196" s="33"/>
      <c r="E196" s="33"/>
      <c r="F196" s="33"/>
      <c r="G196" s="33"/>
      <c r="H196" s="33"/>
      <c r="I196" s="33"/>
      <c r="J196" s="33"/>
      <c r="T196" s="54"/>
      <c r="W196" s="33"/>
      <c r="Y196" s="33"/>
      <c r="AB196" s="33"/>
    </row>
    <row r="197" customFormat="false" ht="13" hidden="false" customHeight="false" outlineLevel="0" collapsed="false">
      <c r="B197" s="70"/>
      <c r="C197" s="70"/>
      <c r="D197" s="33"/>
      <c r="E197" s="33"/>
      <c r="F197" s="33"/>
      <c r="G197" s="33"/>
      <c r="H197" s="33"/>
      <c r="I197" s="33"/>
      <c r="J197" s="33"/>
      <c r="T197" s="54"/>
      <c r="W197" s="33"/>
      <c r="Y197" s="33"/>
      <c r="AB197" s="33"/>
    </row>
    <row r="198" customFormat="false" ht="13" hidden="false" customHeight="false" outlineLevel="0" collapsed="false">
      <c r="B198" s="70"/>
      <c r="C198" s="70"/>
      <c r="D198" s="33"/>
      <c r="E198" s="33"/>
      <c r="F198" s="33"/>
      <c r="G198" s="33"/>
      <c r="H198" s="33"/>
      <c r="I198" s="33"/>
      <c r="J198" s="33"/>
      <c r="T198" s="54"/>
      <c r="W198" s="33"/>
      <c r="Y198" s="33"/>
      <c r="AB198" s="33"/>
    </row>
    <row r="199" customFormat="false" ht="13" hidden="false" customHeight="false" outlineLevel="0" collapsed="false">
      <c r="B199" s="70"/>
      <c r="C199" s="70"/>
      <c r="D199" s="33"/>
      <c r="E199" s="33"/>
      <c r="F199" s="33"/>
      <c r="G199" s="33"/>
      <c r="H199" s="33"/>
      <c r="I199" s="33"/>
      <c r="J199" s="33"/>
      <c r="T199" s="54"/>
      <c r="W199" s="33"/>
      <c r="Y199" s="33"/>
      <c r="AB199" s="33"/>
    </row>
    <row r="200" customFormat="false" ht="13" hidden="false" customHeight="false" outlineLevel="0" collapsed="false">
      <c r="B200" s="70"/>
      <c r="C200" s="70"/>
      <c r="D200" s="33"/>
      <c r="E200" s="33"/>
      <c r="F200" s="33"/>
      <c r="G200" s="33"/>
      <c r="H200" s="33"/>
      <c r="I200" s="33"/>
      <c r="J200" s="33"/>
      <c r="T200" s="54"/>
      <c r="W200" s="33"/>
      <c r="Y200" s="33"/>
      <c r="AB200" s="33"/>
    </row>
    <row r="201" customFormat="false" ht="13" hidden="false" customHeight="false" outlineLevel="0" collapsed="false">
      <c r="B201" s="70"/>
      <c r="C201" s="70"/>
      <c r="D201" s="33"/>
      <c r="E201" s="33"/>
      <c r="F201" s="33"/>
      <c r="G201" s="33"/>
      <c r="H201" s="33"/>
      <c r="I201" s="33"/>
      <c r="J201" s="33"/>
      <c r="T201" s="54"/>
      <c r="W201" s="33"/>
      <c r="Y201" s="33"/>
      <c r="AB201" s="33"/>
    </row>
    <row r="202" customFormat="false" ht="13" hidden="false" customHeight="false" outlineLevel="0" collapsed="false">
      <c r="B202" s="70"/>
      <c r="C202" s="70"/>
      <c r="D202" s="33"/>
      <c r="E202" s="33"/>
      <c r="F202" s="33"/>
      <c r="G202" s="33"/>
      <c r="H202" s="33"/>
      <c r="I202" s="33"/>
      <c r="J202" s="33"/>
      <c r="T202" s="54"/>
      <c r="W202" s="33"/>
      <c r="Y202" s="33"/>
      <c r="AB202" s="33"/>
    </row>
    <row r="203" customFormat="false" ht="13" hidden="false" customHeight="false" outlineLevel="0" collapsed="false">
      <c r="B203" s="70"/>
      <c r="C203" s="70"/>
      <c r="D203" s="33"/>
      <c r="E203" s="33"/>
      <c r="F203" s="33"/>
      <c r="G203" s="33"/>
      <c r="H203" s="33"/>
      <c r="I203" s="33"/>
      <c r="J203" s="33"/>
      <c r="T203" s="54"/>
      <c r="W203" s="33"/>
      <c r="Y203" s="33"/>
      <c r="AB203" s="33"/>
    </row>
    <row r="204" customFormat="false" ht="13" hidden="false" customHeight="false" outlineLevel="0" collapsed="false">
      <c r="B204" s="70"/>
      <c r="C204" s="70"/>
      <c r="D204" s="33"/>
      <c r="E204" s="33"/>
      <c r="F204" s="33"/>
      <c r="G204" s="33"/>
      <c r="H204" s="33"/>
      <c r="I204" s="33"/>
      <c r="J204" s="33"/>
      <c r="T204" s="54"/>
      <c r="W204" s="33"/>
      <c r="Y204" s="33"/>
      <c r="AB204" s="33"/>
    </row>
    <row r="205" customFormat="false" ht="13" hidden="false" customHeight="false" outlineLevel="0" collapsed="false">
      <c r="B205" s="70"/>
      <c r="C205" s="70"/>
      <c r="D205" s="33"/>
      <c r="E205" s="33"/>
      <c r="F205" s="33"/>
      <c r="G205" s="33"/>
      <c r="H205" s="33"/>
      <c r="I205" s="33"/>
      <c r="J205" s="33"/>
      <c r="T205" s="54"/>
      <c r="W205" s="33"/>
      <c r="Y205" s="33"/>
      <c r="AB205" s="33"/>
    </row>
    <row r="206" customFormat="false" ht="13" hidden="false" customHeight="false" outlineLevel="0" collapsed="false">
      <c r="B206" s="70"/>
      <c r="C206" s="70"/>
      <c r="D206" s="33"/>
      <c r="E206" s="33"/>
      <c r="F206" s="33"/>
      <c r="G206" s="33"/>
      <c r="H206" s="33"/>
      <c r="I206" s="33"/>
      <c r="J206" s="33"/>
      <c r="T206" s="54"/>
      <c r="W206" s="33"/>
      <c r="Y206" s="33"/>
      <c r="AB206" s="33"/>
    </row>
    <row r="207" customFormat="false" ht="13" hidden="false" customHeight="false" outlineLevel="0" collapsed="false">
      <c r="B207" s="70"/>
      <c r="C207" s="70"/>
      <c r="D207" s="33"/>
      <c r="E207" s="33"/>
      <c r="F207" s="33"/>
      <c r="G207" s="33"/>
      <c r="H207" s="33"/>
      <c r="I207" s="33"/>
      <c r="J207" s="33"/>
      <c r="T207" s="54"/>
      <c r="W207" s="33"/>
      <c r="Y207" s="33"/>
      <c r="AB207" s="33"/>
    </row>
    <row r="208" customFormat="false" ht="13" hidden="false" customHeight="false" outlineLevel="0" collapsed="false">
      <c r="B208" s="70"/>
      <c r="C208" s="70"/>
      <c r="D208" s="33"/>
      <c r="E208" s="33"/>
      <c r="F208" s="33"/>
      <c r="G208" s="33"/>
      <c r="H208" s="33"/>
      <c r="I208" s="33"/>
      <c r="J208" s="33"/>
      <c r="T208" s="54"/>
      <c r="W208" s="33"/>
      <c r="Y208" s="33"/>
      <c r="AB208" s="33"/>
    </row>
    <row r="209" customFormat="false" ht="13" hidden="false" customHeight="false" outlineLevel="0" collapsed="false">
      <c r="B209" s="70"/>
      <c r="C209" s="70"/>
      <c r="D209" s="33"/>
      <c r="E209" s="33"/>
      <c r="F209" s="33"/>
      <c r="G209" s="33"/>
      <c r="H209" s="33"/>
      <c r="I209" s="33"/>
      <c r="J209" s="33"/>
      <c r="T209" s="54"/>
      <c r="W209" s="33"/>
      <c r="Y209" s="33"/>
      <c r="AB209" s="33"/>
    </row>
    <row r="210" customFormat="false" ht="13" hidden="false" customHeight="false" outlineLevel="0" collapsed="false">
      <c r="B210" s="70"/>
      <c r="C210" s="70"/>
      <c r="D210" s="33"/>
      <c r="E210" s="33"/>
      <c r="F210" s="33"/>
      <c r="G210" s="33"/>
      <c r="H210" s="33"/>
      <c r="I210" s="33"/>
      <c r="J210" s="33"/>
      <c r="T210" s="54"/>
      <c r="W210" s="33"/>
      <c r="Y210" s="33"/>
      <c r="AB210" s="33"/>
    </row>
    <row r="211" customFormat="false" ht="13" hidden="false" customHeight="false" outlineLevel="0" collapsed="false">
      <c r="B211" s="70"/>
      <c r="C211" s="70"/>
      <c r="D211" s="33"/>
      <c r="E211" s="33"/>
      <c r="F211" s="33"/>
      <c r="G211" s="33"/>
      <c r="H211" s="33"/>
      <c r="I211" s="33"/>
      <c r="J211" s="33"/>
      <c r="T211" s="54"/>
      <c r="W211" s="33"/>
      <c r="Y211" s="33"/>
      <c r="AB211" s="33"/>
    </row>
    <row r="212" customFormat="false" ht="13" hidden="false" customHeight="false" outlineLevel="0" collapsed="false">
      <c r="B212" s="70"/>
      <c r="C212" s="70"/>
      <c r="D212" s="33"/>
      <c r="E212" s="33"/>
      <c r="F212" s="33"/>
      <c r="G212" s="33"/>
      <c r="H212" s="33"/>
      <c r="I212" s="33"/>
      <c r="J212" s="33"/>
      <c r="T212" s="54"/>
      <c r="W212" s="33"/>
      <c r="Y212" s="33"/>
      <c r="AB212" s="33"/>
    </row>
    <row r="213" customFormat="false" ht="13" hidden="false" customHeight="false" outlineLevel="0" collapsed="false">
      <c r="B213" s="70"/>
      <c r="C213" s="70"/>
      <c r="D213" s="33"/>
      <c r="E213" s="33"/>
      <c r="F213" s="33"/>
      <c r="G213" s="33"/>
      <c r="H213" s="33"/>
      <c r="I213" s="33"/>
      <c r="J213" s="33"/>
      <c r="T213" s="54"/>
      <c r="W213" s="33"/>
      <c r="Y213" s="33"/>
      <c r="AB213" s="33"/>
    </row>
    <row r="214" customFormat="false" ht="13" hidden="false" customHeight="false" outlineLevel="0" collapsed="false">
      <c r="B214" s="70"/>
      <c r="C214" s="70"/>
      <c r="D214" s="33"/>
      <c r="E214" s="33"/>
      <c r="F214" s="33"/>
      <c r="G214" s="33"/>
      <c r="H214" s="33"/>
      <c r="I214" s="33"/>
      <c r="J214" s="33"/>
      <c r="T214" s="54"/>
      <c r="W214" s="33"/>
      <c r="Y214" s="33"/>
      <c r="AB214" s="33"/>
    </row>
    <row r="215" customFormat="false" ht="13" hidden="false" customHeight="false" outlineLevel="0" collapsed="false">
      <c r="B215" s="70"/>
      <c r="C215" s="70"/>
      <c r="D215" s="33"/>
      <c r="E215" s="33"/>
      <c r="F215" s="33"/>
      <c r="G215" s="33"/>
      <c r="H215" s="33"/>
      <c r="I215" s="33"/>
      <c r="J215" s="33"/>
      <c r="T215" s="54"/>
      <c r="W215" s="33"/>
      <c r="Y215" s="33"/>
      <c r="AB215" s="33"/>
    </row>
    <row r="216" customFormat="false" ht="13" hidden="false" customHeight="false" outlineLevel="0" collapsed="false">
      <c r="B216" s="70"/>
      <c r="C216" s="70"/>
      <c r="D216" s="33"/>
      <c r="E216" s="33"/>
      <c r="F216" s="33"/>
      <c r="G216" s="33"/>
      <c r="H216" s="33"/>
      <c r="I216" s="33"/>
      <c r="J216" s="33"/>
      <c r="T216" s="54"/>
      <c r="W216" s="33"/>
      <c r="Y216" s="33"/>
      <c r="AB216" s="33"/>
    </row>
    <row r="217" customFormat="false" ht="13" hidden="false" customHeight="false" outlineLevel="0" collapsed="false">
      <c r="B217" s="70"/>
      <c r="C217" s="70"/>
      <c r="D217" s="33"/>
      <c r="E217" s="33"/>
      <c r="F217" s="33"/>
      <c r="G217" s="33"/>
      <c r="H217" s="33"/>
      <c r="I217" s="33"/>
      <c r="J217" s="33"/>
      <c r="T217" s="54"/>
      <c r="W217" s="33"/>
      <c r="Y217" s="33"/>
      <c r="AB217" s="33"/>
    </row>
    <row r="218" customFormat="false" ht="13" hidden="false" customHeight="false" outlineLevel="0" collapsed="false">
      <c r="B218" s="70"/>
      <c r="C218" s="70"/>
      <c r="D218" s="33"/>
      <c r="E218" s="33"/>
      <c r="F218" s="33"/>
      <c r="G218" s="33"/>
      <c r="H218" s="33"/>
      <c r="I218" s="33"/>
      <c r="J218" s="33"/>
      <c r="T218" s="54"/>
      <c r="W218" s="33"/>
      <c r="Y218" s="33"/>
      <c r="AB218" s="33"/>
    </row>
    <row r="219" customFormat="false" ht="13" hidden="false" customHeight="false" outlineLevel="0" collapsed="false">
      <c r="B219" s="70"/>
      <c r="C219" s="70"/>
      <c r="D219" s="33"/>
      <c r="E219" s="33"/>
      <c r="F219" s="33"/>
      <c r="G219" s="33"/>
      <c r="H219" s="33"/>
      <c r="I219" s="33"/>
      <c r="J219" s="33"/>
      <c r="T219" s="54"/>
      <c r="W219" s="33"/>
      <c r="Y219" s="33"/>
      <c r="AB219" s="33"/>
    </row>
    <row r="220" customFormat="false" ht="13" hidden="false" customHeight="false" outlineLevel="0" collapsed="false">
      <c r="B220" s="70"/>
      <c r="C220" s="70"/>
      <c r="D220" s="33"/>
      <c r="E220" s="33"/>
      <c r="F220" s="33"/>
      <c r="G220" s="33"/>
      <c r="H220" s="33"/>
      <c r="I220" s="33"/>
      <c r="J220" s="33"/>
      <c r="T220" s="54"/>
      <c r="W220" s="33"/>
      <c r="Y220" s="33"/>
      <c r="AB220" s="33"/>
    </row>
    <row r="221" customFormat="false" ht="13" hidden="false" customHeight="false" outlineLevel="0" collapsed="false">
      <c r="B221" s="70"/>
      <c r="C221" s="70"/>
      <c r="D221" s="33"/>
      <c r="E221" s="33"/>
      <c r="F221" s="33"/>
      <c r="G221" s="33"/>
      <c r="H221" s="33"/>
      <c r="I221" s="33"/>
      <c r="J221" s="33"/>
      <c r="T221" s="54"/>
      <c r="W221" s="33"/>
      <c r="Y221" s="33"/>
      <c r="AB221" s="33"/>
    </row>
    <row r="222" customFormat="false" ht="13" hidden="false" customHeight="false" outlineLevel="0" collapsed="false">
      <c r="B222" s="70"/>
      <c r="C222" s="70"/>
      <c r="D222" s="33"/>
      <c r="E222" s="33"/>
      <c r="F222" s="33"/>
      <c r="G222" s="33"/>
      <c r="H222" s="33"/>
      <c r="I222" s="33"/>
      <c r="J222" s="33"/>
      <c r="T222" s="54"/>
      <c r="W222" s="33"/>
      <c r="Y222" s="33"/>
      <c r="AB222" s="33"/>
    </row>
    <row r="223" customFormat="false" ht="13" hidden="false" customHeight="false" outlineLevel="0" collapsed="false">
      <c r="B223" s="70"/>
      <c r="C223" s="70"/>
      <c r="D223" s="33"/>
      <c r="E223" s="33"/>
      <c r="F223" s="33"/>
      <c r="G223" s="33"/>
      <c r="H223" s="33"/>
      <c r="I223" s="33"/>
      <c r="J223" s="33"/>
      <c r="T223" s="54"/>
      <c r="W223" s="33"/>
      <c r="Y223" s="33"/>
      <c r="AB223" s="33"/>
    </row>
    <row r="224" customFormat="false" ht="13" hidden="false" customHeight="false" outlineLevel="0" collapsed="false">
      <c r="B224" s="70"/>
      <c r="C224" s="70"/>
      <c r="D224" s="33"/>
      <c r="E224" s="33"/>
      <c r="F224" s="33"/>
      <c r="G224" s="33"/>
      <c r="H224" s="33"/>
      <c r="I224" s="33"/>
      <c r="J224" s="33"/>
      <c r="T224" s="54"/>
      <c r="W224" s="33"/>
      <c r="Y224" s="33"/>
      <c r="AB224" s="33"/>
    </row>
    <row r="225" customFormat="false" ht="13" hidden="false" customHeight="false" outlineLevel="0" collapsed="false">
      <c r="B225" s="70"/>
      <c r="C225" s="70"/>
      <c r="D225" s="33"/>
      <c r="E225" s="33"/>
      <c r="F225" s="33"/>
      <c r="G225" s="33"/>
      <c r="H225" s="33"/>
      <c r="I225" s="33"/>
      <c r="J225" s="33"/>
      <c r="T225" s="54"/>
      <c r="W225" s="33"/>
      <c r="Y225" s="33"/>
      <c r="AB225" s="33"/>
    </row>
    <row r="226" customFormat="false" ht="13" hidden="false" customHeight="false" outlineLevel="0" collapsed="false">
      <c r="B226" s="70"/>
      <c r="C226" s="70"/>
      <c r="D226" s="33"/>
      <c r="E226" s="33"/>
      <c r="F226" s="33"/>
      <c r="G226" s="33"/>
      <c r="H226" s="33"/>
      <c r="I226" s="33"/>
      <c r="J226" s="33"/>
      <c r="T226" s="54"/>
      <c r="W226" s="33"/>
      <c r="Y226" s="33"/>
      <c r="AB226" s="33"/>
    </row>
    <row r="227" customFormat="false" ht="13" hidden="false" customHeight="false" outlineLevel="0" collapsed="false">
      <c r="B227" s="70"/>
      <c r="C227" s="70"/>
      <c r="D227" s="33"/>
      <c r="E227" s="33"/>
      <c r="F227" s="33"/>
      <c r="G227" s="33"/>
      <c r="H227" s="33"/>
      <c r="I227" s="33"/>
      <c r="J227" s="33"/>
      <c r="T227" s="54"/>
      <c r="W227" s="33"/>
      <c r="Y227" s="33"/>
      <c r="AB227" s="33"/>
    </row>
    <row r="228" customFormat="false" ht="13" hidden="false" customHeight="false" outlineLevel="0" collapsed="false">
      <c r="B228" s="70"/>
      <c r="C228" s="70"/>
      <c r="D228" s="33"/>
      <c r="E228" s="33"/>
      <c r="F228" s="33"/>
      <c r="G228" s="33"/>
      <c r="H228" s="33"/>
      <c r="I228" s="33"/>
      <c r="J228" s="33"/>
      <c r="T228" s="54"/>
      <c r="W228" s="33"/>
      <c r="Y228" s="33"/>
      <c r="AB228" s="33"/>
    </row>
    <row r="229" customFormat="false" ht="13" hidden="false" customHeight="false" outlineLevel="0" collapsed="false">
      <c r="B229" s="70"/>
      <c r="C229" s="70"/>
      <c r="D229" s="33"/>
      <c r="E229" s="33"/>
      <c r="F229" s="33"/>
      <c r="G229" s="33"/>
      <c r="H229" s="33"/>
      <c r="I229" s="33"/>
      <c r="J229" s="33"/>
      <c r="T229" s="54"/>
      <c r="W229" s="33"/>
      <c r="Y229" s="33"/>
      <c r="AB229" s="33"/>
    </row>
    <row r="230" customFormat="false" ht="13" hidden="false" customHeight="false" outlineLevel="0" collapsed="false">
      <c r="B230" s="70"/>
      <c r="C230" s="70"/>
      <c r="D230" s="33"/>
      <c r="E230" s="33"/>
      <c r="F230" s="33"/>
      <c r="G230" s="33"/>
      <c r="H230" s="33"/>
      <c r="I230" s="33"/>
      <c r="J230" s="33"/>
      <c r="T230" s="54"/>
      <c r="W230" s="33"/>
      <c r="Y230" s="33"/>
      <c r="AB230" s="33"/>
    </row>
    <row r="231" customFormat="false" ht="13" hidden="false" customHeight="false" outlineLevel="0" collapsed="false">
      <c r="B231" s="70"/>
      <c r="C231" s="70"/>
      <c r="D231" s="33"/>
      <c r="E231" s="33"/>
      <c r="F231" s="33"/>
      <c r="G231" s="33"/>
      <c r="H231" s="33"/>
      <c r="I231" s="33"/>
      <c r="J231" s="33"/>
      <c r="T231" s="54"/>
      <c r="W231" s="33"/>
      <c r="Y231" s="33"/>
      <c r="AB231" s="33"/>
    </row>
    <row r="232" customFormat="false" ht="13" hidden="false" customHeight="false" outlineLevel="0" collapsed="false">
      <c r="B232" s="70"/>
      <c r="C232" s="70"/>
      <c r="D232" s="33"/>
      <c r="E232" s="33"/>
      <c r="F232" s="33"/>
      <c r="G232" s="33"/>
      <c r="H232" s="33"/>
      <c r="I232" s="33"/>
      <c r="J232" s="33"/>
      <c r="T232" s="54"/>
      <c r="W232" s="33"/>
      <c r="Y232" s="33"/>
      <c r="AB232" s="33"/>
    </row>
    <row r="233" customFormat="false" ht="13" hidden="false" customHeight="false" outlineLevel="0" collapsed="false">
      <c r="B233" s="70"/>
      <c r="C233" s="70"/>
      <c r="D233" s="33"/>
      <c r="E233" s="33"/>
      <c r="F233" s="33"/>
      <c r="G233" s="33"/>
      <c r="H233" s="33"/>
      <c r="I233" s="33"/>
      <c r="J233" s="33"/>
      <c r="T233" s="54"/>
      <c r="W233" s="33"/>
      <c r="Y233" s="33"/>
      <c r="AB233" s="33"/>
    </row>
    <row r="234" customFormat="false" ht="13" hidden="false" customHeight="false" outlineLevel="0" collapsed="false">
      <c r="B234" s="70"/>
      <c r="C234" s="70"/>
      <c r="D234" s="33"/>
      <c r="E234" s="33"/>
      <c r="F234" s="33"/>
      <c r="G234" s="33"/>
      <c r="H234" s="33"/>
      <c r="I234" s="33"/>
      <c r="J234" s="33"/>
      <c r="T234" s="54"/>
      <c r="W234" s="33"/>
      <c r="Y234" s="33"/>
      <c r="AB234" s="33"/>
    </row>
    <row r="235" customFormat="false" ht="13" hidden="false" customHeight="false" outlineLevel="0" collapsed="false">
      <c r="B235" s="70"/>
      <c r="C235" s="70"/>
      <c r="D235" s="33"/>
      <c r="E235" s="33"/>
      <c r="F235" s="33"/>
      <c r="G235" s="33"/>
      <c r="H235" s="33"/>
      <c r="I235" s="33"/>
      <c r="J235" s="33"/>
      <c r="T235" s="54"/>
      <c r="W235" s="33"/>
      <c r="Y235" s="33"/>
      <c r="AB235" s="33"/>
    </row>
    <row r="236" customFormat="false" ht="13" hidden="false" customHeight="false" outlineLevel="0" collapsed="false">
      <c r="B236" s="70"/>
      <c r="C236" s="70"/>
      <c r="D236" s="33"/>
      <c r="E236" s="33"/>
      <c r="F236" s="33"/>
      <c r="G236" s="33"/>
      <c r="H236" s="33"/>
      <c r="I236" s="33"/>
      <c r="J236" s="33"/>
      <c r="T236" s="54"/>
      <c r="W236" s="33"/>
      <c r="Y236" s="33"/>
      <c r="AB236" s="33"/>
    </row>
    <row r="237" customFormat="false" ht="13" hidden="false" customHeight="false" outlineLevel="0" collapsed="false">
      <c r="B237" s="70"/>
      <c r="C237" s="70"/>
      <c r="D237" s="33"/>
      <c r="E237" s="33"/>
      <c r="F237" s="33"/>
      <c r="G237" s="33"/>
      <c r="H237" s="33"/>
      <c r="I237" s="33"/>
      <c r="J237" s="33"/>
      <c r="T237" s="54"/>
      <c r="W237" s="33"/>
      <c r="Y237" s="33"/>
      <c r="AB237" s="33"/>
    </row>
    <row r="238" customFormat="false" ht="13" hidden="false" customHeight="false" outlineLevel="0" collapsed="false">
      <c r="B238" s="70"/>
      <c r="C238" s="70"/>
      <c r="D238" s="33"/>
      <c r="E238" s="33"/>
      <c r="F238" s="33"/>
      <c r="G238" s="33"/>
      <c r="H238" s="33"/>
      <c r="I238" s="33"/>
      <c r="J238" s="33"/>
      <c r="T238" s="54"/>
      <c r="W238" s="33"/>
      <c r="Y238" s="33"/>
      <c r="AB238" s="33"/>
    </row>
    <row r="239" customFormat="false" ht="13" hidden="false" customHeight="false" outlineLevel="0" collapsed="false">
      <c r="B239" s="70"/>
      <c r="C239" s="70"/>
      <c r="D239" s="33"/>
      <c r="E239" s="33"/>
      <c r="F239" s="33"/>
      <c r="G239" s="33"/>
      <c r="H239" s="33"/>
      <c r="I239" s="33"/>
      <c r="J239" s="33"/>
      <c r="T239" s="54"/>
      <c r="W239" s="33"/>
      <c r="Y239" s="33"/>
      <c r="AB239" s="33"/>
    </row>
    <row r="240" customFormat="false" ht="13" hidden="false" customHeight="false" outlineLevel="0" collapsed="false">
      <c r="B240" s="70"/>
      <c r="C240" s="70"/>
      <c r="D240" s="33"/>
      <c r="E240" s="33"/>
      <c r="F240" s="33"/>
      <c r="G240" s="33"/>
      <c r="H240" s="33"/>
      <c r="I240" s="33"/>
      <c r="J240" s="33"/>
      <c r="T240" s="54"/>
      <c r="W240" s="33"/>
      <c r="Y240" s="33"/>
      <c r="AB240" s="33"/>
    </row>
    <row r="241" customFormat="false" ht="13" hidden="false" customHeight="false" outlineLevel="0" collapsed="false">
      <c r="B241" s="70"/>
      <c r="C241" s="70"/>
      <c r="D241" s="33"/>
      <c r="E241" s="33"/>
      <c r="F241" s="33"/>
      <c r="G241" s="33"/>
      <c r="H241" s="33"/>
      <c r="I241" s="33"/>
      <c r="J241" s="33"/>
      <c r="T241" s="54"/>
      <c r="W241" s="33"/>
      <c r="Y241" s="33"/>
      <c r="AB241" s="33"/>
    </row>
    <row r="242" customFormat="false" ht="13" hidden="false" customHeight="false" outlineLevel="0" collapsed="false">
      <c r="B242" s="70"/>
      <c r="C242" s="70"/>
      <c r="D242" s="33"/>
      <c r="E242" s="33"/>
      <c r="F242" s="33"/>
      <c r="G242" s="33"/>
      <c r="H242" s="33"/>
      <c r="I242" s="33"/>
      <c r="J242" s="33"/>
      <c r="T242" s="54"/>
      <c r="W242" s="33"/>
      <c r="Y242" s="33"/>
      <c r="AB242" s="33"/>
    </row>
    <row r="243" customFormat="false" ht="13" hidden="false" customHeight="false" outlineLevel="0" collapsed="false">
      <c r="B243" s="70"/>
      <c r="C243" s="70"/>
      <c r="D243" s="33"/>
      <c r="E243" s="33"/>
      <c r="F243" s="33"/>
      <c r="G243" s="33"/>
      <c r="H243" s="33"/>
      <c r="I243" s="33"/>
      <c r="J243" s="33"/>
      <c r="T243" s="54"/>
      <c r="W243" s="33"/>
      <c r="Y243" s="33"/>
      <c r="AB243" s="33"/>
    </row>
    <row r="244" customFormat="false" ht="13" hidden="false" customHeight="false" outlineLevel="0" collapsed="false">
      <c r="B244" s="70"/>
      <c r="C244" s="70"/>
      <c r="D244" s="33"/>
      <c r="E244" s="33"/>
      <c r="F244" s="33"/>
      <c r="G244" s="33"/>
      <c r="H244" s="33"/>
      <c r="I244" s="33"/>
      <c r="J244" s="33"/>
      <c r="T244" s="54"/>
      <c r="W244" s="33"/>
      <c r="Y244" s="33"/>
      <c r="AB244" s="33"/>
    </row>
    <row r="245" customFormat="false" ht="13" hidden="false" customHeight="false" outlineLevel="0" collapsed="false">
      <c r="B245" s="70"/>
      <c r="C245" s="70"/>
      <c r="D245" s="33"/>
      <c r="E245" s="33"/>
      <c r="F245" s="33"/>
      <c r="G245" s="33"/>
      <c r="H245" s="33"/>
      <c r="I245" s="33"/>
      <c r="J245" s="33"/>
      <c r="T245" s="54"/>
      <c r="W245" s="33"/>
      <c r="Y245" s="33"/>
      <c r="AB245" s="33"/>
    </row>
    <row r="246" customFormat="false" ht="13" hidden="false" customHeight="false" outlineLevel="0" collapsed="false">
      <c r="B246" s="70"/>
      <c r="C246" s="70"/>
      <c r="D246" s="33"/>
      <c r="E246" s="33"/>
      <c r="F246" s="33"/>
      <c r="G246" s="33"/>
      <c r="H246" s="33"/>
      <c r="I246" s="33"/>
      <c r="J246" s="33"/>
      <c r="T246" s="54"/>
      <c r="W246" s="33"/>
      <c r="Y246" s="33"/>
      <c r="AB246" s="33"/>
    </row>
    <row r="247" customFormat="false" ht="13" hidden="false" customHeight="false" outlineLevel="0" collapsed="false">
      <c r="B247" s="70"/>
      <c r="C247" s="70"/>
      <c r="D247" s="33"/>
      <c r="E247" s="33"/>
      <c r="F247" s="33"/>
      <c r="G247" s="33"/>
      <c r="H247" s="33"/>
      <c r="I247" s="33"/>
      <c r="J247" s="33"/>
      <c r="T247" s="54"/>
      <c r="W247" s="33"/>
      <c r="Y247" s="33"/>
      <c r="AB247" s="33"/>
    </row>
    <row r="248" customFormat="false" ht="13" hidden="false" customHeight="false" outlineLevel="0" collapsed="false">
      <c r="B248" s="70"/>
      <c r="C248" s="70"/>
      <c r="D248" s="33"/>
      <c r="E248" s="33"/>
      <c r="F248" s="33"/>
      <c r="G248" s="33"/>
      <c r="H248" s="33"/>
      <c r="I248" s="33"/>
      <c r="J248" s="33"/>
      <c r="T248" s="54"/>
      <c r="W248" s="33"/>
      <c r="Y248" s="33"/>
      <c r="AB248" s="33"/>
    </row>
    <row r="249" customFormat="false" ht="13" hidden="false" customHeight="false" outlineLevel="0" collapsed="false">
      <c r="B249" s="70"/>
      <c r="C249" s="70"/>
      <c r="D249" s="33"/>
      <c r="E249" s="33"/>
      <c r="F249" s="33"/>
      <c r="G249" s="33"/>
      <c r="H249" s="33"/>
      <c r="I249" s="33"/>
      <c r="J249" s="33"/>
      <c r="T249" s="54"/>
      <c r="W249" s="33"/>
      <c r="Y249" s="33"/>
      <c r="AB249" s="33"/>
    </row>
    <row r="250" customFormat="false" ht="13" hidden="false" customHeight="false" outlineLevel="0" collapsed="false">
      <c r="B250" s="70"/>
      <c r="C250" s="70"/>
      <c r="D250" s="33"/>
      <c r="E250" s="33"/>
      <c r="F250" s="33"/>
      <c r="G250" s="33"/>
      <c r="H250" s="33"/>
      <c r="I250" s="33"/>
      <c r="J250" s="33"/>
      <c r="T250" s="54"/>
      <c r="W250" s="33"/>
      <c r="Y250" s="33"/>
      <c r="AB250" s="33"/>
    </row>
    <row r="251" customFormat="false" ht="13" hidden="false" customHeight="false" outlineLevel="0" collapsed="false">
      <c r="B251" s="70"/>
      <c r="C251" s="70"/>
      <c r="D251" s="33"/>
      <c r="E251" s="33"/>
      <c r="F251" s="33"/>
      <c r="G251" s="33"/>
      <c r="H251" s="33"/>
      <c r="I251" s="33"/>
      <c r="J251" s="33"/>
      <c r="T251" s="54"/>
      <c r="W251" s="33"/>
      <c r="Y251" s="33"/>
      <c r="AB251" s="33"/>
    </row>
    <row r="252" customFormat="false" ht="13" hidden="false" customHeight="false" outlineLevel="0" collapsed="false">
      <c r="B252" s="70"/>
      <c r="C252" s="70"/>
      <c r="D252" s="33"/>
      <c r="E252" s="33"/>
      <c r="F252" s="33"/>
      <c r="G252" s="33"/>
      <c r="H252" s="33"/>
      <c r="I252" s="33"/>
      <c r="J252" s="33"/>
      <c r="T252" s="54"/>
      <c r="W252" s="33"/>
      <c r="Y252" s="33"/>
      <c r="AB252" s="33"/>
    </row>
    <row r="253" customFormat="false" ht="13" hidden="false" customHeight="false" outlineLevel="0" collapsed="false">
      <c r="B253" s="70"/>
      <c r="C253" s="70"/>
      <c r="D253" s="33"/>
      <c r="E253" s="33"/>
      <c r="F253" s="33"/>
      <c r="G253" s="33"/>
      <c r="H253" s="33"/>
      <c r="I253" s="33"/>
      <c r="J253" s="33"/>
      <c r="T253" s="54"/>
      <c r="W253" s="33"/>
      <c r="Y253" s="33"/>
      <c r="AB253" s="33"/>
    </row>
    <row r="254" customFormat="false" ht="13" hidden="false" customHeight="false" outlineLevel="0" collapsed="false">
      <c r="B254" s="70"/>
      <c r="C254" s="70"/>
      <c r="D254" s="33"/>
      <c r="E254" s="33"/>
      <c r="F254" s="33"/>
      <c r="G254" s="33"/>
      <c r="H254" s="33"/>
      <c r="I254" s="33"/>
      <c r="J254" s="33"/>
      <c r="T254" s="54"/>
      <c r="W254" s="33"/>
      <c r="Y254" s="33"/>
      <c r="AB254" s="33"/>
    </row>
    <row r="255" customFormat="false" ht="13" hidden="false" customHeight="false" outlineLevel="0" collapsed="false">
      <c r="B255" s="70"/>
      <c r="C255" s="70"/>
      <c r="D255" s="33"/>
      <c r="E255" s="33"/>
      <c r="F255" s="33"/>
      <c r="G255" s="33"/>
      <c r="H255" s="33"/>
      <c r="I255" s="33"/>
      <c r="J255" s="33"/>
      <c r="T255" s="54"/>
      <c r="W255" s="33"/>
      <c r="Y255" s="33"/>
      <c r="AB255" s="33"/>
    </row>
    <row r="256" customFormat="false" ht="13" hidden="false" customHeight="false" outlineLevel="0" collapsed="false">
      <c r="B256" s="70"/>
      <c r="C256" s="70"/>
      <c r="D256" s="33"/>
      <c r="E256" s="33"/>
      <c r="F256" s="33"/>
      <c r="G256" s="33"/>
      <c r="H256" s="33"/>
      <c r="I256" s="33"/>
      <c r="J256" s="33"/>
      <c r="T256" s="54"/>
      <c r="W256" s="33"/>
      <c r="Y256" s="33"/>
      <c r="AB256" s="33"/>
    </row>
    <row r="257" customFormat="false" ht="13" hidden="false" customHeight="false" outlineLevel="0" collapsed="false">
      <c r="B257" s="70"/>
      <c r="C257" s="70"/>
      <c r="D257" s="33"/>
      <c r="E257" s="33"/>
      <c r="F257" s="33"/>
      <c r="G257" s="33"/>
      <c r="H257" s="33"/>
      <c r="I257" s="33"/>
      <c r="J257" s="33"/>
      <c r="T257" s="54"/>
      <c r="W257" s="33"/>
      <c r="Y257" s="33"/>
      <c r="AB257" s="33"/>
    </row>
    <row r="258" customFormat="false" ht="13" hidden="false" customHeight="false" outlineLevel="0" collapsed="false">
      <c r="B258" s="70"/>
      <c r="C258" s="70"/>
      <c r="D258" s="33"/>
      <c r="E258" s="33"/>
      <c r="F258" s="33"/>
      <c r="G258" s="33"/>
      <c r="H258" s="33"/>
      <c r="I258" s="33"/>
      <c r="J258" s="33"/>
      <c r="T258" s="54"/>
      <c r="W258" s="33"/>
      <c r="Y258" s="33"/>
      <c r="AB258" s="33"/>
    </row>
    <row r="259" customFormat="false" ht="13" hidden="false" customHeight="false" outlineLevel="0" collapsed="false">
      <c r="B259" s="70"/>
      <c r="C259" s="70"/>
      <c r="D259" s="33"/>
      <c r="E259" s="33"/>
      <c r="F259" s="33"/>
      <c r="G259" s="33"/>
      <c r="H259" s="33"/>
      <c r="I259" s="33"/>
      <c r="J259" s="33"/>
      <c r="T259" s="54"/>
      <c r="W259" s="33"/>
      <c r="Y259" s="33"/>
      <c r="AB259" s="33"/>
    </row>
    <row r="260" customFormat="false" ht="13" hidden="false" customHeight="false" outlineLevel="0" collapsed="false">
      <c r="B260" s="70"/>
      <c r="C260" s="70"/>
      <c r="D260" s="33"/>
      <c r="E260" s="33"/>
      <c r="F260" s="33"/>
      <c r="G260" s="33"/>
      <c r="H260" s="33"/>
      <c r="I260" s="33"/>
      <c r="J260" s="33"/>
      <c r="T260" s="54"/>
      <c r="W260" s="33"/>
      <c r="Y260" s="33"/>
      <c r="AB260" s="33"/>
    </row>
    <row r="261" customFormat="false" ht="13" hidden="false" customHeight="false" outlineLevel="0" collapsed="false">
      <c r="B261" s="70"/>
      <c r="C261" s="70"/>
      <c r="D261" s="33"/>
      <c r="E261" s="33"/>
      <c r="F261" s="33"/>
      <c r="G261" s="33"/>
      <c r="H261" s="33"/>
      <c r="I261" s="33"/>
      <c r="J261" s="33"/>
      <c r="T261" s="54"/>
      <c r="W261" s="33"/>
      <c r="Y261" s="33"/>
      <c r="AB261" s="33"/>
    </row>
    <row r="262" customFormat="false" ht="13" hidden="false" customHeight="false" outlineLevel="0" collapsed="false">
      <c r="B262" s="70"/>
      <c r="C262" s="70"/>
      <c r="D262" s="33"/>
      <c r="E262" s="33"/>
      <c r="F262" s="33"/>
      <c r="G262" s="33"/>
      <c r="H262" s="33"/>
      <c r="I262" s="33"/>
      <c r="J262" s="33"/>
      <c r="T262" s="54"/>
      <c r="W262" s="33"/>
      <c r="Y262" s="33"/>
      <c r="AB262" s="33"/>
    </row>
    <row r="263" customFormat="false" ht="13" hidden="false" customHeight="false" outlineLevel="0" collapsed="false">
      <c r="B263" s="70"/>
      <c r="C263" s="70"/>
      <c r="D263" s="33"/>
      <c r="E263" s="33"/>
      <c r="F263" s="33"/>
      <c r="G263" s="33"/>
      <c r="H263" s="33"/>
      <c r="I263" s="33"/>
      <c r="J263" s="33"/>
      <c r="T263" s="54"/>
      <c r="W263" s="33"/>
      <c r="Y263" s="33"/>
      <c r="AB263" s="33"/>
    </row>
    <row r="264" customFormat="false" ht="13" hidden="false" customHeight="false" outlineLevel="0" collapsed="false">
      <c r="B264" s="70"/>
      <c r="C264" s="70"/>
      <c r="D264" s="33"/>
      <c r="E264" s="33"/>
      <c r="F264" s="33"/>
      <c r="G264" s="33"/>
      <c r="H264" s="33"/>
      <c r="I264" s="33"/>
      <c r="J264" s="33"/>
      <c r="T264" s="54"/>
      <c r="W264" s="33"/>
      <c r="Y264" s="33"/>
      <c r="AB264" s="33"/>
    </row>
    <row r="265" customFormat="false" ht="13" hidden="false" customHeight="false" outlineLevel="0" collapsed="false">
      <c r="B265" s="70"/>
      <c r="C265" s="70"/>
      <c r="D265" s="33"/>
      <c r="E265" s="33"/>
      <c r="F265" s="33"/>
      <c r="G265" s="33"/>
      <c r="H265" s="33"/>
      <c r="I265" s="33"/>
      <c r="J265" s="33"/>
      <c r="T265" s="54"/>
      <c r="W265" s="33"/>
      <c r="Y265" s="33"/>
      <c r="AB265" s="33"/>
    </row>
    <row r="266" customFormat="false" ht="13" hidden="false" customHeight="false" outlineLevel="0" collapsed="false">
      <c r="B266" s="70"/>
      <c r="C266" s="70"/>
      <c r="D266" s="33"/>
      <c r="E266" s="33"/>
      <c r="F266" s="33"/>
      <c r="G266" s="33"/>
      <c r="H266" s="33"/>
      <c r="I266" s="33"/>
      <c r="J266" s="33"/>
      <c r="T266" s="54"/>
      <c r="W266" s="33"/>
      <c r="Y266" s="33"/>
      <c r="AB266" s="33"/>
    </row>
    <row r="267" customFormat="false" ht="13" hidden="false" customHeight="false" outlineLevel="0" collapsed="false">
      <c r="B267" s="70"/>
      <c r="C267" s="70"/>
      <c r="D267" s="33"/>
      <c r="E267" s="33"/>
      <c r="F267" s="33"/>
      <c r="G267" s="33"/>
      <c r="H267" s="33"/>
      <c r="I267" s="33"/>
      <c r="J267" s="33"/>
      <c r="T267" s="54"/>
      <c r="W267" s="33"/>
      <c r="Y267" s="33"/>
      <c r="AB267" s="33"/>
    </row>
    <row r="268" customFormat="false" ht="13" hidden="false" customHeight="false" outlineLevel="0" collapsed="false">
      <c r="B268" s="70"/>
      <c r="C268" s="70"/>
      <c r="D268" s="33"/>
      <c r="E268" s="33"/>
      <c r="F268" s="33"/>
      <c r="G268" s="33"/>
      <c r="H268" s="33"/>
      <c r="I268" s="33"/>
      <c r="J268" s="33"/>
      <c r="T268" s="54"/>
      <c r="W268" s="33"/>
      <c r="Y268" s="33"/>
      <c r="AB268" s="33"/>
    </row>
    <row r="269" customFormat="false" ht="13" hidden="false" customHeight="false" outlineLevel="0" collapsed="false">
      <c r="B269" s="70"/>
      <c r="C269" s="70"/>
      <c r="D269" s="33"/>
      <c r="E269" s="33"/>
      <c r="F269" s="33"/>
      <c r="G269" s="33"/>
      <c r="H269" s="33"/>
      <c r="I269" s="33"/>
      <c r="J269" s="33"/>
      <c r="T269" s="54"/>
      <c r="W269" s="33"/>
      <c r="Y269" s="33"/>
      <c r="AB269" s="33"/>
    </row>
    <row r="270" customFormat="false" ht="13" hidden="false" customHeight="false" outlineLevel="0" collapsed="false">
      <c r="B270" s="70"/>
      <c r="C270" s="70"/>
      <c r="D270" s="33"/>
      <c r="E270" s="33"/>
      <c r="F270" s="33"/>
      <c r="G270" s="33"/>
      <c r="H270" s="33"/>
      <c r="I270" s="33"/>
      <c r="J270" s="33"/>
      <c r="T270" s="54"/>
      <c r="W270" s="33"/>
      <c r="Y270" s="33"/>
      <c r="AB270" s="33"/>
    </row>
    <row r="271" customFormat="false" ht="13" hidden="false" customHeight="false" outlineLevel="0" collapsed="false">
      <c r="B271" s="70"/>
      <c r="C271" s="70"/>
      <c r="D271" s="33"/>
      <c r="E271" s="33"/>
      <c r="F271" s="33"/>
      <c r="G271" s="33"/>
      <c r="H271" s="33"/>
      <c r="I271" s="33"/>
      <c r="J271" s="33"/>
      <c r="T271" s="54"/>
      <c r="W271" s="33"/>
      <c r="Y271" s="33"/>
      <c r="AB271" s="33"/>
    </row>
    <row r="272" customFormat="false" ht="13" hidden="false" customHeight="false" outlineLevel="0" collapsed="false">
      <c r="B272" s="70"/>
      <c r="C272" s="70"/>
      <c r="D272" s="33"/>
      <c r="E272" s="33"/>
      <c r="F272" s="33"/>
      <c r="G272" s="33"/>
      <c r="H272" s="33"/>
      <c r="I272" s="33"/>
      <c r="J272" s="33"/>
      <c r="T272" s="54"/>
      <c r="W272" s="33"/>
      <c r="Y272" s="33"/>
      <c r="AB272" s="33"/>
    </row>
    <row r="273" customFormat="false" ht="13" hidden="false" customHeight="false" outlineLevel="0" collapsed="false">
      <c r="B273" s="70"/>
      <c r="C273" s="70"/>
      <c r="D273" s="33"/>
      <c r="E273" s="33"/>
      <c r="F273" s="33"/>
      <c r="G273" s="33"/>
      <c r="H273" s="33"/>
      <c r="I273" s="33"/>
      <c r="J273" s="33"/>
      <c r="T273" s="54"/>
      <c r="W273" s="33"/>
      <c r="Y273" s="33"/>
      <c r="AB273" s="33"/>
    </row>
    <row r="274" customFormat="false" ht="13" hidden="false" customHeight="false" outlineLevel="0" collapsed="false">
      <c r="B274" s="70"/>
      <c r="C274" s="70"/>
      <c r="D274" s="33"/>
      <c r="E274" s="33"/>
      <c r="F274" s="33"/>
      <c r="G274" s="33"/>
      <c r="H274" s="33"/>
      <c r="I274" s="33"/>
      <c r="J274" s="33"/>
      <c r="T274" s="54"/>
      <c r="W274" s="33"/>
      <c r="Y274" s="33"/>
      <c r="AB274" s="33"/>
    </row>
    <row r="275" customFormat="false" ht="13" hidden="false" customHeight="false" outlineLevel="0" collapsed="false">
      <c r="B275" s="70"/>
      <c r="C275" s="70"/>
      <c r="D275" s="33"/>
      <c r="E275" s="33"/>
      <c r="F275" s="33"/>
      <c r="G275" s="33"/>
      <c r="H275" s="33"/>
      <c r="I275" s="33"/>
      <c r="J275" s="33"/>
      <c r="T275" s="54"/>
      <c r="W275" s="33"/>
      <c r="Y275" s="33"/>
      <c r="AB275" s="33"/>
    </row>
    <row r="276" customFormat="false" ht="13" hidden="false" customHeight="false" outlineLevel="0" collapsed="false">
      <c r="B276" s="70"/>
      <c r="C276" s="70"/>
      <c r="D276" s="33"/>
      <c r="E276" s="33"/>
      <c r="F276" s="33"/>
      <c r="G276" s="33"/>
      <c r="H276" s="33"/>
      <c r="I276" s="33"/>
      <c r="J276" s="33"/>
      <c r="T276" s="54"/>
      <c r="W276" s="33"/>
      <c r="Y276" s="33"/>
      <c r="AB276" s="33"/>
    </row>
    <row r="277" customFormat="false" ht="13" hidden="false" customHeight="false" outlineLevel="0" collapsed="false">
      <c r="B277" s="70"/>
      <c r="C277" s="70"/>
      <c r="D277" s="33"/>
      <c r="E277" s="33"/>
      <c r="F277" s="33"/>
      <c r="G277" s="33"/>
      <c r="H277" s="33"/>
      <c r="I277" s="33"/>
      <c r="J277" s="33"/>
      <c r="T277" s="54"/>
      <c r="W277" s="33"/>
      <c r="Y277" s="33"/>
      <c r="AB277" s="33"/>
    </row>
    <row r="278" customFormat="false" ht="13" hidden="false" customHeight="false" outlineLevel="0" collapsed="false">
      <c r="B278" s="70"/>
      <c r="C278" s="70"/>
      <c r="D278" s="33"/>
      <c r="E278" s="33"/>
      <c r="F278" s="33"/>
      <c r="G278" s="33"/>
      <c r="H278" s="33"/>
      <c r="I278" s="33"/>
      <c r="J278" s="33"/>
      <c r="T278" s="54"/>
      <c r="W278" s="33"/>
      <c r="Y278" s="33"/>
      <c r="AB278" s="33"/>
    </row>
    <row r="279" customFormat="false" ht="13" hidden="false" customHeight="false" outlineLevel="0" collapsed="false">
      <c r="B279" s="70"/>
      <c r="C279" s="70"/>
      <c r="D279" s="33"/>
      <c r="E279" s="33"/>
      <c r="F279" s="33"/>
      <c r="G279" s="33"/>
      <c r="H279" s="33"/>
      <c r="I279" s="33"/>
      <c r="J279" s="33"/>
      <c r="T279" s="54"/>
      <c r="W279" s="33"/>
      <c r="Y279" s="33"/>
      <c r="AB279" s="33"/>
    </row>
    <row r="280" customFormat="false" ht="13" hidden="false" customHeight="false" outlineLevel="0" collapsed="false">
      <c r="B280" s="70"/>
      <c r="C280" s="70"/>
      <c r="D280" s="33"/>
      <c r="E280" s="33"/>
      <c r="F280" s="33"/>
      <c r="G280" s="33"/>
      <c r="H280" s="33"/>
      <c r="I280" s="33"/>
      <c r="J280" s="33"/>
      <c r="T280" s="54"/>
      <c r="W280" s="33"/>
      <c r="Y280" s="33"/>
      <c r="AB280" s="33"/>
    </row>
    <row r="281" customFormat="false" ht="13" hidden="false" customHeight="false" outlineLevel="0" collapsed="false">
      <c r="B281" s="70"/>
      <c r="C281" s="70"/>
      <c r="D281" s="33"/>
      <c r="E281" s="33"/>
      <c r="F281" s="33"/>
      <c r="G281" s="33"/>
      <c r="H281" s="33"/>
      <c r="I281" s="33"/>
      <c r="J281" s="33"/>
      <c r="T281" s="54"/>
      <c r="W281" s="33"/>
      <c r="Y281" s="33"/>
      <c r="AB281" s="33"/>
    </row>
    <row r="282" customFormat="false" ht="13" hidden="false" customHeight="false" outlineLevel="0" collapsed="false">
      <c r="B282" s="70"/>
      <c r="C282" s="70"/>
      <c r="D282" s="33"/>
      <c r="E282" s="33"/>
      <c r="F282" s="33"/>
      <c r="G282" s="33"/>
      <c r="H282" s="33"/>
      <c r="I282" s="33"/>
      <c r="J282" s="33"/>
      <c r="T282" s="54"/>
      <c r="W282" s="33"/>
      <c r="Y282" s="33"/>
      <c r="AB282" s="33"/>
    </row>
    <row r="283" customFormat="false" ht="13" hidden="false" customHeight="false" outlineLevel="0" collapsed="false">
      <c r="B283" s="70"/>
      <c r="C283" s="70"/>
      <c r="D283" s="33"/>
      <c r="E283" s="33"/>
      <c r="F283" s="33"/>
      <c r="G283" s="33"/>
      <c r="H283" s="33"/>
      <c r="I283" s="33"/>
      <c r="J283" s="33"/>
      <c r="T283" s="54"/>
      <c r="W283" s="33"/>
      <c r="Y283" s="33"/>
      <c r="AB283" s="33"/>
    </row>
    <row r="284" customFormat="false" ht="13" hidden="false" customHeight="false" outlineLevel="0" collapsed="false">
      <c r="B284" s="70"/>
      <c r="C284" s="70"/>
      <c r="D284" s="33"/>
      <c r="E284" s="33"/>
      <c r="F284" s="33"/>
      <c r="G284" s="33"/>
      <c r="H284" s="33"/>
      <c r="I284" s="33"/>
      <c r="J284" s="33"/>
      <c r="T284" s="54"/>
      <c r="W284" s="33"/>
      <c r="Y284" s="33"/>
      <c r="AB284" s="33"/>
    </row>
    <row r="285" customFormat="false" ht="13" hidden="false" customHeight="false" outlineLevel="0" collapsed="false">
      <c r="B285" s="70"/>
      <c r="C285" s="70"/>
      <c r="D285" s="33"/>
      <c r="E285" s="33"/>
      <c r="F285" s="33"/>
      <c r="G285" s="33"/>
      <c r="H285" s="33"/>
      <c r="I285" s="33"/>
      <c r="J285" s="33"/>
      <c r="T285" s="54"/>
      <c r="W285" s="33"/>
      <c r="Y285" s="33"/>
      <c r="AB285" s="33"/>
    </row>
    <row r="286" customFormat="false" ht="13" hidden="false" customHeight="false" outlineLevel="0" collapsed="false">
      <c r="B286" s="70"/>
      <c r="C286" s="70"/>
      <c r="D286" s="33"/>
      <c r="E286" s="33"/>
      <c r="F286" s="33"/>
      <c r="G286" s="33"/>
      <c r="H286" s="33"/>
      <c r="I286" s="33"/>
      <c r="J286" s="33"/>
      <c r="T286" s="54"/>
      <c r="W286" s="33"/>
      <c r="Y286" s="33"/>
      <c r="AB286" s="33"/>
    </row>
    <row r="287" customFormat="false" ht="13" hidden="false" customHeight="false" outlineLevel="0" collapsed="false">
      <c r="B287" s="70"/>
      <c r="C287" s="70"/>
      <c r="D287" s="33"/>
      <c r="E287" s="33"/>
      <c r="F287" s="33"/>
      <c r="G287" s="33"/>
      <c r="H287" s="33"/>
      <c r="I287" s="33"/>
      <c r="J287" s="33"/>
      <c r="T287" s="54"/>
      <c r="W287" s="33"/>
      <c r="Y287" s="33"/>
      <c r="AB287" s="33"/>
    </row>
    <row r="288" customFormat="false" ht="13" hidden="false" customHeight="false" outlineLevel="0" collapsed="false">
      <c r="B288" s="70"/>
      <c r="C288" s="70"/>
      <c r="D288" s="33"/>
      <c r="E288" s="33"/>
      <c r="F288" s="33"/>
      <c r="G288" s="33"/>
      <c r="H288" s="33"/>
      <c r="I288" s="33"/>
      <c r="J288" s="33"/>
      <c r="T288" s="54"/>
      <c r="W288" s="33"/>
      <c r="Y288" s="33"/>
      <c r="AB288" s="33"/>
    </row>
    <row r="289" customFormat="false" ht="13" hidden="false" customHeight="false" outlineLevel="0" collapsed="false">
      <c r="B289" s="70"/>
      <c r="C289" s="70"/>
      <c r="D289" s="33"/>
      <c r="E289" s="33"/>
      <c r="F289" s="33"/>
      <c r="G289" s="33"/>
      <c r="H289" s="33"/>
      <c r="I289" s="33"/>
      <c r="J289" s="33"/>
      <c r="T289" s="54"/>
      <c r="W289" s="33"/>
      <c r="Y289" s="33"/>
      <c r="AB289" s="33"/>
    </row>
    <row r="290" customFormat="false" ht="13" hidden="false" customHeight="false" outlineLevel="0" collapsed="false">
      <c r="B290" s="70"/>
      <c r="C290" s="70"/>
      <c r="D290" s="33"/>
      <c r="E290" s="33"/>
      <c r="F290" s="33"/>
      <c r="G290" s="33"/>
      <c r="H290" s="33"/>
      <c r="I290" s="33"/>
      <c r="J290" s="33"/>
      <c r="T290" s="54"/>
      <c r="W290" s="33"/>
      <c r="Y290" s="33"/>
      <c r="AB290" s="33"/>
    </row>
    <row r="291" customFormat="false" ht="13" hidden="false" customHeight="false" outlineLevel="0" collapsed="false">
      <c r="B291" s="70"/>
      <c r="C291" s="70"/>
      <c r="D291" s="33"/>
      <c r="E291" s="33"/>
      <c r="F291" s="33"/>
      <c r="G291" s="33"/>
      <c r="H291" s="33"/>
      <c r="I291" s="33"/>
      <c r="J291" s="33"/>
      <c r="T291" s="54"/>
      <c r="W291" s="33"/>
      <c r="Y291" s="33"/>
      <c r="AB291" s="33"/>
    </row>
    <row r="292" customFormat="false" ht="13" hidden="false" customHeight="false" outlineLevel="0" collapsed="false">
      <c r="B292" s="70"/>
      <c r="C292" s="70"/>
      <c r="D292" s="33"/>
      <c r="E292" s="33"/>
      <c r="F292" s="33"/>
      <c r="G292" s="33"/>
      <c r="H292" s="33"/>
      <c r="I292" s="33"/>
      <c r="J292" s="33"/>
      <c r="T292" s="54"/>
      <c r="W292" s="33"/>
      <c r="Y292" s="33"/>
      <c r="AB292" s="33"/>
    </row>
    <row r="293" customFormat="false" ht="13" hidden="false" customHeight="false" outlineLevel="0" collapsed="false">
      <c r="B293" s="70"/>
      <c r="C293" s="70"/>
      <c r="D293" s="33"/>
      <c r="E293" s="33"/>
      <c r="F293" s="33"/>
      <c r="G293" s="33"/>
      <c r="H293" s="33"/>
      <c r="I293" s="33"/>
      <c r="J293" s="33"/>
      <c r="T293" s="54"/>
      <c r="W293" s="33"/>
      <c r="Y293" s="33"/>
      <c r="AB293" s="33"/>
    </row>
    <row r="294" customFormat="false" ht="13" hidden="false" customHeight="false" outlineLevel="0" collapsed="false">
      <c r="B294" s="70"/>
      <c r="C294" s="70"/>
      <c r="D294" s="33"/>
      <c r="E294" s="33"/>
      <c r="F294" s="33"/>
      <c r="G294" s="33"/>
      <c r="H294" s="33"/>
      <c r="I294" s="33"/>
      <c r="J294" s="33"/>
      <c r="T294" s="54"/>
      <c r="W294" s="33"/>
      <c r="Y294" s="33"/>
      <c r="AB294" s="33"/>
    </row>
    <row r="295" customFormat="false" ht="13" hidden="false" customHeight="false" outlineLevel="0" collapsed="false">
      <c r="B295" s="70"/>
      <c r="C295" s="70"/>
      <c r="D295" s="33"/>
      <c r="E295" s="33"/>
      <c r="F295" s="33"/>
      <c r="G295" s="33"/>
      <c r="H295" s="33"/>
      <c r="I295" s="33"/>
      <c r="J295" s="33"/>
      <c r="T295" s="54"/>
      <c r="W295" s="33"/>
      <c r="Y295" s="33"/>
      <c r="AB295" s="33"/>
    </row>
    <row r="296" customFormat="false" ht="13" hidden="false" customHeight="false" outlineLevel="0" collapsed="false">
      <c r="B296" s="70"/>
      <c r="C296" s="70"/>
      <c r="D296" s="33"/>
      <c r="E296" s="33"/>
      <c r="F296" s="33"/>
      <c r="G296" s="33"/>
      <c r="H296" s="33"/>
      <c r="I296" s="33"/>
      <c r="J296" s="33"/>
      <c r="T296" s="54"/>
      <c r="W296" s="33"/>
      <c r="Y296" s="33"/>
      <c r="AB296" s="33"/>
    </row>
    <row r="297" customFormat="false" ht="13" hidden="false" customHeight="false" outlineLevel="0" collapsed="false">
      <c r="B297" s="70"/>
      <c r="C297" s="70"/>
      <c r="D297" s="33"/>
      <c r="E297" s="33"/>
      <c r="F297" s="33"/>
      <c r="G297" s="33"/>
      <c r="H297" s="33"/>
      <c r="I297" s="33"/>
      <c r="J297" s="33"/>
      <c r="T297" s="54"/>
      <c r="W297" s="33"/>
      <c r="Y297" s="33"/>
      <c r="AB297" s="33"/>
    </row>
    <row r="298" customFormat="false" ht="13" hidden="false" customHeight="false" outlineLevel="0" collapsed="false">
      <c r="B298" s="70"/>
      <c r="C298" s="70"/>
      <c r="D298" s="33"/>
      <c r="E298" s="33"/>
      <c r="F298" s="33"/>
      <c r="G298" s="33"/>
      <c r="H298" s="33"/>
      <c r="I298" s="33"/>
      <c r="J298" s="33"/>
      <c r="T298" s="54"/>
      <c r="W298" s="33"/>
      <c r="Y298" s="33"/>
      <c r="AB298" s="33"/>
    </row>
    <row r="299" customFormat="false" ht="13" hidden="false" customHeight="false" outlineLevel="0" collapsed="false">
      <c r="B299" s="70"/>
      <c r="C299" s="70"/>
      <c r="D299" s="33"/>
      <c r="E299" s="33"/>
      <c r="F299" s="33"/>
      <c r="G299" s="33"/>
      <c r="H299" s="33"/>
      <c r="I299" s="33"/>
      <c r="J299" s="33"/>
      <c r="T299" s="54"/>
      <c r="W299" s="33"/>
      <c r="Y299" s="33"/>
      <c r="AB299" s="33"/>
    </row>
    <row r="300" customFormat="false" ht="13" hidden="false" customHeight="false" outlineLevel="0" collapsed="false">
      <c r="B300" s="70"/>
      <c r="C300" s="70"/>
      <c r="D300" s="33"/>
      <c r="E300" s="33"/>
      <c r="F300" s="33"/>
      <c r="G300" s="33"/>
      <c r="H300" s="33"/>
      <c r="I300" s="33"/>
      <c r="J300" s="33"/>
      <c r="T300" s="54"/>
      <c r="W300" s="33"/>
      <c r="Y300" s="33"/>
      <c r="AB300" s="33"/>
    </row>
    <row r="301" customFormat="false" ht="13" hidden="false" customHeight="false" outlineLevel="0" collapsed="false">
      <c r="B301" s="70"/>
      <c r="C301" s="70"/>
      <c r="D301" s="33"/>
      <c r="E301" s="33"/>
      <c r="F301" s="33"/>
      <c r="G301" s="33"/>
      <c r="H301" s="33"/>
      <c r="I301" s="33"/>
      <c r="J301" s="33"/>
      <c r="T301" s="54"/>
      <c r="W301" s="33"/>
      <c r="Y301" s="33"/>
      <c r="AB301" s="33"/>
    </row>
    <row r="302" customFormat="false" ht="13" hidden="false" customHeight="false" outlineLevel="0" collapsed="false">
      <c r="B302" s="70"/>
      <c r="C302" s="70"/>
      <c r="D302" s="33"/>
      <c r="E302" s="33"/>
      <c r="F302" s="33"/>
      <c r="G302" s="33"/>
      <c r="H302" s="33"/>
      <c r="I302" s="33"/>
      <c r="J302" s="33"/>
      <c r="T302" s="54"/>
      <c r="W302" s="33"/>
      <c r="Y302" s="33"/>
      <c r="AB302" s="33"/>
    </row>
    <row r="303" customFormat="false" ht="13" hidden="false" customHeight="false" outlineLevel="0" collapsed="false">
      <c r="B303" s="70"/>
      <c r="C303" s="70"/>
      <c r="D303" s="33"/>
      <c r="E303" s="33"/>
      <c r="F303" s="33"/>
      <c r="G303" s="33"/>
      <c r="H303" s="33"/>
      <c r="I303" s="33"/>
      <c r="J303" s="33"/>
      <c r="T303" s="54"/>
      <c r="W303" s="33"/>
      <c r="Y303" s="33"/>
      <c r="AB303" s="33"/>
    </row>
    <row r="304" customFormat="false" ht="13" hidden="false" customHeight="false" outlineLevel="0" collapsed="false">
      <c r="B304" s="70"/>
      <c r="C304" s="70"/>
      <c r="D304" s="33"/>
      <c r="E304" s="33"/>
      <c r="F304" s="33"/>
      <c r="G304" s="33"/>
      <c r="H304" s="33"/>
      <c r="I304" s="33"/>
      <c r="J304" s="33"/>
      <c r="T304" s="54"/>
      <c r="W304" s="33"/>
      <c r="Y304" s="33"/>
      <c r="AB304" s="33"/>
    </row>
    <row r="305" customFormat="false" ht="13" hidden="false" customHeight="false" outlineLevel="0" collapsed="false">
      <c r="B305" s="70"/>
      <c r="C305" s="70"/>
      <c r="D305" s="33"/>
      <c r="E305" s="33"/>
      <c r="F305" s="33"/>
      <c r="G305" s="33"/>
      <c r="H305" s="33"/>
      <c r="I305" s="33"/>
      <c r="J305" s="33"/>
      <c r="T305" s="54"/>
      <c r="W305" s="33"/>
      <c r="Y305" s="33"/>
      <c r="AB305" s="33"/>
    </row>
    <row r="306" customFormat="false" ht="13" hidden="false" customHeight="false" outlineLevel="0" collapsed="false">
      <c r="B306" s="70"/>
      <c r="C306" s="70"/>
      <c r="D306" s="33"/>
      <c r="E306" s="33"/>
      <c r="F306" s="33"/>
      <c r="G306" s="33"/>
      <c r="H306" s="33"/>
      <c r="I306" s="33"/>
      <c r="J306" s="33"/>
      <c r="T306" s="54"/>
      <c r="W306" s="33"/>
      <c r="Y306" s="33"/>
      <c r="AB306" s="33"/>
    </row>
    <row r="307" customFormat="false" ht="13" hidden="false" customHeight="false" outlineLevel="0" collapsed="false">
      <c r="B307" s="70"/>
      <c r="C307" s="70"/>
      <c r="D307" s="33"/>
      <c r="E307" s="33"/>
      <c r="F307" s="33"/>
      <c r="G307" s="33"/>
      <c r="H307" s="33"/>
      <c r="I307" s="33"/>
      <c r="J307" s="33"/>
      <c r="T307" s="54"/>
      <c r="W307" s="33"/>
      <c r="Y307" s="33"/>
      <c r="AB307" s="33"/>
    </row>
    <row r="308" customFormat="false" ht="13" hidden="false" customHeight="false" outlineLevel="0" collapsed="false">
      <c r="B308" s="70"/>
      <c r="C308" s="70"/>
      <c r="D308" s="33"/>
      <c r="E308" s="33"/>
      <c r="F308" s="33"/>
      <c r="G308" s="33"/>
      <c r="H308" s="33"/>
      <c r="I308" s="33"/>
      <c r="J308" s="33"/>
      <c r="T308" s="54"/>
      <c r="W308" s="33"/>
      <c r="Y308" s="33"/>
      <c r="AB308" s="33"/>
    </row>
    <row r="309" customFormat="false" ht="13" hidden="false" customHeight="false" outlineLevel="0" collapsed="false">
      <c r="B309" s="70"/>
      <c r="C309" s="70"/>
      <c r="D309" s="33"/>
      <c r="E309" s="33"/>
      <c r="F309" s="33"/>
      <c r="G309" s="33"/>
      <c r="H309" s="33"/>
      <c r="I309" s="33"/>
      <c r="J309" s="33"/>
      <c r="T309" s="54"/>
      <c r="W309" s="33"/>
      <c r="Y309" s="33"/>
      <c r="AB309" s="33"/>
    </row>
    <row r="310" customFormat="false" ht="13" hidden="false" customHeight="false" outlineLevel="0" collapsed="false">
      <c r="B310" s="70"/>
      <c r="C310" s="70"/>
      <c r="D310" s="33"/>
      <c r="E310" s="33"/>
      <c r="F310" s="33"/>
      <c r="G310" s="33"/>
      <c r="H310" s="33"/>
      <c r="I310" s="33"/>
      <c r="J310" s="33"/>
      <c r="T310" s="54"/>
      <c r="W310" s="33"/>
      <c r="Y310" s="33"/>
      <c r="AB310" s="33"/>
    </row>
    <row r="311" customFormat="false" ht="13" hidden="false" customHeight="false" outlineLevel="0" collapsed="false">
      <c r="B311" s="70"/>
      <c r="C311" s="70"/>
      <c r="D311" s="33"/>
      <c r="E311" s="33"/>
      <c r="F311" s="33"/>
      <c r="G311" s="33"/>
      <c r="H311" s="33"/>
      <c r="I311" s="33"/>
      <c r="J311" s="33"/>
      <c r="T311" s="54"/>
      <c r="W311" s="33"/>
      <c r="Y311" s="33"/>
      <c r="AB311" s="33"/>
    </row>
    <row r="312" customFormat="false" ht="13" hidden="false" customHeight="false" outlineLevel="0" collapsed="false">
      <c r="B312" s="70"/>
      <c r="C312" s="70"/>
      <c r="D312" s="33"/>
      <c r="E312" s="33"/>
      <c r="F312" s="33"/>
      <c r="G312" s="33"/>
      <c r="H312" s="33"/>
      <c r="I312" s="33"/>
      <c r="J312" s="33"/>
      <c r="T312" s="54"/>
      <c r="W312" s="33"/>
      <c r="Y312" s="33"/>
      <c r="AB312" s="33"/>
    </row>
    <row r="313" customFormat="false" ht="13" hidden="false" customHeight="false" outlineLevel="0" collapsed="false">
      <c r="B313" s="70"/>
      <c r="C313" s="70"/>
      <c r="D313" s="33"/>
      <c r="E313" s="33"/>
      <c r="F313" s="33"/>
      <c r="G313" s="33"/>
      <c r="H313" s="33"/>
      <c r="I313" s="33"/>
      <c r="J313" s="33"/>
      <c r="T313" s="54"/>
      <c r="W313" s="33"/>
      <c r="Y313" s="33"/>
      <c r="AB313" s="33"/>
    </row>
    <row r="314" customFormat="false" ht="13" hidden="false" customHeight="false" outlineLevel="0" collapsed="false">
      <c r="B314" s="70"/>
      <c r="C314" s="70"/>
      <c r="D314" s="33"/>
      <c r="E314" s="33"/>
      <c r="F314" s="33"/>
      <c r="G314" s="33"/>
      <c r="H314" s="33"/>
      <c r="I314" s="33"/>
      <c r="J314" s="33"/>
      <c r="T314" s="54"/>
      <c r="W314" s="33"/>
      <c r="Y314" s="33"/>
      <c r="AB314" s="33"/>
    </row>
    <row r="315" customFormat="false" ht="13" hidden="false" customHeight="false" outlineLevel="0" collapsed="false">
      <c r="B315" s="70"/>
      <c r="C315" s="70"/>
      <c r="D315" s="33"/>
      <c r="E315" s="33"/>
      <c r="F315" s="33"/>
      <c r="G315" s="33"/>
      <c r="H315" s="33"/>
      <c r="I315" s="33"/>
      <c r="J315" s="33"/>
      <c r="T315" s="54"/>
      <c r="W315" s="33"/>
      <c r="Y315" s="33"/>
      <c r="AB315" s="33"/>
    </row>
    <row r="316" customFormat="false" ht="13" hidden="false" customHeight="false" outlineLevel="0" collapsed="false">
      <c r="B316" s="70"/>
      <c r="C316" s="70"/>
      <c r="D316" s="33"/>
      <c r="E316" s="33"/>
      <c r="F316" s="33"/>
      <c r="G316" s="33"/>
      <c r="H316" s="33"/>
      <c r="I316" s="33"/>
      <c r="J316" s="33"/>
      <c r="T316" s="54"/>
      <c r="W316" s="33"/>
      <c r="Y316" s="33"/>
      <c r="AB316" s="33"/>
    </row>
    <row r="317" customFormat="false" ht="13" hidden="false" customHeight="false" outlineLevel="0" collapsed="false">
      <c r="B317" s="70"/>
      <c r="C317" s="70"/>
      <c r="D317" s="33"/>
      <c r="E317" s="33"/>
      <c r="F317" s="33"/>
      <c r="G317" s="33"/>
      <c r="H317" s="33"/>
      <c r="I317" s="33"/>
      <c r="J317" s="33"/>
      <c r="T317" s="54"/>
      <c r="W317" s="33"/>
      <c r="Y317" s="33"/>
      <c r="AB317" s="33"/>
    </row>
    <row r="318" customFormat="false" ht="13" hidden="false" customHeight="false" outlineLevel="0" collapsed="false">
      <c r="B318" s="70"/>
      <c r="C318" s="70"/>
      <c r="D318" s="33"/>
      <c r="E318" s="33"/>
      <c r="F318" s="33"/>
      <c r="G318" s="33"/>
      <c r="H318" s="33"/>
      <c r="I318" s="33"/>
      <c r="J318" s="33"/>
      <c r="T318" s="54"/>
      <c r="W318" s="33"/>
      <c r="Y318" s="33"/>
      <c r="AB318" s="33"/>
    </row>
    <row r="319" customFormat="false" ht="13" hidden="false" customHeight="false" outlineLevel="0" collapsed="false">
      <c r="B319" s="70"/>
      <c r="C319" s="70"/>
      <c r="D319" s="33"/>
      <c r="E319" s="33"/>
      <c r="F319" s="33"/>
      <c r="G319" s="33"/>
      <c r="H319" s="33"/>
      <c r="I319" s="33"/>
      <c r="J319" s="33"/>
      <c r="T319" s="54"/>
      <c r="W319" s="33"/>
      <c r="Y319" s="33"/>
      <c r="AB319" s="33"/>
    </row>
    <row r="320" customFormat="false" ht="13" hidden="false" customHeight="false" outlineLevel="0" collapsed="false">
      <c r="B320" s="70"/>
      <c r="C320" s="70"/>
      <c r="D320" s="33"/>
      <c r="E320" s="33"/>
      <c r="F320" s="33"/>
      <c r="G320" s="33"/>
      <c r="H320" s="33"/>
      <c r="I320" s="33"/>
      <c r="J320" s="33"/>
      <c r="T320" s="54"/>
      <c r="W320" s="33"/>
      <c r="Y320" s="33"/>
      <c r="AB320" s="33"/>
    </row>
    <row r="321" customFormat="false" ht="13" hidden="false" customHeight="false" outlineLevel="0" collapsed="false">
      <c r="B321" s="70"/>
      <c r="C321" s="70"/>
      <c r="D321" s="33"/>
      <c r="E321" s="33"/>
      <c r="F321" s="33"/>
      <c r="G321" s="33"/>
      <c r="H321" s="33"/>
      <c r="I321" s="33"/>
      <c r="J321" s="33"/>
      <c r="T321" s="54"/>
      <c r="W321" s="33"/>
      <c r="Y321" s="33"/>
      <c r="AB321" s="33"/>
    </row>
    <row r="322" customFormat="false" ht="13" hidden="false" customHeight="false" outlineLevel="0" collapsed="false">
      <c r="B322" s="70"/>
      <c r="C322" s="70"/>
      <c r="D322" s="33"/>
      <c r="E322" s="33"/>
      <c r="F322" s="33"/>
      <c r="G322" s="33"/>
      <c r="H322" s="33"/>
      <c r="I322" s="33"/>
      <c r="J322" s="33"/>
      <c r="T322" s="54"/>
      <c r="W322" s="33"/>
      <c r="Y322" s="33"/>
      <c r="AB322" s="33"/>
    </row>
    <row r="323" customFormat="false" ht="13" hidden="false" customHeight="false" outlineLevel="0" collapsed="false">
      <c r="B323" s="70"/>
      <c r="C323" s="70"/>
      <c r="D323" s="33"/>
      <c r="E323" s="33"/>
      <c r="F323" s="33"/>
      <c r="G323" s="33"/>
      <c r="H323" s="33"/>
      <c r="I323" s="33"/>
      <c r="J323" s="33"/>
      <c r="T323" s="54"/>
      <c r="W323" s="33"/>
      <c r="Y323" s="33"/>
      <c r="AB323" s="33"/>
    </row>
    <row r="324" customFormat="false" ht="13" hidden="false" customHeight="false" outlineLevel="0" collapsed="false">
      <c r="B324" s="70"/>
      <c r="C324" s="70"/>
      <c r="D324" s="33"/>
      <c r="E324" s="33"/>
      <c r="F324" s="33"/>
      <c r="G324" s="33"/>
      <c r="H324" s="33"/>
      <c r="I324" s="33"/>
      <c r="J324" s="33"/>
      <c r="T324" s="54"/>
      <c r="W324" s="33"/>
      <c r="Y324" s="33"/>
      <c r="AB324" s="33"/>
    </row>
    <row r="325" customFormat="false" ht="13" hidden="false" customHeight="false" outlineLevel="0" collapsed="false">
      <c r="B325" s="70"/>
      <c r="C325" s="70"/>
      <c r="D325" s="33"/>
      <c r="E325" s="33"/>
      <c r="F325" s="33"/>
      <c r="G325" s="33"/>
      <c r="H325" s="33"/>
      <c r="I325" s="33"/>
      <c r="J325" s="33"/>
      <c r="T325" s="54"/>
      <c r="W325" s="33"/>
      <c r="Y325" s="33"/>
      <c r="AB325" s="33"/>
    </row>
    <row r="326" customFormat="false" ht="13" hidden="false" customHeight="false" outlineLevel="0" collapsed="false">
      <c r="B326" s="70"/>
      <c r="C326" s="70"/>
      <c r="D326" s="33"/>
      <c r="E326" s="33"/>
      <c r="F326" s="33"/>
      <c r="G326" s="33"/>
      <c r="H326" s="33"/>
      <c r="I326" s="33"/>
      <c r="J326" s="33"/>
      <c r="T326" s="54"/>
      <c r="W326" s="33"/>
      <c r="Y326" s="33"/>
      <c r="AB326" s="33"/>
    </row>
    <row r="327" customFormat="false" ht="13" hidden="false" customHeight="false" outlineLevel="0" collapsed="false">
      <c r="B327" s="70"/>
      <c r="C327" s="70"/>
      <c r="D327" s="33"/>
      <c r="E327" s="33"/>
      <c r="F327" s="33"/>
      <c r="G327" s="33"/>
      <c r="H327" s="33"/>
      <c r="I327" s="33"/>
      <c r="J327" s="33"/>
      <c r="T327" s="54"/>
      <c r="W327" s="33"/>
      <c r="Y327" s="33"/>
      <c r="AB327" s="33"/>
    </row>
    <row r="328" customFormat="false" ht="13" hidden="false" customHeight="false" outlineLevel="0" collapsed="false">
      <c r="B328" s="70"/>
      <c r="C328" s="70"/>
      <c r="D328" s="33"/>
      <c r="E328" s="33"/>
      <c r="F328" s="33"/>
      <c r="G328" s="33"/>
      <c r="H328" s="33"/>
      <c r="I328" s="33"/>
      <c r="J328" s="33"/>
      <c r="T328" s="54"/>
      <c r="W328" s="33"/>
      <c r="Y328" s="33"/>
      <c r="AB328" s="33"/>
    </row>
    <row r="329" customFormat="false" ht="13" hidden="false" customHeight="false" outlineLevel="0" collapsed="false">
      <c r="B329" s="70"/>
      <c r="C329" s="70"/>
      <c r="D329" s="33"/>
      <c r="E329" s="33"/>
      <c r="F329" s="33"/>
      <c r="G329" s="33"/>
      <c r="H329" s="33"/>
      <c r="I329" s="33"/>
      <c r="J329" s="33"/>
      <c r="T329" s="54"/>
      <c r="W329" s="33"/>
      <c r="Y329" s="33"/>
      <c r="AB329" s="33"/>
    </row>
    <row r="330" customFormat="false" ht="13" hidden="false" customHeight="false" outlineLevel="0" collapsed="false">
      <c r="B330" s="70"/>
      <c r="C330" s="70"/>
      <c r="D330" s="33"/>
      <c r="E330" s="33"/>
      <c r="F330" s="33"/>
      <c r="G330" s="33"/>
      <c r="H330" s="33"/>
      <c r="I330" s="33"/>
      <c r="J330" s="33"/>
      <c r="T330" s="54"/>
      <c r="W330" s="33"/>
      <c r="Y330" s="33"/>
      <c r="AB330" s="33"/>
    </row>
    <row r="331" customFormat="false" ht="13" hidden="false" customHeight="false" outlineLevel="0" collapsed="false">
      <c r="B331" s="70"/>
      <c r="C331" s="70"/>
      <c r="D331" s="33"/>
      <c r="E331" s="33"/>
      <c r="F331" s="33"/>
      <c r="G331" s="33"/>
      <c r="H331" s="33"/>
      <c r="I331" s="33"/>
      <c r="J331" s="33"/>
      <c r="T331" s="54"/>
      <c r="W331" s="33"/>
      <c r="Y331" s="33"/>
      <c r="AB331" s="33"/>
    </row>
    <row r="332" customFormat="false" ht="13" hidden="false" customHeight="false" outlineLevel="0" collapsed="false">
      <c r="B332" s="70"/>
      <c r="C332" s="70"/>
      <c r="D332" s="33"/>
      <c r="E332" s="33"/>
      <c r="F332" s="33"/>
      <c r="G332" s="33"/>
      <c r="H332" s="33"/>
      <c r="I332" s="33"/>
      <c r="J332" s="33"/>
      <c r="T332" s="54"/>
      <c r="W332" s="33"/>
      <c r="Y332" s="33"/>
      <c r="AB332" s="33"/>
    </row>
    <row r="333" customFormat="false" ht="13" hidden="false" customHeight="false" outlineLevel="0" collapsed="false">
      <c r="B333" s="70"/>
      <c r="C333" s="70"/>
      <c r="D333" s="33"/>
      <c r="E333" s="33"/>
      <c r="F333" s="33"/>
      <c r="G333" s="33"/>
      <c r="H333" s="33"/>
      <c r="I333" s="33"/>
      <c r="J333" s="33"/>
      <c r="T333" s="54"/>
      <c r="W333" s="33"/>
      <c r="Y333" s="33"/>
      <c r="AB333" s="33"/>
    </row>
    <row r="334" customFormat="false" ht="13" hidden="false" customHeight="false" outlineLevel="0" collapsed="false">
      <c r="B334" s="70"/>
      <c r="C334" s="70"/>
      <c r="D334" s="33"/>
      <c r="E334" s="33"/>
      <c r="F334" s="33"/>
      <c r="G334" s="33"/>
      <c r="H334" s="33"/>
      <c r="I334" s="33"/>
      <c r="J334" s="33"/>
      <c r="T334" s="54"/>
      <c r="W334" s="33"/>
      <c r="Y334" s="33"/>
      <c r="AB334" s="33"/>
    </row>
    <row r="335" customFormat="false" ht="13" hidden="false" customHeight="false" outlineLevel="0" collapsed="false">
      <c r="B335" s="70"/>
      <c r="C335" s="70"/>
      <c r="D335" s="33"/>
      <c r="E335" s="33"/>
      <c r="F335" s="33"/>
      <c r="G335" s="33"/>
      <c r="H335" s="33"/>
      <c r="I335" s="33"/>
      <c r="J335" s="33"/>
      <c r="T335" s="54"/>
      <c r="W335" s="33"/>
      <c r="Y335" s="33"/>
      <c r="AB335" s="33"/>
    </row>
    <row r="336" customFormat="false" ht="13" hidden="false" customHeight="false" outlineLevel="0" collapsed="false">
      <c r="B336" s="70"/>
      <c r="C336" s="70"/>
      <c r="D336" s="33"/>
      <c r="E336" s="33"/>
      <c r="F336" s="33"/>
      <c r="G336" s="33"/>
      <c r="H336" s="33"/>
      <c r="I336" s="33"/>
      <c r="J336" s="33"/>
      <c r="T336" s="54"/>
      <c r="W336" s="33"/>
      <c r="Y336" s="33"/>
      <c r="AB336" s="33"/>
    </row>
    <row r="337" customFormat="false" ht="13" hidden="false" customHeight="false" outlineLevel="0" collapsed="false">
      <c r="B337" s="70"/>
      <c r="C337" s="70"/>
      <c r="D337" s="33"/>
      <c r="E337" s="33"/>
      <c r="F337" s="33"/>
      <c r="G337" s="33"/>
      <c r="H337" s="33"/>
      <c r="I337" s="33"/>
      <c r="J337" s="33"/>
      <c r="T337" s="54"/>
      <c r="W337" s="33"/>
      <c r="Y337" s="33"/>
      <c r="AB337" s="33"/>
    </row>
    <row r="338" customFormat="false" ht="13" hidden="false" customHeight="false" outlineLevel="0" collapsed="false">
      <c r="B338" s="70"/>
      <c r="C338" s="70"/>
      <c r="D338" s="33"/>
      <c r="E338" s="33"/>
      <c r="F338" s="33"/>
      <c r="G338" s="33"/>
      <c r="H338" s="33"/>
      <c r="I338" s="33"/>
      <c r="J338" s="33"/>
      <c r="T338" s="54"/>
      <c r="W338" s="33"/>
      <c r="Y338" s="33"/>
      <c r="AB338" s="33"/>
    </row>
    <row r="339" customFormat="false" ht="13" hidden="false" customHeight="false" outlineLevel="0" collapsed="false">
      <c r="B339" s="70"/>
      <c r="C339" s="70"/>
      <c r="D339" s="33"/>
      <c r="E339" s="33"/>
      <c r="F339" s="33"/>
      <c r="G339" s="33"/>
      <c r="H339" s="33"/>
      <c r="I339" s="33"/>
      <c r="J339" s="33"/>
      <c r="T339" s="54"/>
      <c r="W339" s="33"/>
      <c r="Y339" s="33"/>
      <c r="AB339" s="33"/>
    </row>
    <row r="340" customFormat="false" ht="13" hidden="false" customHeight="false" outlineLevel="0" collapsed="false">
      <c r="B340" s="70"/>
      <c r="C340" s="70"/>
      <c r="D340" s="33"/>
      <c r="E340" s="33"/>
      <c r="F340" s="33"/>
      <c r="G340" s="33"/>
      <c r="H340" s="33"/>
      <c r="I340" s="33"/>
      <c r="J340" s="33"/>
      <c r="T340" s="54"/>
      <c r="W340" s="33"/>
      <c r="Y340" s="33"/>
      <c r="AB340" s="33"/>
    </row>
    <row r="341" customFormat="false" ht="13" hidden="false" customHeight="false" outlineLevel="0" collapsed="false">
      <c r="B341" s="70"/>
      <c r="C341" s="70"/>
      <c r="D341" s="33"/>
      <c r="E341" s="33"/>
      <c r="F341" s="33"/>
      <c r="G341" s="33"/>
      <c r="H341" s="33"/>
      <c r="I341" s="33"/>
      <c r="J341" s="33"/>
      <c r="T341" s="54"/>
      <c r="W341" s="33"/>
      <c r="Y341" s="33"/>
      <c r="AB341" s="33"/>
    </row>
    <row r="342" customFormat="false" ht="13" hidden="false" customHeight="false" outlineLevel="0" collapsed="false">
      <c r="B342" s="70"/>
      <c r="C342" s="70"/>
      <c r="D342" s="33"/>
      <c r="E342" s="33"/>
      <c r="F342" s="33"/>
      <c r="G342" s="33"/>
      <c r="H342" s="33"/>
      <c r="I342" s="33"/>
      <c r="J342" s="33"/>
      <c r="T342" s="54"/>
      <c r="W342" s="33"/>
      <c r="Y342" s="33"/>
      <c r="AB342" s="33"/>
    </row>
    <row r="343" customFormat="false" ht="13" hidden="false" customHeight="false" outlineLevel="0" collapsed="false">
      <c r="B343" s="70"/>
      <c r="C343" s="70"/>
      <c r="D343" s="33"/>
      <c r="E343" s="33"/>
      <c r="F343" s="33"/>
      <c r="G343" s="33"/>
      <c r="H343" s="33"/>
      <c r="I343" s="33"/>
      <c r="J343" s="33"/>
      <c r="T343" s="54"/>
      <c r="W343" s="33"/>
      <c r="Y343" s="33"/>
      <c r="AB343" s="33"/>
    </row>
    <row r="344" customFormat="false" ht="13" hidden="false" customHeight="false" outlineLevel="0" collapsed="false">
      <c r="B344" s="70"/>
      <c r="C344" s="70"/>
      <c r="D344" s="33"/>
      <c r="E344" s="33"/>
      <c r="F344" s="33"/>
      <c r="G344" s="33"/>
      <c r="H344" s="33"/>
      <c r="I344" s="33"/>
      <c r="J344" s="33"/>
      <c r="T344" s="54"/>
      <c r="W344" s="33"/>
      <c r="Y344" s="33"/>
      <c r="AB344" s="33"/>
    </row>
    <row r="345" customFormat="false" ht="13" hidden="false" customHeight="false" outlineLevel="0" collapsed="false">
      <c r="B345" s="70"/>
      <c r="C345" s="70"/>
      <c r="D345" s="33"/>
      <c r="E345" s="33"/>
      <c r="F345" s="33"/>
      <c r="G345" s="33"/>
      <c r="H345" s="33"/>
      <c r="I345" s="33"/>
      <c r="J345" s="33"/>
      <c r="T345" s="54"/>
      <c r="W345" s="33"/>
      <c r="Y345" s="33"/>
      <c r="AB345" s="33"/>
    </row>
    <row r="346" customFormat="false" ht="13" hidden="false" customHeight="false" outlineLevel="0" collapsed="false">
      <c r="B346" s="70"/>
      <c r="C346" s="70"/>
      <c r="D346" s="33"/>
      <c r="E346" s="33"/>
      <c r="F346" s="33"/>
      <c r="G346" s="33"/>
      <c r="H346" s="33"/>
      <c r="I346" s="33"/>
      <c r="J346" s="33"/>
      <c r="T346" s="54"/>
      <c r="W346" s="33"/>
      <c r="Y346" s="33"/>
      <c r="AB346" s="33"/>
    </row>
    <row r="347" customFormat="false" ht="13" hidden="false" customHeight="false" outlineLevel="0" collapsed="false">
      <c r="B347" s="70"/>
      <c r="C347" s="70"/>
      <c r="D347" s="33"/>
      <c r="E347" s="33"/>
      <c r="F347" s="33"/>
      <c r="G347" s="33"/>
      <c r="H347" s="33"/>
      <c r="I347" s="33"/>
      <c r="J347" s="33"/>
      <c r="T347" s="54"/>
      <c r="W347" s="33"/>
      <c r="Y347" s="33"/>
      <c r="AB347" s="33"/>
    </row>
    <row r="348" customFormat="false" ht="13" hidden="false" customHeight="false" outlineLevel="0" collapsed="false">
      <c r="B348" s="70"/>
      <c r="C348" s="70"/>
      <c r="D348" s="33"/>
      <c r="E348" s="33"/>
      <c r="F348" s="33"/>
      <c r="G348" s="33"/>
      <c r="H348" s="33"/>
      <c r="I348" s="33"/>
      <c r="J348" s="33"/>
      <c r="T348" s="54"/>
      <c r="W348" s="33"/>
      <c r="Y348" s="33"/>
      <c r="AB348" s="33"/>
    </row>
    <row r="349" customFormat="false" ht="13" hidden="false" customHeight="false" outlineLevel="0" collapsed="false">
      <c r="B349" s="70"/>
      <c r="C349" s="70"/>
      <c r="D349" s="33"/>
      <c r="E349" s="33"/>
      <c r="F349" s="33"/>
      <c r="G349" s="33"/>
      <c r="H349" s="33"/>
      <c r="I349" s="33"/>
      <c r="J349" s="33"/>
      <c r="T349" s="54"/>
      <c r="W349" s="33"/>
      <c r="Y349" s="33"/>
      <c r="AB349" s="33"/>
    </row>
    <row r="350" customFormat="false" ht="13" hidden="false" customHeight="false" outlineLevel="0" collapsed="false">
      <c r="B350" s="70"/>
      <c r="C350" s="70"/>
      <c r="D350" s="33"/>
      <c r="E350" s="33"/>
      <c r="F350" s="33"/>
      <c r="G350" s="33"/>
      <c r="H350" s="33"/>
      <c r="I350" s="33"/>
      <c r="J350" s="33"/>
      <c r="T350" s="54"/>
      <c r="W350" s="33"/>
      <c r="Y350" s="33"/>
      <c r="AB350" s="33"/>
    </row>
    <row r="351" customFormat="false" ht="13" hidden="false" customHeight="false" outlineLevel="0" collapsed="false">
      <c r="B351" s="70"/>
      <c r="C351" s="70"/>
      <c r="D351" s="33"/>
      <c r="E351" s="33"/>
      <c r="F351" s="33"/>
      <c r="G351" s="33"/>
      <c r="H351" s="33"/>
      <c r="I351" s="33"/>
      <c r="J351" s="33"/>
      <c r="T351" s="54"/>
      <c r="W351" s="33"/>
      <c r="Y351" s="33"/>
      <c r="AB351" s="33"/>
    </row>
    <row r="352" customFormat="false" ht="13" hidden="false" customHeight="false" outlineLevel="0" collapsed="false">
      <c r="B352" s="70"/>
      <c r="C352" s="70"/>
      <c r="D352" s="33"/>
      <c r="E352" s="33"/>
      <c r="F352" s="33"/>
      <c r="G352" s="33"/>
      <c r="H352" s="33"/>
      <c r="I352" s="33"/>
      <c r="J352" s="33"/>
      <c r="T352" s="54"/>
      <c r="W352" s="33"/>
      <c r="Y352" s="33"/>
      <c r="AB352" s="33"/>
    </row>
    <row r="353" customFormat="false" ht="13" hidden="false" customHeight="false" outlineLevel="0" collapsed="false">
      <c r="B353" s="70"/>
      <c r="C353" s="70"/>
      <c r="D353" s="33"/>
      <c r="E353" s="33"/>
      <c r="F353" s="33"/>
      <c r="G353" s="33"/>
      <c r="H353" s="33"/>
      <c r="I353" s="33"/>
      <c r="J353" s="33"/>
      <c r="T353" s="54"/>
      <c r="W353" s="33"/>
      <c r="Y353" s="33"/>
      <c r="AB353" s="33"/>
    </row>
    <row r="354" customFormat="false" ht="13" hidden="false" customHeight="false" outlineLevel="0" collapsed="false">
      <c r="B354" s="70"/>
      <c r="C354" s="70"/>
      <c r="D354" s="33"/>
      <c r="E354" s="33"/>
      <c r="F354" s="33"/>
      <c r="G354" s="33"/>
      <c r="H354" s="33"/>
      <c r="I354" s="33"/>
      <c r="J354" s="33"/>
      <c r="T354" s="54"/>
      <c r="W354" s="33"/>
      <c r="Y354" s="33"/>
      <c r="AB354" s="33"/>
    </row>
    <row r="355" customFormat="false" ht="13" hidden="false" customHeight="false" outlineLevel="0" collapsed="false">
      <c r="B355" s="70"/>
      <c r="C355" s="70"/>
      <c r="D355" s="33"/>
      <c r="E355" s="33"/>
      <c r="F355" s="33"/>
      <c r="G355" s="33"/>
      <c r="H355" s="33"/>
      <c r="I355" s="33"/>
      <c r="J355" s="33"/>
      <c r="T355" s="54"/>
      <c r="W355" s="33"/>
      <c r="Y355" s="33"/>
      <c r="AB355" s="33"/>
    </row>
    <row r="356" customFormat="false" ht="13" hidden="false" customHeight="false" outlineLevel="0" collapsed="false">
      <c r="B356" s="70"/>
      <c r="C356" s="70"/>
      <c r="D356" s="33"/>
      <c r="E356" s="33"/>
      <c r="F356" s="33"/>
      <c r="G356" s="33"/>
      <c r="H356" s="33"/>
      <c r="I356" s="33"/>
      <c r="J356" s="33"/>
      <c r="T356" s="54"/>
      <c r="W356" s="33"/>
      <c r="Y356" s="33"/>
      <c r="AB356" s="33"/>
    </row>
    <row r="357" customFormat="false" ht="13" hidden="false" customHeight="false" outlineLevel="0" collapsed="false">
      <c r="B357" s="70"/>
      <c r="C357" s="70"/>
      <c r="D357" s="33"/>
      <c r="E357" s="33"/>
      <c r="F357" s="33"/>
      <c r="G357" s="33"/>
      <c r="H357" s="33"/>
      <c r="I357" s="33"/>
      <c r="J357" s="33"/>
      <c r="T357" s="54"/>
      <c r="W357" s="33"/>
      <c r="Y357" s="33"/>
      <c r="AB357" s="33"/>
    </row>
    <row r="358" customFormat="false" ht="13" hidden="false" customHeight="false" outlineLevel="0" collapsed="false">
      <c r="B358" s="70"/>
      <c r="C358" s="70"/>
      <c r="D358" s="33"/>
      <c r="E358" s="33"/>
      <c r="F358" s="33"/>
      <c r="G358" s="33"/>
      <c r="H358" s="33"/>
      <c r="I358" s="33"/>
      <c r="J358" s="33"/>
      <c r="T358" s="54"/>
      <c r="W358" s="33"/>
      <c r="Y358" s="33"/>
      <c r="AB358" s="33"/>
    </row>
    <row r="359" customFormat="false" ht="13" hidden="false" customHeight="false" outlineLevel="0" collapsed="false">
      <c r="B359" s="70"/>
      <c r="C359" s="70"/>
      <c r="D359" s="33"/>
      <c r="E359" s="33"/>
      <c r="F359" s="33"/>
      <c r="G359" s="33"/>
      <c r="H359" s="33"/>
      <c r="I359" s="33"/>
      <c r="J359" s="33"/>
      <c r="T359" s="54"/>
      <c r="W359" s="33"/>
      <c r="Y359" s="33"/>
      <c r="AB359" s="33"/>
    </row>
    <row r="360" customFormat="false" ht="13" hidden="false" customHeight="false" outlineLevel="0" collapsed="false">
      <c r="B360" s="70"/>
      <c r="C360" s="70"/>
      <c r="D360" s="33"/>
      <c r="E360" s="33"/>
      <c r="F360" s="33"/>
      <c r="G360" s="33"/>
      <c r="H360" s="33"/>
      <c r="I360" s="33"/>
      <c r="J360" s="33"/>
      <c r="T360" s="54"/>
      <c r="W360" s="33"/>
      <c r="Y360" s="33"/>
      <c r="AB360" s="33"/>
    </row>
    <row r="361" customFormat="false" ht="13" hidden="false" customHeight="false" outlineLevel="0" collapsed="false">
      <c r="B361" s="70"/>
      <c r="C361" s="70"/>
      <c r="D361" s="33"/>
      <c r="E361" s="33"/>
      <c r="F361" s="33"/>
      <c r="G361" s="33"/>
      <c r="H361" s="33"/>
      <c r="I361" s="33"/>
      <c r="J361" s="33"/>
      <c r="T361" s="54"/>
      <c r="W361" s="33"/>
      <c r="Y361" s="33"/>
      <c r="AB361" s="33"/>
    </row>
    <row r="362" customFormat="false" ht="13" hidden="false" customHeight="false" outlineLevel="0" collapsed="false">
      <c r="B362" s="70"/>
      <c r="C362" s="70"/>
      <c r="D362" s="33"/>
      <c r="E362" s="33"/>
      <c r="F362" s="33"/>
      <c r="G362" s="33"/>
      <c r="H362" s="33"/>
      <c r="I362" s="33"/>
      <c r="J362" s="33"/>
      <c r="T362" s="54"/>
      <c r="W362" s="33"/>
      <c r="Y362" s="33"/>
      <c r="AB362" s="33"/>
    </row>
    <row r="363" customFormat="false" ht="13" hidden="false" customHeight="false" outlineLevel="0" collapsed="false">
      <c r="B363" s="70"/>
      <c r="C363" s="70"/>
      <c r="D363" s="33"/>
      <c r="E363" s="33"/>
      <c r="F363" s="33"/>
      <c r="G363" s="33"/>
      <c r="H363" s="33"/>
      <c r="I363" s="33"/>
      <c r="J363" s="33"/>
      <c r="T363" s="54"/>
      <c r="W363" s="33"/>
      <c r="Y363" s="33"/>
      <c r="AB363" s="33"/>
    </row>
    <row r="364" customFormat="false" ht="13" hidden="false" customHeight="false" outlineLevel="0" collapsed="false">
      <c r="B364" s="70"/>
      <c r="C364" s="70"/>
      <c r="D364" s="33"/>
      <c r="E364" s="33"/>
      <c r="F364" s="33"/>
      <c r="G364" s="33"/>
      <c r="H364" s="33"/>
      <c r="I364" s="33"/>
      <c r="J364" s="33"/>
      <c r="T364" s="54"/>
      <c r="W364" s="33"/>
      <c r="Y364" s="33"/>
      <c r="AB364" s="33"/>
    </row>
    <row r="365" customFormat="false" ht="13" hidden="false" customHeight="false" outlineLevel="0" collapsed="false">
      <c r="B365" s="70"/>
      <c r="C365" s="70"/>
      <c r="D365" s="33"/>
      <c r="E365" s="33"/>
      <c r="F365" s="33"/>
      <c r="G365" s="33"/>
      <c r="H365" s="33"/>
      <c r="I365" s="33"/>
      <c r="J365" s="33"/>
      <c r="T365" s="54"/>
      <c r="W365" s="33"/>
      <c r="Y365" s="33"/>
      <c r="AB365" s="33"/>
    </row>
    <row r="366" customFormat="false" ht="13" hidden="false" customHeight="false" outlineLevel="0" collapsed="false">
      <c r="B366" s="70"/>
      <c r="C366" s="70"/>
      <c r="D366" s="33"/>
      <c r="E366" s="33"/>
      <c r="F366" s="33"/>
      <c r="G366" s="33"/>
      <c r="H366" s="33"/>
      <c r="I366" s="33"/>
      <c r="J366" s="33"/>
      <c r="T366" s="54"/>
      <c r="W366" s="33"/>
      <c r="Y366" s="33"/>
      <c r="AB366" s="33"/>
    </row>
    <row r="367" customFormat="false" ht="13" hidden="false" customHeight="false" outlineLevel="0" collapsed="false">
      <c r="B367" s="70"/>
      <c r="C367" s="70"/>
      <c r="D367" s="33"/>
      <c r="E367" s="33"/>
      <c r="F367" s="33"/>
      <c r="G367" s="33"/>
      <c r="H367" s="33"/>
      <c r="I367" s="33"/>
      <c r="J367" s="33"/>
      <c r="T367" s="54"/>
      <c r="W367" s="33"/>
      <c r="Y367" s="33"/>
      <c r="AB367" s="33"/>
    </row>
    <row r="368" customFormat="false" ht="13" hidden="false" customHeight="false" outlineLevel="0" collapsed="false">
      <c r="B368" s="70"/>
      <c r="C368" s="70"/>
      <c r="D368" s="33"/>
      <c r="E368" s="33"/>
      <c r="F368" s="33"/>
      <c r="G368" s="33"/>
      <c r="H368" s="33"/>
      <c r="I368" s="33"/>
      <c r="J368" s="33"/>
      <c r="T368" s="54"/>
      <c r="W368" s="33"/>
      <c r="Y368" s="33"/>
      <c r="AB368" s="33"/>
    </row>
    <row r="369" customFormat="false" ht="13" hidden="false" customHeight="false" outlineLevel="0" collapsed="false">
      <c r="B369" s="70"/>
      <c r="C369" s="70"/>
      <c r="D369" s="33"/>
      <c r="E369" s="33"/>
      <c r="F369" s="33"/>
      <c r="G369" s="33"/>
      <c r="H369" s="33"/>
      <c r="I369" s="33"/>
      <c r="J369" s="33"/>
      <c r="T369" s="54"/>
      <c r="W369" s="33"/>
      <c r="Y369" s="33"/>
      <c r="AB369" s="33"/>
    </row>
    <row r="370" customFormat="false" ht="13" hidden="false" customHeight="false" outlineLevel="0" collapsed="false">
      <c r="B370" s="70"/>
      <c r="C370" s="70"/>
      <c r="D370" s="33"/>
      <c r="E370" s="33"/>
      <c r="F370" s="33"/>
      <c r="G370" s="33"/>
      <c r="H370" s="33"/>
      <c r="I370" s="33"/>
      <c r="J370" s="33"/>
      <c r="T370" s="54"/>
      <c r="W370" s="33"/>
      <c r="Y370" s="33"/>
      <c r="AB370" s="33"/>
    </row>
    <row r="371" customFormat="false" ht="13" hidden="false" customHeight="false" outlineLevel="0" collapsed="false">
      <c r="B371" s="70"/>
      <c r="C371" s="70"/>
      <c r="D371" s="33"/>
      <c r="E371" s="33"/>
      <c r="F371" s="33"/>
      <c r="G371" s="33"/>
      <c r="H371" s="33"/>
      <c r="I371" s="33"/>
      <c r="J371" s="33"/>
      <c r="T371" s="54"/>
      <c r="W371" s="33"/>
      <c r="Y371" s="33"/>
      <c r="AB371" s="33"/>
    </row>
    <row r="372" customFormat="false" ht="13" hidden="false" customHeight="false" outlineLevel="0" collapsed="false">
      <c r="B372" s="70"/>
      <c r="C372" s="70"/>
      <c r="D372" s="33"/>
      <c r="E372" s="33"/>
      <c r="F372" s="33"/>
      <c r="G372" s="33"/>
      <c r="H372" s="33"/>
      <c r="I372" s="33"/>
      <c r="J372" s="33"/>
      <c r="T372" s="54"/>
      <c r="W372" s="33"/>
      <c r="Y372" s="33"/>
      <c r="AB372" s="33"/>
    </row>
    <row r="373" customFormat="false" ht="13" hidden="false" customHeight="false" outlineLevel="0" collapsed="false">
      <c r="B373" s="70"/>
      <c r="C373" s="70"/>
      <c r="D373" s="33"/>
      <c r="E373" s="33"/>
      <c r="F373" s="33"/>
      <c r="G373" s="33"/>
      <c r="H373" s="33"/>
      <c r="I373" s="33"/>
      <c r="J373" s="33"/>
      <c r="T373" s="54"/>
      <c r="W373" s="33"/>
      <c r="Y373" s="33"/>
      <c r="AB373" s="33"/>
    </row>
    <row r="374" customFormat="false" ht="13" hidden="false" customHeight="false" outlineLevel="0" collapsed="false">
      <c r="B374" s="70"/>
      <c r="C374" s="70"/>
      <c r="D374" s="33"/>
      <c r="E374" s="33"/>
      <c r="F374" s="33"/>
      <c r="G374" s="33"/>
      <c r="H374" s="33"/>
      <c r="I374" s="33"/>
      <c r="J374" s="33"/>
      <c r="T374" s="54"/>
      <c r="W374" s="33"/>
      <c r="Y374" s="33"/>
      <c r="AB374" s="33"/>
    </row>
    <row r="375" customFormat="false" ht="13" hidden="false" customHeight="false" outlineLevel="0" collapsed="false">
      <c r="B375" s="70"/>
      <c r="C375" s="70"/>
      <c r="D375" s="33"/>
      <c r="E375" s="33"/>
      <c r="F375" s="33"/>
      <c r="G375" s="33"/>
      <c r="H375" s="33"/>
      <c r="I375" s="33"/>
      <c r="J375" s="33"/>
      <c r="T375" s="54"/>
      <c r="W375" s="33"/>
      <c r="Y375" s="33"/>
      <c r="AB375" s="33"/>
    </row>
    <row r="376" customFormat="false" ht="13" hidden="false" customHeight="false" outlineLevel="0" collapsed="false">
      <c r="B376" s="70"/>
      <c r="C376" s="70"/>
      <c r="D376" s="33"/>
      <c r="E376" s="33"/>
      <c r="F376" s="33"/>
      <c r="G376" s="33"/>
      <c r="H376" s="33"/>
      <c r="I376" s="33"/>
      <c r="J376" s="33"/>
      <c r="T376" s="54"/>
      <c r="W376" s="33"/>
      <c r="Y376" s="33"/>
      <c r="AB376" s="33"/>
    </row>
    <row r="377" customFormat="false" ht="13" hidden="false" customHeight="false" outlineLevel="0" collapsed="false">
      <c r="B377" s="70"/>
      <c r="C377" s="70"/>
      <c r="D377" s="33"/>
      <c r="E377" s="33"/>
      <c r="F377" s="33"/>
      <c r="G377" s="33"/>
      <c r="H377" s="33"/>
      <c r="I377" s="33"/>
      <c r="J377" s="33"/>
      <c r="T377" s="54"/>
      <c r="W377" s="33"/>
      <c r="Y377" s="33"/>
      <c r="AB377" s="33"/>
    </row>
    <row r="378" customFormat="false" ht="13" hidden="false" customHeight="false" outlineLevel="0" collapsed="false">
      <c r="B378" s="70"/>
      <c r="C378" s="70"/>
      <c r="D378" s="33"/>
      <c r="E378" s="33"/>
      <c r="F378" s="33"/>
      <c r="G378" s="33"/>
      <c r="H378" s="33"/>
      <c r="I378" s="33"/>
      <c r="J378" s="33"/>
      <c r="T378" s="54"/>
      <c r="W378" s="33"/>
      <c r="Y378" s="33"/>
      <c r="AB378" s="33"/>
    </row>
    <row r="379" customFormat="false" ht="13" hidden="false" customHeight="false" outlineLevel="0" collapsed="false">
      <c r="B379" s="70"/>
      <c r="C379" s="70"/>
      <c r="D379" s="33"/>
      <c r="E379" s="33"/>
      <c r="F379" s="33"/>
      <c r="G379" s="33"/>
      <c r="H379" s="33"/>
      <c r="I379" s="33"/>
      <c r="J379" s="33"/>
      <c r="T379" s="54"/>
      <c r="W379" s="33"/>
      <c r="Y379" s="33"/>
      <c r="AB379" s="33"/>
    </row>
    <row r="380" customFormat="false" ht="13" hidden="false" customHeight="false" outlineLevel="0" collapsed="false">
      <c r="B380" s="70"/>
      <c r="C380" s="70"/>
      <c r="D380" s="33"/>
      <c r="E380" s="33"/>
      <c r="F380" s="33"/>
      <c r="G380" s="33"/>
      <c r="H380" s="33"/>
      <c r="I380" s="33"/>
      <c r="J380" s="33"/>
      <c r="T380" s="54"/>
      <c r="W380" s="33"/>
      <c r="Y380" s="33"/>
      <c r="AB380" s="33"/>
    </row>
    <row r="381" customFormat="false" ht="13" hidden="false" customHeight="false" outlineLevel="0" collapsed="false">
      <c r="B381" s="70"/>
      <c r="C381" s="70"/>
      <c r="D381" s="33"/>
      <c r="E381" s="33"/>
      <c r="F381" s="33"/>
      <c r="G381" s="33"/>
      <c r="H381" s="33"/>
      <c r="I381" s="33"/>
      <c r="J381" s="33"/>
      <c r="T381" s="54"/>
      <c r="W381" s="33"/>
      <c r="Y381" s="33"/>
      <c r="AB381" s="33"/>
    </row>
    <row r="382" customFormat="false" ht="13" hidden="false" customHeight="false" outlineLevel="0" collapsed="false">
      <c r="B382" s="70"/>
      <c r="C382" s="70"/>
      <c r="D382" s="33"/>
      <c r="E382" s="33"/>
      <c r="F382" s="33"/>
      <c r="G382" s="33"/>
      <c r="H382" s="33"/>
      <c r="I382" s="33"/>
      <c r="J382" s="33"/>
      <c r="T382" s="54"/>
      <c r="W382" s="33"/>
      <c r="Y382" s="33"/>
      <c r="AB382" s="33"/>
    </row>
    <row r="383" customFormat="false" ht="13" hidden="false" customHeight="false" outlineLevel="0" collapsed="false">
      <c r="B383" s="70"/>
      <c r="C383" s="70"/>
      <c r="D383" s="33"/>
      <c r="E383" s="33"/>
      <c r="F383" s="33"/>
      <c r="G383" s="33"/>
      <c r="H383" s="33"/>
      <c r="I383" s="33"/>
      <c r="J383" s="33"/>
      <c r="T383" s="54"/>
      <c r="W383" s="33"/>
      <c r="Y383" s="33"/>
      <c r="AB383" s="33"/>
    </row>
    <row r="384" customFormat="false" ht="13" hidden="false" customHeight="false" outlineLevel="0" collapsed="false">
      <c r="B384" s="70"/>
      <c r="C384" s="70"/>
      <c r="D384" s="33"/>
      <c r="E384" s="33"/>
      <c r="F384" s="33"/>
      <c r="G384" s="33"/>
      <c r="H384" s="33"/>
      <c r="I384" s="33"/>
      <c r="J384" s="33"/>
      <c r="T384" s="54"/>
      <c r="W384" s="33"/>
      <c r="Y384" s="33"/>
      <c r="AB384" s="33"/>
    </row>
    <row r="385" customFormat="false" ht="13" hidden="false" customHeight="false" outlineLevel="0" collapsed="false">
      <c r="B385" s="70"/>
      <c r="C385" s="70"/>
      <c r="D385" s="33"/>
      <c r="E385" s="33"/>
      <c r="F385" s="33"/>
      <c r="G385" s="33"/>
      <c r="H385" s="33"/>
      <c r="I385" s="33"/>
      <c r="J385" s="33"/>
      <c r="T385" s="54"/>
      <c r="W385" s="33"/>
      <c r="Y385" s="33"/>
      <c r="AB385" s="33"/>
    </row>
    <row r="386" customFormat="false" ht="13" hidden="false" customHeight="false" outlineLevel="0" collapsed="false">
      <c r="B386" s="70"/>
      <c r="C386" s="70"/>
      <c r="D386" s="33"/>
      <c r="E386" s="33"/>
      <c r="F386" s="33"/>
      <c r="G386" s="33"/>
      <c r="H386" s="33"/>
      <c r="I386" s="33"/>
      <c r="J386" s="33"/>
      <c r="T386" s="54"/>
      <c r="W386" s="33"/>
      <c r="Y386" s="33"/>
      <c r="AB386" s="33"/>
    </row>
    <row r="387" customFormat="false" ht="13" hidden="false" customHeight="false" outlineLevel="0" collapsed="false">
      <c r="B387" s="70"/>
      <c r="C387" s="70"/>
      <c r="D387" s="33"/>
      <c r="E387" s="33"/>
      <c r="F387" s="33"/>
      <c r="G387" s="33"/>
      <c r="H387" s="33"/>
      <c r="I387" s="33"/>
      <c r="J387" s="33"/>
      <c r="T387" s="54"/>
      <c r="W387" s="33"/>
      <c r="Y387" s="33"/>
      <c r="AB387" s="33"/>
    </row>
    <row r="388" customFormat="false" ht="13" hidden="false" customHeight="false" outlineLevel="0" collapsed="false">
      <c r="B388" s="70"/>
      <c r="C388" s="70"/>
      <c r="D388" s="33"/>
      <c r="E388" s="33"/>
      <c r="F388" s="33"/>
      <c r="G388" s="33"/>
      <c r="H388" s="33"/>
      <c r="I388" s="33"/>
      <c r="J388" s="33"/>
      <c r="T388" s="54"/>
      <c r="W388" s="33"/>
      <c r="Y388" s="33"/>
      <c r="AB388" s="33"/>
    </row>
    <row r="389" customFormat="false" ht="13" hidden="false" customHeight="false" outlineLevel="0" collapsed="false">
      <c r="B389" s="70"/>
      <c r="C389" s="70"/>
      <c r="D389" s="33"/>
      <c r="E389" s="33"/>
      <c r="F389" s="33"/>
      <c r="G389" s="33"/>
      <c r="H389" s="33"/>
      <c r="I389" s="33"/>
      <c r="J389" s="33"/>
      <c r="T389" s="54"/>
      <c r="W389" s="33"/>
      <c r="Y389" s="33"/>
      <c r="AB389" s="33"/>
    </row>
    <row r="390" customFormat="false" ht="13" hidden="false" customHeight="false" outlineLevel="0" collapsed="false">
      <c r="B390" s="70"/>
      <c r="C390" s="70"/>
      <c r="D390" s="33"/>
      <c r="E390" s="33"/>
      <c r="F390" s="33"/>
      <c r="G390" s="33"/>
      <c r="H390" s="33"/>
      <c r="I390" s="33"/>
      <c r="J390" s="33"/>
      <c r="T390" s="54"/>
      <c r="W390" s="33"/>
      <c r="Y390" s="33"/>
      <c r="AB390" s="33"/>
    </row>
    <row r="391" customFormat="false" ht="13" hidden="false" customHeight="false" outlineLevel="0" collapsed="false">
      <c r="B391" s="70"/>
      <c r="C391" s="70"/>
      <c r="D391" s="33"/>
      <c r="E391" s="33"/>
      <c r="F391" s="33"/>
      <c r="G391" s="33"/>
      <c r="H391" s="33"/>
      <c r="I391" s="33"/>
      <c r="J391" s="33"/>
      <c r="T391" s="54"/>
      <c r="W391" s="33"/>
      <c r="Y391" s="33"/>
      <c r="AB391" s="33"/>
    </row>
    <row r="392" customFormat="false" ht="13" hidden="false" customHeight="false" outlineLevel="0" collapsed="false">
      <c r="B392" s="70"/>
      <c r="C392" s="70"/>
      <c r="D392" s="33"/>
      <c r="E392" s="33"/>
      <c r="F392" s="33"/>
      <c r="G392" s="33"/>
      <c r="H392" s="33"/>
      <c r="I392" s="33"/>
      <c r="J392" s="33"/>
      <c r="T392" s="54"/>
      <c r="W392" s="33"/>
      <c r="Y392" s="33"/>
      <c r="AB392" s="33"/>
    </row>
    <row r="393" customFormat="false" ht="13" hidden="false" customHeight="false" outlineLevel="0" collapsed="false">
      <c r="B393" s="70"/>
      <c r="C393" s="70"/>
      <c r="D393" s="33"/>
      <c r="E393" s="33"/>
      <c r="F393" s="33"/>
      <c r="G393" s="33"/>
      <c r="H393" s="33"/>
      <c r="I393" s="33"/>
      <c r="J393" s="33"/>
      <c r="T393" s="54"/>
      <c r="W393" s="33"/>
      <c r="Y393" s="33"/>
      <c r="AB393" s="33"/>
    </row>
    <row r="394" customFormat="false" ht="13" hidden="false" customHeight="false" outlineLevel="0" collapsed="false">
      <c r="B394" s="70"/>
      <c r="C394" s="70"/>
      <c r="D394" s="33"/>
      <c r="E394" s="33"/>
      <c r="F394" s="33"/>
      <c r="G394" s="33"/>
      <c r="H394" s="33"/>
      <c r="I394" s="33"/>
      <c r="J394" s="33"/>
      <c r="T394" s="54"/>
      <c r="W394" s="33"/>
      <c r="Y394" s="33"/>
      <c r="AB394" s="33"/>
    </row>
    <row r="395" customFormat="false" ht="13" hidden="false" customHeight="false" outlineLevel="0" collapsed="false">
      <c r="B395" s="70"/>
      <c r="C395" s="70"/>
      <c r="D395" s="33"/>
      <c r="E395" s="33"/>
      <c r="F395" s="33"/>
      <c r="G395" s="33"/>
      <c r="H395" s="33"/>
      <c r="I395" s="33"/>
      <c r="J395" s="33"/>
      <c r="T395" s="54"/>
      <c r="W395" s="33"/>
      <c r="Y395" s="33"/>
      <c r="AB395" s="33"/>
    </row>
    <row r="396" customFormat="false" ht="13" hidden="false" customHeight="false" outlineLevel="0" collapsed="false">
      <c r="B396" s="70"/>
      <c r="C396" s="70"/>
      <c r="D396" s="33"/>
      <c r="E396" s="33"/>
      <c r="F396" s="33"/>
      <c r="G396" s="33"/>
      <c r="H396" s="33"/>
      <c r="I396" s="33"/>
      <c r="J396" s="33"/>
      <c r="T396" s="54"/>
      <c r="W396" s="33"/>
      <c r="Y396" s="33"/>
      <c r="AB396" s="33"/>
    </row>
    <row r="397" customFormat="false" ht="13" hidden="false" customHeight="false" outlineLevel="0" collapsed="false">
      <c r="B397" s="70"/>
      <c r="C397" s="70"/>
      <c r="D397" s="33"/>
      <c r="E397" s="33"/>
      <c r="F397" s="33"/>
      <c r="G397" s="33"/>
      <c r="H397" s="33"/>
      <c r="I397" s="33"/>
      <c r="J397" s="33"/>
      <c r="T397" s="54"/>
      <c r="W397" s="33"/>
      <c r="Y397" s="33"/>
      <c r="AB397" s="33"/>
    </row>
    <row r="398" customFormat="false" ht="13" hidden="false" customHeight="false" outlineLevel="0" collapsed="false">
      <c r="B398" s="70"/>
      <c r="C398" s="70"/>
      <c r="D398" s="33"/>
      <c r="E398" s="33"/>
      <c r="F398" s="33"/>
      <c r="G398" s="33"/>
      <c r="H398" s="33"/>
      <c r="I398" s="33"/>
      <c r="J398" s="33"/>
      <c r="T398" s="54"/>
      <c r="W398" s="33"/>
      <c r="Y398" s="33"/>
      <c r="AB398" s="33"/>
    </row>
    <row r="399" customFormat="false" ht="13" hidden="false" customHeight="false" outlineLevel="0" collapsed="false">
      <c r="B399" s="70"/>
      <c r="C399" s="70"/>
      <c r="D399" s="33"/>
      <c r="E399" s="33"/>
      <c r="F399" s="33"/>
      <c r="G399" s="33"/>
      <c r="H399" s="33"/>
      <c r="I399" s="33"/>
      <c r="J399" s="33"/>
      <c r="T399" s="54"/>
      <c r="W399" s="33"/>
      <c r="Y399" s="33"/>
      <c r="AB399" s="33"/>
    </row>
    <row r="400" customFormat="false" ht="13" hidden="false" customHeight="false" outlineLevel="0" collapsed="false">
      <c r="B400" s="70"/>
      <c r="C400" s="70"/>
      <c r="D400" s="33"/>
      <c r="E400" s="33"/>
      <c r="F400" s="33"/>
      <c r="G400" s="33"/>
      <c r="H400" s="33"/>
      <c r="I400" s="33"/>
      <c r="J400" s="33"/>
      <c r="T400" s="54"/>
      <c r="W400" s="33"/>
      <c r="Y400" s="33"/>
      <c r="AB400" s="33"/>
    </row>
    <row r="401" customFormat="false" ht="13" hidden="false" customHeight="false" outlineLevel="0" collapsed="false">
      <c r="B401" s="70"/>
      <c r="C401" s="70"/>
      <c r="D401" s="33"/>
      <c r="E401" s="33"/>
      <c r="F401" s="33"/>
      <c r="G401" s="33"/>
      <c r="H401" s="33"/>
      <c r="I401" s="33"/>
      <c r="J401" s="33"/>
      <c r="T401" s="54"/>
      <c r="W401" s="33"/>
      <c r="Y401" s="33"/>
      <c r="AB401" s="33"/>
    </row>
    <row r="402" customFormat="false" ht="13" hidden="false" customHeight="false" outlineLevel="0" collapsed="false">
      <c r="B402" s="70"/>
      <c r="C402" s="70"/>
      <c r="D402" s="33"/>
      <c r="E402" s="33"/>
      <c r="F402" s="33"/>
      <c r="G402" s="33"/>
      <c r="H402" s="33"/>
      <c r="I402" s="33"/>
      <c r="J402" s="33"/>
      <c r="T402" s="54"/>
      <c r="W402" s="33"/>
      <c r="Y402" s="33"/>
      <c r="AB402" s="33"/>
    </row>
    <row r="403" customFormat="false" ht="13" hidden="false" customHeight="false" outlineLevel="0" collapsed="false">
      <c r="B403" s="70"/>
      <c r="C403" s="70"/>
      <c r="D403" s="33"/>
      <c r="E403" s="33"/>
      <c r="F403" s="33"/>
      <c r="G403" s="33"/>
      <c r="H403" s="33"/>
      <c r="I403" s="33"/>
      <c r="J403" s="33"/>
      <c r="T403" s="54"/>
      <c r="W403" s="33"/>
      <c r="Y403" s="33"/>
      <c r="AB403" s="33"/>
    </row>
    <row r="404" customFormat="false" ht="13" hidden="false" customHeight="false" outlineLevel="0" collapsed="false">
      <c r="B404" s="70"/>
      <c r="C404" s="70"/>
      <c r="D404" s="33"/>
      <c r="E404" s="33"/>
      <c r="F404" s="33"/>
      <c r="G404" s="33"/>
      <c r="H404" s="33"/>
      <c r="I404" s="33"/>
      <c r="J404" s="33"/>
      <c r="T404" s="54"/>
      <c r="W404" s="33"/>
      <c r="Y404" s="33"/>
      <c r="AB404" s="33"/>
    </row>
    <row r="405" customFormat="false" ht="13" hidden="false" customHeight="false" outlineLevel="0" collapsed="false">
      <c r="B405" s="70"/>
      <c r="C405" s="70"/>
      <c r="D405" s="33"/>
      <c r="E405" s="33"/>
      <c r="F405" s="33"/>
      <c r="G405" s="33"/>
      <c r="H405" s="33"/>
      <c r="I405" s="33"/>
      <c r="J405" s="33"/>
      <c r="T405" s="54"/>
      <c r="W405" s="33"/>
      <c r="Y405" s="33"/>
      <c r="AB405" s="33"/>
    </row>
    <row r="406" customFormat="false" ht="13" hidden="false" customHeight="false" outlineLevel="0" collapsed="false">
      <c r="B406" s="70"/>
      <c r="C406" s="70"/>
      <c r="D406" s="33"/>
      <c r="E406" s="33"/>
      <c r="F406" s="33"/>
      <c r="G406" s="33"/>
      <c r="H406" s="33"/>
      <c r="I406" s="33"/>
      <c r="J406" s="33"/>
      <c r="T406" s="54"/>
      <c r="W406" s="33"/>
      <c r="Y406" s="33"/>
      <c r="AB406" s="33"/>
    </row>
    <row r="407" customFormat="false" ht="13" hidden="false" customHeight="false" outlineLevel="0" collapsed="false">
      <c r="B407" s="70"/>
      <c r="C407" s="70"/>
      <c r="D407" s="33"/>
      <c r="E407" s="33"/>
      <c r="F407" s="33"/>
      <c r="G407" s="33"/>
      <c r="H407" s="33"/>
      <c r="I407" s="33"/>
      <c r="J407" s="33"/>
      <c r="T407" s="54"/>
      <c r="W407" s="33"/>
      <c r="Y407" s="33"/>
      <c r="AB407" s="33"/>
    </row>
    <row r="408" customFormat="false" ht="13" hidden="false" customHeight="false" outlineLevel="0" collapsed="false">
      <c r="B408" s="70"/>
      <c r="C408" s="70"/>
      <c r="D408" s="33"/>
      <c r="E408" s="33"/>
      <c r="F408" s="33"/>
      <c r="G408" s="33"/>
      <c r="H408" s="33"/>
      <c r="I408" s="33"/>
      <c r="J408" s="33"/>
      <c r="T408" s="54"/>
      <c r="W408" s="33"/>
      <c r="Y408" s="33"/>
      <c r="AB408" s="33"/>
    </row>
    <row r="409" customFormat="false" ht="13" hidden="false" customHeight="false" outlineLevel="0" collapsed="false">
      <c r="B409" s="70"/>
      <c r="C409" s="70"/>
      <c r="D409" s="33"/>
      <c r="E409" s="33"/>
      <c r="F409" s="33"/>
      <c r="G409" s="33"/>
      <c r="H409" s="33"/>
      <c r="I409" s="33"/>
      <c r="J409" s="33"/>
      <c r="T409" s="54"/>
      <c r="W409" s="33"/>
      <c r="Y409" s="33"/>
      <c r="AB409" s="33"/>
    </row>
    <row r="410" customFormat="false" ht="13" hidden="false" customHeight="false" outlineLevel="0" collapsed="false">
      <c r="B410" s="70"/>
      <c r="C410" s="70"/>
      <c r="D410" s="33"/>
      <c r="E410" s="33"/>
      <c r="F410" s="33"/>
      <c r="G410" s="33"/>
      <c r="H410" s="33"/>
      <c r="I410" s="33"/>
      <c r="J410" s="33"/>
      <c r="T410" s="54"/>
      <c r="W410" s="33"/>
      <c r="Y410" s="33"/>
      <c r="AB410" s="33"/>
    </row>
    <row r="411" customFormat="false" ht="13" hidden="false" customHeight="false" outlineLevel="0" collapsed="false">
      <c r="B411" s="70"/>
      <c r="C411" s="70"/>
      <c r="D411" s="33"/>
      <c r="E411" s="33"/>
      <c r="F411" s="33"/>
      <c r="G411" s="33"/>
      <c r="H411" s="33"/>
      <c r="I411" s="33"/>
      <c r="J411" s="33"/>
      <c r="T411" s="54"/>
      <c r="W411" s="33"/>
      <c r="Y411" s="33"/>
      <c r="AB411" s="33"/>
    </row>
    <row r="412" customFormat="false" ht="13" hidden="false" customHeight="false" outlineLevel="0" collapsed="false">
      <c r="B412" s="70"/>
      <c r="C412" s="70"/>
      <c r="D412" s="33"/>
      <c r="E412" s="33"/>
      <c r="F412" s="33"/>
      <c r="G412" s="33"/>
      <c r="H412" s="33"/>
      <c r="I412" s="33"/>
      <c r="J412" s="33"/>
      <c r="T412" s="54"/>
      <c r="W412" s="33"/>
      <c r="Y412" s="33"/>
      <c r="AB412" s="33"/>
    </row>
    <row r="413" customFormat="false" ht="13" hidden="false" customHeight="false" outlineLevel="0" collapsed="false">
      <c r="B413" s="70"/>
      <c r="C413" s="70"/>
      <c r="D413" s="33"/>
      <c r="E413" s="33"/>
      <c r="F413" s="33"/>
      <c r="G413" s="33"/>
      <c r="H413" s="33"/>
      <c r="I413" s="33"/>
      <c r="J413" s="33"/>
      <c r="T413" s="54"/>
      <c r="W413" s="33"/>
      <c r="Y413" s="33"/>
      <c r="AB413" s="33"/>
    </row>
    <row r="414" customFormat="false" ht="13" hidden="false" customHeight="false" outlineLevel="0" collapsed="false">
      <c r="B414" s="70"/>
      <c r="C414" s="70"/>
      <c r="D414" s="33"/>
      <c r="E414" s="33"/>
      <c r="F414" s="33"/>
      <c r="G414" s="33"/>
      <c r="H414" s="33"/>
      <c r="I414" s="33"/>
      <c r="J414" s="33"/>
      <c r="T414" s="54"/>
      <c r="W414" s="33"/>
      <c r="Y414" s="33"/>
      <c r="AB414" s="33"/>
    </row>
    <row r="415" customFormat="false" ht="13" hidden="false" customHeight="false" outlineLevel="0" collapsed="false">
      <c r="B415" s="70"/>
      <c r="C415" s="70"/>
      <c r="D415" s="33"/>
      <c r="E415" s="33"/>
      <c r="F415" s="33"/>
      <c r="G415" s="33"/>
      <c r="H415" s="33"/>
      <c r="I415" s="33"/>
      <c r="J415" s="33"/>
      <c r="T415" s="54"/>
      <c r="W415" s="33"/>
      <c r="Y415" s="33"/>
      <c r="AB415" s="33"/>
    </row>
    <row r="416" customFormat="false" ht="13" hidden="false" customHeight="false" outlineLevel="0" collapsed="false">
      <c r="B416" s="70"/>
      <c r="C416" s="70"/>
      <c r="D416" s="33"/>
      <c r="E416" s="33"/>
      <c r="F416" s="33"/>
      <c r="G416" s="33"/>
      <c r="H416" s="33"/>
      <c r="I416" s="33"/>
      <c r="J416" s="33"/>
      <c r="T416" s="54"/>
      <c r="W416" s="33"/>
      <c r="Y416" s="33"/>
      <c r="AB416" s="33"/>
    </row>
    <row r="417" customFormat="false" ht="13" hidden="false" customHeight="false" outlineLevel="0" collapsed="false">
      <c r="B417" s="70"/>
      <c r="C417" s="70"/>
      <c r="D417" s="33"/>
      <c r="E417" s="33"/>
      <c r="F417" s="33"/>
      <c r="G417" s="33"/>
      <c r="H417" s="33"/>
      <c r="I417" s="33"/>
      <c r="J417" s="33"/>
      <c r="T417" s="54"/>
      <c r="W417" s="33"/>
      <c r="Y417" s="33"/>
      <c r="AB417" s="33"/>
    </row>
    <row r="418" customFormat="false" ht="13" hidden="false" customHeight="false" outlineLevel="0" collapsed="false">
      <c r="B418" s="70"/>
      <c r="C418" s="70"/>
      <c r="D418" s="33"/>
      <c r="E418" s="33"/>
      <c r="F418" s="33"/>
      <c r="G418" s="33"/>
      <c r="H418" s="33"/>
      <c r="I418" s="33"/>
      <c r="J418" s="33"/>
      <c r="T418" s="54"/>
      <c r="W418" s="33"/>
      <c r="Y418" s="33"/>
      <c r="AB418" s="33"/>
    </row>
    <row r="419" customFormat="false" ht="13" hidden="false" customHeight="false" outlineLevel="0" collapsed="false">
      <c r="B419" s="70"/>
      <c r="C419" s="70"/>
      <c r="D419" s="33"/>
      <c r="E419" s="33"/>
      <c r="F419" s="33"/>
      <c r="G419" s="33"/>
      <c r="H419" s="33"/>
      <c r="I419" s="33"/>
      <c r="J419" s="33"/>
      <c r="T419" s="54"/>
      <c r="W419" s="33"/>
      <c r="Y419" s="33"/>
      <c r="AB419" s="33"/>
    </row>
    <row r="420" customFormat="false" ht="13" hidden="false" customHeight="false" outlineLevel="0" collapsed="false">
      <c r="B420" s="70"/>
      <c r="C420" s="70"/>
      <c r="D420" s="33"/>
      <c r="E420" s="33"/>
      <c r="F420" s="33"/>
      <c r="G420" s="33"/>
      <c r="H420" s="33"/>
      <c r="I420" s="33"/>
      <c r="J420" s="33"/>
      <c r="T420" s="54"/>
      <c r="W420" s="33"/>
      <c r="Y420" s="33"/>
      <c r="AB420" s="33"/>
    </row>
    <row r="421" customFormat="false" ht="13" hidden="false" customHeight="false" outlineLevel="0" collapsed="false">
      <c r="B421" s="70"/>
      <c r="C421" s="70"/>
      <c r="D421" s="33"/>
      <c r="E421" s="33"/>
      <c r="F421" s="33"/>
      <c r="G421" s="33"/>
      <c r="H421" s="33"/>
      <c r="I421" s="33"/>
      <c r="J421" s="33"/>
      <c r="T421" s="54"/>
      <c r="W421" s="33"/>
      <c r="Y421" s="33"/>
      <c r="AB421" s="33"/>
    </row>
    <row r="422" customFormat="false" ht="13" hidden="false" customHeight="false" outlineLevel="0" collapsed="false">
      <c r="B422" s="70"/>
      <c r="C422" s="70"/>
      <c r="D422" s="33"/>
      <c r="E422" s="33"/>
      <c r="F422" s="33"/>
      <c r="G422" s="33"/>
      <c r="H422" s="33"/>
      <c r="I422" s="33"/>
      <c r="J422" s="33"/>
      <c r="T422" s="54"/>
      <c r="W422" s="33"/>
      <c r="Y422" s="33"/>
      <c r="AB422" s="33"/>
    </row>
    <row r="423" customFormat="false" ht="13" hidden="false" customHeight="false" outlineLevel="0" collapsed="false">
      <c r="B423" s="70"/>
      <c r="C423" s="70"/>
      <c r="D423" s="33"/>
      <c r="E423" s="33"/>
      <c r="F423" s="33"/>
      <c r="G423" s="33"/>
      <c r="H423" s="33"/>
      <c r="I423" s="33"/>
      <c r="J423" s="33"/>
      <c r="T423" s="54"/>
      <c r="W423" s="33"/>
      <c r="Y423" s="33"/>
      <c r="AB423" s="33"/>
    </row>
    <row r="424" customFormat="false" ht="13" hidden="false" customHeight="false" outlineLevel="0" collapsed="false">
      <c r="B424" s="70"/>
      <c r="C424" s="70"/>
      <c r="D424" s="33"/>
      <c r="E424" s="33"/>
      <c r="F424" s="33"/>
      <c r="G424" s="33"/>
      <c r="H424" s="33"/>
      <c r="I424" s="33"/>
      <c r="J424" s="33"/>
      <c r="T424" s="54"/>
      <c r="W424" s="33"/>
      <c r="Y424" s="33"/>
      <c r="AB424" s="33"/>
    </row>
    <row r="425" customFormat="false" ht="13" hidden="false" customHeight="false" outlineLevel="0" collapsed="false">
      <c r="B425" s="70"/>
      <c r="C425" s="70"/>
      <c r="D425" s="33"/>
      <c r="E425" s="33"/>
      <c r="F425" s="33"/>
      <c r="G425" s="33"/>
      <c r="H425" s="33"/>
      <c r="I425" s="33"/>
      <c r="J425" s="33"/>
      <c r="T425" s="54"/>
      <c r="W425" s="33"/>
      <c r="Y425" s="33"/>
      <c r="AB425" s="33"/>
    </row>
    <row r="426" customFormat="false" ht="13" hidden="false" customHeight="false" outlineLevel="0" collapsed="false">
      <c r="B426" s="70"/>
      <c r="C426" s="70"/>
      <c r="D426" s="33"/>
      <c r="E426" s="33"/>
      <c r="F426" s="33"/>
      <c r="G426" s="33"/>
      <c r="H426" s="33"/>
      <c r="I426" s="33"/>
      <c r="J426" s="33"/>
      <c r="T426" s="54"/>
      <c r="W426" s="33"/>
      <c r="Y426" s="33"/>
      <c r="AB426" s="33"/>
    </row>
    <row r="427" customFormat="false" ht="13" hidden="false" customHeight="false" outlineLevel="0" collapsed="false">
      <c r="B427" s="70"/>
      <c r="C427" s="70"/>
      <c r="D427" s="33"/>
      <c r="E427" s="33"/>
      <c r="F427" s="33"/>
      <c r="G427" s="33"/>
      <c r="H427" s="33"/>
      <c r="I427" s="33"/>
      <c r="J427" s="33"/>
      <c r="T427" s="54"/>
      <c r="W427" s="33"/>
      <c r="Y427" s="33"/>
      <c r="AB427" s="33"/>
    </row>
    <row r="428" customFormat="false" ht="13" hidden="false" customHeight="false" outlineLevel="0" collapsed="false">
      <c r="B428" s="70"/>
      <c r="C428" s="70"/>
      <c r="D428" s="33"/>
      <c r="E428" s="33"/>
      <c r="F428" s="33"/>
      <c r="G428" s="33"/>
      <c r="H428" s="33"/>
      <c r="I428" s="33"/>
      <c r="J428" s="33"/>
      <c r="T428" s="54"/>
      <c r="W428" s="33"/>
      <c r="Y428" s="33"/>
      <c r="AB428" s="33"/>
    </row>
    <row r="429" customFormat="false" ht="13" hidden="false" customHeight="false" outlineLevel="0" collapsed="false">
      <c r="B429" s="70"/>
      <c r="C429" s="70"/>
      <c r="D429" s="33"/>
      <c r="E429" s="33"/>
      <c r="F429" s="33"/>
      <c r="G429" s="33"/>
      <c r="H429" s="33"/>
      <c r="I429" s="33"/>
      <c r="J429" s="33"/>
      <c r="T429" s="54"/>
      <c r="W429" s="33"/>
      <c r="Y429" s="33"/>
      <c r="AB429" s="33"/>
    </row>
    <row r="430" customFormat="false" ht="13" hidden="false" customHeight="false" outlineLevel="0" collapsed="false">
      <c r="B430" s="70"/>
      <c r="C430" s="70"/>
      <c r="D430" s="33"/>
      <c r="E430" s="33"/>
      <c r="F430" s="33"/>
      <c r="G430" s="33"/>
      <c r="H430" s="33"/>
      <c r="I430" s="33"/>
      <c r="J430" s="33"/>
      <c r="T430" s="54"/>
      <c r="W430" s="33"/>
      <c r="Y430" s="33"/>
      <c r="AB430" s="33"/>
    </row>
    <row r="431" customFormat="false" ht="13" hidden="false" customHeight="false" outlineLevel="0" collapsed="false">
      <c r="B431" s="70"/>
      <c r="C431" s="70"/>
      <c r="D431" s="33"/>
      <c r="E431" s="33"/>
      <c r="F431" s="33"/>
      <c r="G431" s="33"/>
      <c r="H431" s="33"/>
      <c r="I431" s="33"/>
      <c r="J431" s="33"/>
      <c r="T431" s="54"/>
      <c r="W431" s="33"/>
      <c r="Y431" s="33"/>
      <c r="AB431" s="33"/>
    </row>
    <row r="432" customFormat="false" ht="13" hidden="false" customHeight="false" outlineLevel="0" collapsed="false">
      <c r="B432" s="70"/>
      <c r="C432" s="70"/>
      <c r="D432" s="33"/>
      <c r="E432" s="33"/>
      <c r="F432" s="33"/>
      <c r="G432" s="33"/>
      <c r="H432" s="33"/>
      <c r="I432" s="33"/>
      <c r="J432" s="33"/>
      <c r="T432" s="54"/>
      <c r="W432" s="33"/>
      <c r="Y432" s="33"/>
      <c r="AB432" s="33"/>
    </row>
    <row r="433" customFormat="false" ht="13" hidden="false" customHeight="false" outlineLevel="0" collapsed="false">
      <c r="B433" s="70"/>
      <c r="C433" s="70"/>
      <c r="D433" s="33"/>
      <c r="E433" s="33"/>
      <c r="F433" s="33"/>
      <c r="G433" s="33"/>
      <c r="H433" s="33"/>
      <c r="I433" s="33"/>
      <c r="J433" s="33"/>
      <c r="T433" s="54"/>
      <c r="W433" s="33"/>
      <c r="Y433" s="33"/>
      <c r="AB433" s="33"/>
    </row>
    <row r="434" customFormat="false" ht="13" hidden="false" customHeight="false" outlineLevel="0" collapsed="false">
      <c r="B434" s="70"/>
      <c r="C434" s="70"/>
      <c r="D434" s="33"/>
      <c r="E434" s="33"/>
      <c r="F434" s="33"/>
      <c r="G434" s="33"/>
      <c r="H434" s="33"/>
      <c r="I434" s="33"/>
      <c r="J434" s="33"/>
      <c r="T434" s="54"/>
      <c r="W434" s="33"/>
      <c r="Y434" s="33"/>
      <c r="AB434" s="33"/>
    </row>
    <row r="435" customFormat="false" ht="13" hidden="false" customHeight="false" outlineLevel="0" collapsed="false">
      <c r="B435" s="70"/>
      <c r="C435" s="70"/>
      <c r="D435" s="33"/>
      <c r="E435" s="33"/>
      <c r="F435" s="33"/>
      <c r="G435" s="33"/>
      <c r="H435" s="33"/>
      <c r="I435" s="33"/>
      <c r="J435" s="33"/>
      <c r="T435" s="54"/>
      <c r="W435" s="33"/>
      <c r="Y435" s="33"/>
      <c r="AB435" s="33"/>
    </row>
    <row r="436" customFormat="false" ht="13" hidden="false" customHeight="false" outlineLevel="0" collapsed="false">
      <c r="B436" s="70"/>
      <c r="C436" s="70"/>
      <c r="D436" s="33"/>
      <c r="E436" s="33"/>
      <c r="F436" s="33"/>
      <c r="G436" s="33"/>
      <c r="H436" s="33"/>
      <c r="I436" s="33"/>
      <c r="J436" s="33"/>
      <c r="T436" s="54"/>
      <c r="W436" s="33"/>
      <c r="Y436" s="33"/>
      <c r="AB436" s="33"/>
    </row>
    <row r="437" customFormat="false" ht="13" hidden="false" customHeight="false" outlineLevel="0" collapsed="false">
      <c r="B437" s="70"/>
      <c r="C437" s="70"/>
      <c r="D437" s="33"/>
      <c r="E437" s="33"/>
      <c r="F437" s="33"/>
      <c r="G437" s="33"/>
      <c r="H437" s="33"/>
      <c r="I437" s="33"/>
      <c r="J437" s="33"/>
      <c r="T437" s="54"/>
      <c r="W437" s="33"/>
      <c r="Y437" s="33"/>
      <c r="AB437" s="33"/>
    </row>
    <row r="438" customFormat="false" ht="13" hidden="false" customHeight="false" outlineLevel="0" collapsed="false">
      <c r="B438" s="70"/>
      <c r="C438" s="70"/>
      <c r="D438" s="33"/>
      <c r="E438" s="33"/>
      <c r="F438" s="33"/>
      <c r="G438" s="33"/>
      <c r="H438" s="33"/>
      <c r="I438" s="33"/>
      <c r="J438" s="33"/>
      <c r="T438" s="54"/>
      <c r="W438" s="33"/>
      <c r="Y438" s="33"/>
      <c r="AB438" s="33"/>
    </row>
    <row r="439" customFormat="false" ht="13" hidden="false" customHeight="false" outlineLevel="0" collapsed="false">
      <c r="B439" s="70"/>
      <c r="C439" s="70"/>
      <c r="D439" s="33"/>
      <c r="E439" s="33"/>
      <c r="F439" s="33"/>
      <c r="G439" s="33"/>
      <c r="H439" s="33"/>
      <c r="I439" s="33"/>
      <c r="J439" s="33"/>
      <c r="T439" s="54"/>
      <c r="W439" s="33"/>
      <c r="Y439" s="33"/>
      <c r="AB439" s="33"/>
    </row>
    <row r="440" customFormat="false" ht="13" hidden="false" customHeight="false" outlineLevel="0" collapsed="false">
      <c r="B440" s="70"/>
      <c r="C440" s="70"/>
      <c r="D440" s="33"/>
      <c r="E440" s="33"/>
      <c r="F440" s="33"/>
      <c r="G440" s="33"/>
      <c r="H440" s="33"/>
      <c r="I440" s="33"/>
      <c r="J440" s="33"/>
      <c r="T440" s="54"/>
      <c r="W440" s="33"/>
      <c r="Y440" s="33"/>
      <c r="AB440" s="33"/>
    </row>
    <row r="441" customFormat="false" ht="13" hidden="false" customHeight="false" outlineLevel="0" collapsed="false">
      <c r="B441" s="70"/>
      <c r="C441" s="70"/>
      <c r="D441" s="33"/>
      <c r="E441" s="33"/>
      <c r="F441" s="33"/>
      <c r="G441" s="33"/>
      <c r="H441" s="33"/>
      <c r="I441" s="33"/>
      <c r="J441" s="33"/>
      <c r="T441" s="54"/>
      <c r="W441" s="33"/>
      <c r="Y441" s="33"/>
      <c r="AB441" s="33"/>
    </row>
    <row r="442" customFormat="false" ht="13" hidden="false" customHeight="false" outlineLevel="0" collapsed="false">
      <c r="B442" s="70"/>
      <c r="C442" s="70"/>
      <c r="D442" s="33"/>
      <c r="E442" s="33"/>
      <c r="F442" s="33"/>
      <c r="G442" s="33"/>
      <c r="H442" s="33"/>
      <c r="I442" s="33"/>
      <c r="J442" s="33"/>
      <c r="T442" s="54"/>
      <c r="W442" s="33"/>
      <c r="Y442" s="33"/>
      <c r="AB442" s="33"/>
    </row>
    <row r="443" customFormat="false" ht="13" hidden="false" customHeight="false" outlineLevel="0" collapsed="false">
      <c r="B443" s="70"/>
      <c r="C443" s="70"/>
      <c r="D443" s="33"/>
      <c r="E443" s="33"/>
      <c r="F443" s="33"/>
      <c r="G443" s="33"/>
      <c r="H443" s="33"/>
      <c r="I443" s="33"/>
      <c r="J443" s="33"/>
      <c r="T443" s="54"/>
      <c r="W443" s="33"/>
      <c r="Y443" s="33"/>
      <c r="AB443" s="33"/>
    </row>
    <row r="444" customFormat="false" ht="13" hidden="false" customHeight="false" outlineLevel="0" collapsed="false">
      <c r="B444" s="70"/>
      <c r="C444" s="70"/>
      <c r="D444" s="33"/>
      <c r="E444" s="33"/>
      <c r="F444" s="33"/>
      <c r="G444" s="33"/>
      <c r="H444" s="33"/>
      <c r="I444" s="33"/>
      <c r="J444" s="33"/>
      <c r="T444" s="54"/>
      <c r="W444" s="33"/>
      <c r="Y444" s="33"/>
      <c r="AB444" s="33"/>
    </row>
    <row r="445" customFormat="false" ht="13" hidden="false" customHeight="false" outlineLevel="0" collapsed="false">
      <c r="B445" s="70"/>
      <c r="C445" s="70"/>
      <c r="D445" s="33"/>
      <c r="E445" s="33"/>
      <c r="F445" s="33"/>
      <c r="G445" s="33"/>
      <c r="H445" s="33"/>
      <c r="I445" s="33"/>
      <c r="J445" s="33"/>
      <c r="T445" s="54"/>
      <c r="W445" s="33"/>
      <c r="Y445" s="33"/>
      <c r="AB445" s="33"/>
    </row>
    <row r="446" customFormat="false" ht="13" hidden="false" customHeight="false" outlineLevel="0" collapsed="false">
      <c r="B446" s="70"/>
      <c r="C446" s="70"/>
      <c r="D446" s="33"/>
      <c r="E446" s="33"/>
      <c r="F446" s="33"/>
      <c r="G446" s="33"/>
      <c r="H446" s="33"/>
      <c r="I446" s="33"/>
      <c r="J446" s="33"/>
      <c r="T446" s="54"/>
      <c r="W446" s="33"/>
      <c r="Y446" s="33"/>
      <c r="AB446" s="33"/>
    </row>
    <row r="447" customFormat="false" ht="13" hidden="false" customHeight="false" outlineLevel="0" collapsed="false">
      <c r="B447" s="70"/>
      <c r="C447" s="70"/>
      <c r="D447" s="33"/>
      <c r="E447" s="33"/>
      <c r="F447" s="33"/>
      <c r="G447" s="33"/>
      <c r="H447" s="33"/>
      <c r="I447" s="33"/>
      <c r="J447" s="33"/>
      <c r="T447" s="54"/>
      <c r="W447" s="33"/>
      <c r="Y447" s="33"/>
      <c r="AB447" s="33"/>
    </row>
    <row r="448" customFormat="false" ht="13" hidden="false" customHeight="false" outlineLevel="0" collapsed="false">
      <c r="B448" s="70"/>
      <c r="C448" s="70"/>
      <c r="D448" s="33"/>
      <c r="E448" s="33"/>
      <c r="F448" s="33"/>
      <c r="G448" s="33"/>
      <c r="H448" s="33"/>
      <c r="I448" s="33"/>
      <c r="J448" s="33"/>
      <c r="T448" s="54"/>
      <c r="W448" s="33"/>
      <c r="Y448" s="33"/>
      <c r="AB448" s="33"/>
    </row>
    <row r="449" customFormat="false" ht="13" hidden="false" customHeight="false" outlineLevel="0" collapsed="false">
      <c r="B449" s="70"/>
      <c r="C449" s="70"/>
      <c r="D449" s="33"/>
      <c r="E449" s="33"/>
      <c r="F449" s="33"/>
      <c r="G449" s="33"/>
      <c r="H449" s="33"/>
      <c r="I449" s="33"/>
      <c r="J449" s="33"/>
      <c r="T449" s="54"/>
      <c r="W449" s="33"/>
      <c r="Y449" s="33"/>
      <c r="AB449" s="33"/>
    </row>
    <row r="450" customFormat="false" ht="13" hidden="false" customHeight="false" outlineLevel="0" collapsed="false">
      <c r="B450" s="70"/>
      <c r="C450" s="70"/>
      <c r="D450" s="33"/>
      <c r="E450" s="33"/>
      <c r="F450" s="33"/>
      <c r="G450" s="33"/>
      <c r="H450" s="33"/>
      <c r="I450" s="33"/>
      <c r="J450" s="33"/>
      <c r="T450" s="54"/>
      <c r="W450" s="33"/>
      <c r="Y450" s="33"/>
      <c r="AB450" s="33"/>
    </row>
    <row r="451" customFormat="false" ht="13" hidden="false" customHeight="false" outlineLevel="0" collapsed="false">
      <c r="B451" s="70"/>
      <c r="C451" s="70"/>
      <c r="D451" s="33"/>
      <c r="E451" s="33"/>
      <c r="F451" s="33"/>
      <c r="G451" s="33"/>
      <c r="H451" s="33"/>
      <c r="I451" s="33"/>
      <c r="J451" s="33"/>
      <c r="T451" s="54"/>
      <c r="W451" s="33"/>
      <c r="Y451" s="33"/>
      <c r="AB451" s="33"/>
    </row>
    <row r="452" customFormat="false" ht="13" hidden="false" customHeight="false" outlineLevel="0" collapsed="false">
      <c r="B452" s="70"/>
      <c r="C452" s="70"/>
      <c r="D452" s="33"/>
      <c r="E452" s="33"/>
      <c r="F452" s="33"/>
      <c r="G452" s="33"/>
      <c r="H452" s="33"/>
      <c r="I452" s="33"/>
      <c r="J452" s="33"/>
      <c r="T452" s="54"/>
      <c r="W452" s="33"/>
      <c r="Y452" s="33"/>
      <c r="AB452" s="33"/>
    </row>
    <row r="453" customFormat="false" ht="13" hidden="false" customHeight="false" outlineLevel="0" collapsed="false">
      <c r="B453" s="70"/>
      <c r="C453" s="70"/>
      <c r="D453" s="33"/>
      <c r="E453" s="33"/>
      <c r="F453" s="33"/>
      <c r="G453" s="33"/>
      <c r="H453" s="33"/>
      <c r="I453" s="33"/>
      <c r="J453" s="33"/>
      <c r="T453" s="54"/>
      <c r="W453" s="33"/>
      <c r="Y453" s="33"/>
      <c r="AB453" s="33"/>
    </row>
    <row r="454" customFormat="false" ht="13" hidden="false" customHeight="false" outlineLevel="0" collapsed="false">
      <c r="B454" s="70"/>
      <c r="C454" s="70"/>
      <c r="D454" s="33"/>
      <c r="E454" s="33"/>
      <c r="F454" s="33"/>
      <c r="G454" s="33"/>
      <c r="H454" s="33"/>
      <c r="I454" s="33"/>
      <c r="J454" s="33"/>
      <c r="T454" s="54"/>
      <c r="W454" s="33"/>
      <c r="Y454" s="33"/>
      <c r="AB454" s="33"/>
    </row>
    <row r="455" customFormat="false" ht="13" hidden="false" customHeight="false" outlineLevel="0" collapsed="false">
      <c r="B455" s="70"/>
      <c r="C455" s="70"/>
      <c r="D455" s="33"/>
      <c r="E455" s="33"/>
      <c r="F455" s="33"/>
      <c r="G455" s="33"/>
      <c r="H455" s="33"/>
      <c r="I455" s="33"/>
      <c r="J455" s="33"/>
      <c r="T455" s="54"/>
      <c r="W455" s="33"/>
      <c r="Y455" s="33"/>
      <c r="AB455" s="33"/>
    </row>
    <row r="456" customFormat="false" ht="13" hidden="false" customHeight="false" outlineLevel="0" collapsed="false">
      <c r="B456" s="70"/>
      <c r="C456" s="70"/>
      <c r="D456" s="33"/>
      <c r="E456" s="33"/>
      <c r="F456" s="33"/>
      <c r="G456" s="33"/>
      <c r="H456" s="33"/>
      <c r="I456" s="33"/>
      <c r="J456" s="33"/>
      <c r="T456" s="54"/>
      <c r="W456" s="33"/>
      <c r="Y456" s="33"/>
      <c r="AB456" s="33"/>
    </row>
    <row r="457" customFormat="false" ht="13" hidden="false" customHeight="false" outlineLevel="0" collapsed="false">
      <c r="B457" s="70"/>
      <c r="C457" s="70"/>
      <c r="D457" s="33"/>
      <c r="E457" s="33"/>
      <c r="F457" s="33"/>
      <c r="G457" s="33"/>
      <c r="H457" s="33"/>
      <c r="I457" s="33"/>
      <c r="J457" s="33"/>
      <c r="T457" s="54"/>
      <c r="W457" s="33"/>
      <c r="Y457" s="33"/>
      <c r="AB457" s="33"/>
    </row>
    <row r="458" customFormat="false" ht="13" hidden="false" customHeight="false" outlineLevel="0" collapsed="false">
      <c r="B458" s="70"/>
      <c r="C458" s="70"/>
      <c r="D458" s="33"/>
      <c r="E458" s="33"/>
      <c r="F458" s="33"/>
      <c r="G458" s="33"/>
      <c r="H458" s="33"/>
      <c r="I458" s="33"/>
      <c r="J458" s="33"/>
      <c r="T458" s="54"/>
      <c r="W458" s="33"/>
      <c r="Y458" s="33"/>
      <c r="AB458" s="33"/>
    </row>
    <row r="459" customFormat="false" ht="13" hidden="false" customHeight="false" outlineLevel="0" collapsed="false">
      <c r="B459" s="70"/>
      <c r="C459" s="70"/>
      <c r="D459" s="33"/>
      <c r="E459" s="33"/>
      <c r="F459" s="33"/>
      <c r="G459" s="33"/>
      <c r="H459" s="33"/>
      <c r="I459" s="33"/>
      <c r="J459" s="33"/>
      <c r="T459" s="54"/>
      <c r="W459" s="33"/>
      <c r="Y459" s="33"/>
      <c r="AB459" s="33"/>
    </row>
    <row r="460" customFormat="false" ht="13" hidden="false" customHeight="false" outlineLevel="0" collapsed="false">
      <c r="B460" s="70"/>
      <c r="C460" s="70"/>
      <c r="D460" s="33"/>
      <c r="E460" s="33"/>
      <c r="F460" s="33"/>
      <c r="G460" s="33"/>
      <c r="H460" s="33"/>
      <c r="I460" s="33"/>
      <c r="J460" s="33"/>
      <c r="T460" s="54"/>
      <c r="W460" s="33"/>
      <c r="Y460" s="33"/>
      <c r="AB460" s="33"/>
    </row>
    <row r="461" customFormat="false" ht="13" hidden="false" customHeight="false" outlineLevel="0" collapsed="false">
      <c r="B461" s="70"/>
      <c r="C461" s="70"/>
      <c r="D461" s="33"/>
      <c r="E461" s="33"/>
      <c r="F461" s="33"/>
      <c r="G461" s="33"/>
      <c r="H461" s="33"/>
      <c r="I461" s="33"/>
      <c r="J461" s="33"/>
      <c r="T461" s="54"/>
      <c r="W461" s="33"/>
      <c r="Y461" s="33"/>
      <c r="AB461" s="33"/>
    </row>
    <row r="462" customFormat="false" ht="13" hidden="false" customHeight="false" outlineLevel="0" collapsed="false">
      <c r="B462" s="70"/>
      <c r="C462" s="70"/>
      <c r="D462" s="33"/>
      <c r="E462" s="33"/>
      <c r="F462" s="33"/>
      <c r="G462" s="33"/>
      <c r="H462" s="33"/>
      <c r="I462" s="33"/>
      <c r="J462" s="33"/>
      <c r="T462" s="54"/>
      <c r="W462" s="33"/>
      <c r="Y462" s="33"/>
      <c r="AB462" s="33"/>
    </row>
    <row r="463" customFormat="false" ht="13" hidden="false" customHeight="false" outlineLevel="0" collapsed="false">
      <c r="B463" s="70"/>
      <c r="C463" s="70"/>
      <c r="D463" s="33"/>
      <c r="E463" s="33"/>
      <c r="F463" s="33"/>
      <c r="G463" s="33"/>
      <c r="H463" s="33"/>
      <c r="I463" s="33"/>
      <c r="J463" s="33"/>
      <c r="T463" s="54"/>
      <c r="W463" s="33"/>
      <c r="Y463" s="33"/>
      <c r="AB463" s="33"/>
    </row>
    <row r="464" customFormat="false" ht="13" hidden="false" customHeight="false" outlineLevel="0" collapsed="false">
      <c r="B464" s="70"/>
      <c r="C464" s="70"/>
      <c r="D464" s="33"/>
      <c r="E464" s="33"/>
      <c r="F464" s="33"/>
      <c r="G464" s="33"/>
      <c r="H464" s="33"/>
      <c r="I464" s="33"/>
      <c r="J464" s="33"/>
      <c r="T464" s="54"/>
      <c r="W464" s="33"/>
      <c r="Y464" s="33"/>
      <c r="AB464" s="33"/>
    </row>
    <row r="465" customFormat="false" ht="13" hidden="false" customHeight="false" outlineLevel="0" collapsed="false">
      <c r="B465" s="70"/>
      <c r="C465" s="70"/>
      <c r="D465" s="33"/>
      <c r="E465" s="33"/>
      <c r="F465" s="33"/>
      <c r="G465" s="33"/>
      <c r="H465" s="33"/>
      <c r="I465" s="33"/>
      <c r="J465" s="33"/>
      <c r="T465" s="54"/>
      <c r="W465" s="33"/>
      <c r="Y465" s="33"/>
      <c r="AB465" s="33"/>
    </row>
    <row r="466" customFormat="false" ht="13" hidden="false" customHeight="false" outlineLevel="0" collapsed="false">
      <c r="B466" s="70"/>
      <c r="C466" s="70"/>
      <c r="D466" s="33"/>
      <c r="E466" s="33"/>
      <c r="F466" s="33"/>
      <c r="G466" s="33"/>
      <c r="H466" s="33"/>
      <c r="I466" s="33"/>
      <c r="J466" s="33"/>
      <c r="T466" s="54"/>
      <c r="W466" s="33"/>
      <c r="Y466" s="33"/>
      <c r="AB466" s="33"/>
    </row>
    <row r="467" customFormat="false" ht="13" hidden="false" customHeight="false" outlineLevel="0" collapsed="false">
      <c r="B467" s="70"/>
      <c r="C467" s="70"/>
      <c r="D467" s="33"/>
      <c r="E467" s="33"/>
      <c r="F467" s="33"/>
      <c r="G467" s="33"/>
      <c r="H467" s="33"/>
      <c r="I467" s="33"/>
      <c r="J467" s="33"/>
      <c r="T467" s="54"/>
      <c r="W467" s="33"/>
      <c r="Y467" s="33"/>
      <c r="AB467" s="33"/>
    </row>
    <row r="468" customFormat="false" ht="13" hidden="false" customHeight="false" outlineLevel="0" collapsed="false">
      <c r="B468" s="70"/>
      <c r="C468" s="70"/>
      <c r="D468" s="33"/>
      <c r="E468" s="33"/>
      <c r="F468" s="33"/>
      <c r="G468" s="33"/>
      <c r="H468" s="33"/>
      <c r="I468" s="33"/>
      <c r="J468" s="33"/>
      <c r="T468" s="54"/>
      <c r="W468" s="33"/>
      <c r="Y468" s="33"/>
      <c r="AB468" s="33"/>
    </row>
    <row r="469" customFormat="false" ht="13" hidden="false" customHeight="false" outlineLevel="0" collapsed="false">
      <c r="B469" s="70"/>
      <c r="C469" s="70"/>
      <c r="D469" s="33"/>
      <c r="E469" s="33"/>
      <c r="F469" s="33"/>
      <c r="G469" s="33"/>
      <c r="H469" s="33"/>
      <c r="I469" s="33"/>
      <c r="J469" s="33"/>
      <c r="T469" s="54"/>
      <c r="W469" s="33"/>
      <c r="Y469" s="33"/>
      <c r="AB469" s="33"/>
    </row>
    <row r="470" customFormat="false" ht="13" hidden="false" customHeight="false" outlineLevel="0" collapsed="false">
      <c r="B470" s="70"/>
      <c r="C470" s="70"/>
      <c r="D470" s="33"/>
      <c r="E470" s="33"/>
      <c r="F470" s="33"/>
      <c r="G470" s="33"/>
      <c r="H470" s="33"/>
      <c r="I470" s="33"/>
      <c r="J470" s="33"/>
      <c r="T470" s="54"/>
      <c r="W470" s="33"/>
      <c r="Y470" s="33"/>
      <c r="AB470" s="33"/>
    </row>
    <row r="471" customFormat="false" ht="13" hidden="false" customHeight="false" outlineLevel="0" collapsed="false">
      <c r="B471" s="70"/>
      <c r="C471" s="70"/>
      <c r="D471" s="33"/>
      <c r="E471" s="33"/>
      <c r="F471" s="33"/>
      <c r="G471" s="33"/>
      <c r="H471" s="33"/>
      <c r="I471" s="33"/>
      <c r="J471" s="33"/>
      <c r="T471" s="54"/>
      <c r="W471" s="33"/>
      <c r="Y471" s="33"/>
      <c r="AB471" s="33"/>
    </row>
    <row r="472" customFormat="false" ht="13" hidden="false" customHeight="false" outlineLevel="0" collapsed="false">
      <c r="B472" s="70"/>
      <c r="C472" s="70"/>
      <c r="D472" s="33"/>
      <c r="E472" s="33"/>
      <c r="F472" s="33"/>
      <c r="G472" s="33"/>
      <c r="H472" s="33"/>
      <c r="I472" s="33"/>
      <c r="J472" s="33"/>
      <c r="T472" s="54"/>
      <c r="W472" s="33"/>
      <c r="Y472" s="33"/>
      <c r="AB472" s="33"/>
    </row>
    <row r="473" customFormat="false" ht="13" hidden="false" customHeight="false" outlineLevel="0" collapsed="false">
      <c r="B473" s="70"/>
      <c r="C473" s="70"/>
      <c r="D473" s="33"/>
      <c r="E473" s="33"/>
      <c r="F473" s="33"/>
      <c r="G473" s="33"/>
      <c r="H473" s="33"/>
      <c r="I473" s="33"/>
      <c r="J473" s="33"/>
      <c r="T473" s="54"/>
      <c r="W473" s="33"/>
      <c r="Y473" s="33"/>
      <c r="AB473" s="33"/>
    </row>
    <row r="474" customFormat="false" ht="13" hidden="false" customHeight="false" outlineLevel="0" collapsed="false">
      <c r="B474" s="70"/>
      <c r="C474" s="70"/>
      <c r="D474" s="33"/>
      <c r="E474" s="33"/>
      <c r="F474" s="33"/>
      <c r="G474" s="33"/>
      <c r="H474" s="33"/>
      <c r="I474" s="33"/>
      <c r="J474" s="33"/>
      <c r="T474" s="54"/>
      <c r="W474" s="33"/>
      <c r="Y474" s="33"/>
      <c r="AB474" s="33"/>
    </row>
    <row r="475" customFormat="false" ht="13" hidden="false" customHeight="false" outlineLevel="0" collapsed="false">
      <c r="B475" s="70"/>
      <c r="C475" s="70"/>
      <c r="D475" s="33"/>
      <c r="E475" s="33"/>
      <c r="F475" s="33"/>
      <c r="G475" s="33"/>
      <c r="H475" s="33"/>
      <c r="I475" s="33"/>
      <c r="J475" s="33"/>
      <c r="T475" s="54"/>
      <c r="W475" s="33"/>
      <c r="Y475" s="33"/>
      <c r="AB475" s="33"/>
    </row>
    <row r="476" customFormat="false" ht="13" hidden="false" customHeight="false" outlineLevel="0" collapsed="false">
      <c r="B476" s="70"/>
      <c r="C476" s="70"/>
      <c r="D476" s="33"/>
      <c r="E476" s="33"/>
      <c r="F476" s="33"/>
      <c r="G476" s="33"/>
      <c r="H476" s="33"/>
      <c r="I476" s="33"/>
      <c r="J476" s="33"/>
      <c r="T476" s="54"/>
      <c r="W476" s="33"/>
      <c r="Y476" s="33"/>
      <c r="AB476" s="33"/>
    </row>
    <row r="477" customFormat="false" ht="13" hidden="false" customHeight="false" outlineLevel="0" collapsed="false">
      <c r="B477" s="70"/>
      <c r="C477" s="70"/>
      <c r="D477" s="33"/>
      <c r="E477" s="33"/>
      <c r="F477" s="33"/>
      <c r="G477" s="33"/>
      <c r="H477" s="33"/>
      <c r="I477" s="33"/>
      <c r="J477" s="33"/>
      <c r="T477" s="54"/>
      <c r="W477" s="33"/>
      <c r="Y477" s="33"/>
      <c r="AB477" s="33"/>
    </row>
    <row r="478" customFormat="false" ht="13" hidden="false" customHeight="false" outlineLevel="0" collapsed="false">
      <c r="B478" s="70"/>
      <c r="C478" s="70"/>
      <c r="D478" s="33"/>
      <c r="E478" s="33"/>
      <c r="F478" s="33"/>
      <c r="G478" s="33"/>
      <c r="H478" s="33"/>
      <c r="I478" s="33"/>
      <c r="J478" s="33"/>
      <c r="T478" s="54"/>
      <c r="W478" s="33"/>
      <c r="Y478" s="33"/>
      <c r="AB478" s="33"/>
    </row>
    <row r="479" customFormat="false" ht="13" hidden="false" customHeight="false" outlineLevel="0" collapsed="false">
      <c r="B479" s="70"/>
      <c r="C479" s="70"/>
      <c r="D479" s="33"/>
      <c r="E479" s="33"/>
      <c r="F479" s="33"/>
      <c r="G479" s="33"/>
      <c r="H479" s="33"/>
      <c r="I479" s="33"/>
      <c r="J479" s="33"/>
      <c r="T479" s="54"/>
      <c r="W479" s="33"/>
      <c r="Y479" s="33"/>
      <c r="AB479" s="33"/>
    </row>
    <row r="480" customFormat="false" ht="13" hidden="false" customHeight="false" outlineLevel="0" collapsed="false">
      <c r="B480" s="70"/>
      <c r="C480" s="70"/>
      <c r="D480" s="33"/>
      <c r="E480" s="33"/>
      <c r="F480" s="33"/>
      <c r="G480" s="33"/>
      <c r="H480" s="33"/>
      <c r="I480" s="33"/>
      <c r="J480" s="33"/>
      <c r="T480" s="54"/>
      <c r="W480" s="33"/>
      <c r="Y480" s="33"/>
      <c r="AB480" s="33"/>
    </row>
    <row r="481" customFormat="false" ht="13" hidden="false" customHeight="false" outlineLevel="0" collapsed="false">
      <c r="B481" s="70"/>
      <c r="C481" s="70"/>
      <c r="D481" s="33"/>
      <c r="E481" s="33"/>
      <c r="F481" s="33"/>
      <c r="G481" s="33"/>
      <c r="H481" s="33"/>
      <c r="I481" s="33"/>
      <c r="J481" s="33"/>
      <c r="T481" s="54"/>
      <c r="W481" s="33"/>
      <c r="Y481" s="33"/>
      <c r="AB481" s="33"/>
    </row>
    <row r="482" customFormat="false" ht="13" hidden="false" customHeight="false" outlineLevel="0" collapsed="false">
      <c r="B482" s="70"/>
      <c r="C482" s="70"/>
      <c r="D482" s="33"/>
      <c r="E482" s="33"/>
      <c r="F482" s="33"/>
      <c r="G482" s="33"/>
      <c r="H482" s="33"/>
      <c r="I482" s="33"/>
      <c r="J482" s="33"/>
      <c r="T482" s="54"/>
      <c r="W482" s="33"/>
      <c r="Y482" s="33"/>
      <c r="AB482" s="33"/>
    </row>
    <row r="483" customFormat="false" ht="13" hidden="false" customHeight="false" outlineLevel="0" collapsed="false">
      <c r="B483" s="70"/>
      <c r="C483" s="70"/>
      <c r="D483" s="33"/>
      <c r="E483" s="33"/>
      <c r="F483" s="33"/>
      <c r="G483" s="33"/>
      <c r="H483" s="33"/>
      <c r="I483" s="33"/>
      <c r="J483" s="33"/>
      <c r="T483" s="54"/>
      <c r="W483" s="33"/>
      <c r="Y483" s="33"/>
      <c r="AB483" s="33"/>
    </row>
    <row r="484" customFormat="false" ht="13" hidden="false" customHeight="false" outlineLevel="0" collapsed="false">
      <c r="B484" s="70"/>
      <c r="C484" s="70"/>
      <c r="D484" s="33"/>
      <c r="E484" s="33"/>
      <c r="F484" s="33"/>
      <c r="G484" s="33"/>
      <c r="H484" s="33"/>
      <c r="I484" s="33"/>
      <c r="J484" s="33"/>
      <c r="T484" s="54"/>
      <c r="W484" s="33"/>
      <c r="Y484" s="33"/>
      <c r="AB484" s="33"/>
    </row>
    <row r="485" customFormat="false" ht="13" hidden="false" customHeight="false" outlineLevel="0" collapsed="false">
      <c r="B485" s="70"/>
      <c r="C485" s="70"/>
      <c r="D485" s="33"/>
      <c r="E485" s="33"/>
      <c r="F485" s="33"/>
      <c r="G485" s="33"/>
      <c r="H485" s="33"/>
      <c r="I485" s="33"/>
      <c r="J485" s="33"/>
      <c r="T485" s="54"/>
      <c r="W485" s="33"/>
      <c r="Y485" s="33"/>
      <c r="AB485" s="33"/>
    </row>
    <row r="486" customFormat="false" ht="13" hidden="false" customHeight="false" outlineLevel="0" collapsed="false">
      <c r="B486" s="70"/>
      <c r="C486" s="70"/>
      <c r="D486" s="33"/>
      <c r="E486" s="33"/>
      <c r="F486" s="33"/>
      <c r="G486" s="33"/>
      <c r="H486" s="33"/>
      <c r="I486" s="33"/>
      <c r="J486" s="33"/>
      <c r="T486" s="54"/>
      <c r="W486" s="33"/>
      <c r="Y486" s="33"/>
      <c r="AB486" s="33"/>
    </row>
    <row r="487" customFormat="false" ht="13" hidden="false" customHeight="false" outlineLevel="0" collapsed="false">
      <c r="B487" s="70"/>
      <c r="C487" s="70"/>
      <c r="D487" s="33"/>
      <c r="E487" s="33"/>
      <c r="F487" s="33"/>
      <c r="G487" s="33"/>
      <c r="H487" s="33"/>
      <c r="I487" s="33"/>
      <c r="J487" s="33"/>
      <c r="T487" s="54"/>
      <c r="W487" s="33"/>
      <c r="Y487" s="33"/>
      <c r="AB487" s="33"/>
    </row>
    <row r="488" customFormat="false" ht="13" hidden="false" customHeight="false" outlineLevel="0" collapsed="false">
      <c r="B488" s="70"/>
      <c r="C488" s="70"/>
      <c r="D488" s="33"/>
      <c r="E488" s="33"/>
      <c r="F488" s="33"/>
      <c r="G488" s="33"/>
      <c r="H488" s="33"/>
      <c r="I488" s="33"/>
      <c r="J488" s="33"/>
      <c r="T488" s="54"/>
      <c r="W488" s="33"/>
      <c r="Y488" s="33"/>
      <c r="AB488" s="33"/>
    </row>
    <row r="489" customFormat="false" ht="13" hidden="false" customHeight="false" outlineLevel="0" collapsed="false">
      <c r="B489" s="70"/>
      <c r="C489" s="70"/>
      <c r="D489" s="33"/>
      <c r="E489" s="33"/>
      <c r="F489" s="33"/>
      <c r="G489" s="33"/>
      <c r="H489" s="33"/>
      <c r="I489" s="33"/>
      <c r="J489" s="33"/>
      <c r="T489" s="54"/>
      <c r="W489" s="33"/>
      <c r="Y489" s="33"/>
      <c r="AB489" s="33"/>
    </row>
    <row r="490" customFormat="false" ht="13" hidden="false" customHeight="false" outlineLevel="0" collapsed="false">
      <c r="B490" s="70"/>
      <c r="C490" s="70"/>
      <c r="D490" s="33"/>
      <c r="E490" s="33"/>
      <c r="F490" s="33"/>
      <c r="G490" s="33"/>
      <c r="H490" s="33"/>
      <c r="I490" s="33"/>
      <c r="J490" s="33"/>
      <c r="T490" s="54"/>
      <c r="W490" s="33"/>
      <c r="Y490" s="33"/>
      <c r="AB490" s="33"/>
    </row>
    <row r="491" customFormat="false" ht="13" hidden="false" customHeight="false" outlineLevel="0" collapsed="false">
      <c r="B491" s="70"/>
      <c r="C491" s="70"/>
      <c r="D491" s="33"/>
      <c r="E491" s="33"/>
      <c r="F491" s="33"/>
      <c r="G491" s="33"/>
      <c r="H491" s="33"/>
      <c r="I491" s="33"/>
      <c r="J491" s="33"/>
      <c r="T491" s="54"/>
      <c r="W491" s="33"/>
      <c r="Y491" s="33"/>
      <c r="AB491" s="33"/>
    </row>
    <row r="492" customFormat="false" ht="13" hidden="false" customHeight="false" outlineLevel="0" collapsed="false">
      <c r="B492" s="70"/>
      <c r="C492" s="70"/>
      <c r="D492" s="33"/>
      <c r="E492" s="33"/>
      <c r="F492" s="33"/>
      <c r="G492" s="33"/>
      <c r="H492" s="33"/>
      <c r="I492" s="33"/>
      <c r="J492" s="33"/>
      <c r="T492" s="54"/>
      <c r="W492" s="33"/>
      <c r="Y492" s="33"/>
      <c r="AB492" s="33"/>
    </row>
    <row r="493" customFormat="false" ht="13" hidden="false" customHeight="false" outlineLevel="0" collapsed="false">
      <c r="B493" s="70"/>
      <c r="C493" s="70"/>
      <c r="D493" s="33"/>
      <c r="E493" s="33"/>
      <c r="F493" s="33"/>
      <c r="G493" s="33"/>
      <c r="H493" s="33"/>
      <c r="I493" s="33"/>
      <c r="J493" s="33"/>
      <c r="T493" s="54"/>
      <c r="W493" s="33"/>
      <c r="Y493" s="33"/>
      <c r="AB493" s="33"/>
    </row>
    <row r="494" customFormat="false" ht="13" hidden="false" customHeight="false" outlineLevel="0" collapsed="false">
      <c r="B494" s="70"/>
      <c r="C494" s="70"/>
      <c r="D494" s="33"/>
      <c r="E494" s="33"/>
      <c r="F494" s="33"/>
      <c r="G494" s="33"/>
      <c r="H494" s="33"/>
      <c r="I494" s="33"/>
      <c r="J494" s="33"/>
      <c r="T494" s="54"/>
      <c r="W494" s="33"/>
      <c r="Y494" s="33"/>
      <c r="AB494" s="33"/>
    </row>
    <row r="495" customFormat="false" ht="13" hidden="false" customHeight="false" outlineLevel="0" collapsed="false">
      <c r="B495" s="70"/>
      <c r="C495" s="70"/>
      <c r="D495" s="33"/>
      <c r="E495" s="33"/>
      <c r="F495" s="33"/>
      <c r="G495" s="33"/>
      <c r="H495" s="33"/>
      <c r="I495" s="33"/>
      <c r="J495" s="33"/>
      <c r="T495" s="54"/>
      <c r="W495" s="33"/>
      <c r="Y495" s="33"/>
      <c r="AB495" s="33"/>
    </row>
    <row r="496" customFormat="false" ht="13" hidden="false" customHeight="false" outlineLevel="0" collapsed="false">
      <c r="B496" s="70"/>
      <c r="C496" s="70"/>
      <c r="D496" s="33"/>
      <c r="E496" s="33"/>
      <c r="F496" s="33"/>
      <c r="G496" s="33"/>
      <c r="H496" s="33"/>
      <c r="I496" s="33"/>
      <c r="J496" s="33"/>
      <c r="T496" s="54"/>
      <c r="W496" s="33"/>
      <c r="Y496" s="33"/>
      <c r="AB496" s="33"/>
    </row>
    <row r="497" customFormat="false" ht="13" hidden="false" customHeight="false" outlineLevel="0" collapsed="false">
      <c r="B497" s="70"/>
      <c r="C497" s="70"/>
      <c r="D497" s="33"/>
      <c r="E497" s="33"/>
      <c r="F497" s="33"/>
      <c r="G497" s="33"/>
      <c r="H497" s="33"/>
      <c r="I497" s="33"/>
      <c r="J497" s="33"/>
      <c r="T497" s="54"/>
      <c r="W497" s="33"/>
      <c r="Y497" s="33"/>
      <c r="AB497" s="33"/>
    </row>
    <row r="498" customFormat="false" ht="13" hidden="false" customHeight="false" outlineLevel="0" collapsed="false">
      <c r="B498" s="70"/>
      <c r="C498" s="70"/>
      <c r="D498" s="33"/>
      <c r="E498" s="33"/>
      <c r="F498" s="33"/>
      <c r="G498" s="33"/>
      <c r="H498" s="33"/>
      <c r="I498" s="33"/>
      <c r="J498" s="33"/>
      <c r="T498" s="54"/>
      <c r="W498" s="33"/>
      <c r="Y498" s="33"/>
      <c r="AB498" s="33"/>
    </row>
    <row r="499" customFormat="false" ht="13" hidden="false" customHeight="false" outlineLevel="0" collapsed="false">
      <c r="B499" s="70"/>
      <c r="C499" s="70"/>
      <c r="D499" s="33"/>
      <c r="E499" s="33"/>
      <c r="F499" s="33"/>
      <c r="G499" s="33"/>
      <c r="H499" s="33"/>
      <c r="I499" s="33"/>
      <c r="J499" s="33"/>
      <c r="T499" s="54"/>
      <c r="W499" s="33"/>
      <c r="Y499" s="33"/>
      <c r="AB499" s="33"/>
    </row>
    <row r="500" customFormat="false" ht="13" hidden="false" customHeight="false" outlineLevel="0" collapsed="false">
      <c r="B500" s="70"/>
      <c r="C500" s="70"/>
      <c r="D500" s="33"/>
      <c r="E500" s="33"/>
      <c r="F500" s="33"/>
      <c r="G500" s="33"/>
      <c r="H500" s="33"/>
      <c r="I500" s="33"/>
      <c r="J500" s="33"/>
      <c r="T500" s="54"/>
      <c r="W500" s="33"/>
      <c r="Y500" s="33"/>
      <c r="AB500" s="33"/>
    </row>
    <row r="501" customFormat="false" ht="13" hidden="false" customHeight="false" outlineLevel="0" collapsed="false">
      <c r="B501" s="70"/>
      <c r="C501" s="70"/>
      <c r="D501" s="33"/>
      <c r="E501" s="33"/>
      <c r="F501" s="33"/>
      <c r="G501" s="33"/>
      <c r="H501" s="33"/>
      <c r="I501" s="33"/>
      <c r="J501" s="33"/>
      <c r="T501" s="54"/>
      <c r="W501" s="33"/>
      <c r="Y501" s="33"/>
      <c r="AB501" s="33"/>
    </row>
    <row r="502" customFormat="false" ht="13" hidden="false" customHeight="false" outlineLevel="0" collapsed="false">
      <c r="B502" s="70"/>
      <c r="C502" s="70"/>
      <c r="D502" s="33"/>
      <c r="E502" s="33"/>
      <c r="F502" s="33"/>
      <c r="G502" s="33"/>
      <c r="H502" s="33"/>
      <c r="I502" s="33"/>
      <c r="J502" s="33"/>
      <c r="T502" s="54"/>
      <c r="W502" s="33"/>
      <c r="Y502" s="33"/>
      <c r="AB502" s="33"/>
    </row>
    <row r="503" customFormat="false" ht="13" hidden="false" customHeight="false" outlineLevel="0" collapsed="false">
      <c r="B503" s="70"/>
      <c r="C503" s="70"/>
      <c r="D503" s="33"/>
      <c r="E503" s="33"/>
      <c r="F503" s="33"/>
      <c r="G503" s="33"/>
      <c r="H503" s="33"/>
      <c r="I503" s="33"/>
      <c r="J503" s="33"/>
      <c r="T503" s="54"/>
      <c r="W503" s="33"/>
      <c r="Y503" s="33"/>
      <c r="AB503" s="33"/>
    </row>
    <row r="504" customFormat="false" ht="13" hidden="false" customHeight="false" outlineLevel="0" collapsed="false">
      <c r="B504" s="70"/>
      <c r="C504" s="70"/>
      <c r="D504" s="33"/>
      <c r="E504" s="33"/>
      <c r="F504" s="33"/>
      <c r="G504" s="33"/>
      <c r="H504" s="33"/>
      <c r="I504" s="33"/>
      <c r="J504" s="33"/>
      <c r="T504" s="54"/>
      <c r="W504" s="33"/>
      <c r="Y504" s="33"/>
      <c r="AB504" s="33"/>
    </row>
    <row r="505" customFormat="false" ht="13" hidden="false" customHeight="false" outlineLevel="0" collapsed="false">
      <c r="B505" s="70"/>
      <c r="C505" s="70"/>
      <c r="D505" s="33"/>
      <c r="E505" s="33"/>
      <c r="F505" s="33"/>
      <c r="G505" s="33"/>
      <c r="H505" s="33"/>
      <c r="I505" s="33"/>
      <c r="J505" s="33"/>
      <c r="T505" s="54"/>
      <c r="W505" s="33"/>
      <c r="Y505" s="33"/>
      <c r="AB505" s="33"/>
    </row>
    <row r="506" customFormat="false" ht="13" hidden="false" customHeight="false" outlineLevel="0" collapsed="false">
      <c r="B506" s="70"/>
      <c r="C506" s="70"/>
      <c r="D506" s="33"/>
      <c r="E506" s="33"/>
      <c r="F506" s="33"/>
      <c r="G506" s="33"/>
      <c r="H506" s="33"/>
      <c r="I506" s="33"/>
      <c r="J506" s="33"/>
      <c r="T506" s="54"/>
      <c r="W506" s="33"/>
      <c r="Y506" s="33"/>
      <c r="AB506" s="33"/>
    </row>
    <row r="507" customFormat="false" ht="13" hidden="false" customHeight="false" outlineLevel="0" collapsed="false">
      <c r="B507" s="70"/>
      <c r="C507" s="70"/>
      <c r="D507" s="33"/>
      <c r="E507" s="33"/>
      <c r="F507" s="33"/>
      <c r="G507" s="33"/>
      <c r="H507" s="33"/>
      <c r="I507" s="33"/>
      <c r="J507" s="33"/>
      <c r="T507" s="54"/>
      <c r="W507" s="33"/>
      <c r="Y507" s="33"/>
      <c r="AB507" s="33"/>
    </row>
    <row r="508" customFormat="false" ht="13" hidden="false" customHeight="false" outlineLevel="0" collapsed="false">
      <c r="B508" s="70"/>
      <c r="C508" s="70"/>
      <c r="D508" s="33"/>
      <c r="E508" s="33"/>
      <c r="F508" s="33"/>
      <c r="G508" s="33"/>
      <c r="H508" s="33"/>
      <c r="I508" s="33"/>
      <c r="J508" s="33"/>
      <c r="T508" s="54"/>
      <c r="W508" s="33"/>
      <c r="Y508" s="33"/>
      <c r="AB508" s="33"/>
    </row>
    <row r="509" customFormat="false" ht="13" hidden="false" customHeight="false" outlineLevel="0" collapsed="false">
      <c r="B509" s="70"/>
      <c r="C509" s="70"/>
      <c r="D509" s="33"/>
      <c r="E509" s="33"/>
      <c r="F509" s="33"/>
      <c r="G509" s="33"/>
      <c r="H509" s="33"/>
      <c r="I509" s="33"/>
      <c r="J509" s="33"/>
      <c r="T509" s="54"/>
      <c r="W509" s="33"/>
      <c r="Y509" s="33"/>
      <c r="AB509" s="33"/>
    </row>
    <row r="510" customFormat="false" ht="13" hidden="false" customHeight="false" outlineLevel="0" collapsed="false">
      <c r="B510" s="70"/>
      <c r="C510" s="70"/>
      <c r="D510" s="33"/>
      <c r="E510" s="33"/>
      <c r="F510" s="33"/>
      <c r="G510" s="33"/>
      <c r="H510" s="33"/>
      <c r="I510" s="33"/>
      <c r="J510" s="33"/>
      <c r="T510" s="54"/>
      <c r="W510" s="33"/>
      <c r="Y510" s="33"/>
      <c r="AB510" s="33"/>
    </row>
    <row r="511" customFormat="false" ht="13" hidden="false" customHeight="false" outlineLevel="0" collapsed="false">
      <c r="B511" s="70"/>
      <c r="C511" s="70"/>
      <c r="D511" s="33"/>
      <c r="E511" s="33"/>
      <c r="F511" s="33"/>
      <c r="G511" s="33"/>
      <c r="H511" s="33"/>
      <c r="I511" s="33"/>
      <c r="J511" s="33"/>
      <c r="T511" s="54"/>
      <c r="W511" s="33"/>
      <c r="Y511" s="33"/>
      <c r="AB511" s="33"/>
    </row>
    <row r="512" customFormat="false" ht="13" hidden="false" customHeight="false" outlineLevel="0" collapsed="false">
      <c r="B512" s="70"/>
      <c r="C512" s="70"/>
      <c r="D512" s="33"/>
      <c r="E512" s="33"/>
      <c r="F512" s="33"/>
      <c r="G512" s="33"/>
      <c r="H512" s="33"/>
      <c r="I512" s="33"/>
      <c r="J512" s="33"/>
      <c r="T512" s="54"/>
      <c r="W512" s="33"/>
      <c r="Y512" s="33"/>
      <c r="AB512" s="33"/>
    </row>
    <row r="513" customFormat="false" ht="13" hidden="false" customHeight="false" outlineLevel="0" collapsed="false">
      <c r="B513" s="70"/>
      <c r="C513" s="70"/>
      <c r="D513" s="33"/>
      <c r="E513" s="33"/>
      <c r="F513" s="33"/>
      <c r="G513" s="33"/>
      <c r="H513" s="33"/>
      <c r="I513" s="33"/>
      <c r="J513" s="33"/>
      <c r="T513" s="54"/>
      <c r="W513" s="33"/>
      <c r="Y513" s="33"/>
      <c r="AB513" s="33"/>
    </row>
    <row r="514" customFormat="false" ht="13" hidden="false" customHeight="false" outlineLevel="0" collapsed="false">
      <c r="B514" s="70"/>
      <c r="C514" s="70"/>
      <c r="D514" s="33"/>
      <c r="E514" s="33"/>
      <c r="F514" s="33"/>
      <c r="G514" s="33"/>
      <c r="H514" s="33"/>
      <c r="I514" s="33"/>
      <c r="J514" s="33"/>
      <c r="T514" s="54"/>
      <c r="W514" s="33"/>
      <c r="Y514" s="33"/>
      <c r="AB514" s="33"/>
    </row>
    <row r="515" customFormat="false" ht="13" hidden="false" customHeight="false" outlineLevel="0" collapsed="false">
      <c r="B515" s="70"/>
      <c r="C515" s="70"/>
      <c r="D515" s="33"/>
      <c r="E515" s="33"/>
      <c r="F515" s="33"/>
      <c r="G515" s="33"/>
      <c r="H515" s="33"/>
      <c r="I515" s="33"/>
      <c r="J515" s="33"/>
      <c r="T515" s="54"/>
      <c r="W515" s="33"/>
      <c r="Y515" s="33"/>
      <c r="AB515" s="33"/>
    </row>
    <row r="516" customFormat="false" ht="13" hidden="false" customHeight="false" outlineLevel="0" collapsed="false">
      <c r="B516" s="70"/>
      <c r="C516" s="70"/>
      <c r="D516" s="33"/>
      <c r="E516" s="33"/>
      <c r="F516" s="33"/>
      <c r="G516" s="33"/>
      <c r="H516" s="33"/>
      <c r="I516" s="33"/>
      <c r="J516" s="33"/>
      <c r="T516" s="54"/>
      <c r="W516" s="33"/>
      <c r="Y516" s="33"/>
      <c r="AB516" s="33"/>
    </row>
    <row r="517" customFormat="false" ht="13" hidden="false" customHeight="false" outlineLevel="0" collapsed="false">
      <c r="B517" s="70"/>
      <c r="C517" s="70"/>
      <c r="D517" s="33"/>
      <c r="E517" s="33"/>
      <c r="F517" s="33"/>
      <c r="G517" s="33"/>
      <c r="H517" s="33"/>
      <c r="I517" s="33"/>
      <c r="J517" s="33"/>
      <c r="T517" s="54"/>
      <c r="W517" s="33"/>
      <c r="Y517" s="33"/>
      <c r="AB517" s="33"/>
    </row>
    <row r="518" customFormat="false" ht="13" hidden="false" customHeight="false" outlineLevel="0" collapsed="false">
      <c r="B518" s="70"/>
      <c r="C518" s="70"/>
      <c r="D518" s="33"/>
      <c r="E518" s="33"/>
      <c r="F518" s="33"/>
      <c r="G518" s="33"/>
      <c r="H518" s="33"/>
      <c r="I518" s="33"/>
      <c r="J518" s="33"/>
      <c r="T518" s="54"/>
      <c r="W518" s="33"/>
      <c r="Y518" s="33"/>
      <c r="AB518" s="33"/>
    </row>
    <row r="519" customFormat="false" ht="13" hidden="false" customHeight="false" outlineLevel="0" collapsed="false">
      <c r="B519" s="70"/>
      <c r="C519" s="70"/>
      <c r="D519" s="33"/>
      <c r="E519" s="33"/>
      <c r="F519" s="33"/>
      <c r="G519" s="33"/>
      <c r="H519" s="33"/>
      <c r="I519" s="33"/>
      <c r="J519" s="33"/>
      <c r="T519" s="54"/>
      <c r="W519" s="33"/>
      <c r="Y519" s="33"/>
      <c r="AB519" s="33"/>
    </row>
    <row r="520" customFormat="false" ht="13" hidden="false" customHeight="false" outlineLevel="0" collapsed="false">
      <c r="B520" s="70"/>
      <c r="C520" s="70"/>
      <c r="D520" s="33"/>
      <c r="E520" s="33"/>
      <c r="F520" s="33"/>
      <c r="G520" s="33"/>
      <c r="H520" s="33"/>
      <c r="I520" s="33"/>
      <c r="J520" s="33"/>
      <c r="T520" s="54"/>
      <c r="W520" s="33"/>
      <c r="Y520" s="33"/>
      <c r="AB520" s="33"/>
    </row>
    <row r="521" customFormat="false" ht="13" hidden="false" customHeight="false" outlineLevel="0" collapsed="false">
      <c r="B521" s="70"/>
      <c r="C521" s="70"/>
      <c r="D521" s="33"/>
      <c r="E521" s="33"/>
      <c r="F521" s="33"/>
      <c r="G521" s="33"/>
      <c r="H521" s="33"/>
      <c r="I521" s="33"/>
      <c r="J521" s="33"/>
      <c r="T521" s="54"/>
      <c r="W521" s="33"/>
      <c r="Y521" s="33"/>
      <c r="AB521" s="33"/>
    </row>
    <row r="522" customFormat="false" ht="13" hidden="false" customHeight="false" outlineLevel="0" collapsed="false">
      <c r="B522" s="70"/>
      <c r="C522" s="70"/>
      <c r="D522" s="33"/>
      <c r="E522" s="33"/>
      <c r="F522" s="33"/>
      <c r="G522" s="33"/>
      <c r="H522" s="33"/>
      <c r="I522" s="33"/>
      <c r="J522" s="33"/>
      <c r="T522" s="54"/>
      <c r="W522" s="33"/>
      <c r="Y522" s="33"/>
      <c r="AB522" s="33"/>
    </row>
    <row r="523" customFormat="false" ht="13" hidden="false" customHeight="false" outlineLevel="0" collapsed="false">
      <c r="B523" s="70"/>
      <c r="C523" s="70"/>
      <c r="D523" s="33"/>
      <c r="E523" s="33"/>
      <c r="F523" s="33"/>
      <c r="G523" s="33"/>
      <c r="H523" s="33"/>
      <c r="I523" s="33"/>
      <c r="J523" s="33"/>
      <c r="T523" s="54"/>
      <c r="W523" s="33"/>
      <c r="Y523" s="33"/>
      <c r="AB523" s="33"/>
    </row>
    <row r="524" customFormat="false" ht="13" hidden="false" customHeight="false" outlineLevel="0" collapsed="false">
      <c r="B524" s="70"/>
      <c r="C524" s="70"/>
      <c r="D524" s="33"/>
      <c r="E524" s="33"/>
      <c r="F524" s="33"/>
      <c r="G524" s="33"/>
      <c r="H524" s="33"/>
      <c r="I524" s="33"/>
      <c r="J524" s="33"/>
      <c r="T524" s="54"/>
      <c r="W524" s="33"/>
      <c r="Y524" s="33"/>
      <c r="AB524" s="33"/>
    </row>
    <row r="525" customFormat="false" ht="13" hidden="false" customHeight="false" outlineLevel="0" collapsed="false">
      <c r="B525" s="70"/>
      <c r="C525" s="70"/>
      <c r="D525" s="33"/>
      <c r="E525" s="33"/>
      <c r="F525" s="33"/>
      <c r="G525" s="33"/>
      <c r="H525" s="33"/>
      <c r="I525" s="33"/>
      <c r="J525" s="33"/>
      <c r="T525" s="54"/>
      <c r="W525" s="33"/>
      <c r="Y525" s="33"/>
      <c r="AB525" s="33"/>
    </row>
    <row r="526" customFormat="false" ht="13" hidden="false" customHeight="false" outlineLevel="0" collapsed="false">
      <c r="B526" s="70"/>
      <c r="C526" s="70"/>
      <c r="D526" s="33"/>
      <c r="E526" s="33"/>
      <c r="F526" s="33"/>
      <c r="G526" s="33"/>
      <c r="H526" s="33"/>
      <c r="I526" s="33"/>
      <c r="J526" s="33"/>
      <c r="T526" s="54"/>
      <c r="W526" s="33"/>
      <c r="Y526" s="33"/>
      <c r="AB526" s="33"/>
    </row>
    <row r="527" customFormat="false" ht="13" hidden="false" customHeight="false" outlineLevel="0" collapsed="false">
      <c r="B527" s="70"/>
      <c r="C527" s="70"/>
      <c r="D527" s="33"/>
      <c r="E527" s="33"/>
      <c r="F527" s="33"/>
      <c r="G527" s="33"/>
      <c r="H527" s="33"/>
      <c r="I527" s="33"/>
      <c r="J527" s="33"/>
      <c r="T527" s="54"/>
      <c r="W527" s="33"/>
      <c r="Y527" s="33"/>
      <c r="AB527" s="33"/>
    </row>
    <row r="528" customFormat="false" ht="13" hidden="false" customHeight="false" outlineLevel="0" collapsed="false">
      <c r="B528" s="70"/>
      <c r="C528" s="70"/>
      <c r="D528" s="33"/>
      <c r="E528" s="33"/>
      <c r="F528" s="33"/>
      <c r="G528" s="33"/>
      <c r="H528" s="33"/>
      <c r="I528" s="33"/>
      <c r="J528" s="33"/>
      <c r="T528" s="54"/>
      <c r="W528" s="33"/>
      <c r="Y528" s="33"/>
      <c r="AB528" s="33"/>
    </row>
    <row r="529" customFormat="false" ht="13" hidden="false" customHeight="false" outlineLevel="0" collapsed="false">
      <c r="B529" s="70"/>
      <c r="C529" s="70"/>
      <c r="D529" s="33"/>
      <c r="E529" s="33"/>
      <c r="F529" s="33"/>
      <c r="G529" s="33"/>
      <c r="H529" s="33"/>
      <c r="I529" s="33"/>
      <c r="J529" s="33"/>
      <c r="T529" s="54"/>
      <c r="W529" s="33"/>
      <c r="Y529" s="33"/>
      <c r="AB529" s="33"/>
    </row>
    <row r="530" customFormat="false" ht="13" hidden="false" customHeight="false" outlineLevel="0" collapsed="false">
      <c r="B530" s="70"/>
      <c r="C530" s="70"/>
      <c r="D530" s="33"/>
      <c r="E530" s="33"/>
      <c r="F530" s="33"/>
      <c r="G530" s="33"/>
      <c r="H530" s="33"/>
      <c r="I530" s="33"/>
      <c r="J530" s="33"/>
      <c r="T530" s="54"/>
      <c r="W530" s="33"/>
      <c r="Y530" s="33"/>
      <c r="AB530" s="33"/>
    </row>
    <row r="531" customFormat="false" ht="13" hidden="false" customHeight="false" outlineLevel="0" collapsed="false">
      <c r="B531" s="70"/>
      <c r="C531" s="70"/>
      <c r="D531" s="33"/>
      <c r="E531" s="33"/>
      <c r="F531" s="33"/>
      <c r="G531" s="33"/>
      <c r="H531" s="33"/>
      <c r="I531" s="33"/>
      <c r="J531" s="33"/>
      <c r="T531" s="54"/>
      <c r="W531" s="33"/>
      <c r="Y531" s="33"/>
      <c r="AB531" s="33"/>
    </row>
    <row r="532" customFormat="false" ht="13" hidden="false" customHeight="false" outlineLevel="0" collapsed="false">
      <c r="B532" s="70"/>
      <c r="C532" s="70"/>
      <c r="D532" s="33"/>
      <c r="E532" s="33"/>
      <c r="F532" s="33"/>
      <c r="G532" s="33"/>
      <c r="H532" s="33"/>
      <c r="I532" s="33"/>
      <c r="J532" s="33"/>
      <c r="T532" s="54"/>
      <c r="W532" s="33"/>
      <c r="Y532" s="33"/>
      <c r="AB532" s="33"/>
    </row>
    <row r="533" customFormat="false" ht="13" hidden="false" customHeight="false" outlineLevel="0" collapsed="false">
      <c r="B533" s="70"/>
      <c r="C533" s="70"/>
      <c r="D533" s="33"/>
      <c r="E533" s="33"/>
      <c r="F533" s="33"/>
      <c r="G533" s="33"/>
      <c r="H533" s="33"/>
      <c r="I533" s="33"/>
      <c r="J533" s="33"/>
      <c r="T533" s="54"/>
      <c r="W533" s="33"/>
      <c r="Y533" s="33"/>
      <c r="AB533" s="33"/>
    </row>
    <row r="534" customFormat="false" ht="13" hidden="false" customHeight="false" outlineLevel="0" collapsed="false">
      <c r="B534" s="70"/>
      <c r="C534" s="70"/>
      <c r="D534" s="33"/>
      <c r="E534" s="33"/>
      <c r="F534" s="33"/>
      <c r="G534" s="33"/>
      <c r="H534" s="33"/>
      <c r="I534" s="33"/>
      <c r="J534" s="33"/>
      <c r="T534" s="54"/>
      <c r="W534" s="33"/>
      <c r="Y534" s="33"/>
      <c r="AB534" s="33"/>
    </row>
    <row r="535" customFormat="false" ht="13" hidden="false" customHeight="false" outlineLevel="0" collapsed="false">
      <c r="B535" s="70"/>
      <c r="C535" s="70"/>
      <c r="D535" s="33"/>
      <c r="E535" s="33"/>
      <c r="F535" s="33"/>
      <c r="G535" s="33"/>
      <c r="H535" s="33"/>
      <c r="I535" s="33"/>
      <c r="J535" s="33"/>
      <c r="T535" s="54"/>
      <c r="W535" s="33"/>
      <c r="Y535" s="33"/>
      <c r="AB535" s="33"/>
    </row>
    <row r="536" customFormat="false" ht="13" hidden="false" customHeight="false" outlineLevel="0" collapsed="false">
      <c r="B536" s="70"/>
      <c r="C536" s="70"/>
      <c r="D536" s="33"/>
      <c r="E536" s="33"/>
      <c r="F536" s="33"/>
      <c r="G536" s="33"/>
      <c r="H536" s="33"/>
      <c r="I536" s="33"/>
      <c r="J536" s="33"/>
      <c r="T536" s="54"/>
      <c r="W536" s="33"/>
      <c r="Y536" s="33"/>
      <c r="AB536" s="33"/>
    </row>
    <row r="537" customFormat="false" ht="13" hidden="false" customHeight="false" outlineLevel="0" collapsed="false">
      <c r="B537" s="70"/>
      <c r="C537" s="70"/>
      <c r="D537" s="33"/>
      <c r="E537" s="33"/>
      <c r="F537" s="33"/>
      <c r="G537" s="33"/>
      <c r="H537" s="33"/>
      <c r="I537" s="33"/>
      <c r="J537" s="33"/>
      <c r="T537" s="54"/>
      <c r="W537" s="33"/>
      <c r="Y537" s="33"/>
      <c r="AB537" s="33"/>
    </row>
    <row r="538" customFormat="false" ht="13" hidden="false" customHeight="false" outlineLevel="0" collapsed="false">
      <c r="B538" s="70"/>
      <c r="C538" s="70"/>
      <c r="D538" s="33"/>
      <c r="E538" s="33"/>
      <c r="F538" s="33"/>
      <c r="G538" s="33"/>
      <c r="H538" s="33"/>
      <c r="I538" s="33"/>
      <c r="J538" s="33"/>
      <c r="T538" s="54"/>
      <c r="W538" s="33"/>
      <c r="Y538" s="33"/>
      <c r="AB538" s="33"/>
    </row>
    <row r="539" customFormat="false" ht="13" hidden="false" customHeight="false" outlineLevel="0" collapsed="false">
      <c r="B539" s="70"/>
      <c r="C539" s="70"/>
      <c r="D539" s="33"/>
      <c r="E539" s="33"/>
      <c r="F539" s="33"/>
      <c r="G539" s="33"/>
      <c r="H539" s="33"/>
      <c r="I539" s="33"/>
      <c r="J539" s="33"/>
      <c r="T539" s="54"/>
      <c r="W539" s="33"/>
      <c r="Y539" s="33"/>
      <c r="AB539" s="33"/>
    </row>
    <row r="540" customFormat="false" ht="13" hidden="false" customHeight="false" outlineLevel="0" collapsed="false">
      <c r="B540" s="70"/>
      <c r="C540" s="70"/>
      <c r="D540" s="33"/>
      <c r="E540" s="33"/>
      <c r="F540" s="33"/>
      <c r="G540" s="33"/>
      <c r="H540" s="33"/>
      <c r="I540" s="33"/>
      <c r="J540" s="33"/>
      <c r="T540" s="54"/>
      <c r="W540" s="33"/>
      <c r="Y540" s="33"/>
      <c r="AB540" s="33"/>
    </row>
    <row r="541" customFormat="false" ht="13" hidden="false" customHeight="false" outlineLevel="0" collapsed="false">
      <c r="B541" s="70"/>
      <c r="C541" s="70"/>
      <c r="D541" s="33"/>
      <c r="E541" s="33"/>
      <c r="F541" s="33"/>
      <c r="G541" s="33"/>
      <c r="H541" s="33"/>
      <c r="I541" s="33"/>
      <c r="J541" s="33"/>
      <c r="T541" s="54"/>
      <c r="W541" s="33"/>
      <c r="Y541" s="33"/>
      <c r="AB541" s="33"/>
    </row>
    <row r="542" customFormat="false" ht="13" hidden="false" customHeight="false" outlineLevel="0" collapsed="false">
      <c r="B542" s="70"/>
      <c r="C542" s="70"/>
      <c r="D542" s="33"/>
      <c r="E542" s="33"/>
      <c r="F542" s="33"/>
      <c r="G542" s="33"/>
      <c r="H542" s="33"/>
      <c r="I542" s="33"/>
      <c r="J542" s="33"/>
      <c r="T542" s="54"/>
      <c r="W542" s="33"/>
      <c r="Y542" s="33"/>
      <c r="AB542" s="33"/>
    </row>
    <row r="543" customFormat="false" ht="13" hidden="false" customHeight="false" outlineLevel="0" collapsed="false">
      <c r="B543" s="70"/>
      <c r="C543" s="70"/>
      <c r="D543" s="33"/>
      <c r="E543" s="33"/>
      <c r="F543" s="33"/>
      <c r="G543" s="33"/>
      <c r="H543" s="33"/>
      <c r="I543" s="33"/>
      <c r="J543" s="33"/>
      <c r="T543" s="54"/>
      <c r="W543" s="33"/>
      <c r="Y543" s="33"/>
      <c r="AB543" s="33"/>
    </row>
    <row r="544" customFormat="false" ht="13" hidden="false" customHeight="false" outlineLevel="0" collapsed="false">
      <c r="B544" s="70"/>
      <c r="C544" s="70"/>
      <c r="D544" s="33"/>
      <c r="E544" s="33"/>
      <c r="F544" s="33"/>
      <c r="G544" s="33"/>
      <c r="H544" s="33"/>
      <c r="I544" s="33"/>
      <c r="J544" s="33"/>
      <c r="T544" s="54"/>
      <c r="W544" s="33"/>
      <c r="Y544" s="33"/>
      <c r="AB544" s="33"/>
    </row>
    <row r="545" customFormat="false" ht="13" hidden="false" customHeight="false" outlineLevel="0" collapsed="false">
      <c r="B545" s="70"/>
      <c r="C545" s="70"/>
      <c r="D545" s="33"/>
      <c r="E545" s="33"/>
      <c r="F545" s="33"/>
      <c r="G545" s="33"/>
      <c r="H545" s="33"/>
      <c r="I545" s="33"/>
      <c r="J545" s="33"/>
      <c r="T545" s="54"/>
      <c r="W545" s="33"/>
      <c r="Y545" s="33"/>
      <c r="AB545" s="33"/>
    </row>
    <row r="546" customFormat="false" ht="13" hidden="false" customHeight="false" outlineLevel="0" collapsed="false">
      <c r="B546" s="70"/>
      <c r="C546" s="70"/>
      <c r="D546" s="33"/>
      <c r="E546" s="33"/>
      <c r="F546" s="33"/>
      <c r="G546" s="33"/>
      <c r="H546" s="33"/>
      <c r="I546" s="33"/>
      <c r="J546" s="33"/>
      <c r="T546" s="54"/>
      <c r="W546" s="33"/>
      <c r="Y546" s="33"/>
      <c r="AB546" s="33"/>
    </row>
    <row r="547" customFormat="false" ht="13" hidden="false" customHeight="false" outlineLevel="0" collapsed="false">
      <c r="B547" s="70"/>
      <c r="C547" s="70"/>
      <c r="D547" s="33"/>
      <c r="E547" s="33"/>
      <c r="F547" s="33"/>
      <c r="G547" s="33"/>
      <c r="H547" s="33"/>
      <c r="I547" s="33"/>
      <c r="J547" s="33"/>
      <c r="T547" s="54"/>
      <c r="W547" s="33"/>
      <c r="Y547" s="33"/>
      <c r="AB547" s="33"/>
    </row>
    <row r="548" customFormat="false" ht="13" hidden="false" customHeight="false" outlineLevel="0" collapsed="false">
      <c r="B548" s="70"/>
      <c r="C548" s="70"/>
      <c r="D548" s="33"/>
      <c r="E548" s="33"/>
      <c r="F548" s="33"/>
      <c r="G548" s="33"/>
      <c r="H548" s="33"/>
      <c r="I548" s="33"/>
      <c r="J548" s="33"/>
      <c r="T548" s="54"/>
      <c r="W548" s="33"/>
      <c r="Y548" s="33"/>
      <c r="AB548" s="33"/>
    </row>
    <row r="549" customFormat="false" ht="13" hidden="false" customHeight="false" outlineLevel="0" collapsed="false">
      <c r="B549" s="70"/>
      <c r="C549" s="70"/>
      <c r="D549" s="33"/>
      <c r="E549" s="33"/>
      <c r="F549" s="33"/>
      <c r="G549" s="33"/>
      <c r="H549" s="33"/>
      <c r="I549" s="33"/>
      <c r="J549" s="33"/>
      <c r="T549" s="54"/>
      <c r="W549" s="33"/>
      <c r="Y549" s="33"/>
      <c r="AB549" s="33"/>
    </row>
    <row r="550" customFormat="false" ht="13" hidden="false" customHeight="false" outlineLevel="0" collapsed="false">
      <c r="B550" s="70"/>
      <c r="C550" s="70"/>
      <c r="D550" s="33"/>
      <c r="E550" s="33"/>
      <c r="F550" s="33"/>
      <c r="G550" s="33"/>
      <c r="H550" s="33"/>
      <c r="I550" s="33"/>
      <c r="J550" s="33"/>
      <c r="T550" s="54"/>
      <c r="W550" s="33"/>
      <c r="Y550" s="33"/>
      <c r="AB550" s="33"/>
    </row>
    <row r="551" customFormat="false" ht="13" hidden="false" customHeight="false" outlineLevel="0" collapsed="false">
      <c r="B551" s="70"/>
      <c r="C551" s="70"/>
      <c r="D551" s="33"/>
      <c r="E551" s="33"/>
      <c r="F551" s="33"/>
      <c r="G551" s="33"/>
      <c r="H551" s="33"/>
      <c r="I551" s="33"/>
      <c r="J551" s="33"/>
      <c r="T551" s="54"/>
      <c r="W551" s="33"/>
      <c r="Y551" s="33"/>
      <c r="AB551" s="33"/>
    </row>
    <row r="552" customFormat="false" ht="13" hidden="false" customHeight="false" outlineLevel="0" collapsed="false">
      <c r="B552" s="70"/>
      <c r="C552" s="70"/>
      <c r="D552" s="33"/>
      <c r="E552" s="33"/>
      <c r="F552" s="33"/>
      <c r="G552" s="33"/>
      <c r="H552" s="33"/>
      <c r="I552" s="33"/>
      <c r="J552" s="33"/>
      <c r="T552" s="54"/>
      <c r="W552" s="33"/>
      <c r="Y552" s="33"/>
      <c r="AB552" s="33"/>
    </row>
    <row r="553" customFormat="false" ht="13" hidden="false" customHeight="false" outlineLevel="0" collapsed="false">
      <c r="B553" s="70"/>
      <c r="C553" s="70"/>
      <c r="D553" s="33"/>
      <c r="E553" s="33"/>
      <c r="F553" s="33"/>
      <c r="G553" s="33"/>
      <c r="H553" s="33"/>
      <c r="I553" s="33"/>
      <c r="J553" s="33"/>
      <c r="T553" s="54"/>
      <c r="W553" s="33"/>
      <c r="Y553" s="33"/>
      <c r="AB553" s="33"/>
    </row>
    <row r="554" customFormat="false" ht="13" hidden="false" customHeight="false" outlineLevel="0" collapsed="false">
      <c r="B554" s="70"/>
      <c r="C554" s="70"/>
      <c r="D554" s="33"/>
      <c r="E554" s="33"/>
      <c r="F554" s="33"/>
      <c r="G554" s="33"/>
      <c r="H554" s="33"/>
      <c r="I554" s="33"/>
      <c r="J554" s="33"/>
      <c r="T554" s="54"/>
      <c r="W554" s="33"/>
      <c r="Y554" s="33"/>
      <c r="AB554" s="33"/>
    </row>
    <row r="555" customFormat="false" ht="13" hidden="false" customHeight="false" outlineLevel="0" collapsed="false">
      <c r="B555" s="70"/>
      <c r="C555" s="70"/>
      <c r="D555" s="33"/>
      <c r="E555" s="33"/>
      <c r="F555" s="33"/>
      <c r="G555" s="33"/>
      <c r="H555" s="33"/>
      <c r="I555" s="33"/>
      <c r="J555" s="33"/>
      <c r="T555" s="54"/>
      <c r="W555" s="33"/>
      <c r="Y555" s="33"/>
      <c r="AB555" s="33"/>
    </row>
    <row r="556" customFormat="false" ht="13" hidden="false" customHeight="false" outlineLevel="0" collapsed="false">
      <c r="B556" s="70"/>
      <c r="C556" s="70"/>
      <c r="D556" s="33"/>
      <c r="E556" s="33"/>
      <c r="F556" s="33"/>
      <c r="G556" s="33"/>
      <c r="H556" s="33"/>
      <c r="I556" s="33"/>
      <c r="J556" s="33"/>
      <c r="T556" s="54"/>
      <c r="W556" s="33"/>
      <c r="Y556" s="33"/>
      <c r="AB556" s="33"/>
    </row>
    <row r="557" customFormat="false" ht="13" hidden="false" customHeight="false" outlineLevel="0" collapsed="false">
      <c r="B557" s="70"/>
      <c r="C557" s="70"/>
      <c r="D557" s="33"/>
      <c r="E557" s="33"/>
      <c r="F557" s="33"/>
      <c r="G557" s="33"/>
      <c r="H557" s="33"/>
      <c r="I557" s="33"/>
      <c r="J557" s="33"/>
      <c r="T557" s="54"/>
      <c r="W557" s="33"/>
      <c r="Y557" s="33"/>
      <c r="AB557" s="33"/>
    </row>
    <row r="558" customFormat="false" ht="13" hidden="false" customHeight="false" outlineLevel="0" collapsed="false">
      <c r="B558" s="70"/>
      <c r="C558" s="70"/>
      <c r="D558" s="33"/>
      <c r="E558" s="33"/>
      <c r="F558" s="33"/>
      <c r="G558" s="33"/>
      <c r="H558" s="33"/>
      <c r="I558" s="33"/>
      <c r="J558" s="33"/>
      <c r="T558" s="54"/>
      <c r="W558" s="33"/>
      <c r="Y558" s="33"/>
      <c r="AB558" s="33"/>
    </row>
    <row r="559" customFormat="false" ht="13" hidden="false" customHeight="false" outlineLevel="0" collapsed="false">
      <c r="B559" s="70"/>
      <c r="C559" s="70"/>
      <c r="D559" s="33"/>
      <c r="E559" s="33"/>
      <c r="F559" s="33"/>
      <c r="G559" s="33"/>
      <c r="H559" s="33"/>
      <c r="I559" s="33"/>
      <c r="J559" s="33"/>
      <c r="T559" s="54"/>
      <c r="W559" s="33"/>
      <c r="Y559" s="33"/>
      <c r="AB559" s="33"/>
    </row>
    <row r="560" customFormat="false" ht="13" hidden="false" customHeight="false" outlineLevel="0" collapsed="false">
      <c r="B560" s="70"/>
      <c r="C560" s="70"/>
      <c r="D560" s="33"/>
      <c r="E560" s="33"/>
      <c r="F560" s="33"/>
      <c r="G560" s="33"/>
      <c r="H560" s="33"/>
      <c r="I560" s="33"/>
      <c r="J560" s="33"/>
      <c r="T560" s="54"/>
      <c r="W560" s="33"/>
      <c r="Y560" s="33"/>
      <c r="AB560" s="33"/>
    </row>
    <row r="561" customFormat="false" ht="13" hidden="false" customHeight="false" outlineLevel="0" collapsed="false">
      <c r="B561" s="70"/>
      <c r="C561" s="70"/>
      <c r="D561" s="33"/>
      <c r="E561" s="33"/>
      <c r="F561" s="33"/>
      <c r="G561" s="33"/>
      <c r="H561" s="33"/>
      <c r="I561" s="33"/>
      <c r="J561" s="33"/>
      <c r="T561" s="54"/>
      <c r="W561" s="33"/>
      <c r="Y561" s="33"/>
      <c r="AB561" s="33"/>
    </row>
    <row r="562" customFormat="false" ht="13" hidden="false" customHeight="false" outlineLevel="0" collapsed="false">
      <c r="B562" s="70"/>
      <c r="C562" s="70"/>
      <c r="D562" s="33"/>
      <c r="E562" s="33"/>
      <c r="F562" s="33"/>
      <c r="G562" s="33"/>
      <c r="H562" s="33"/>
      <c r="I562" s="33"/>
      <c r="J562" s="33"/>
      <c r="T562" s="54"/>
      <c r="W562" s="33"/>
      <c r="Y562" s="33"/>
      <c r="AB562" s="33"/>
    </row>
    <row r="563" customFormat="false" ht="13" hidden="false" customHeight="false" outlineLevel="0" collapsed="false">
      <c r="B563" s="70"/>
      <c r="C563" s="70"/>
      <c r="D563" s="33"/>
      <c r="E563" s="33"/>
      <c r="F563" s="33"/>
      <c r="G563" s="33"/>
      <c r="H563" s="33"/>
      <c r="I563" s="33"/>
      <c r="J563" s="33"/>
      <c r="T563" s="54"/>
      <c r="W563" s="33"/>
      <c r="Y563" s="33"/>
      <c r="AB563" s="33"/>
    </row>
    <row r="564" customFormat="false" ht="13" hidden="false" customHeight="false" outlineLevel="0" collapsed="false">
      <c r="B564" s="70"/>
      <c r="C564" s="70"/>
      <c r="D564" s="33"/>
      <c r="E564" s="33"/>
      <c r="F564" s="33"/>
      <c r="G564" s="33"/>
      <c r="H564" s="33"/>
      <c r="I564" s="33"/>
      <c r="J564" s="33"/>
      <c r="T564" s="54"/>
      <c r="W564" s="33"/>
      <c r="Y564" s="33"/>
      <c r="AB564" s="33"/>
    </row>
    <row r="565" customFormat="false" ht="13" hidden="false" customHeight="false" outlineLevel="0" collapsed="false">
      <c r="B565" s="70"/>
      <c r="C565" s="70"/>
      <c r="D565" s="33"/>
      <c r="E565" s="33"/>
      <c r="F565" s="33"/>
      <c r="G565" s="33"/>
      <c r="H565" s="33"/>
      <c r="I565" s="33"/>
      <c r="J565" s="33"/>
      <c r="T565" s="54"/>
      <c r="W565" s="33"/>
      <c r="Y565" s="33"/>
      <c r="AB565" s="33"/>
    </row>
    <row r="566" customFormat="false" ht="13" hidden="false" customHeight="false" outlineLevel="0" collapsed="false">
      <c r="B566" s="70"/>
      <c r="C566" s="70"/>
      <c r="D566" s="33"/>
      <c r="E566" s="33"/>
      <c r="F566" s="33"/>
      <c r="G566" s="33"/>
      <c r="H566" s="33"/>
      <c r="I566" s="33"/>
      <c r="J566" s="33"/>
      <c r="T566" s="54"/>
      <c r="W566" s="33"/>
      <c r="Y566" s="33"/>
      <c r="AB566" s="33"/>
    </row>
    <row r="567" customFormat="false" ht="13" hidden="false" customHeight="false" outlineLevel="0" collapsed="false">
      <c r="B567" s="70"/>
      <c r="C567" s="70"/>
      <c r="D567" s="33"/>
      <c r="E567" s="33"/>
      <c r="F567" s="33"/>
      <c r="G567" s="33"/>
      <c r="H567" s="33"/>
      <c r="I567" s="33"/>
      <c r="J567" s="33"/>
      <c r="T567" s="54"/>
      <c r="W567" s="33"/>
      <c r="Y567" s="33"/>
      <c r="AB567" s="33"/>
    </row>
    <row r="568" customFormat="false" ht="13" hidden="false" customHeight="false" outlineLevel="0" collapsed="false">
      <c r="B568" s="70"/>
      <c r="C568" s="70"/>
      <c r="D568" s="33"/>
      <c r="E568" s="33"/>
      <c r="F568" s="33"/>
      <c r="G568" s="33"/>
      <c r="H568" s="33"/>
      <c r="I568" s="33"/>
      <c r="J568" s="33"/>
      <c r="T568" s="54"/>
      <c r="W568" s="33"/>
      <c r="Y568" s="33"/>
      <c r="AB568" s="33"/>
    </row>
    <row r="569" customFormat="false" ht="13" hidden="false" customHeight="false" outlineLevel="0" collapsed="false">
      <c r="B569" s="70"/>
      <c r="C569" s="70"/>
      <c r="D569" s="33"/>
      <c r="E569" s="33"/>
      <c r="F569" s="33"/>
      <c r="G569" s="33"/>
      <c r="H569" s="33"/>
      <c r="I569" s="33"/>
      <c r="J569" s="33"/>
      <c r="T569" s="54"/>
      <c r="W569" s="33"/>
      <c r="Y569" s="33"/>
      <c r="AB569" s="33"/>
    </row>
    <row r="570" customFormat="false" ht="13" hidden="false" customHeight="false" outlineLevel="0" collapsed="false">
      <c r="B570" s="70"/>
      <c r="C570" s="70"/>
      <c r="D570" s="33"/>
      <c r="E570" s="33"/>
      <c r="F570" s="33"/>
      <c r="G570" s="33"/>
      <c r="H570" s="33"/>
      <c r="I570" s="33"/>
      <c r="J570" s="33"/>
      <c r="T570" s="54"/>
      <c r="W570" s="33"/>
      <c r="Y570" s="33"/>
      <c r="AB570" s="33"/>
    </row>
    <row r="571" customFormat="false" ht="13" hidden="false" customHeight="false" outlineLevel="0" collapsed="false">
      <c r="B571" s="70"/>
      <c r="C571" s="70"/>
      <c r="D571" s="33"/>
      <c r="E571" s="33"/>
      <c r="F571" s="33"/>
      <c r="G571" s="33"/>
      <c r="H571" s="33"/>
      <c r="I571" s="33"/>
      <c r="J571" s="33"/>
      <c r="T571" s="54"/>
      <c r="W571" s="33"/>
      <c r="Y571" s="33"/>
      <c r="AB571" s="33"/>
    </row>
    <row r="572" customFormat="false" ht="13" hidden="false" customHeight="false" outlineLevel="0" collapsed="false">
      <c r="B572" s="70"/>
      <c r="C572" s="70"/>
      <c r="D572" s="33"/>
      <c r="E572" s="33"/>
      <c r="F572" s="33"/>
      <c r="G572" s="33"/>
      <c r="H572" s="33"/>
      <c r="I572" s="33"/>
      <c r="J572" s="33"/>
      <c r="T572" s="54"/>
      <c r="W572" s="33"/>
      <c r="Y572" s="33"/>
      <c r="AB572" s="33"/>
    </row>
    <row r="573" customFormat="false" ht="13" hidden="false" customHeight="false" outlineLevel="0" collapsed="false">
      <c r="B573" s="70"/>
      <c r="C573" s="70"/>
      <c r="D573" s="33"/>
      <c r="E573" s="33"/>
      <c r="F573" s="33"/>
      <c r="G573" s="33"/>
      <c r="H573" s="33"/>
      <c r="I573" s="33"/>
      <c r="J573" s="33"/>
      <c r="T573" s="54"/>
      <c r="W573" s="33"/>
      <c r="Y573" s="33"/>
      <c r="AB573" s="33"/>
    </row>
    <row r="574" customFormat="false" ht="13" hidden="false" customHeight="false" outlineLevel="0" collapsed="false">
      <c r="B574" s="70"/>
      <c r="C574" s="70"/>
      <c r="D574" s="33"/>
      <c r="E574" s="33"/>
      <c r="F574" s="33"/>
      <c r="G574" s="33"/>
      <c r="H574" s="33"/>
      <c r="I574" s="33"/>
      <c r="J574" s="33"/>
      <c r="T574" s="54"/>
      <c r="W574" s="33"/>
      <c r="Y574" s="33"/>
      <c r="AB574" s="33"/>
    </row>
    <row r="575" customFormat="false" ht="13" hidden="false" customHeight="false" outlineLevel="0" collapsed="false">
      <c r="B575" s="70"/>
      <c r="C575" s="70"/>
      <c r="D575" s="33"/>
      <c r="E575" s="33"/>
      <c r="F575" s="33"/>
      <c r="G575" s="33"/>
      <c r="H575" s="33"/>
      <c r="I575" s="33"/>
      <c r="J575" s="33"/>
      <c r="T575" s="54"/>
      <c r="W575" s="33"/>
      <c r="Y575" s="33"/>
      <c r="AB575" s="33"/>
    </row>
    <row r="576" customFormat="false" ht="13" hidden="false" customHeight="false" outlineLevel="0" collapsed="false">
      <c r="B576" s="70"/>
      <c r="C576" s="70"/>
      <c r="D576" s="33"/>
      <c r="E576" s="33"/>
      <c r="F576" s="33"/>
      <c r="G576" s="33"/>
      <c r="H576" s="33"/>
      <c r="I576" s="33"/>
      <c r="J576" s="33"/>
      <c r="T576" s="54"/>
      <c r="W576" s="33"/>
      <c r="Y576" s="33"/>
      <c r="AB576" s="33"/>
    </row>
    <row r="577" customFormat="false" ht="13" hidden="false" customHeight="false" outlineLevel="0" collapsed="false">
      <c r="B577" s="70"/>
      <c r="C577" s="70"/>
      <c r="D577" s="33"/>
      <c r="E577" s="33"/>
      <c r="F577" s="33"/>
      <c r="G577" s="33"/>
      <c r="H577" s="33"/>
      <c r="I577" s="33"/>
      <c r="J577" s="33"/>
      <c r="T577" s="54"/>
      <c r="W577" s="33"/>
      <c r="Y577" s="33"/>
      <c r="AB577" s="33"/>
    </row>
    <row r="578" customFormat="false" ht="13" hidden="false" customHeight="false" outlineLevel="0" collapsed="false">
      <c r="B578" s="70"/>
      <c r="C578" s="70"/>
      <c r="D578" s="33"/>
      <c r="E578" s="33"/>
      <c r="F578" s="33"/>
      <c r="G578" s="33"/>
      <c r="H578" s="33"/>
      <c r="I578" s="33"/>
      <c r="J578" s="33"/>
      <c r="T578" s="54"/>
      <c r="W578" s="33"/>
      <c r="Y578" s="33"/>
      <c r="AB578" s="33"/>
    </row>
    <row r="579" customFormat="false" ht="13" hidden="false" customHeight="false" outlineLevel="0" collapsed="false">
      <c r="B579" s="70"/>
      <c r="C579" s="70"/>
      <c r="D579" s="33"/>
      <c r="E579" s="33"/>
      <c r="F579" s="33"/>
      <c r="G579" s="33"/>
      <c r="H579" s="33"/>
      <c r="I579" s="33"/>
      <c r="J579" s="33"/>
      <c r="T579" s="54"/>
      <c r="W579" s="33"/>
      <c r="Y579" s="33"/>
      <c r="AB579" s="33"/>
    </row>
    <row r="580" customFormat="false" ht="13" hidden="false" customHeight="false" outlineLevel="0" collapsed="false">
      <c r="B580" s="70"/>
      <c r="C580" s="70"/>
      <c r="D580" s="33"/>
      <c r="E580" s="33"/>
      <c r="F580" s="33"/>
      <c r="G580" s="33"/>
      <c r="H580" s="33"/>
      <c r="I580" s="33"/>
      <c r="J580" s="33"/>
      <c r="T580" s="54"/>
      <c r="W580" s="33"/>
      <c r="Y580" s="33"/>
      <c r="AB580" s="33"/>
    </row>
    <row r="581" customFormat="false" ht="13" hidden="false" customHeight="false" outlineLevel="0" collapsed="false">
      <c r="B581" s="70"/>
      <c r="C581" s="70"/>
      <c r="D581" s="33"/>
      <c r="E581" s="33"/>
      <c r="F581" s="33"/>
      <c r="G581" s="33"/>
      <c r="H581" s="33"/>
      <c r="I581" s="33"/>
      <c r="J581" s="33"/>
      <c r="T581" s="54"/>
      <c r="W581" s="33"/>
      <c r="Y581" s="33"/>
      <c r="AB581" s="33"/>
    </row>
    <row r="582" customFormat="false" ht="13" hidden="false" customHeight="false" outlineLevel="0" collapsed="false">
      <c r="B582" s="70"/>
      <c r="C582" s="70"/>
      <c r="D582" s="33"/>
      <c r="E582" s="33"/>
      <c r="F582" s="33"/>
      <c r="G582" s="33"/>
      <c r="H582" s="33"/>
      <c r="I582" s="33"/>
      <c r="J582" s="33"/>
      <c r="T582" s="54"/>
      <c r="W582" s="33"/>
      <c r="Y582" s="33"/>
      <c r="AB582" s="33"/>
    </row>
    <row r="583" customFormat="false" ht="13" hidden="false" customHeight="false" outlineLevel="0" collapsed="false">
      <c r="B583" s="70"/>
      <c r="C583" s="70"/>
      <c r="D583" s="33"/>
      <c r="E583" s="33"/>
      <c r="F583" s="33"/>
      <c r="G583" s="33"/>
      <c r="H583" s="33"/>
      <c r="I583" s="33"/>
      <c r="J583" s="33"/>
      <c r="T583" s="54"/>
      <c r="W583" s="33"/>
      <c r="Y583" s="33"/>
      <c r="AB583" s="33"/>
    </row>
    <row r="584" customFormat="false" ht="13" hidden="false" customHeight="false" outlineLevel="0" collapsed="false">
      <c r="B584" s="70"/>
      <c r="C584" s="70"/>
      <c r="D584" s="33"/>
      <c r="E584" s="33"/>
      <c r="F584" s="33"/>
      <c r="G584" s="33"/>
      <c r="H584" s="33"/>
      <c r="I584" s="33"/>
      <c r="J584" s="33"/>
      <c r="T584" s="54"/>
      <c r="W584" s="33"/>
      <c r="Y584" s="33"/>
      <c r="AB584" s="33"/>
    </row>
    <row r="585" customFormat="false" ht="13" hidden="false" customHeight="false" outlineLevel="0" collapsed="false">
      <c r="B585" s="70"/>
      <c r="C585" s="70"/>
      <c r="D585" s="33"/>
      <c r="E585" s="33"/>
      <c r="F585" s="33"/>
      <c r="G585" s="33"/>
      <c r="H585" s="33"/>
      <c r="I585" s="33"/>
      <c r="J585" s="33"/>
      <c r="T585" s="54"/>
      <c r="W585" s="33"/>
      <c r="Y585" s="33"/>
      <c r="AB585" s="33"/>
    </row>
    <row r="586" customFormat="false" ht="13" hidden="false" customHeight="false" outlineLevel="0" collapsed="false">
      <c r="B586" s="70"/>
      <c r="C586" s="70"/>
      <c r="D586" s="33"/>
      <c r="E586" s="33"/>
      <c r="F586" s="33"/>
      <c r="G586" s="33"/>
      <c r="H586" s="33"/>
      <c r="I586" s="33"/>
      <c r="J586" s="33"/>
      <c r="T586" s="54"/>
      <c r="W586" s="33"/>
      <c r="Y586" s="33"/>
      <c r="AB586" s="33"/>
    </row>
    <row r="587" customFormat="false" ht="13" hidden="false" customHeight="false" outlineLevel="0" collapsed="false">
      <c r="B587" s="70"/>
      <c r="C587" s="70"/>
      <c r="D587" s="33"/>
      <c r="E587" s="33"/>
      <c r="F587" s="33"/>
      <c r="G587" s="33"/>
      <c r="H587" s="33"/>
      <c r="I587" s="33"/>
      <c r="J587" s="33"/>
      <c r="T587" s="54"/>
      <c r="W587" s="33"/>
      <c r="Y587" s="33"/>
      <c r="AB587" s="33"/>
    </row>
    <row r="588" customFormat="false" ht="13" hidden="false" customHeight="false" outlineLevel="0" collapsed="false">
      <c r="B588" s="70"/>
      <c r="C588" s="70"/>
      <c r="D588" s="33"/>
      <c r="E588" s="33"/>
      <c r="F588" s="33"/>
      <c r="G588" s="33"/>
      <c r="H588" s="33"/>
      <c r="I588" s="33"/>
      <c r="J588" s="33"/>
      <c r="T588" s="54"/>
      <c r="W588" s="33"/>
      <c r="Y588" s="33"/>
      <c r="AB588" s="33"/>
    </row>
    <row r="589" customFormat="false" ht="13" hidden="false" customHeight="false" outlineLevel="0" collapsed="false">
      <c r="B589" s="70"/>
      <c r="C589" s="70"/>
      <c r="D589" s="33"/>
      <c r="E589" s="33"/>
      <c r="F589" s="33"/>
      <c r="G589" s="33"/>
      <c r="H589" s="33"/>
      <c r="I589" s="33"/>
      <c r="J589" s="33"/>
      <c r="T589" s="54"/>
      <c r="W589" s="33"/>
      <c r="Y589" s="33"/>
      <c r="AB589" s="33"/>
    </row>
    <row r="590" customFormat="false" ht="13" hidden="false" customHeight="false" outlineLevel="0" collapsed="false">
      <c r="B590" s="70"/>
      <c r="C590" s="70"/>
      <c r="D590" s="33"/>
      <c r="E590" s="33"/>
      <c r="F590" s="33"/>
      <c r="G590" s="33"/>
      <c r="H590" s="33"/>
      <c r="I590" s="33"/>
      <c r="J590" s="33"/>
      <c r="T590" s="54"/>
      <c r="W590" s="33"/>
      <c r="Y590" s="33"/>
      <c r="AB590" s="33"/>
    </row>
    <row r="591" customFormat="false" ht="13" hidden="false" customHeight="false" outlineLevel="0" collapsed="false">
      <c r="B591" s="70"/>
      <c r="C591" s="70"/>
      <c r="D591" s="33"/>
      <c r="E591" s="33"/>
      <c r="F591" s="33"/>
      <c r="G591" s="33"/>
      <c r="H591" s="33"/>
      <c r="I591" s="33"/>
      <c r="J591" s="33"/>
      <c r="T591" s="54"/>
      <c r="W591" s="33"/>
      <c r="Y591" s="33"/>
      <c r="AB591" s="33"/>
    </row>
    <row r="592" customFormat="false" ht="13" hidden="false" customHeight="false" outlineLevel="0" collapsed="false">
      <c r="B592" s="70"/>
      <c r="C592" s="70"/>
      <c r="D592" s="33"/>
      <c r="E592" s="33"/>
      <c r="F592" s="33"/>
      <c r="G592" s="33"/>
      <c r="H592" s="33"/>
      <c r="I592" s="33"/>
      <c r="J592" s="33"/>
      <c r="T592" s="54"/>
      <c r="W592" s="33"/>
      <c r="Y592" s="33"/>
      <c r="AB592" s="33"/>
    </row>
    <row r="593" customFormat="false" ht="13" hidden="false" customHeight="false" outlineLevel="0" collapsed="false">
      <c r="B593" s="70"/>
      <c r="C593" s="70"/>
      <c r="D593" s="33"/>
      <c r="E593" s="33"/>
      <c r="F593" s="33"/>
      <c r="G593" s="33"/>
      <c r="H593" s="33"/>
      <c r="I593" s="33"/>
      <c r="J593" s="33"/>
      <c r="T593" s="54"/>
      <c r="W593" s="33"/>
      <c r="Y593" s="33"/>
      <c r="AB593" s="33"/>
    </row>
    <row r="594" customFormat="false" ht="13" hidden="false" customHeight="false" outlineLevel="0" collapsed="false">
      <c r="B594" s="70"/>
      <c r="C594" s="70"/>
      <c r="D594" s="33"/>
      <c r="E594" s="33"/>
      <c r="F594" s="33"/>
      <c r="G594" s="33"/>
      <c r="H594" s="33"/>
      <c r="I594" s="33"/>
      <c r="J594" s="33"/>
      <c r="T594" s="54"/>
      <c r="W594" s="33"/>
      <c r="Y594" s="33"/>
      <c r="AB594" s="33"/>
    </row>
    <row r="595" customFormat="false" ht="13" hidden="false" customHeight="false" outlineLevel="0" collapsed="false">
      <c r="B595" s="70"/>
      <c r="C595" s="70"/>
      <c r="D595" s="33"/>
      <c r="E595" s="33"/>
      <c r="F595" s="33"/>
      <c r="G595" s="33"/>
      <c r="H595" s="33"/>
      <c r="I595" s="33"/>
      <c r="J595" s="33"/>
      <c r="T595" s="54"/>
      <c r="W595" s="33"/>
      <c r="Y595" s="33"/>
      <c r="AB595" s="33"/>
    </row>
    <row r="596" customFormat="false" ht="13" hidden="false" customHeight="false" outlineLevel="0" collapsed="false">
      <c r="B596" s="70"/>
      <c r="C596" s="70"/>
      <c r="D596" s="33"/>
      <c r="E596" s="33"/>
      <c r="F596" s="33"/>
      <c r="G596" s="33"/>
      <c r="H596" s="33"/>
      <c r="I596" s="33"/>
      <c r="J596" s="33"/>
      <c r="T596" s="54"/>
      <c r="W596" s="33"/>
      <c r="Y596" s="33"/>
      <c r="AB596" s="33"/>
    </row>
    <row r="597" customFormat="false" ht="13" hidden="false" customHeight="false" outlineLevel="0" collapsed="false">
      <c r="B597" s="70"/>
      <c r="C597" s="70"/>
      <c r="D597" s="33"/>
      <c r="E597" s="33"/>
      <c r="F597" s="33"/>
      <c r="G597" s="33"/>
      <c r="H597" s="33"/>
      <c r="I597" s="33"/>
      <c r="J597" s="33"/>
      <c r="T597" s="54"/>
      <c r="W597" s="33"/>
      <c r="Y597" s="33"/>
      <c r="AB597" s="33"/>
    </row>
    <row r="598" customFormat="false" ht="13" hidden="false" customHeight="false" outlineLevel="0" collapsed="false">
      <c r="B598" s="70"/>
      <c r="C598" s="70"/>
      <c r="D598" s="33"/>
      <c r="E598" s="33"/>
      <c r="F598" s="33"/>
      <c r="G598" s="33"/>
      <c r="H598" s="33"/>
      <c r="I598" s="33"/>
      <c r="J598" s="33"/>
      <c r="T598" s="54"/>
      <c r="W598" s="33"/>
      <c r="Y598" s="33"/>
      <c r="AB598" s="33"/>
    </row>
    <row r="599" customFormat="false" ht="13" hidden="false" customHeight="false" outlineLevel="0" collapsed="false">
      <c r="B599" s="70"/>
      <c r="C599" s="70"/>
      <c r="D599" s="33"/>
      <c r="E599" s="33"/>
      <c r="F599" s="33"/>
      <c r="G599" s="33"/>
      <c r="H599" s="33"/>
      <c r="I599" s="33"/>
      <c r="J599" s="33"/>
      <c r="T599" s="54"/>
      <c r="W599" s="33"/>
      <c r="Y599" s="33"/>
      <c r="AB599" s="33"/>
    </row>
    <row r="600" customFormat="false" ht="13" hidden="false" customHeight="false" outlineLevel="0" collapsed="false">
      <c r="B600" s="70"/>
      <c r="C600" s="70"/>
      <c r="D600" s="33"/>
      <c r="E600" s="33"/>
      <c r="F600" s="33"/>
      <c r="G600" s="33"/>
      <c r="H600" s="33"/>
      <c r="I600" s="33"/>
      <c r="J600" s="33"/>
      <c r="T600" s="54"/>
      <c r="W600" s="33"/>
      <c r="Y600" s="33"/>
      <c r="AB600" s="33"/>
    </row>
    <row r="601" customFormat="false" ht="13" hidden="false" customHeight="false" outlineLevel="0" collapsed="false">
      <c r="B601" s="70"/>
      <c r="C601" s="70"/>
      <c r="D601" s="33"/>
      <c r="E601" s="33"/>
      <c r="F601" s="33"/>
      <c r="G601" s="33"/>
      <c r="H601" s="33"/>
      <c r="I601" s="33"/>
      <c r="J601" s="33"/>
      <c r="T601" s="54"/>
      <c r="W601" s="33"/>
      <c r="Y601" s="33"/>
      <c r="AB601" s="33"/>
    </row>
    <row r="602" customFormat="false" ht="13" hidden="false" customHeight="false" outlineLevel="0" collapsed="false">
      <c r="B602" s="70"/>
      <c r="C602" s="70"/>
      <c r="D602" s="33"/>
      <c r="E602" s="33"/>
      <c r="F602" s="33"/>
      <c r="G602" s="33"/>
      <c r="H602" s="33"/>
      <c r="I602" s="33"/>
      <c r="J602" s="33"/>
      <c r="T602" s="54"/>
      <c r="W602" s="33"/>
      <c r="Y602" s="33"/>
      <c r="AB602" s="33"/>
    </row>
    <row r="603" customFormat="false" ht="13" hidden="false" customHeight="false" outlineLevel="0" collapsed="false">
      <c r="B603" s="70"/>
      <c r="C603" s="70"/>
      <c r="D603" s="33"/>
      <c r="E603" s="33"/>
      <c r="F603" s="33"/>
      <c r="G603" s="33"/>
      <c r="H603" s="33"/>
      <c r="I603" s="33"/>
      <c r="J603" s="33"/>
      <c r="T603" s="54"/>
      <c r="W603" s="33"/>
      <c r="Y603" s="33"/>
      <c r="AB603" s="33"/>
    </row>
    <row r="604" customFormat="false" ht="13" hidden="false" customHeight="false" outlineLevel="0" collapsed="false">
      <c r="B604" s="70"/>
      <c r="C604" s="70"/>
      <c r="D604" s="33"/>
      <c r="E604" s="33"/>
      <c r="F604" s="33"/>
      <c r="G604" s="33"/>
      <c r="H604" s="33"/>
      <c r="I604" s="33"/>
      <c r="J604" s="33"/>
      <c r="T604" s="54"/>
      <c r="W604" s="33"/>
      <c r="Y604" s="33"/>
      <c r="AB604" s="33"/>
    </row>
    <row r="605" customFormat="false" ht="13" hidden="false" customHeight="false" outlineLevel="0" collapsed="false">
      <c r="B605" s="70"/>
      <c r="C605" s="70"/>
      <c r="D605" s="33"/>
      <c r="E605" s="33"/>
      <c r="F605" s="33"/>
      <c r="G605" s="33"/>
      <c r="H605" s="33"/>
      <c r="I605" s="33"/>
      <c r="J605" s="33"/>
      <c r="T605" s="54"/>
      <c r="W605" s="33"/>
      <c r="Y605" s="33"/>
      <c r="AB605" s="33"/>
    </row>
    <row r="606" customFormat="false" ht="13" hidden="false" customHeight="false" outlineLevel="0" collapsed="false">
      <c r="B606" s="70"/>
      <c r="C606" s="70"/>
      <c r="D606" s="33"/>
      <c r="E606" s="33"/>
      <c r="F606" s="33"/>
      <c r="G606" s="33"/>
      <c r="H606" s="33"/>
      <c r="I606" s="33"/>
      <c r="J606" s="33"/>
      <c r="T606" s="54"/>
      <c r="W606" s="33"/>
      <c r="Y606" s="33"/>
      <c r="AB606" s="33"/>
    </row>
    <row r="607" customFormat="false" ht="13" hidden="false" customHeight="false" outlineLevel="0" collapsed="false">
      <c r="B607" s="70"/>
      <c r="C607" s="70"/>
      <c r="D607" s="33"/>
      <c r="E607" s="33"/>
      <c r="F607" s="33"/>
      <c r="G607" s="33"/>
      <c r="H607" s="33"/>
      <c r="I607" s="33"/>
      <c r="J607" s="33"/>
      <c r="T607" s="54"/>
      <c r="W607" s="33"/>
      <c r="Y607" s="33"/>
      <c r="AB607" s="33"/>
    </row>
    <row r="608" customFormat="false" ht="13" hidden="false" customHeight="false" outlineLevel="0" collapsed="false">
      <c r="B608" s="70"/>
      <c r="C608" s="70"/>
      <c r="D608" s="33"/>
      <c r="E608" s="33"/>
      <c r="F608" s="33"/>
      <c r="G608" s="33"/>
      <c r="H608" s="33"/>
      <c r="I608" s="33"/>
      <c r="J608" s="33"/>
      <c r="T608" s="54"/>
      <c r="W608" s="33"/>
      <c r="Y608" s="33"/>
      <c r="AB608" s="33"/>
    </row>
    <row r="609" customFormat="false" ht="13" hidden="false" customHeight="false" outlineLevel="0" collapsed="false">
      <c r="B609" s="70"/>
      <c r="C609" s="70"/>
      <c r="D609" s="33"/>
      <c r="E609" s="33"/>
      <c r="F609" s="33"/>
      <c r="G609" s="33"/>
      <c r="H609" s="33"/>
      <c r="I609" s="33"/>
      <c r="J609" s="33"/>
      <c r="T609" s="54"/>
      <c r="W609" s="33"/>
      <c r="Y609" s="33"/>
      <c r="AB609" s="33"/>
    </row>
    <row r="610" customFormat="false" ht="13" hidden="false" customHeight="false" outlineLevel="0" collapsed="false">
      <c r="B610" s="70"/>
      <c r="C610" s="70"/>
      <c r="D610" s="33"/>
      <c r="E610" s="33"/>
      <c r="F610" s="33"/>
      <c r="G610" s="33"/>
      <c r="H610" s="33"/>
      <c r="I610" s="33"/>
      <c r="J610" s="33"/>
      <c r="T610" s="54"/>
      <c r="W610" s="33"/>
      <c r="Y610" s="33"/>
      <c r="AB610" s="33"/>
    </row>
    <row r="611" customFormat="false" ht="13" hidden="false" customHeight="false" outlineLevel="0" collapsed="false">
      <c r="B611" s="70"/>
      <c r="C611" s="70"/>
      <c r="D611" s="33"/>
      <c r="E611" s="33"/>
      <c r="F611" s="33"/>
      <c r="G611" s="33"/>
      <c r="H611" s="33"/>
      <c r="I611" s="33"/>
      <c r="J611" s="33"/>
      <c r="T611" s="54"/>
      <c r="W611" s="33"/>
      <c r="Y611" s="33"/>
      <c r="AB611" s="33"/>
    </row>
    <row r="612" customFormat="false" ht="13" hidden="false" customHeight="false" outlineLevel="0" collapsed="false">
      <c r="B612" s="70"/>
      <c r="C612" s="70"/>
      <c r="D612" s="33"/>
      <c r="E612" s="33"/>
      <c r="F612" s="33"/>
      <c r="G612" s="33"/>
      <c r="H612" s="33"/>
      <c r="I612" s="33"/>
      <c r="J612" s="33"/>
      <c r="T612" s="54"/>
      <c r="W612" s="33"/>
      <c r="Y612" s="33"/>
      <c r="AB612" s="33"/>
    </row>
    <row r="613" customFormat="false" ht="13" hidden="false" customHeight="false" outlineLevel="0" collapsed="false">
      <c r="B613" s="70"/>
      <c r="C613" s="70"/>
      <c r="D613" s="33"/>
      <c r="E613" s="33"/>
      <c r="F613" s="33"/>
      <c r="G613" s="33"/>
      <c r="H613" s="33"/>
      <c r="I613" s="33"/>
      <c r="J613" s="33"/>
      <c r="T613" s="54"/>
      <c r="W613" s="33"/>
      <c r="Y613" s="33"/>
      <c r="AB613" s="33"/>
    </row>
    <row r="614" customFormat="false" ht="13" hidden="false" customHeight="false" outlineLevel="0" collapsed="false">
      <c r="B614" s="70"/>
      <c r="C614" s="70"/>
      <c r="D614" s="33"/>
      <c r="E614" s="33"/>
      <c r="F614" s="33"/>
      <c r="G614" s="33"/>
      <c r="H614" s="33"/>
      <c r="I614" s="33"/>
      <c r="J614" s="33"/>
      <c r="T614" s="54"/>
      <c r="W614" s="33"/>
      <c r="Y614" s="33"/>
      <c r="AB614" s="33"/>
    </row>
    <row r="615" customFormat="false" ht="13" hidden="false" customHeight="false" outlineLevel="0" collapsed="false">
      <c r="B615" s="70"/>
      <c r="C615" s="70"/>
      <c r="D615" s="33"/>
      <c r="E615" s="33"/>
      <c r="F615" s="33"/>
      <c r="G615" s="33"/>
      <c r="H615" s="33"/>
      <c r="I615" s="33"/>
      <c r="J615" s="33"/>
      <c r="T615" s="54"/>
      <c r="W615" s="33"/>
      <c r="Y615" s="33"/>
      <c r="AB615" s="33"/>
    </row>
    <row r="616" customFormat="false" ht="13" hidden="false" customHeight="false" outlineLevel="0" collapsed="false">
      <c r="B616" s="70"/>
      <c r="C616" s="70"/>
      <c r="D616" s="33"/>
      <c r="E616" s="33"/>
      <c r="F616" s="33"/>
      <c r="G616" s="33"/>
      <c r="H616" s="33"/>
      <c r="I616" s="33"/>
      <c r="J616" s="33"/>
      <c r="T616" s="54"/>
      <c r="W616" s="33"/>
      <c r="Y616" s="33"/>
      <c r="AB616" s="33"/>
    </row>
    <row r="617" customFormat="false" ht="13" hidden="false" customHeight="false" outlineLevel="0" collapsed="false">
      <c r="B617" s="70"/>
      <c r="C617" s="70"/>
      <c r="D617" s="33"/>
      <c r="E617" s="33"/>
      <c r="F617" s="33"/>
      <c r="G617" s="33"/>
      <c r="H617" s="33"/>
      <c r="I617" s="33"/>
      <c r="J617" s="33"/>
      <c r="T617" s="54"/>
      <c r="W617" s="33"/>
      <c r="Y617" s="33"/>
      <c r="AB617" s="33"/>
    </row>
    <row r="618" customFormat="false" ht="13" hidden="false" customHeight="false" outlineLevel="0" collapsed="false">
      <c r="B618" s="70"/>
      <c r="C618" s="70"/>
      <c r="D618" s="33"/>
      <c r="E618" s="33"/>
      <c r="F618" s="33"/>
      <c r="G618" s="33"/>
      <c r="H618" s="33"/>
      <c r="I618" s="33"/>
      <c r="J618" s="33"/>
      <c r="T618" s="54"/>
      <c r="W618" s="33"/>
      <c r="Y618" s="33"/>
      <c r="AB618" s="33"/>
    </row>
    <row r="619" customFormat="false" ht="13" hidden="false" customHeight="false" outlineLevel="0" collapsed="false">
      <c r="B619" s="70"/>
      <c r="C619" s="70"/>
      <c r="D619" s="33"/>
      <c r="E619" s="33"/>
      <c r="F619" s="33"/>
      <c r="G619" s="33"/>
      <c r="H619" s="33"/>
      <c r="I619" s="33"/>
      <c r="J619" s="33"/>
      <c r="T619" s="54"/>
      <c r="W619" s="33"/>
      <c r="Y619" s="33"/>
      <c r="AB619" s="33"/>
    </row>
    <row r="620" customFormat="false" ht="13" hidden="false" customHeight="false" outlineLevel="0" collapsed="false">
      <c r="B620" s="70"/>
      <c r="C620" s="70"/>
      <c r="D620" s="33"/>
      <c r="E620" s="33"/>
      <c r="F620" s="33"/>
      <c r="G620" s="33"/>
      <c r="H620" s="33"/>
      <c r="I620" s="33"/>
      <c r="J620" s="33"/>
      <c r="T620" s="54"/>
      <c r="W620" s="33"/>
      <c r="Y620" s="33"/>
      <c r="AB620" s="33"/>
    </row>
    <row r="621" customFormat="false" ht="13" hidden="false" customHeight="false" outlineLevel="0" collapsed="false">
      <c r="B621" s="70"/>
      <c r="C621" s="70"/>
      <c r="D621" s="33"/>
      <c r="E621" s="33"/>
      <c r="F621" s="33"/>
      <c r="G621" s="33"/>
      <c r="H621" s="33"/>
      <c r="I621" s="33"/>
      <c r="J621" s="33"/>
      <c r="T621" s="54"/>
      <c r="W621" s="33"/>
      <c r="Y621" s="33"/>
      <c r="AB621" s="33"/>
    </row>
    <row r="622" customFormat="false" ht="13" hidden="false" customHeight="false" outlineLevel="0" collapsed="false">
      <c r="B622" s="70"/>
      <c r="C622" s="70"/>
      <c r="D622" s="33"/>
      <c r="E622" s="33"/>
      <c r="F622" s="33"/>
      <c r="G622" s="33"/>
      <c r="H622" s="33"/>
      <c r="I622" s="33"/>
      <c r="J622" s="33"/>
      <c r="T622" s="54"/>
      <c r="W622" s="33"/>
      <c r="Y622" s="33"/>
      <c r="AB622" s="33"/>
    </row>
    <row r="623" customFormat="false" ht="13" hidden="false" customHeight="false" outlineLevel="0" collapsed="false">
      <c r="B623" s="70"/>
      <c r="C623" s="70"/>
      <c r="D623" s="33"/>
      <c r="E623" s="33"/>
      <c r="F623" s="33"/>
      <c r="G623" s="33"/>
      <c r="H623" s="33"/>
      <c r="I623" s="33"/>
      <c r="J623" s="33"/>
      <c r="T623" s="54"/>
      <c r="W623" s="33"/>
      <c r="Y623" s="33"/>
      <c r="AB623" s="33"/>
    </row>
    <row r="624" customFormat="false" ht="13" hidden="false" customHeight="false" outlineLevel="0" collapsed="false">
      <c r="B624" s="70"/>
      <c r="C624" s="70"/>
      <c r="D624" s="33"/>
      <c r="E624" s="33"/>
      <c r="F624" s="33"/>
      <c r="G624" s="33"/>
      <c r="H624" s="33"/>
      <c r="I624" s="33"/>
      <c r="J624" s="33"/>
      <c r="T624" s="54"/>
      <c r="W624" s="33"/>
      <c r="Y624" s="33"/>
      <c r="AB624" s="33"/>
    </row>
    <row r="625" customFormat="false" ht="13" hidden="false" customHeight="false" outlineLevel="0" collapsed="false">
      <c r="B625" s="70"/>
      <c r="C625" s="70"/>
      <c r="D625" s="33"/>
      <c r="E625" s="33"/>
      <c r="F625" s="33"/>
      <c r="G625" s="33"/>
      <c r="H625" s="33"/>
      <c r="I625" s="33"/>
      <c r="J625" s="33"/>
      <c r="T625" s="54"/>
      <c r="W625" s="33"/>
      <c r="Y625" s="33"/>
      <c r="AB625" s="33"/>
    </row>
    <row r="626" customFormat="false" ht="13" hidden="false" customHeight="false" outlineLevel="0" collapsed="false">
      <c r="B626" s="70"/>
      <c r="C626" s="70"/>
      <c r="D626" s="33"/>
      <c r="E626" s="33"/>
      <c r="F626" s="33"/>
      <c r="G626" s="33"/>
      <c r="H626" s="33"/>
      <c r="I626" s="33"/>
      <c r="J626" s="33"/>
      <c r="T626" s="54"/>
      <c r="W626" s="33"/>
      <c r="Y626" s="33"/>
      <c r="AB626" s="33"/>
    </row>
    <row r="627" customFormat="false" ht="13" hidden="false" customHeight="false" outlineLevel="0" collapsed="false">
      <c r="B627" s="70"/>
      <c r="C627" s="70"/>
      <c r="D627" s="33"/>
      <c r="E627" s="33"/>
      <c r="F627" s="33"/>
      <c r="G627" s="33"/>
      <c r="H627" s="33"/>
      <c r="I627" s="33"/>
      <c r="J627" s="33"/>
      <c r="T627" s="54"/>
      <c r="W627" s="33"/>
      <c r="Y627" s="33"/>
      <c r="AB627" s="33"/>
    </row>
    <row r="628" customFormat="false" ht="13" hidden="false" customHeight="false" outlineLevel="0" collapsed="false">
      <c r="B628" s="70"/>
      <c r="C628" s="70"/>
      <c r="D628" s="33"/>
      <c r="E628" s="33"/>
      <c r="F628" s="33"/>
      <c r="G628" s="33"/>
      <c r="H628" s="33"/>
      <c r="I628" s="33"/>
      <c r="J628" s="33"/>
      <c r="T628" s="54"/>
      <c r="W628" s="33"/>
      <c r="Y628" s="33"/>
      <c r="AB628" s="33"/>
    </row>
    <row r="629" customFormat="false" ht="13" hidden="false" customHeight="false" outlineLevel="0" collapsed="false">
      <c r="B629" s="70"/>
      <c r="C629" s="70"/>
      <c r="D629" s="33"/>
      <c r="E629" s="33"/>
      <c r="F629" s="33"/>
      <c r="G629" s="33"/>
      <c r="H629" s="33"/>
      <c r="I629" s="33"/>
      <c r="J629" s="33"/>
      <c r="T629" s="54"/>
      <c r="W629" s="33"/>
      <c r="Y629" s="33"/>
      <c r="AB629" s="33"/>
    </row>
    <row r="630" customFormat="false" ht="13" hidden="false" customHeight="false" outlineLevel="0" collapsed="false">
      <c r="B630" s="70"/>
      <c r="C630" s="70"/>
      <c r="D630" s="33"/>
      <c r="E630" s="33"/>
      <c r="F630" s="33"/>
      <c r="G630" s="33"/>
      <c r="H630" s="33"/>
      <c r="I630" s="33"/>
      <c r="J630" s="33"/>
      <c r="T630" s="54"/>
      <c r="W630" s="33"/>
      <c r="Y630" s="33"/>
      <c r="AB630" s="33"/>
    </row>
    <row r="631" customFormat="false" ht="13" hidden="false" customHeight="false" outlineLevel="0" collapsed="false">
      <c r="B631" s="70"/>
      <c r="C631" s="70"/>
      <c r="D631" s="33"/>
      <c r="E631" s="33"/>
      <c r="F631" s="33"/>
      <c r="G631" s="33"/>
      <c r="H631" s="33"/>
      <c r="I631" s="33"/>
      <c r="J631" s="33"/>
      <c r="T631" s="54"/>
      <c r="W631" s="33"/>
      <c r="Y631" s="33"/>
      <c r="AB631" s="33"/>
    </row>
    <row r="632" customFormat="false" ht="13" hidden="false" customHeight="false" outlineLevel="0" collapsed="false">
      <c r="B632" s="70"/>
      <c r="C632" s="70"/>
      <c r="D632" s="33"/>
      <c r="E632" s="33"/>
      <c r="F632" s="33"/>
      <c r="G632" s="33"/>
      <c r="H632" s="33"/>
      <c r="I632" s="33"/>
      <c r="J632" s="33"/>
      <c r="T632" s="54"/>
      <c r="W632" s="33"/>
      <c r="Y632" s="33"/>
      <c r="AB632" s="33"/>
    </row>
    <row r="633" customFormat="false" ht="13" hidden="false" customHeight="false" outlineLevel="0" collapsed="false">
      <c r="B633" s="70"/>
      <c r="C633" s="70"/>
      <c r="D633" s="33"/>
      <c r="E633" s="33"/>
      <c r="F633" s="33"/>
      <c r="G633" s="33"/>
      <c r="H633" s="33"/>
      <c r="I633" s="33"/>
      <c r="J633" s="33"/>
      <c r="T633" s="54"/>
      <c r="W633" s="33"/>
      <c r="Y633" s="33"/>
      <c r="AB633" s="33"/>
    </row>
    <row r="634" customFormat="false" ht="13" hidden="false" customHeight="false" outlineLevel="0" collapsed="false">
      <c r="B634" s="70"/>
      <c r="C634" s="70"/>
      <c r="D634" s="33"/>
      <c r="E634" s="33"/>
      <c r="F634" s="33"/>
      <c r="G634" s="33"/>
      <c r="H634" s="33"/>
      <c r="I634" s="33"/>
      <c r="J634" s="33"/>
      <c r="T634" s="54"/>
      <c r="W634" s="33"/>
      <c r="Y634" s="33"/>
      <c r="AB634" s="33"/>
    </row>
    <row r="635" customFormat="false" ht="13" hidden="false" customHeight="false" outlineLevel="0" collapsed="false">
      <c r="B635" s="70"/>
      <c r="C635" s="70"/>
      <c r="D635" s="33"/>
      <c r="E635" s="33"/>
      <c r="F635" s="33"/>
      <c r="G635" s="33"/>
      <c r="H635" s="33"/>
      <c r="I635" s="33"/>
      <c r="J635" s="33"/>
      <c r="T635" s="54"/>
      <c r="W635" s="33"/>
      <c r="Y635" s="33"/>
      <c r="AB635" s="33"/>
    </row>
    <row r="636" customFormat="false" ht="13" hidden="false" customHeight="false" outlineLevel="0" collapsed="false">
      <c r="B636" s="70"/>
      <c r="C636" s="70"/>
      <c r="D636" s="33"/>
      <c r="E636" s="33"/>
      <c r="F636" s="33"/>
      <c r="G636" s="33"/>
      <c r="H636" s="33"/>
      <c r="I636" s="33"/>
      <c r="J636" s="33"/>
      <c r="T636" s="54"/>
      <c r="W636" s="33"/>
      <c r="Y636" s="33"/>
      <c r="AB636" s="33"/>
    </row>
    <row r="637" customFormat="false" ht="13" hidden="false" customHeight="false" outlineLevel="0" collapsed="false">
      <c r="B637" s="70"/>
      <c r="C637" s="70"/>
      <c r="D637" s="33"/>
      <c r="E637" s="33"/>
      <c r="F637" s="33"/>
      <c r="G637" s="33"/>
      <c r="H637" s="33"/>
      <c r="I637" s="33"/>
      <c r="J637" s="33"/>
      <c r="T637" s="54"/>
      <c r="W637" s="33"/>
      <c r="Y637" s="33"/>
      <c r="AB637" s="33"/>
    </row>
    <row r="638" customFormat="false" ht="13" hidden="false" customHeight="false" outlineLevel="0" collapsed="false">
      <c r="B638" s="70"/>
      <c r="C638" s="70"/>
      <c r="D638" s="33"/>
      <c r="E638" s="33"/>
      <c r="F638" s="33"/>
      <c r="G638" s="33"/>
      <c r="H638" s="33"/>
      <c r="I638" s="33"/>
      <c r="J638" s="33"/>
      <c r="T638" s="54"/>
      <c r="W638" s="33"/>
      <c r="Y638" s="33"/>
      <c r="AB638" s="33"/>
    </row>
    <row r="639" customFormat="false" ht="13" hidden="false" customHeight="false" outlineLevel="0" collapsed="false">
      <c r="B639" s="70"/>
      <c r="C639" s="70"/>
      <c r="D639" s="33"/>
      <c r="E639" s="33"/>
      <c r="F639" s="33"/>
      <c r="G639" s="33"/>
      <c r="H639" s="33"/>
      <c r="I639" s="33"/>
      <c r="J639" s="33"/>
      <c r="T639" s="54"/>
      <c r="W639" s="33"/>
      <c r="Y639" s="33"/>
      <c r="AB639" s="33"/>
    </row>
    <row r="640" customFormat="false" ht="13" hidden="false" customHeight="false" outlineLevel="0" collapsed="false">
      <c r="B640" s="70"/>
      <c r="C640" s="70"/>
      <c r="D640" s="33"/>
      <c r="E640" s="33"/>
      <c r="F640" s="33"/>
      <c r="G640" s="33"/>
      <c r="H640" s="33"/>
      <c r="I640" s="33"/>
      <c r="J640" s="33"/>
      <c r="T640" s="54"/>
      <c r="W640" s="33"/>
      <c r="Y640" s="33"/>
      <c r="AB640" s="33"/>
    </row>
    <row r="641" customFormat="false" ht="13" hidden="false" customHeight="false" outlineLevel="0" collapsed="false">
      <c r="B641" s="70"/>
      <c r="C641" s="70"/>
      <c r="D641" s="33"/>
      <c r="E641" s="33"/>
      <c r="F641" s="33"/>
      <c r="G641" s="33"/>
      <c r="H641" s="33"/>
      <c r="I641" s="33"/>
      <c r="J641" s="33"/>
      <c r="T641" s="54"/>
      <c r="W641" s="33"/>
      <c r="Y641" s="33"/>
      <c r="AB641" s="33"/>
    </row>
    <row r="642" customFormat="false" ht="13" hidden="false" customHeight="false" outlineLevel="0" collapsed="false">
      <c r="B642" s="70"/>
      <c r="C642" s="70"/>
      <c r="D642" s="33"/>
      <c r="E642" s="33"/>
      <c r="F642" s="33"/>
      <c r="G642" s="33"/>
      <c r="H642" s="33"/>
      <c r="I642" s="33"/>
      <c r="J642" s="33"/>
      <c r="T642" s="54"/>
      <c r="W642" s="33"/>
      <c r="Y642" s="33"/>
      <c r="AB642" s="33"/>
    </row>
    <row r="643" customFormat="false" ht="13" hidden="false" customHeight="false" outlineLevel="0" collapsed="false">
      <c r="B643" s="70"/>
      <c r="C643" s="70"/>
      <c r="D643" s="33"/>
      <c r="E643" s="33"/>
      <c r="F643" s="33"/>
      <c r="G643" s="33"/>
      <c r="H643" s="33"/>
      <c r="I643" s="33"/>
      <c r="J643" s="33"/>
      <c r="T643" s="54"/>
      <c r="W643" s="33"/>
      <c r="Y643" s="33"/>
      <c r="AB643" s="33"/>
    </row>
    <row r="644" customFormat="false" ht="13" hidden="false" customHeight="false" outlineLevel="0" collapsed="false">
      <c r="B644" s="70"/>
      <c r="C644" s="70"/>
      <c r="D644" s="33"/>
      <c r="E644" s="33"/>
      <c r="F644" s="33"/>
      <c r="G644" s="33"/>
      <c r="H644" s="33"/>
      <c r="I644" s="33"/>
      <c r="J644" s="33"/>
      <c r="T644" s="54"/>
      <c r="W644" s="33"/>
      <c r="Y644" s="33"/>
      <c r="AB644" s="33"/>
    </row>
    <row r="645" customFormat="false" ht="13" hidden="false" customHeight="false" outlineLevel="0" collapsed="false">
      <c r="B645" s="70"/>
      <c r="C645" s="70"/>
      <c r="D645" s="33"/>
      <c r="E645" s="33"/>
      <c r="F645" s="33"/>
      <c r="G645" s="33"/>
      <c r="H645" s="33"/>
      <c r="I645" s="33"/>
      <c r="J645" s="33"/>
      <c r="T645" s="54"/>
      <c r="W645" s="33"/>
      <c r="Y645" s="33"/>
      <c r="AB645" s="33"/>
    </row>
    <row r="646" customFormat="false" ht="13" hidden="false" customHeight="false" outlineLevel="0" collapsed="false">
      <c r="B646" s="70"/>
      <c r="C646" s="70"/>
      <c r="D646" s="33"/>
      <c r="E646" s="33"/>
      <c r="F646" s="33"/>
      <c r="G646" s="33"/>
      <c r="H646" s="33"/>
      <c r="I646" s="33"/>
      <c r="J646" s="33"/>
      <c r="T646" s="54"/>
      <c r="W646" s="33"/>
      <c r="Y646" s="33"/>
      <c r="AB646" s="33"/>
    </row>
    <row r="647" customFormat="false" ht="13" hidden="false" customHeight="false" outlineLevel="0" collapsed="false">
      <c r="B647" s="70"/>
      <c r="C647" s="70"/>
      <c r="D647" s="33"/>
      <c r="E647" s="33"/>
      <c r="F647" s="33"/>
      <c r="G647" s="33"/>
      <c r="H647" s="33"/>
      <c r="I647" s="33"/>
      <c r="J647" s="33"/>
      <c r="T647" s="54"/>
      <c r="W647" s="33"/>
      <c r="Y647" s="33"/>
      <c r="AB647" s="33"/>
    </row>
    <row r="648" customFormat="false" ht="13" hidden="false" customHeight="false" outlineLevel="0" collapsed="false">
      <c r="B648" s="70"/>
      <c r="C648" s="70"/>
      <c r="D648" s="33"/>
      <c r="E648" s="33"/>
      <c r="F648" s="33"/>
      <c r="G648" s="33"/>
      <c r="H648" s="33"/>
      <c r="I648" s="33"/>
      <c r="J648" s="33"/>
      <c r="T648" s="54"/>
      <c r="W648" s="33"/>
      <c r="Y648" s="33"/>
      <c r="AB648" s="33"/>
    </row>
    <row r="649" customFormat="false" ht="13" hidden="false" customHeight="false" outlineLevel="0" collapsed="false">
      <c r="B649" s="70"/>
      <c r="C649" s="70"/>
      <c r="D649" s="33"/>
      <c r="E649" s="33"/>
      <c r="F649" s="33"/>
      <c r="G649" s="33"/>
      <c r="H649" s="33"/>
      <c r="I649" s="33"/>
      <c r="J649" s="33"/>
      <c r="T649" s="54"/>
      <c r="W649" s="33"/>
      <c r="Y649" s="33"/>
      <c r="AB649" s="33"/>
    </row>
    <row r="650" customFormat="false" ht="13" hidden="false" customHeight="false" outlineLevel="0" collapsed="false">
      <c r="B650" s="70"/>
      <c r="C650" s="70"/>
      <c r="D650" s="33"/>
      <c r="E650" s="33"/>
      <c r="F650" s="33"/>
      <c r="G650" s="33"/>
      <c r="H650" s="33"/>
      <c r="I650" s="33"/>
      <c r="J650" s="33"/>
      <c r="T650" s="54"/>
      <c r="W650" s="33"/>
      <c r="Y650" s="33"/>
      <c r="AB650" s="33"/>
    </row>
    <row r="651" customFormat="false" ht="13" hidden="false" customHeight="false" outlineLevel="0" collapsed="false">
      <c r="B651" s="70"/>
      <c r="C651" s="70"/>
      <c r="D651" s="33"/>
      <c r="E651" s="33"/>
      <c r="F651" s="33"/>
      <c r="G651" s="33"/>
      <c r="H651" s="33"/>
      <c r="I651" s="33"/>
      <c r="J651" s="33"/>
      <c r="T651" s="54"/>
      <c r="W651" s="33"/>
      <c r="Y651" s="33"/>
      <c r="AB651" s="33"/>
    </row>
    <row r="652" customFormat="false" ht="13" hidden="false" customHeight="false" outlineLevel="0" collapsed="false">
      <c r="B652" s="70"/>
      <c r="C652" s="70"/>
      <c r="D652" s="33"/>
      <c r="E652" s="33"/>
      <c r="F652" s="33"/>
      <c r="G652" s="33"/>
      <c r="H652" s="33"/>
      <c r="I652" s="33"/>
      <c r="J652" s="33"/>
      <c r="T652" s="54"/>
      <c r="W652" s="33"/>
      <c r="Y652" s="33"/>
      <c r="AB652" s="33"/>
    </row>
    <row r="653" customFormat="false" ht="13" hidden="false" customHeight="false" outlineLevel="0" collapsed="false">
      <c r="B653" s="70"/>
      <c r="C653" s="70"/>
      <c r="D653" s="33"/>
      <c r="E653" s="33"/>
      <c r="F653" s="33"/>
      <c r="G653" s="33"/>
      <c r="H653" s="33"/>
      <c r="I653" s="33"/>
      <c r="J653" s="33"/>
      <c r="T653" s="54"/>
      <c r="W653" s="33"/>
      <c r="Y653" s="33"/>
      <c r="AB653" s="33"/>
    </row>
    <row r="654" customFormat="false" ht="13" hidden="false" customHeight="false" outlineLevel="0" collapsed="false">
      <c r="B654" s="70"/>
      <c r="C654" s="70"/>
      <c r="D654" s="33"/>
      <c r="E654" s="33"/>
      <c r="F654" s="33"/>
      <c r="G654" s="33"/>
      <c r="H654" s="33"/>
      <c r="I654" s="33"/>
      <c r="J654" s="33"/>
      <c r="T654" s="54"/>
      <c r="W654" s="33"/>
      <c r="Y654" s="33"/>
      <c r="AB654" s="33"/>
    </row>
    <row r="655" customFormat="false" ht="13" hidden="false" customHeight="false" outlineLevel="0" collapsed="false">
      <c r="B655" s="70"/>
      <c r="C655" s="70"/>
      <c r="D655" s="33"/>
      <c r="E655" s="33"/>
      <c r="F655" s="33"/>
      <c r="G655" s="33"/>
      <c r="H655" s="33"/>
      <c r="I655" s="33"/>
      <c r="J655" s="33"/>
      <c r="T655" s="54"/>
      <c r="W655" s="33"/>
      <c r="Y655" s="33"/>
      <c r="AB655" s="33"/>
    </row>
    <row r="656" customFormat="false" ht="13" hidden="false" customHeight="false" outlineLevel="0" collapsed="false">
      <c r="B656" s="70"/>
      <c r="C656" s="70"/>
      <c r="D656" s="33"/>
      <c r="E656" s="33"/>
      <c r="F656" s="33"/>
      <c r="G656" s="33"/>
      <c r="H656" s="33"/>
      <c r="I656" s="33"/>
      <c r="J656" s="33"/>
      <c r="T656" s="54"/>
      <c r="W656" s="33"/>
      <c r="Y656" s="33"/>
      <c r="AB656" s="33"/>
    </row>
    <row r="657" customFormat="false" ht="13" hidden="false" customHeight="false" outlineLevel="0" collapsed="false">
      <c r="B657" s="70"/>
      <c r="C657" s="70"/>
      <c r="D657" s="33"/>
      <c r="E657" s="33"/>
      <c r="F657" s="33"/>
      <c r="G657" s="33"/>
      <c r="H657" s="33"/>
      <c r="I657" s="33"/>
      <c r="J657" s="33"/>
      <c r="T657" s="54"/>
      <c r="W657" s="33"/>
      <c r="Y657" s="33"/>
      <c r="AB657" s="33"/>
    </row>
    <row r="658" customFormat="false" ht="13" hidden="false" customHeight="false" outlineLevel="0" collapsed="false">
      <c r="B658" s="70"/>
      <c r="C658" s="70"/>
      <c r="D658" s="33"/>
      <c r="E658" s="33"/>
      <c r="F658" s="33"/>
      <c r="G658" s="33"/>
      <c r="H658" s="33"/>
      <c r="I658" s="33"/>
      <c r="J658" s="33"/>
      <c r="T658" s="54"/>
      <c r="W658" s="33"/>
      <c r="Y658" s="33"/>
      <c r="AB658" s="33"/>
    </row>
    <row r="659" customFormat="false" ht="13" hidden="false" customHeight="false" outlineLevel="0" collapsed="false">
      <c r="B659" s="70"/>
      <c r="C659" s="70"/>
      <c r="D659" s="33"/>
      <c r="E659" s="33"/>
      <c r="F659" s="33"/>
      <c r="G659" s="33"/>
      <c r="H659" s="33"/>
      <c r="I659" s="33"/>
      <c r="J659" s="33"/>
      <c r="T659" s="54"/>
      <c r="W659" s="33"/>
      <c r="Y659" s="33"/>
      <c r="AB659" s="33"/>
    </row>
    <row r="660" customFormat="false" ht="13" hidden="false" customHeight="false" outlineLevel="0" collapsed="false">
      <c r="B660" s="70"/>
      <c r="C660" s="70"/>
      <c r="D660" s="33"/>
      <c r="E660" s="33"/>
      <c r="F660" s="33"/>
      <c r="G660" s="33"/>
      <c r="H660" s="33"/>
      <c r="I660" s="33"/>
      <c r="J660" s="33"/>
      <c r="T660" s="54"/>
      <c r="W660" s="33"/>
      <c r="Y660" s="33"/>
      <c r="AB660" s="33"/>
    </row>
    <row r="661" customFormat="false" ht="13" hidden="false" customHeight="false" outlineLevel="0" collapsed="false">
      <c r="B661" s="70"/>
      <c r="C661" s="70"/>
      <c r="D661" s="33"/>
      <c r="E661" s="33"/>
      <c r="F661" s="33"/>
      <c r="G661" s="33"/>
      <c r="H661" s="33"/>
      <c r="I661" s="33"/>
      <c r="J661" s="33"/>
      <c r="T661" s="54"/>
      <c r="W661" s="33"/>
      <c r="Y661" s="33"/>
      <c r="AB661" s="33"/>
    </row>
    <row r="662" customFormat="false" ht="13" hidden="false" customHeight="false" outlineLevel="0" collapsed="false">
      <c r="B662" s="70"/>
      <c r="C662" s="70"/>
      <c r="D662" s="33"/>
      <c r="E662" s="33"/>
      <c r="F662" s="33"/>
      <c r="G662" s="33"/>
      <c r="H662" s="33"/>
      <c r="I662" s="33"/>
      <c r="J662" s="33"/>
      <c r="T662" s="54"/>
      <c r="W662" s="33"/>
      <c r="Y662" s="33"/>
      <c r="AB662" s="33"/>
    </row>
    <row r="663" customFormat="false" ht="13" hidden="false" customHeight="false" outlineLevel="0" collapsed="false">
      <c r="B663" s="70"/>
      <c r="C663" s="70"/>
      <c r="D663" s="33"/>
      <c r="E663" s="33"/>
      <c r="F663" s="33"/>
      <c r="G663" s="33"/>
      <c r="H663" s="33"/>
      <c r="I663" s="33"/>
      <c r="J663" s="33"/>
      <c r="T663" s="54"/>
      <c r="W663" s="33"/>
      <c r="Y663" s="33"/>
      <c r="AB663" s="33"/>
    </row>
    <row r="664" customFormat="false" ht="13" hidden="false" customHeight="false" outlineLevel="0" collapsed="false">
      <c r="B664" s="70"/>
      <c r="C664" s="70"/>
      <c r="D664" s="33"/>
      <c r="E664" s="33"/>
      <c r="F664" s="33"/>
      <c r="G664" s="33"/>
      <c r="H664" s="33"/>
      <c r="I664" s="33"/>
      <c r="J664" s="33"/>
      <c r="T664" s="54"/>
      <c r="W664" s="33"/>
      <c r="Y664" s="33"/>
      <c r="AB664" s="33"/>
    </row>
    <row r="665" customFormat="false" ht="13" hidden="false" customHeight="false" outlineLevel="0" collapsed="false">
      <c r="B665" s="70"/>
      <c r="C665" s="70"/>
      <c r="D665" s="33"/>
      <c r="E665" s="33"/>
      <c r="F665" s="33"/>
      <c r="G665" s="33"/>
      <c r="H665" s="33"/>
      <c r="I665" s="33"/>
      <c r="J665" s="33"/>
      <c r="T665" s="54"/>
      <c r="W665" s="33"/>
      <c r="Y665" s="33"/>
      <c r="AB665" s="33"/>
    </row>
    <row r="666" customFormat="false" ht="13" hidden="false" customHeight="false" outlineLevel="0" collapsed="false">
      <c r="B666" s="70"/>
      <c r="C666" s="70"/>
      <c r="D666" s="33"/>
      <c r="E666" s="33"/>
      <c r="F666" s="33"/>
      <c r="G666" s="33"/>
      <c r="H666" s="33"/>
      <c r="I666" s="33"/>
      <c r="J666" s="33"/>
      <c r="T666" s="54"/>
      <c r="W666" s="33"/>
      <c r="Y666" s="33"/>
      <c r="AB666" s="33"/>
    </row>
    <row r="667" customFormat="false" ht="13" hidden="false" customHeight="false" outlineLevel="0" collapsed="false">
      <c r="B667" s="70"/>
      <c r="C667" s="70"/>
      <c r="D667" s="33"/>
      <c r="E667" s="33"/>
      <c r="F667" s="33"/>
      <c r="G667" s="33"/>
      <c r="H667" s="33"/>
      <c r="I667" s="33"/>
      <c r="J667" s="33"/>
      <c r="T667" s="54"/>
      <c r="W667" s="33"/>
      <c r="Y667" s="33"/>
      <c r="AB667" s="33"/>
    </row>
    <row r="668" customFormat="false" ht="13" hidden="false" customHeight="false" outlineLevel="0" collapsed="false">
      <c r="B668" s="70"/>
      <c r="C668" s="70"/>
      <c r="D668" s="33"/>
      <c r="E668" s="33"/>
      <c r="F668" s="33"/>
      <c r="G668" s="33"/>
      <c r="H668" s="33"/>
      <c r="I668" s="33"/>
      <c r="J668" s="33"/>
      <c r="T668" s="54"/>
      <c r="W668" s="33"/>
      <c r="Y668" s="33"/>
      <c r="AB668" s="33"/>
    </row>
    <row r="669" customFormat="false" ht="13" hidden="false" customHeight="false" outlineLevel="0" collapsed="false">
      <c r="B669" s="70"/>
      <c r="C669" s="70"/>
      <c r="D669" s="33"/>
      <c r="E669" s="33"/>
      <c r="F669" s="33"/>
      <c r="G669" s="33"/>
      <c r="H669" s="33"/>
      <c r="I669" s="33"/>
      <c r="J669" s="33"/>
      <c r="T669" s="54"/>
      <c r="W669" s="33"/>
      <c r="Y669" s="33"/>
      <c r="AB669" s="33"/>
    </row>
    <row r="670" customFormat="false" ht="13" hidden="false" customHeight="false" outlineLevel="0" collapsed="false">
      <c r="B670" s="70"/>
      <c r="C670" s="70"/>
      <c r="D670" s="33"/>
      <c r="E670" s="33"/>
      <c r="F670" s="33"/>
      <c r="G670" s="33"/>
      <c r="H670" s="33"/>
      <c r="I670" s="33"/>
      <c r="J670" s="33"/>
      <c r="T670" s="54"/>
      <c r="W670" s="33"/>
      <c r="Y670" s="33"/>
      <c r="AB670" s="33"/>
    </row>
    <row r="671" customFormat="false" ht="13" hidden="false" customHeight="false" outlineLevel="0" collapsed="false">
      <c r="B671" s="70"/>
      <c r="C671" s="70"/>
      <c r="D671" s="33"/>
      <c r="E671" s="33"/>
      <c r="F671" s="33"/>
      <c r="G671" s="33"/>
      <c r="H671" s="33"/>
      <c r="I671" s="33"/>
      <c r="J671" s="33"/>
      <c r="T671" s="54"/>
      <c r="W671" s="33"/>
      <c r="Y671" s="33"/>
      <c r="AB671" s="33"/>
    </row>
    <row r="672" customFormat="false" ht="13" hidden="false" customHeight="false" outlineLevel="0" collapsed="false">
      <c r="B672" s="70"/>
      <c r="C672" s="70"/>
      <c r="D672" s="33"/>
      <c r="E672" s="33"/>
      <c r="F672" s="33"/>
      <c r="G672" s="33"/>
      <c r="H672" s="33"/>
      <c r="I672" s="33"/>
      <c r="J672" s="33"/>
      <c r="T672" s="54"/>
      <c r="W672" s="33"/>
      <c r="Y672" s="33"/>
      <c r="AB672" s="33"/>
    </row>
    <row r="673" customFormat="false" ht="13" hidden="false" customHeight="false" outlineLevel="0" collapsed="false">
      <c r="B673" s="70"/>
      <c r="C673" s="70"/>
      <c r="D673" s="33"/>
      <c r="E673" s="33"/>
      <c r="F673" s="33"/>
      <c r="G673" s="33"/>
      <c r="H673" s="33"/>
      <c r="I673" s="33"/>
      <c r="J673" s="33"/>
      <c r="T673" s="54"/>
      <c r="W673" s="33"/>
      <c r="Y673" s="33"/>
      <c r="AB673" s="33"/>
    </row>
    <row r="674" customFormat="false" ht="13" hidden="false" customHeight="false" outlineLevel="0" collapsed="false">
      <c r="B674" s="70"/>
      <c r="C674" s="70"/>
      <c r="D674" s="33"/>
      <c r="E674" s="33"/>
      <c r="F674" s="33"/>
      <c r="G674" s="33"/>
      <c r="H674" s="33"/>
      <c r="I674" s="33"/>
      <c r="J674" s="33"/>
      <c r="T674" s="54"/>
      <c r="W674" s="33"/>
      <c r="Y674" s="33"/>
      <c r="AB674" s="33"/>
    </row>
    <row r="675" customFormat="false" ht="13" hidden="false" customHeight="false" outlineLevel="0" collapsed="false">
      <c r="B675" s="70"/>
      <c r="C675" s="70"/>
      <c r="D675" s="33"/>
      <c r="E675" s="33"/>
      <c r="F675" s="33"/>
      <c r="G675" s="33"/>
      <c r="H675" s="33"/>
      <c r="I675" s="33"/>
      <c r="J675" s="33"/>
      <c r="T675" s="54"/>
      <c r="W675" s="33"/>
      <c r="Y675" s="33"/>
      <c r="AB675" s="33"/>
    </row>
    <row r="676" customFormat="false" ht="13" hidden="false" customHeight="false" outlineLevel="0" collapsed="false">
      <c r="B676" s="70"/>
      <c r="C676" s="70"/>
      <c r="D676" s="33"/>
      <c r="E676" s="33"/>
      <c r="F676" s="33"/>
      <c r="G676" s="33"/>
      <c r="H676" s="33"/>
      <c r="I676" s="33"/>
      <c r="J676" s="33"/>
      <c r="T676" s="54"/>
      <c r="W676" s="33"/>
      <c r="Y676" s="33"/>
      <c r="AB676" s="33"/>
    </row>
    <row r="677" customFormat="false" ht="13" hidden="false" customHeight="false" outlineLevel="0" collapsed="false">
      <c r="B677" s="70"/>
      <c r="C677" s="70"/>
      <c r="D677" s="33"/>
      <c r="E677" s="33"/>
      <c r="F677" s="33"/>
      <c r="G677" s="33"/>
      <c r="H677" s="33"/>
      <c r="I677" s="33"/>
      <c r="J677" s="33"/>
      <c r="T677" s="54"/>
      <c r="W677" s="33"/>
      <c r="Y677" s="33"/>
      <c r="AB677" s="33"/>
    </row>
    <row r="678" customFormat="false" ht="13" hidden="false" customHeight="false" outlineLevel="0" collapsed="false">
      <c r="B678" s="70"/>
      <c r="C678" s="70"/>
      <c r="D678" s="33"/>
      <c r="E678" s="33"/>
      <c r="F678" s="33"/>
      <c r="G678" s="33"/>
      <c r="H678" s="33"/>
      <c r="I678" s="33"/>
      <c r="J678" s="33"/>
      <c r="T678" s="54"/>
      <c r="W678" s="33"/>
      <c r="Y678" s="33"/>
      <c r="AB678" s="33"/>
    </row>
    <row r="679" customFormat="false" ht="13" hidden="false" customHeight="false" outlineLevel="0" collapsed="false">
      <c r="B679" s="70"/>
      <c r="C679" s="70"/>
      <c r="D679" s="33"/>
      <c r="E679" s="33"/>
      <c r="F679" s="33"/>
      <c r="G679" s="33"/>
      <c r="H679" s="33"/>
      <c r="I679" s="33"/>
      <c r="J679" s="33"/>
      <c r="T679" s="54"/>
      <c r="W679" s="33"/>
      <c r="Y679" s="33"/>
      <c r="AB679" s="33"/>
    </row>
    <row r="680" customFormat="false" ht="13" hidden="false" customHeight="false" outlineLevel="0" collapsed="false">
      <c r="B680" s="70"/>
      <c r="C680" s="70"/>
      <c r="D680" s="33"/>
      <c r="E680" s="33"/>
      <c r="F680" s="33"/>
      <c r="G680" s="33"/>
      <c r="H680" s="33"/>
      <c r="I680" s="33"/>
      <c r="J680" s="33"/>
      <c r="T680" s="54"/>
      <c r="W680" s="33"/>
      <c r="Y680" s="33"/>
      <c r="AB680" s="33"/>
    </row>
    <row r="681" customFormat="false" ht="13" hidden="false" customHeight="false" outlineLevel="0" collapsed="false">
      <c r="B681" s="70"/>
      <c r="C681" s="70"/>
      <c r="D681" s="33"/>
      <c r="E681" s="33"/>
      <c r="F681" s="33"/>
      <c r="G681" s="33"/>
      <c r="H681" s="33"/>
      <c r="I681" s="33"/>
      <c r="J681" s="33"/>
      <c r="T681" s="54"/>
      <c r="W681" s="33"/>
      <c r="Y681" s="33"/>
      <c r="AB681" s="33"/>
    </row>
    <row r="682" customFormat="false" ht="13" hidden="false" customHeight="false" outlineLevel="0" collapsed="false">
      <c r="B682" s="70"/>
      <c r="C682" s="70"/>
      <c r="D682" s="33"/>
      <c r="E682" s="33"/>
      <c r="F682" s="33"/>
      <c r="G682" s="33"/>
      <c r="H682" s="33"/>
      <c r="I682" s="33"/>
      <c r="J682" s="33"/>
      <c r="T682" s="54"/>
      <c r="W682" s="33"/>
      <c r="Y682" s="33"/>
      <c r="AB682" s="33"/>
    </row>
    <row r="683" customFormat="false" ht="13" hidden="false" customHeight="false" outlineLevel="0" collapsed="false">
      <c r="B683" s="70"/>
      <c r="C683" s="70"/>
      <c r="D683" s="33"/>
      <c r="E683" s="33"/>
      <c r="F683" s="33"/>
      <c r="G683" s="33"/>
      <c r="H683" s="33"/>
      <c r="I683" s="33"/>
      <c r="J683" s="33"/>
      <c r="T683" s="54"/>
      <c r="W683" s="33"/>
      <c r="Y683" s="33"/>
      <c r="AB683" s="33"/>
    </row>
    <row r="684" customFormat="false" ht="13" hidden="false" customHeight="false" outlineLevel="0" collapsed="false">
      <c r="B684" s="70"/>
      <c r="C684" s="70"/>
      <c r="D684" s="33"/>
      <c r="E684" s="33"/>
      <c r="F684" s="33"/>
      <c r="G684" s="33"/>
      <c r="H684" s="33"/>
      <c r="I684" s="33"/>
      <c r="J684" s="33"/>
      <c r="T684" s="54"/>
      <c r="W684" s="33"/>
      <c r="Y684" s="33"/>
      <c r="AB684" s="33"/>
    </row>
    <row r="685" customFormat="false" ht="13" hidden="false" customHeight="false" outlineLevel="0" collapsed="false">
      <c r="B685" s="70"/>
      <c r="C685" s="70"/>
      <c r="D685" s="33"/>
      <c r="E685" s="33"/>
      <c r="F685" s="33"/>
      <c r="G685" s="33"/>
      <c r="H685" s="33"/>
      <c r="I685" s="33"/>
      <c r="J685" s="33"/>
      <c r="T685" s="54"/>
      <c r="W685" s="33"/>
      <c r="Y685" s="33"/>
      <c r="AB685" s="33"/>
    </row>
    <row r="686" customFormat="false" ht="13" hidden="false" customHeight="false" outlineLevel="0" collapsed="false">
      <c r="B686" s="70"/>
      <c r="C686" s="70"/>
      <c r="D686" s="33"/>
      <c r="E686" s="33"/>
      <c r="F686" s="33"/>
      <c r="G686" s="33"/>
      <c r="H686" s="33"/>
      <c r="I686" s="33"/>
      <c r="J686" s="33"/>
      <c r="T686" s="54"/>
      <c r="W686" s="33"/>
      <c r="Y686" s="33"/>
      <c r="AB686" s="33"/>
    </row>
    <row r="687" customFormat="false" ht="13" hidden="false" customHeight="false" outlineLevel="0" collapsed="false">
      <c r="B687" s="70"/>
      <c r="C687" s="70"/>
      <c r="D687" s="33"/>
      <c r="E687" s="33"/>
      <c r="F687" s="33"/>
      <c r="G687" s="33"/>
      <c r="H687" s="33"/>
      <c r="I687" s="33"/>
      <c r="J687" s="33"/>
      <c r="T687" s="54"/>
      <c r="W687" s="33"/>
      <c r="Y687" s="33"/>
      <c r="AB687" s="33"/>
    </row>
    <row r="688" customFormat="false" ht="13" hidden="false" customHeight="false" outlineLevel="0" collapsed="false">
      <c r="B688" s="70"/>
      <c r="C688" s="70"/>
      <c r="D688" s="33"/>
      <c r="E688" s="33"/>
      <c r="F688" s="33"/>
      <c r="G688" s="33"/>
      <c r="H688" s="33"/>
      <c r="I688" s="33"/>
      <c r="J688" s="33"/>
      <c r="T688" s="54"/>
      <c r="W688" s="33"/>
      <c r="Y688" s="33"/>
      <c r="AB688" s="33"/>
    </row>
    <row r="689" customFormat="false" ht="13" hidden="false" customHeight="false" outlineLevel="0" collapsed="false">
      <c r="B689" s="70"/>
      <c r="C689" s="70"/>
      <c r="D689" s="33"/>
      <c r="E689" s="33"/>
      <c r="F689" s="33"/>
      <c r="G689" s="33"/>
      <c r="H689" s="33"/>
      <c r="I689" s="33"/>
      <c r="J689" s="33"/>
      <c r="T689" s="54"/>
      <c r="W689" s="33"/>
      <c r="Y689" s="33"/>
      <c r="AB689" s="33"/>
    </row>
    <row r="690" customFormat="false" ht="13" hidden="false" customHeight="false" outlineLevel="0" collapsed="false">
      <c r="B690" s="70"/>
      <c r="C690" s="70"/>
      <c r="D690" s="33"/>
      <c r="E690" s="33"/>
      <c r="F690" s="33"/>
      <c r="G690" s="33"/>
      <c r="H690" s="33"/>
      <c r="I690" s="33"/>
      <c r="J690" s="33"/>
      <c r="T690" s="54"/>
      <c r="W690" s="33"/>
      <c r="Y690" s="33"/>
      <c r="AB690" s="33"/>
    </row>
    <row r="691" customFormat="false" ht="13" hidden="false" customHeight="false" outlineLevel="0" collapsed="false">
      <c r="B691" s="70"/>
      <c r="C691" s="70"/>
      <c r="D691" s="33"/>
      <c r="E691" s="33"/>
      <c r="F691" s="33"/>
      <c r="G691" s="33"/>
      <c r="H691" s="33"/>
      <c r="I691" s="33"/>
      <c r="J691" s="33"/>
      <c r="T691" s="54"/>
      <c r="W691" s="33"/>
      <c r="Y691" s="33"/>
      <c r="AB691" s="33"/>
    </row>
    <row r="692" customFormat="false" ht="13" hidden="false" customHeight="false" outlineLevel="0" collapsed="false">
      <c r="B692" s="70"/>
      <c r="C692" s="70"/>
      <c r="D692" s="33"/>
      <c r="E692" s="33"/>
      <c r="F692" s="33"/>
      <c r="G692" s="33"/>
      <c r="H692" s="33"/>
      <c r="I692" s="33"/>
      <c r="J692" s="33"/>
      <c r="T692" s="54"/>
      <c r="W692" s="33"/>
      <c r="Y692" s="33"/>
      <c r="AB692" s="33"/>
    </row>
    <row r="693" customFormat="false" ht="13" hidden="false" customHeight="false" outlineLevel="0" collapsed="false">
      <c r="B693" s="70"/>
      <c r="C693" s="70"/>
      <c r="D693" s="33"/>
      <c r="E693" s="33"/>
      <c r="F693" s="33"/>
      <c r="G693" s="33"/>
      <c r="H693" s="33"/>
      <c r="I693" s="33"/>
      <c r="J693" s="33"/>
      <c r="T693" s="54"/>
      <c r="W693" s="33"/>
      <c r="Y693" s="33"/>
      <c r="AB693" s="33"/>
    </row>
    <row r="694" customFormat="false" ht="13" hidden="false" customHeight="false" outlineLevel="0" collapsed="false">
      <c r="B694" s="70"/>
      <c r="C694" s="70"/>
      <c r="D694" s="33"/>
      <c r="E694" s="33"/>
      <c r="F694" s="33"/>
      <c r="G694" s="33"/>
      <c r="H694" s="33"/>
      <c r="I694" s="33"/>
      <c r="J694" s="33"/>
      <c r="T694" s="54"/>
      <c r="W694" s="33"/>
      <c r="Y694" s="33"/>
      <c r="AB694" s="33"/>
    </row>
    <row r="695" customFormat="false" ht="13" hidden="false" customHeight="false" outlineLevel="0" collapsed="false">
      <c r="B695" s="70"/>
      <c r="C695" s="70"/>
      <c r="D695" s="33"/>
      <c r="E695" s="33"/>
      <c r="F695" s="33"/>
      <c r="G695" s="33"/>
      <c r="H695" s="33"/>
      <c r="I695" s="33"/>
      <c r="J695" s="33"/>
      <c r="T695" s="54"/>
      <c r="W695" s="33"/>
      <c r="Y695" s="33"/>
      <c r="AB695" s="33"/>
    </row>
    <row r="696" customFormat="false" ht="13" hidden="false" customHeight="false" outlineLevel="0" collapsed="false">
      <c r="B696" s="70"/>
      <c r="C696" s="70"/>
      <c r="D696" s="33"/>
      <c r="E696" s="33"/>
      <c r="F696" s="33"/>
      <c r="G696" s="33"/>
      <c r="H696" s="33"/>
      <c r="I696" s="33"/>
      <c r="J696" s="33"/>
      <c r="T696" s="54"/>
      <c r="W696" s="33"/>
      <c r="Y696" s="33"/>
      <c r="AB696" s="33"/>
    </row>
    <row r="697" customFormat="false" ht="13" hidden="false" customHeight="false" outlineLevel="0" collapsed="false">
      <c r="B697" s="70"/>
      <c r="C697" s="70"/>
      <c r="D697" s="33"/>
      <c r="E697" s="33"/>
      <c r="F697" s="33"/>
      <c r="G697" s="33"/>
      <c r="H697" s="33"/>
      <c r="I697" s="33"/>
      <c r="J697" s="33"/>
      <c r="T697" s="54"/>
      <c r="W697" s="33"/>
      <c r="Y697" s="33"/>
      <c r="AB697" s="33"/>
    </row>
    <row r="698" customFormat="false" ht="13" hidden="false" customHeight="false" outlineLevel="0" collapsed="false">
      <c r="B698" s="70"/>
      <c r="C698" s="70"/>
      <c r="D698" s="33"/>
      <c r="E698" s="33"/>
      <c r="F698" s="33"/>
      <c r="G698" s="33"/>
      <c r="H698" s="33"/>
      <c r="I698" s="33"/>
      <c r="J698" s="33"/>
      <c r="T698" s="54"/>
      <c r="W698" s="33"/>
      <c r="Y698" s="33"/>
      <c r="AB698" s="33"/>
    </row>
    <row r="699" customFormat="false" ht="13" hidden="false" customHeight="false" outlineLevel="0" collapsed="false">
      <c r="B699" s="70"/>
      <c r="C699" s="70"/>
      <c r="D699" s="33"/>
      <c r="E699" s="33"/>
      <c r="F699" s="33"/>
      <c r="G699" s="33"/>
      <c r="H699" s="33"/>
      <c r="I699" s="33"/>
      <c r="J699" s="33"/>
      <c r="T699" s="54"/>
      <c r="W699" s="33"/>
      <c r="Y699" s="33"/>
      <c r="AB699" s="33"/>
    </row>
    <row r="700" customFormat="false" ht="13" hidden="false" customHeight="false" outlineLevel="0" collapsed="false">
      <c r="B700" s="70"/>
      <c r="C700" s="70"/>
      <c r="D700" s="33"/>
      <c r="E700" s="33"/>
      <c r="F700" s="33"/>
      <c r="G700" s="33"/>
      <c r="H700" s="33"/>
      <c r="I700" s="33"/>
      <c r="J700" s="33"/>
      <c r="T700" s="54"/>
      <c r="W700" s="33"/>
      <c r="Y700" s="33"/>
      <c r="AB700" s="33"/>
    </row>
    <row r="701" customFormat="false" ht="13" hidden="false" customHeight="false" outlineLevel="0" collapsed="false">
      <c r="B701" s="70"/>
      <c r="C701" s="70"/>
      <c r="D701" s="33"/>
      <c r="E701" s="33"/>
      <c r="F701" s="33"/>
      <c r="G701" s="33"/>
      <c r="H701" s="33"/>
      <c r="I701" s="33"/>
      <c r="J701" s="33"/>
      <c r="T701" s="54"/>
      <c r="W701" s="33"/>
      <c r="Y701" s="33"/>
      <c r="AB701" s="33"/>
    </row>
    <row r="702" customFormat="false" ht="13" hidden="false" customHeight="false" outlineLevel="0" collapsed="false">
      <c r="B702" s="70"/>
      <c r="C702" s="70"/>
      <c r="D702" s="33"/>
      <c r="E702" s="33"/>
      <c r="F702" s="33"/>
      <c r="G702" s="33"/>
      <c r="H702" s="33"/>
      <c r="I702" s="33"/>
      <c r="J702" s="33"/>
      <c r="T702" s="54"/>
      <c r="W702" s="33"/>
      <c r="Y702" s="33"/>
      <c r="AB702" s="33"/>
    </row>
    <row r="703" customFormat="false" ht="13" hidden="false" customHeight="false" outlineLevel="0" collapsed="false">
      <c r="B703" s="70"/>
      <c r="C703" s="70"/>
      <c r="D703" s="33"/>
      <c r="E703" s="33"/>
      <c r="F703" s="33"/>
      <c r="G703" s="33"/>
      <c r="H703" s="33"/>
      <c r="I703" s="33"/>
      <c r="J703" s="33"/>
      <c r="T703" s="54"/>
      <c r="W703" s="33"/>
      <c r="Y703" s="33"/>
      <c r="AB703" s="33"/>
    </row>
    <row r="704" customFormat="false" ht="13" hidden="false" customHeight="false" outlineLevel="0" collapsed="false">
      <c r="B704" s="70"/>
      <c r="C704" s="70"/>
      <c r="D704" s="33"/>
      <c r="E704" s="33"/>
      <c r="F704" s="33"/>
      <c r="G704" s="33"/>
      <c r="H704" s="33"/>
      <c r="I704" s="33"/>
      <c r="J704" s="33"/>
      <c r="T704" s="54"/>
      <c r="W704" s="33"/>
      <c r="Y704" s="33"/>
      <c r="AB704" s="33"/>
    </row>
    <row r="705" customFormat="false" ht="13" hidden="false" customHeight="false" outlineLevel="0" collapsed="false">
      <c r="B705" s="70"/>
      <c r="C705" s="70"/>
      <c r="D705" s="33"/>
      <c r="E705" s="33"/>
      <c r="F705" s="33"/>
      <c r="G705" s="33"/>
      <c r="H705" s="33"/>
      <c r="I705" s="33"/>
      <c r="J705" s="33"/>
      <c r="T705" s="54"/>
      <c r="W705" s="33"/>
      <c r="Y705" s="33"/>
      <c r="AB705" s="33"/>
    </row>
    <row r="706" customFormat="false" ht="13" hidden="false" customHeight="false" outlineLevel="0" collapsed="false">
      <c r="B706" s="70"/>
      <c r="C706" s="70"/>
      <c r="D706" s="33"/>
      <c r="E706" s="33"/>
      <c r="F706" s="33"/>
      <c r="G706" s="33"/>
      <c r="H706" s="33"/>
      <c r="I706" s="33"/>
      <c r="J706" s="33"/>
      <c r="T706" s="54"/>
      <c r="W706" s="33"/>
      <c r="Y706" s="33"/>
      <c r="AB706" s="33"/>
    </row>
    <row r="707" customFormat="false" ht="13" hidden="false" customHeight="false" outlineLevel="0" collapsed="false">
      <c r="B707" s="70"/>
      <c r="C707" s="70"/>
      <c r="D707" s="33"/>
      <c r="E707" s="33"/>
      <c r="F707" s="33"/>
      <c r="G707" s="33"/>
      <c r="H707" s="33"/>
      <c r="I707" s="33"/>
      <c r="J707" s="33"/>
      <c r="T707" s="54"/>
      <c r="W707" s="33"/>
      <c r="Y707" s="33"/>
      <c r="AB707" s="33"/>
    </row>
    <row r="708" customFormat="false" ht="13" hidden="false" customHeight="false" outlineLevel="0" collapsed="false">
      <c r="B708" s="70"/>
      <c r="C708" s="70"/>
      <c r="D708" s="33"/>
      <c r="E708" s="33"/>
      <c r="F708" s="33"/>
      <c r="G708" s="33"/>
      <c r="H708" s="33"/>
      <c r="I708" s="33"/>
      <c r="J708" s="33"/>
      <c r="T708" s="54"/>
      <c r="W708" s="33"/>
      <c r="Y708" s="33"/>
      <c r="AB708" s="33"/>
    </row>
    <row r="709" customFormat="false" ht="13" hidden="false" customHeight="false" outlineLevel="0" collapsed="false">
      <c r="B709" s="70"/>
      <c r="C709" s="70"/>
      <c r="D709" s="33"/>
      <c r="E709" s="33"/>
      <c r="F709" s="33"/>
      <c r="G709" s="33"/>
      <c r="H709" s="33"/>
      <c r="I709" s="33"/>
      <c r="J709" s="33"/>
      <c r="T709" s="54"/>
      <c r="W709" s="33"/>
      <c r="Y709" s="33"/>
      <c r="AB709" s="33"/>
    </row>
    <row r="710" customFormat="false" ht="13" hidden="false" customHeight="false" outlineLevel="0" collapsed="false">
      <c r="B710" s="70"/>
      <c r="C710" s="70"/>
      <c r="D710" s="33"/>
      <c r="E710" s="33"/>
      <c r="F710" s="33"/>
      <c r="G710" s="33"/>
      <c r="H710" s="33"/>
      <c r="I710" s="33"/>
      <c r="J710" s="33"/>
      <c r="T710" s="54"/>
      <c r="W710" s="33"/>
      <c r="Y710" s="33"/>
      <c r="AB710" s="33"/>
    </row>
    <row r="711" customFormat="false" ht="13" hidden="false" customHeight="false" outlineLevel="0" collapsed="false">
      <c r="B711" s="70"/>
      <c r="C711" s="70"/>
      <c r="D711" s="33"/>
      <c r="E711" s="33"/>
      <c r="F711" s="33"/>
      <c r="G711" s="33"/>
      <c r="H711" s="33"/>
      <c r="I711" s="33"/>
      <c r="J711" s="33"/>
      <c r="T711" s="54"/>
      <c r="W711" s="33"/>
      <c r="Y711" s="33"/>
      <c r="AB711" s="33"/>
    </row>
    <row r="712" customFormat="false" ht="13" hidden="false" customHeight="false" outlineLevel="0" collapsed="false">
      <c r="B712" s="70"/>
      <c r="C712" s="70"/>
      <c r="D712" s="33"/>
      <c r="E712" s="33"/>
      <c r="F712" s="33"/>
      <c r="G712" s="33"/>
      <c r="H712" s="33"/>
      <c r="I712" s="33"/>
      <c r="J712" s="33"/>
      <c r="T712" s="54"/>
      <c r="W712" s="33"/>
      <c r="Y712" s="33"/>
      <c r="AB712" s="33"/>
    </row>
    <row r="713" customFormat="false" ht="13" hidden="false" customHeight="false" outlineLevel="0" collapsed="false">
      <c r="B713" s="70"/>
      <c r="C713" s="70"/>
      <c r="D713" s="33"/>
      <c r="E713" s="33"/>
      <c r="F713" s="33"/>
      <c r="G713" s="33"/>
      <c r="H713" s="33"/>
      <c r="I713" s="33"/>
      <c r="J713" s="33"/>
      <c r="T713" s="54"/>
      <c r="W713" s="33"/>
      <c r="Y713" s="33"/>
      <c r="AB713" s="33"/>
    </row>
    <row r="714" customFormat="false" ht="13" hidden="false" customHeight="false" outlineLevel="0" collapsed="false">
      <c r="B714" s="70"/>
      <c r="C714" s="70"/>
      <c r="D714" s="33"/>
      <c r="E714" s="33"/>
      <c r="F714" s="33"/>
      <c r="G714" s="33"/>
      <c r="H714" s="33"/>
      <c r="I714" s="33"/>
      <c r="J714" s="33"/>
      <c r="T714" s="54"/>
      <c r="W714" s="33"/>
      <c r="Y714" s="33"/>
      <c r="AB714" s="33"/>
    </row>
    <row r="715" customFormat="false" ht="13" hidden="false" customHeight="false" outlineLevel="0" collapsed="false">
      <c r="B715" s="70"/>
      <c r="C715" s="70"/>
      <c r="D715" s="33"/>
      <c r="E715" s="33"/>
      <c r="F715" s="33"/>
      <c r="G715" s="33"/>
      <c r="H715" s="33"/>
      <c r="I715" s="33"/>
      <c r="J715" s="33"/>
      <c r="T715" s="54"/>
      <c r="W715" s="33"/>
      <c r="Y715" s="33"/>
      <c r="AB715" s="33"/>
    </row>
    <row r="716" customFormat="false" ht="13" hidden="false" customHeight="false" outlineLevel="0" collapsed="false">
      <c r="B716" s="70"/>
      <c r="C716" s="70"/>
      <c r="D716" s="33"/>
      <c r="E716" s="33"/>
      <c r="F716" s="33"/>
      <c r="G716" s="33"/>
      <c r="H716" s="33"/>
      <c r="I716" s="33"/>
      <c r="J716" s="33"/>
      <c r="T716" s="54"/>
      <c r="W716" s="33"/>
      <c r="Y716" s="33"/>
      <c r="AB716" s="33"/>
    </row>
    <row r="717" customFormat="false" ht="13" hidden="false" customHeight="false" outlineLevel="0" collapsed="false">
      <c r="B717" s="70"/>
      <c r="C717" s="70"/>
      <c r="D717" s="33"/>
      <c r="E717" s="33"/>
      <c r="F717" s="33"/>
      <c r="G717" s="33"/>
      <c r="H717" s="33"/>
      <c r="I717" s="33"/>
      <c r="J717" s="33"/>
      <c r="T717" s="54"/>
      <c r="W717" s="33"/>
      <c r="Y717" s="33"/>
      <c r="AB717" s="33"/>
    </row>
    <row r="718" customFormat="false" ht="13" hidden="false" customHeight="false" outlineLevel="0" collapsed="false">
      <c r="B718" s="70"/>
      <c r="C718" s="70"/>
      <c r="D718" s="33"/>
      <c r="E718" s="33"/>
      <c r="F718" s="33"/>
      <c r="G718" s="33"/>
      <c r="H718" s="33"/>
      <c r="I718" s="33"/>
      <c r="J718" s="33"/>
      <c r="T718" s="54"/>
      <c r="W718" s="33"/>
      <c r="Y718" s="33"/>
      <c r="AB718" s="33"/>
    </row>
    <row r="719" customFormat="false" ht="13" hidden="false" customHeight="false" outlineLevel="0" collapsed="false">
      <c r="B719" s="70"/>
      <c r="C719" s="70"/>
      <c r="D719" s="33"/>
      <c r="E719" s="33"/>
      <c r="F719" s="33"/>
      <c r="G719" s="33"/>
      <c r="H719" s="33"/>
      <c r="I719" s="33"/>
      <c r="J719" s="33"/>
      <c r="T719" s="54"/>
      <c r="W719" s="33"/>
      <c r="Y719" s="33"/>
      <c r="AB719" s="33"/>
    </row>
    <row r="720" customFormat="false" ht="13" hidden="false" customHeight="false" outlineLevel="0" collapsed="false">
      <c r="B720" s="70"/>
      <c r="C720" s="70"/>
      <c r="D720" s="33"/>
      <c r="E720" s="33"/>
      <c r="F720" s="33"/>
      <c r="G720" s="33"/>
      <c r="H720" s="33"/>
      <c r="I720" s="33"/>
      <c r="J720" s="33"/>
      <c r="T720" s="54"/>
      <c r="W720" s="33"/>
      <c r="Y720" s="33"/>
      <c r="AB720" s="33"/>
    </row>
    <row r="721" customFormat="false" ht="13" hidden="false" customHeight="false" outlineLevel="0" collapsed="false">
      <c r="B721" s="70"/>
      <c r="C721" s="70"/>
      <c r="D721" s="33"/>
      <c r="E721" s="33"/>
      <c r="F721" s="33"/>
      <c r="G721" s="33"/>
      <c r="H721" s="33"/>
      <c r="I721" s="33"/>
      <c r="J721" s="33"/>
      <c r="T721" s="54"/>
      <c r="W721" s="33"/>
      <c r="Y721" s="33"/>
      <c r="AB721" s="33"/>
    </row>
    <row r="722" customFormat="false" ht="13" hidden="false" customHeight="false" outlineLevel="0" collapsed="false">
      <c r="B722" s="70"/>
      <c r="C722" s="70"/>
      <c r="D722" s="33"/>
      <c r="E722" s="33"/>
      <c r="F722" s="33"/>
      <c r="G722" s="33"/>
      <c r="H722" s="33"/>
      <c r="I722" s="33"/>
      <c r="J722" s="33"/>
      <c r="T722" s="54"/>
      <c r="W722" s="33"/>
      <c r="Y722" s="33"/>
      <c r="AB722" s="33"/>
    </row>
    <row r="723" customFormat="false" ht="13" hidden="false" customHeight="false" outlineLevel="0" collapsed="false">
      <c r="B723" s="70"/>
      <c r="C723" s="70"/>
      <c r="D723" s="33"/>
      <c r="E723" s="33"/>
      <c r="F723" s="33"/>
      <c r="G723" s="33"/>
      <c r="H723" s="33"/>
      <c r="I723" s="33"/>
      <c r="J723" s="33"/>
      <c r="T723" s="54"/>
      <c r="W723" s="33"/>
      <c r="Y723" s="33"/>
      <c r="AB723" s="33"/>
    </row>
    <row r="724" customFormat="false" ht="13" hidden="false" customHeight="false" outlineLevel="0" collapsed="false">
      <c r="B724" s="70"/>
      <c r="C724" s="70"/>
      <c r="D724" s="33"/>
      <c r="E724" s="33"/>
      <c r="F724" s="33"/>
      <c r="G724" s="33"/>
      <c r="H724" s="33"/>
      <c r="I724" s="33"/>
      <c r="J724" s="33"/>
      <c r="T724" s="54"/>
      <c r="W724" s="33"/>
      <c r="Y724" s="33"/>
      <c r="AB724" s="33"/>
    </row>
    <row r="725" customFormat="false" ht="13" hidden="false" customHeight="false" outlineLevel="0" collapsed="false">
      <c r="B725" s="70"/>
      <c r="C725" s="70"/>
      <c r="D725" s="33"/>
      <c r="E725" s="33"/>
      <c r="F725" s="33"/>
      <c r="G725" s="33"/>
      <c r="H725" s="33"/>
      <c r="I725" s="33"/>
      <c r="J725" s="33"/>
      <c r="T725" s="54"/>
      <c r="W725" s="33"/>
      <c r="Y725" s="33"/>
      <c r="AB725" s="33"/>
    </row>
    <row r="726" customFormat="false" ht="13" hidden="false" customHeight="false" outlineLevel="0" collapsed="false">
      <c r="B726" s="70"/>
      <c r="C726" s="70"/>
      <c r="D726" s="33"/>
      <c r="E726" s="33"/>
      <c r="F726" s="33"/>
      <c r="G726" s="33"/>
      <c r="H726" s="33"/>
      <c r="I726" s="33"/>
      <c r="J726" s="33"/>
      <c r="T726" s="54"/>
      <c r="W726" s="33"/>
      <c r="Y726" s="33"/>
      <c r="AB726" s="33"/>
    </row>
    <row r="727" customFormat="false" ht="13" hidden="false" customHeight="false" outlineLevel="0" collapsed="false">
      <c r="B727" s="70"/>
      <c r="C727" s="70"/>
      <c r="D727" s="33"/>
      <c r="E727" s="33"/>
      <c r="F727" s="33"/>
      <c r="G727" s="33"/>
      <c r="H727" s="33"/>
      <c r="I727" s="33"/>
      <c r="J727" s="33"/>
      <c r="T727" s="54"/>
      <c r="W727" s="33"/>
      <c r="Y727" s="33"/>
      <c r="AB727" s="33"/>
    </row>
    <row r="728" customFormat="false" ht="13" hidden="false" customHeight="false" outlineLevel="0" collapsed="false">
      <c r="B728" s="70"/>
      <c r="C728" s="70"/>
      <c r="D728" s="33"/>
      <c r="E728" s="33"/>
      <c r="F728" s="33"/>
      <c r="G728" s="33"/>
      <c r="H728" s="33"/>
      <c r="I728" s="33"/>
      <c r="J728" s="33"/>
      <c r="T728" s="54"/>
      <c r="W728" s="33"/>
      <c r="Y728" s="33"/>
      <c r="AB728" s="33"/>
    </row>
    <row r="729" customFormat="false" ht="13" hidden="false" customHeight="false" outlineLevel="0" collapsed="false">
      <c r="B729" s="70"/>
      <c r="C729" s="70"/>
      <c r="D729" s="33"/>
      <c r="E729" s="33"/>
      <c r="F729" s="33"/>
      <c r="G729" s="33"/>
      <c r="H729" s="33"/>
      <c r="I729" s="33"/>
      <c r="J729" s="33"/>
      <c r="T729" s="54"/>
      <c r="W729" s="33"/>
      <c r="Y729" s="33"/>
      <c r="AB729" s="33"/>
    </row>
    <row r="730" customFormat="false" ht="13" hidden="false" customHeight="false" outlineLevel="0" collapsed="false">
      <c r="B730" s="70"/>
      <c r="C730" s="70"/>
      <c r="D730" s="33"/>
      <c r="E730" s="33"/>
      <c r="F730" s="33"/>
      <c r="G730" s="33"/>
      <c r="H730" s="33"/>
      <c r="I730" s="33"/>
      <c r="J730" s="33"/>
      <c r="T730" s="54"/>
      <c r="W730" s="33"/>
      <c r="Y730" s="33"/>
      <c r="AB730" s="33"/>
    </row>
    <row r="731" customFormat="false" ht="13" hidden="false" customHeight="false" outlineLevel="0" collapsed="false">
      <c r="B731" s="70"/>
      <c r="C731" s="70"/>
      <c r="D731" s="33"/>
      <c r="E731" s="33"/>
      <c r="F731" s="33"/>
      <c r="G731" s="33"/>
      <c r="H731" s="33"/>
      <c r="I731" s="33"/>
      <c r="J731" s="33"/>
      <c r="T731" s="54"/>
      <c r="W731" s="33"/>
      <c r="Y731" s="33"/>
      <c r="AB731" s="33"/>
    </row>
    <row r="732" customFormat="false" ht="13" hidden="false" customHeight="false" outlineLevel="0" collapsed="false">
      <c r="B732" s="70"/>
      <c r="C732" s="70"/>
      <c r="D732" s="33"/>
      <c r="E732" s="33"/>
      <c r="F732" s="33"/>
      <c r="G732" s="33"/>
      <c r="H732" s="33"/>
      <c r="I732" s="33"/>
      <c r="J732" s="33"/>
      <c r="T732" s="54"/>
      <c r="W732" s="33"/>
      <c r="Y732" s="33"/>
      <c r="AB732" s="33"/>
    </row>
    <row r="733" customFormat="false" ht="13" hidden="false" customHeight="false" outlineLevel="0" collapsed="false">
      <c r="B733" s="70"/>
      <c r="C733" s="70"/>
      <c r="D733" s="33"/>
      <c r="E733" s="33"/>
      <c r="F733" s="33"/>
      <c r="G733" s="33"/>
      <c r="H733" s="33"/>
      <c r="I733" s="33"/>
      <c r="J733" s="33"/>
      <c r="T733" s="54"/>
      <c r="W733" s="33"/>
      <c r="Y733" s="33"/>
      <c r="AB733" s="33"/>
    </row>
    <row r="734" customFormat="false" ht="13" hidden="false" customHeight="false" outlineLevel="0" collapsed="false">
      <c r="B734" s="70"/>
      <c r="C734" s="70"/>
      <c r="D734" s="33"/>
      <c r="E734" s="33"/>
      <c r="F734" s="33"/>
      <c r="G734" s="33"/>
      <c r="H734" s="33"/>
      <c r="I734" s="33"/>
      <c r="J734" s="33"/>
      <c r="T734" s="54"/>
      <c r="W734" s="33"/>
      <c r="Y734" s="33"/>
      <c r="AB734" s="33"/>
    </row>
    <row r="735" customFormat="false" ht="13" hidden="false" customHeight="false" outlineLevel="0" collapsed="false">
      <c r="B735" s="70"/>
      <c r="C735" s="70"/>
      <c r="D735" s="33"/>
      <c r="E735" s="33"/>
      <c r="F735" s="33"/>
      <c r="G735" s="33"/>
      <c r="H735" s="33"/>
      <c r="I735" s="33"/>
      <c r="J735" s="33"/>
      <c r="T735" s="54"/>
      <c r="W735" s="33"/>
      <c r="Y735" s="33"/>
      <c r="AB735" s="33"/>
    </row>
    <row r="736" customFormat="false" ht="13" hidden="false" customHeight="false" outlineLevel="0" collapsed="false">
      <c r="B736" s="70"/>
      <c r="C736" s="70"/>
      <c r="D736" s="33"/>
      <c r="E736" s="33"/>
      <c r="F736" s="33"/>
      <c r="G736" s="33"/>
      <c r="H736" s="33"/>
      <c r="I736" s="33"/>
      <c r="J736" s="33"/>
      <c r="T736" s="54"/>
      <c r="W736" s="33"/>
      <c r="Y736" s="33"/>
      <c r="AB736" s="33"/>
    </row>
    <row r="737" customFormat="false" ht="13" hidden="false" customHeight="false" outlineLevel="0" collapsed="false">
      <c r="B737" s="70"/>
      <c r="C737" s="70"/>
      <c r="D737" s="33"/>
      <c r="E737" s="33"/>
      <c r="F737" s="33"/>
      <c r="G737" s="33"/>
      <c r="H737" s="33"/>
      <c r="I737" s="33"/>
      <c r="J737" s="33"/>
      <c r="T737" s="54"/>
      <c r="W737" s="33"/>
      <c r="Y737" s="33"/>
      <c r="AB737" s="33"/>
    </row>
    <row r="738" customFormat="false" ht="13" hidden="false" customHeight="false" outlineLevel="0" collapsed="false">
      <c r="B738" s="70"/>
      <c r="C738" s="70"/>
      <c r="D738" s="33"/>
      <c r="E738" s="33"/>
      <c r="F738" s="33"/>
      <c r="G738" s="33"/>
      <c r="H738" s="33"/>
      <c r="I738" s="33"/>
      <c r="J738" s="33"/>
      <c r="T738" s="54"/>
      <c r="W738" s="33"/>
      <c r="Y738" s="33"/>
      <c r="AB738" s="33"/>
    </row>
    <row r="739" customFormat="false" ht="13" hidden="false" customHeight="false" outlineLevel="0" collapsed="false">
      <c r="B739" s="70"/>
      <c r="C739" s="70"/>
      <c r="D739" s="33"/>
      <c r="E739" s="33"/>
      <c r="F739" s="33"/>
      <c r="G739" s="33"/>
      <c r="H739" s="33"/>
      <c r="I739" s="33"/>
      <c r="J739" s="33"/>
      <c r="T739" s="54"/>
      <c r="W739" s="33"/>
      <c r="Y739" s="33"/>
      <c r="AB739" s="33"/>
    </row>
    <row r="740" customFormat="false" ht="13" hidden="false" customHeight="false" outlineLevel="0" collapsed="false">
      <c r="B740" s="70"/>
      <c r="C740" s="70"/>
      <c r="D740" s="33"/>
      <c r="E740" s="33"/>
      <c r="F740" s="33"/>
      <c r="G740" s="33"/>
      <c r="H740" s="33"/>
      <c r="I740" s="33"/>
      <c r="J740" s="33"/>
      <c r="T740" s="54"/>
      <c r="W740" s="33"/>
      <c r="Y740" s="33"/>
      <c r="AB740" s="33"/>
    </row>
    <row r="741" customFormat="false" ht="13" hidden="false" customHeight="false" outlineLevel="0" collapsed="false">
      <c r="B741" s="70"/>
      <c r="C741" s="70"/>
      <c r="D741" s="33"/>
      <c r="E741" s="33"/>
      <c r="F741" s="33"/>
      <c r="G741" s="33"/>
      <c r="H741" s="33"/>
      <c r="I741" s="33"/>
      <c r="J741" s="33"/>
      <c r="T741" s="54"/>
      <c r="W741" s="33"/>
      <c r="Y741" s="33"/>
      <c r="AB741" s="33"/>
    </row>
    <row r="742" customFormat="false" ht="13" hidden="false" customHeight="false" outlineLevel="0" collapsed="false">
      <c r="B742" s="70"/>
      <c r="C742" s="70"/>
      <c r="D742" s="33"/>
      <c r="E742" s="33"/>
      <c r="F742" s="33"/>
      <c r="G742" s="33"/>
      <c r="H742" s="33"/>
      <c r="I742" s="33"/>
      <c r="J742" s="33"/>
      <c r="T742" s="54"/>
      <c r="W742" s="33"/>
      <c r="Y742" s="33"/>
      <c r="AB742" s="33"/>
    </row>
    <row r="743" customFormat="false" ht="13" hidden="false" customHeight="false" outlineLevel="0" collapsed="false">
      <c r="B743" s="70"/>
      <c r="C743" s="70"/>
      <c r="D743" s="33"/>
      <c r="E743" s="33"/>
      <c r="F743" s="33"/>
      <c r="G743" s="33"/>
      <c r="H743" s="33"/>
      <c r="I743" s="33"/>
      <c r="J743" s="33"/>
      <c r="T743" s="54"/>
      <c r="W743" s="33"/>
      <c r="Y743" s="33"/>
      <c r="AB743" s="33"/>
    </row>
    <row r="744" customFormat="false" ht="13" hidden="false" customHeight="false" outlineLevel="0" collapsed="false">
      <c r="B744" s="70"/>
      <c r="C744" s="70"/>
      <c r="D744" s="33"/>
      <c r="E744" s="33"/>
      <c r="F744" s="33"/>
      <c r="G744" s="33"/>
      <c r="H744" s="33"/>
      <c r="I744" s="33"/>
      <c r="J744" s="33"/>
      <c r="T744" s="54"/>
      <c r="W744" s="33"/>
      <c r="Y744" s="33"/>
      <c r="AB744" s="33"/>
    </row>
    <row r="745" customFormat="false" ht="13" hidden="false" customHeight="false" outlineLevel="0" collapsed="false">
      <c r="B745" s="70"/>
      <c r="C745" s="70"/>
      <c r="D745" s="33"/>
      <c r="E745" s="33"/>
      <c r="F745" s="33"/>
      <c r="G745" s="33"/>
      <c r="H745" s="33"/>
      <c r="I745" s="33"/>
      <c r="J745" s="33"/>
      <c r="T745" s="54"/>
      <c r="W745" s="33"/>
      <c r="Y745" s="33"/>
      <c r="AB745" s="33"/>
    </row>
    <row r="746" customFormat="false" ht="13" hidden="false" customHeight="false" outlineLevel="0" collapsed="false">
      <c r="B746" s="70"/>
      <c r="C746" s="70"/>
      <c r="D746" s="33"/>
      <c r="E746" s="33"/>
      <c r="F746" s="33"/>
      <c r="G746" s="33"/>
      <c r="H746" s="33"/>
      <c r="I746" s="33"/>
      <c r="J746" s="33"/>
      <c r="T746" s="54"/>
      <c r="W746" s="33"/>
      <c r="Y746" s="33"/>
      <c r="AB746" s="33"/>
    </row>
    <row r="747" customFormat="false" ht="13" hidden="false" customHeight="false" outlineLevel="0" collapsed="false">
      <c r="B747" s="70"/>
      <c r="C747" s="70"/>
      <c r="D747" s="33"/>
      <c r="E747" s="33"/>
      <c r="F747" s="33"/>
      <c r="G747" s="33"/>
      <c r="H747" s="33"/>
      <c r="I747" s="33"/>
      <c r="J747" s="33"/>
      <c r="T747" s="54"/>
      <c r="W747" s="33"/>
      <c r="Y747" s="33"/>
      <c r="AB747" s="33"/>
    </row>
    <row r="748" customFormat="false" ht="13" hidden="false" customHeight="false" outlineLevel="0" collapsed="false">
      <c r="B748" s="70"/>
      <c r="C748" s="70"/>
      <c r="D748" s="33"/>
      <c r="E748" s="33"/>
      <c r="F748" s="33"/>
      <c r="G748" s="33"/>
      <c r="H748" s="33"/>
      <c r="I748" s="33"/>
      <c r="J748" s="33"/>
      <c r="T748" s="54"/>
      <c r="W748" s="33"/>
      <c r="Y748" s="33"/>
      <c r="AB748" s="33"/>
    </row>
    <row r="749" customFormat="false" ht="13" hidden="false" customHeight="false" outlineLevel="0" collapsed="false">
      <c r="B749" s="70"/>
      <c r="C749" s="70"/>
      <c r="D749" s="33"/>
      <c r="E749" s="33"/>
      <c r="F749" s="33"/>
      <c r="G749" s="33"/>
      <c r="H749" s="33"/>
      <c r="I749" s="33"/>
      <c r="J749" s="33"/>
      <c r="T749" s="54"/>
      <c r="W749" s="33"/>
      <c r="Y749" s="33"/>
      <c r="AB749" s="33"/>
    </row>
    <row r="750" customFormat="false" ht="13" hidden="false" customHeight="false" outlineLevel="0" collapsed="false">
      <c r="B750" s="70"/>
      <c r="C750" s="70"/>
      <c r="D750" s="33"/>
      <c r="E750" s="33"/>
      <c r="F750" s="33"/>
      <c r="G750" s="33"/>
      <c r="H750" s="33"/>
      <c r="I750" s="33"/>
      <c r="J750" s="33"/>
      <c r="T750" s="54"/>
      <c r="W750" s="33"/>
      <c r="Y750" s="33"/>
      <c r="AB750" s="33"/>
    </row>
    <row r="751" customFormat="false" ht="13" hidden="false" customHeight="false" outlineLevel="0" collapsed="false">
      <c r="B751" s="70"/>
      <c r="C751" s="70"/>
      <c r="D751" s="33"/>
      <c r="E751" s="33"/>
      <c r="F751" s="33"/>
      <c r="G751" s="33"/>
      <c r="H751" s="33"/>
      <c r="I751" s="33"/>
      <c r="J751" s="33"/>
      <c r="T751" s="54"/>
      <c r="W751" s="33"/>
      <c r="Y751" s="33"/>
      <c r="AB751" s="33"/>
    </row>
    <row r="752" customFormat="false" ht="13" hidden="false" customHeight="false" outlineLevel="0" collapsed="false">
      <c r="B752" s="70"/>
      <c r="C752" s="70"/>
      <c r="D752" s="33"/>
      <c r="E752" s="33"/>
      <c r="F752" s="33"/>
      <c r="G752" s="33"/>
      <c r="H752" s="33"/>
      <c r="I752" s="33"/>
      <c r="J752" s="33"/>
      <c r="T752" s="54"/>
      <c r="W752" s="33"/>
      <c r="Y752" s="33"/>
      <c r="AB752" s="33"/>
    </row>
    <row r="753" customFormat="false" ht="13" hidden="false" customHeight="false" outlineLevel="0" collapsed="false">
      <c r="B753" s="70"/>
      <c r="C753" s="70"/>
      <c r="D753" s="33"/>
      <c r="E753" s="33"/>
      <c r="F753" s="33"/>
      <c r="G753" s="33"/>
      <c r="H753" s="33"/>
      <c r="I753" s="33"/>
      <c r="J753" s="33"/>
      <c r="T753" s="54"/>
      <c r="W753" s="33"/>
      <c r="Y753" s="33"/>
      <c r="AB753" s="33"/>
    </row>
    <row r="754" customFormat="false" ht="13" hidden="false" customHeight="false" outlineLevel="0" collapsed="false">
      <c r="B754" s="70"/>
      <c r="C754" s="70"/>
      <c r="D754" s="33"/>
      <c r="E754" s="33"/>
      <c r="F754" s="33"/>
      <c r="G754" s="33"/>
      <c r="H754" s="33"/>
      <c r="I754" s="33"/>
      <c r="J754" s="33"/>
      <c r="T754" s="54"/>
      <c r="W754" s="33"/>
      <c r="Y754" s="33"/>
      <c r="AB754" s="33"/>
    </row>
    <row r="755" customFormat="false" ht="13" hidden="false" customHeight="false" outlineLevel="0" collapsed="false">
      <c r="B755" s="70"/>
      <c r="C755" s="70"/>
      <c r="D755" s="33"/>
      <c r="E755" s="33"/>
      <c r="F755" s="33"/>
      <c r="G755" s="33"/>
      <c r="H755" s="33"/>
      <c r="I755" s="33"/>
      <c r="J755" s="33"/>
      <c r="T755" s="54"/>
      <c r="W755" s="33"/>
      <c r="Y755" s="33"/>
      <c r="AB755" s="33"/>
    </row>
    <row r="756" customFormat="false" ht="13" hidden="false" customHeight="false" outlineLevel="0" collapsed="false">
      <c r="B756" s="70"/>
      <c r="C756" s="70"/>
      <c r="D756" s="33"/>
      <c r="E756" s="33"/>
      <c r="F756" s="33"/>
      <c r="G756" s="33"/>
      <c r="H756" s="33"/>
      <c r="I756" s="33"/>
      <c r="J756" s="33"/>
      <c r="T756" s="54"/>
      <c r="W756" s="33"/>
      <c r="Y756" s="33"/>
      <c r="AB756" s="33"/>
    </row>
    <row r="757" customFormat="false" ht="13" hidden="false" customHeight="false" outlineLevel="0" collapsed="false">
      <c r="B757" s="70"/>
      <c r="C757" s="70"/>
      <c r="D757" s="33"/>
      <c r="E757" s="33"/>
      <c r="F757" s="33"/>
      <c r="G757" s="33"/>
      <c r="H757" s="33"/>
      <c r="I757" s="33"/>
      <c r="J757" s="33"/>
      <c r="T757" s="54"/>
      <c r="W757" s="33"/>
      <c r="Y757" s="33"/>
      <c r="AB757" s="33"/>
    </row>
    <row r="758" customFormat="false" ht="13" hidden="false" customHeight="false" outlineLevel="0" collapsed="false">
      <c r="B758" s="70"/>
      <c r="C758" s="70"/>
      <c r="D758" s="33"/>
      <c r="E758" s="33"/>
      <c r="F758" s="33"/>
      <c r="G758" s="33"/>
      <c r="H758" s="33"/>
      <c r="I758" s="33"/>
      <c r="J758" s="33"/>
      <c r="T758" s="54"/>
      <c r="W758" s="33"/>
      <c r="Y758" s="33"/>
      <c r="AB758" s="33"/>
    </row>
    <row r="759" customFormat="false" ht="13" hidden="false" customHeight="false" outlineLevel="0" collapsed="false">
      <c r="B759" s="70"/>
      <c r="C759" s="70"/>
      <c r="D759" s="33"/>
      <c r="E759" s="33"/>
      <c r="F759" s="33"/>
      <c r="G759" s="33"/>
      <c r="H759" s="33"/>
      <c r="I759" s="33"/>
      <c r="J759" s="33"/>
      <c r="T759" s="54"/>
      <c r="W759" s="33"/>
      <c r="Y759" s="33"/>
      <c r="AB759" s="33"/>
    </row>
    <row r="760" customFormat="false" ht="13" hidden="false" customHeight="false" outlineLevel="0" collapsed="false">
      <c r="B760" s="70"/>
      <c r="C760" s="70"/>
      <c r="D760" s="33"/>
      <c r="E760" s="33"/>
      <c r="F760" s="33"/>
      <c r="G760" s="33"/>
      <c r="H760" s="33"/>
      <c r="I760" s="33"/>
      <c r="J760" s="33"/>
      <c r="T760" s="54"/>
      <c r="W760" s="33"/>
      <c r="Y760" s="33"/>
      <c r="AB760" s="33"/>
    </row>
    <row r="761" customFormat="false" ht="13" hidden="false" customHeight="false" outlineLevel="0" collapsed="false">
      <c r="B761" s="70"/>
      <c r="C761" s="70"/>
      <c r="D761" s="33"/>
      <c r="E761" s="33"/>
      <c r="F761" s="33"/>
      <c r="G761" s="33"/>
      <c r="H761" s="33"/>
      <c r="I761" s="33"/>
      <c r="J761" s="33"/>
      <c r="T761" s="54"/>
      <c r="W761" s="33"/>
      <c r="Y761" s="33"/>
      <c r="AB761" s="33"/>
    </row>
    <row r="762" customFormat="false" ht="13" hidden="false" customHeight="false" outlineLevel="0" collapsed="false">
      <c r="B762" s="70"/>
      <c r="C762" s="70"/>
      <c r="D762" s="33"/>
      <c r="E762" s="33"/>
      <c r="F762" s="33"/>
      <c r="G762" s="33"/>
      <c r="H762" s="33"/>
      <c r="I762" s="33"/>
      <c r="J762" s="33"/>
      <c r="T762" s="54"/>
      <c r="W762" s="33"/>
      <c r="Y762" s="33"/>
      <c r="AB762" s="33"/>
    </row>
    <row r="763" customFormat="false" ht="13" hidden="false" customHeight="false" outlineLevel="0" collapsed="false">
      <c r="B763" s="70"/>
      <c r="C763" s="70"/>
      <c r="D763" s="33"/>
      <c r="E763" s="33"/>
      <c r="F763" s="33"/>
      <c r="G763" s="33"/>
      <c r="H763" s="33"/>
      <c r="I763" s="33"/>
      <c r="J763" s="33"/>
      <c r="T763" s="54"/>
      <c r="W763" s="33"/>
      <c r="Y763" s="33"/>
      <c r="AB763" s="33"/>
    </row>
    <row r="764" customFormat="false" ht="13" hidden="false" customHeight="false" outlineLevel="0" collapsed="false">
      <c r="B764" s="70"/>
      <c r="C764" s="70"/>
      <c r="D764" s="33"/>
      <c r="E764" s="33"/>
      <c r="F764" s="33"/>
      <c r="G764" s="33"/>
      <c r="H764" s="33"/>
      <c r="I764" s="33"/>
      <c r="J764" s="33"/>
      <c r="T764" s="54"/>
      <c r="W764" s="33"/>
      <c r="Y764" s="33"/>
      <c r="AB764" s="33"/>
    </row>
    <row r="765" customFormat="false" ht="13" hidden="false" customHeight="false" outlineLevel="0" collapsed="false">
      <c r="B765" s="70"/>
      <c r="C765" s="70"/>
      <c r="D765" s="33"/>
      <c r="E765" s="33"/>
      <c r="F765" s="33"/>
      <c r="G765" s="33"/>
      <c r="H765" s="33"/>
      <c r="I765" s="33"/>
      <c r="J765" s="33"/>
      <c r="T765" s="54"/>
      <c r="W765" s="33"/>
      <c r="Y765" s="33"/>
      <c r="AB765" s="33"/>
    </row>
    <row r="766" customFormat="false" ht="13" hidden="false" customHeight="false" outlineLevel="0" collapsed="false">
      <c r="B766" s="70"/>
      <c r="C766" s="70"/>
      <c r="D766" s="33"/>
      <c r="E766" s="33"/>
      <c r="F766" s="33"/>
      <c r="G766" s="33"/>
      <c r="H766" s="33"/>
      <c r="I766" s="33"/>
      <c r="J766" s="33"/>
      <c r="T766" s="54"/>
      <c r="W766" s="33"/>
      <c r="Y766" s="33"/>
      <c r="AB766" s="33"/>
    </row>
    <row r="767" customFormat="false" ht="13" hidden="false" customHeight="false" outlineLevel="0" collapsed="false">
      <c r="B767" s="70"/>
      <c r="C767" s="70"/>
      <c r="D767" s="33"/>
      <c r="E767" s="33"/>
      <c r="F767" s="33"/>
      <c r="G767" s="33"/>
      <c r="H767" s="33"/>
      <c r="I767" s="33"/>
      <c r="J767" s="33"/>
      <c r="T767" s="54"/>
      <c r="W767" s="33"/>
      <c r="Y767" s="33"/>
      <c r="AB767" s="33"/>
    </row>
    <row r="768" customFormat="false" ht="13" hidden="false" customHeight="false" outlineLevel="0" collapsed="false">
      <c r="B768" s="70"/>
      <c r="C768" s="70"/>
      <c r="D768" s="33"/>
      <c r="E768" s="33"/>
      <c r="F768" s="33"/>
      <c r="G768" s="33"/>
      <c r="H768" s="33"/>
      <c r="I768" s="33"/>
      <c r="J768" s="33"/>
      <c r="T768" s="54"/>
      <c r="W768" s="33"/>
      <c r="Y768" s="33"/>
      <c r="AB768" s="33"/>
    </row>
    <row r="769" customFormat="false" ht="13" hidden="false" customHeight="false" outlineLevel="0" collapsed="false">
      <c r="B769" s="70"/>
      <c r="C769" s="70"/>
      <c r="D769" s="33"/>
      <c r="E769" s="33"/>
      <c r="F769" s="33"/>
      <c r="G769" s="33"/>
      <c r="H769" s="33"/>
      <c r="I769" s="33"/>
      <c r="J769" s="33"/>
      <c r="T769" s="54"/>
      <c r="W769" s="33"/>
      <c r="Y769" s="33"/>
      <c r="AB769" s="33"/>
    </row>
    <row r="770" customFormat="false" ht="13" hidden="false" customHeight="false" outlineLevel="0" collapsed="false">
      <c r="B770" s="70"/>
      <c r="C770" s="70"/>
      <c r="D770" s="33"/>
      <c r="E770" s="33"/>
      <c r="F770" s="33"/>
      <c r="G770" s="33"/>
      <c r="H770" s="33"/>
      <c r="I770" s="33"/>
      <c r="J770" s="33"/>
      <c r="T770" s="54"/>
      <c r="W770" s="33"/>
      <c r="Y770" s="33"/>
      <c r="AB770" s="33"/>
    </row>
    <row r="771" customFormat="false" ht="13" hidden="false" customHeight="false" outlineLevel="0" collapsed="false">
      <c r="B771" s="70"/>
      <c r="C771" s="70"/>
      <c r="D771" s="33"/>
      <c r="E771" s="33"/>
      <c r="F771" s="33"/>
      <c r="G771" s="33"/>
      <c r="H771" s="33"/>
      <c r="I771" s="33"/>
      <c r="J771" s="33"/>
      <c r="T771" s="54"/>
      <c r="W771" s="33"/>
      <c r="Y771" s="33"/>
      <c r="AB771" s="33"/>
    </row>
    <row r="772" customFormat="false" ht="13" hidden="false" customHeight="false" outlineLevel="0" collapsed="false">
      <c r="B772" s="70"/>
      <c r="C772" s="70"/>
      <c r="D772" s="33"/>
      <c r="E772" s="33"/>
      <c r="F772" s="33"/>
      <c r="G772" s="33"/>
      <c r="H772" s="33"/>
      <c r="I772" s="33"/>
      <c r="J772" s="33"/>
      <c r="T772" s="54"/>
      <c r="W772" s="33"/>
      <c r="Y772" s="33"/>
      <c r="AB772" s="33"/>
    </row>
    <row r="773" customFormat="false" ht="13" hidden="false" customHeight="false" outlineLevel="0" collapsed="false">
      <c r="B773" s="70"/>
      <c r="C773" s="70"/>
      <c r="D773" s="33"/>
      <c r="E773" s="33"/>
      <c r="F773" s="33"/>
      <c r="G773" s="33"/>
      <c r="H773" s="33"/>
      <c r="I773" s="33"/>
      <c r="J773" s="33"/>
      <c r="T773" s="54"/>
      <c r="W773" s="33"/>
      <c r="Y773" s="33"/>
      <c r="AB773" s="33"/>
    </row>
    <row r="774" customFormat="false" ht="13" hidden="false" customHeight="false" outlineLevel="0" collapsed="false">
      <c r="B774" s="70"/>
      <c r="C774" s="70"/>
      <c r="D774" s="33"/>
      <c r="E774" s="33"/>
      <c r="F774" s="33"/>
      <c r="G774" s="33"/>
      <c r="H774" s="33"/>
      <c r="I774" s="33"/>
      <c r="J774" s="33"/>
      <c r="T774" s="54"/>
      <c r="W774" s="33"/>
      <c r="Y774" s="33"/>
      <c r="AB774" s="33"/>
    </row>
    <row r="775" customFormat="false" ht="13" hidden="false" customHeight="false" outlineLevel="0" collapsed="false">
      <c r="B775" s="70"/>
      <c r="C775" s="70"/>
      <c r="D775" s="33"/>
      <c r="E775" s="33"/>
      <c r="F775" s="33"/>
      <c r="G775" s="33"/>
      <c r="H775" s="33"/>
      <c r="I775" s="33"/>
      <c r="J775" s="33"/>
      <c r="T775" s="54"/>
      <c r="W775" s="33"/>
      <c r="Y775" s="33"/>
      <c r="AB775" s="33"/>
    </row>
    <row r="776" customFormat="false" ht="13" hidden="false" customHeight="false" outlineLevel="0" collapsed="false">
      <c r="B776" s="70"/>
      <c r="C776" s="70"/>
      <c r="D776" s="33"/>
      <c r="E776" s="33"/>
      <c r="F776" s="33"/>
      <c r="G776" s="33"/>
      <c r="H776" s="33"/>
      <c r="I776" s="33"/>
      <c r="J776" s="33"/>
      <c r="T776" s="54"/>
      <c r="W776" s="33"/>
      <c r="Y776" s="33"/>
      <c r="AB776" s="33"/>
    </row>
    <row r="777" customFormat="false" ht="13" hidden="false" customHeight="false" outlineLevel="0" collapsed="false">
      <c r="B777" s="70"/>
      <c r="C777" s="70"/>
      <c r="D777" s="33"/>
      <c r="E777" s="33"/>
      <c r="F777" s="33"/>
      <c r="G777" s="33"/>
      <c r="H777" s="33"/>
      <c r="I777" s="33"/>
      <c r="J777" s="33"/>
      <c r="T777" s="54"/>
      <c r="W777" s="33"/>
      <c r="Y777" s="33"/>
      <c r="AB777" s="33"/>
    </row>
    <row r="778" customFormat="false" ht="13" hidden="false" customHeight="false" outlineLevel="0" collapsed="false">
      <c r="B778" s="70"/>
      <c r="C778" s="70"/>
      <c r="D778" s="33"/>
      <c r="E778" s="33"/>
      <c r="F778" s="33"/>
      <c r="G778" s="33"/>
      <c r="H778" s="33"/>
      <c r="I778" s="33"/>
      <c r="J778" s="33"/>
      <c r="T778" s="54"/>
      <c r="W778" s="33"/>
      <c r="Y778" s="33"/>
      <c r="AB778" s="33"/>
    </row>
    <row r="779" customFormat="false" ht="13" hidden="false" customHeight="false" outlineLevel="0" collapsed="false">
      <c r="B779" s="70"/>
      <c r="C779" s="70"/>
      <c r="D779" s="33"/>
      <c r="E779" s="33"/>
      <c r="F779" s="33"/>
      <c r="G779" s="33"/>
      <c r="H779" s="33"/>
      <c r="I779" s="33"/>
      <c r="J779" s="33"/>
      <c r="T779" s="54"/>
      <c r="W779" s="33"/>
      <c r="Y779" s="33"/>
      <c r="AB779" s="33"/>
    </row>
    <row r="780" customFormat="false" ht="13" hidden="false" customHeight="false" outlineLevel="0" collapsed="false">
      <c r="B780" s="70"/>
      <c r="C780" s="70"/>
      <c r="D780" s="33"/>
      <c r="E780" s="33"/>
      <c r="F780" s="33"/>
      <c r="G780" s="33"/>
      <c r="H780" s="33"/>
      <c r="I780" s="33"/>
      <c r="J780" s="33"/>
      <c r="T780" s="54"/>
      <c r="W780" s="33"/>
      <c r="Y780" s="33"/>
      <c r="AB780" s="33"/>
    </row>
    <row r="781" customFormat="false" ht="13" hidden="false" customHeight="false" outlineLevel="0" collapsed="false">
      <c r="B781" s="70"/>
      <c r="C781" s="70"/>
      <c r="D781" s="33"/>
      <c r="E781" s="33"/>
      <c r="F781" s="33"/>
      <c r="G781" s="33"/>
      <c r="H781" s="33"/>
      <c r="I781" s="33"/>
      <c r="J781" s="33"/>
      <c r="T781" s="54"/>
      <c r="W781" s="33"/>
      <c r="Y781" s="33"/>
      <c r="AB781" s="33"/>
    </row>
    <row r="782" customFormat="false" ht="13" hidden="false" customHeight="false" outlineLevel="0" collapsed="false">
      <c r="B782" s="70"/>
      <c r="C782" s="70"/>
      <c r="D782" s="33"/>
      <c r="E782" s="33"/>
      <c r="F782" s="33"/>
      <c r="G782" s="33"/>
      <c r="H782" s="33"/>
      <c r="I782" s="33"/>
      <c r="J782" s="33"/>
      <c r="T782" s="54"/>
      <c r="W782" s="33"/>
      <c r="Y782" s="33"/>
      <c r="AB782" s="33"/>
    </row>
    <row r="783" customFormat="false" ht="13" hidden="false" customHeight="false" outlineLevel="0" collapsed="false">
      <c r="B783" s="70"/>
      <c r="C783" s="70"/>
      <c r="D783" s="33"/>
      <c r="E783" s="33"/>
      <c r="F783" s="33"/>
      <c r="G783" s="33"/>
      <c r="H783" s="33"/>
      <c r="I783" s="33"/>
      <c r="J783" s="33"/>
      <c r="T783" s="54"/>
      <c r="W783" s="33"/>
      <c r="Y783" s="33"/>
      <c r="AB783" s="33"/>
    </row>
    <row r="784" customFormat="false" ht="13" hidden="false" customHeight="false" outlineLevel="0" collapsed="false">
      <c r="B784" s="70"/>
      <c r="C784" s="70"/>
      <c r="D784" s="33"/>
      <c r="E784" s="33"/>
      <c r="F784" s="33"/>
      <c r="G784" s="33"/>
      <c r="H784" s="33"/>
      <c r="I784" s="33"/>
      <c r="J784" s="33"/>
      <c r="T784" s="54"/>
      <c r="W784" s="33"/>
      <c r="Y784" s="33"/>
      <c r="AB784" s="33"/>
    </row>
    <row r="785" customFormat="false" ht="13" hidden="false" customHeight="false" outlineLevel="0" collapsed="false">
      <c r="B785" s="70"/>
      <c r="C785" s="70"/>
      <c r="D785" s="33"/>
      <c r="E785" s="33"/>
      <c r="F785" s="33"/>
      <c r="G785" s="33"/>
      <c r="H785" s="33"/>
      <c r="I785" s="33"/>
      <c r="J785" s="33"/>
      <c r="T785" s="54"/>
      <c r="W785" s="33"/>
      <c r="Y785" s="33"/>
      <c r="AB785" s="33"/>
    </row>
    <row r="786" customFormat="false" ht="13" hidden="false" customHeight="false" outlineLevel="0" collapsed="false">
      <c r="B786" s="70"/>
      <c r="C786" s="70"/>
      <c r="D786" s="33"/>
      <c r="E786" s="33"/>
      <c r="F786" s="33"/>
      <c r="G786" s="33"/>
      <c r="H786" s="33"/>
      <c r="I786" s="33"/>
      <c r="J786" s="33"/>
      <c r="T786" s="54"/>
      <c r="W786" s="33"/>
      <c r="Y786" s="33"/>
      <c r="AB786" s="33"/>
    </row>
    <row r="787" customFormat="false" ht="13" hidden="false" customHeight="false" outlineLevel="0" collapsed="false">
      <c r="B787" s="70"/>
      <c r="C787" s="70"/>
      <c r="D787" s="33"/>
      <c r="E787" s="33"/>
      <c r="F787" s="33"/>
      <c r="G787" s="33"/>
      <c r="H787" s="33"/>
      <c r="I787" s="33"/>
      <c r="J787" s="33"/>
      <c r="T787" s="54"/>
      <c r="W787" s="33"/>
      <c r="Y787" s="33"/>
      <c r="AB787" s="33"/>
    </row>
    <row r="788" customFormat="false" ht="13" hidden="false" customHeight="false" outlineLevel="0" collapsed="false">
      <c r="B788" s="70"/>
      <c r="C788" s="70"/>
      <c r="D788" s="33"/>
      <c r="E788" s="33"/>
      <c r="F788" s="33"/>
      <c r="G788" s="33"/>
      <c r="H788" s="33"/>
      <c r="I788" s="33"/>
      <c r="J788" s="33"/>
      <c r="T788" s="54"/>
      <c r="W788" s="33"/>
      <c r="Y788" s="33"/>
      <c r="AB788" s="33"/>
    </row>
    <row r="789" customFormat="false" ht="13" hidden="false" customHeight="false" outlineLevel="0" collapsed="false">
      <c r="B789" s="70"/>
      <c r="C789" s="70"/>
      <c r="D789" s="33"/>
      <c r="E789" s="33"/>
      <c r="F789" s="33"/>
      <c r="G789" s="33"/>
      <c r="H789" s="33"/>
      <c r="I789" s="33"/>
      <c r="J789" s="33"/>
      <c r="T789" s="54"/>
      <c r="W789" s="33"/>
      <c r="Y789" s="33"/>
      <c r="AB789" s="33"/>
    </row>
    <row r="790" customFormat="false" ht="13" hidden="false" customHeight="false" outlineLevel="0" collapsed="false">
      <c r="B790" s="70"/>
      <c r="C790" s="70"/>
      <c r="D790" s="33"/>
      <c r="E790" s="33"/>
      <c r="F790" s="33"/>
      <c r="G790" s="33"/>
      <c r="H790" s="33"/>
      <c r="I790" s="33"/>
      <c r="J790" s="33"/>
      <c r="T790" s="54"/>
      <c r="W790" s="33"/>
      <c r="Y790" s="33"/>
      <c r="AB790" s="33"/>
    </row>
    <row r="791" customFormat="false" ht="13" hidden="false" customHeight="false" outlineLevel="0" collapsed="false">
      <c r="B791" s="70"/>
      <c r="C791" s="70"/>
      <c r="D791" s="33"/>
      <c r="E791" s="33"/>
      <c r="F791" s="33"/>
      <c r="G791" s="33"/>
      <c r="H791" s="33"/>
      <c r="I791" s="33"/>
      <c r="J791" s="33"/>
      <c r="T791" s="54"/>
      <c r="W791" s="33"/>
      <c r="Y791" s="33"/>
      <c r="AB791" s="33"/>
    </row>
    <row r="792" customFormat="false" ht="13" hidden="false" customHeight="false" outlineLevel="0" collapsed="false">
      <c r="B792" s="70"/>
      <c r="C792" s="70"/>
      <c r="D792" s="33"/>
      <c r="E792" s="33"/>
      <c r="F792" s="33"/>
      <c r="G792" s="33"/>
      <c r="H792" s="33"/>
      <c r="I792" s="33"/>
      <c r="J792" s="33"/>
      <c r="T792" s="54"/>
      <c r="W792" s="33"/>
      <c r="Y792" s="33"/>
      <c r="AB792" s="33"/>
    </row>
    <row r="793" customFormat="false" ht="13" hidden="false" customHeight="false" outlineLevel="0" collapsed="false">
      <c r="B793" s="70"/>
      <c r="C793" s="70"/>
      <c r="D793" s="33"/>
      <c r="E793" s="33"/>
      <c r="F793" s="33"/>
      <c r="G793" s="33"/>
      <c r="H793" s="33"/>
      <c r="I793" s="33"/>
      <c r="J793" s="33"/>
      <c r="T793" s="54"/>
      <c r="W793" s="33"/>
      <c r="Y793" s="33"/>
      <c r="AB793" s="33"/>
    </row>
    <row r="794" customFormat="false" ht="13" hidden="false" customHeight="false" outlineLevel="0" collapsed="false">
      <c r="B794" s="70"/>
      <c r="C794" s="70"/>
      <c r="D794" s="33"/>
      <c r="E794" s="33"/>
      <c r="F794" s="33"/>
      <c r="G794" s="33"/>
      <c r="H794" s="33"/>
      <c r="I794" s="33"/>
      <c r="J794" s="33"/>
      <c r="T794" s="54"/>
      <c r="W794" s="33"/>
      <c r="Y794" s="33"/>
      <c r="AB794" s="33"/>
    </row>
    <row r="795" customFormat="false" ht="13" hidden="false" customHeight="false" outlineLevel="0" collapsed="false">
      <c r="B795" s="70"/>
      <c r="C795" s="70"/>
      <c r="D795" s="33"/>
      <c r="E795" s="33"/>
      <c r="F795" s="33"/>
      <c r="G795" s="33"/>
      <c r="H795" s="33"/>
      <c r="I795" s="33"/>
      <c r="J795" s="33"/>
      <c r="T795" s="54"/>
      <c r="W795" s="33"/>
      <c r="Y795" s="33"/>
      <c r="AB795" s="33"/>
    </row>
    <row r="796" customFormat="false" ht="13" hidden="false" customHeight="false" outlineLevel="0" collapsed="false">
      <c r="B796" s="70"/>
      <c r="C796" s="70"/>
      <c r="D796" s="33"/>
      <c r="E796" s="33"/>
      <c r="F796" s="33"/>
      <c r="G796" s="33"/>
      <c r="H796" s="33"/>
      <c r="I796" s="33"/>
      <c r="J796" s="33"/>
      <c r="T796" s="54"/>
      <c r="W796" s="33"/>
      <c r="Y796" s="33"/>
      <c r="AB796" s="33"/>
    </row>
    <row r="797" customFormat="false" ht="13" hidden="false" customHeight="false" outlineLevel="0" collapsed="false">
      <c r="B797" s="70"/>
      <c r="C797" s="70"/>
      <c r="D797" s="33"/>
      <c r="E797" s="33"/>
      <c r="F797" s="33"/>
      <c r="G797" s="33"/>
      <c r="H797" s="33"/>
      <c r="I797" s="33"/>
      <c r="J797" s="33"/>
      <c r="T797" s="54"/>
      <c r="W797" s="33"/>
      <c r="Y797" s="33"/>
      <c r="AB797" s="33"/>
    </row>
    <row r="798" customFormat="false" ht="13" hidden="false" customHeight="false" outlineLevel="0" collapsed="false">
      <c r="B798" s="70"/>
      <c r="C798" s="70"/>
      <c r="D798" s="33"/>
      <c r="E798" s="33"/>
      <c r="F798" s="33"/>
      <c r="G798" s="33"/>
      <c r="H798" s="33"/>
      <c r="I798" s="33"/>
      <c r="J798" s="33"/>
      <c r="T798" s="54"/>
      <c r="W798" s="33"/>
      <c r="Y798" s="33"/>
      <c r="AB798" s="33"/>
    </row>
    <row r="799" customFormat="false" ht="13" hidden="false" customHeight="false" outlineLevel="0" collapsed="false">
      <c r="B799" s="70"/>
      <c r="C799" s="70"/>
      <c r="D799" s="33"/>
      <c r="E799" s="33"/>
      <c r="F799" s="33"/>
      <c r="G799" s="33"/>
      <c r="H799" s="33"/>
      <c r="I799" s="33"/>
      <c r="J799" s="33"/>
      <c r="T799" s="54"/>
      <c r="W799" s="33"/>
      <c r="Y799" s="33"/>
      <c r="AB799" s="33"/>
    </row>
    <row r="800" customFormat="false" ht="13" hidden="false" customHeight="false" outlineLevel="0" collapsed="false">
      <c r="B800" s="70"/>
      <c r="C800" s="70"/>
      <c r="D800" s="33"/>
      <c r="E800" s="33"/>
      <c r="F800" s="33"/>
      <c r="G800" s="33"/>
      <c r="H800" s="33"/>
      <c r="I800" s="33"/>
      <c r="J800" s="33"/>
      <c r="T800" s="54"/>
      <c r="W800" s="33"/>
      <c r="Y800" s="33"/>
      <c r="AB800" s="33"/>
    </row>
    <row r="801" customFormat="false" ht="13" hidden="false" customHeight="false" outlineLevel="0" collapsed="false">
      <c r="B801" s="70"/>
      <c r="C801" s="70"/>
      <c r="D801" s="33"/>
      <c r="E801" s="33"/>
      <c r="F801" s="33"/>
      <c r="G801" s="33"/>
      <c r="H801" s="33"/>
      <c r="I801" s="33"/>
      <c r="J801" s="33"/>
      <c r="T801" s="54"/>
      <c r="W801" s="33"/>
      <c r="Y801" s="33"/>
      <c r="AB801" s="33"/>
    </row>
    <row r="802" customFormat="false" ht="13" hidden="false" customHeight="false" outlineLevel="0" collapsed="false">
      <c r="B802" s="70"/>
      <c r="C802" s="70"/>
      <c r="D802" s="33"/>
      <c r="E802" s="33"/>
      <c r="F802" s="33"/>
      <c r="G802" s="33"/>
      <c r="H802" s="33"/>
      <c r="I802" s="33"/>
      <c r="J802" s="33"/>
      <c r="T802" s="54"/>
      <c r="W802" s="33"/>
      <c r="Y802" s="33"/>
      <c r="AB802" s="33"/>
    </row>
    <row r="803" customFormat="false" ht="13" hidden="false" customHeight="false" outlineLevel="0" collapsed="false">
      <c r="B803" s="70"/>
      <c r="C803" s="70"/>
      <c r="D803" s="33"/>
      <c r="E803" s="33"/>
      <c r="F803" s="33"/>
      <c r="G803" s="33"/>
      <c r="H803" s="33"/>
      <c r="I803" s="33"/>
      <c r="J803" s="33"/>
      <c r="T803" s="54"/>
      <c r="W803" s="33"/>
      <c r="Y803" s="33"/>
      <c r="AB803" s="33"/>
    </row>
    <row r="804" customFormat="false" ht="13" hidden="false" customHeight="false" outlineLevel="0" collapsed="false">
      <c r="B804" s="70"/>
      <c r="C804" s="70"/>
      <c r="D804" s="33"/>
      <c r="E804" s="33"/>
      <c r="F804" s="33"/>
      <c r="G804" s="33"/>
      <c r="H804" s="33"/>
      <c r="I804" s="33"/>
      <c r="J804" s="33"/>
      <c r="T804" s="54"/>
      <c r="W804" s="33"/>
      <c r="Y804" s="33"/>
      <c r="AB804" s="33"/>
    </row>
    <row r="805" customFormat="false" ht="13" hidden="false" customHeight="false" outlineLevel="0" collapsed="false">
      <c r="B805" s="70"/>
      <c r="C805" s="70"/>
      <c r="D805" s="33"/>
      <c r="E805" s="33"/>
      <c r="F805" s="33"/>
      <c r="G805" s="33"/>
      <c r="H805" s="33"/>
      <c r="I805" s="33"/>
      <c r="J805" s="33"/>
      <c r="T805" s="54"/>
      <c r="W805" s="33"/>
      <c r="Y805" s="33"/>
      <c r="AB805" s="33"/>
    </row>
    <row r="806" customFormat="false" ht="13" hidden="false" customHeight="false" outlineLevel="0" collapsed="false">
      <c r="B806" s="70"/>
      <c r="C806" s="70"/>
      <c r="D806" s="33"/>
      <c r="E806" s="33"/>
      <c r="F806" s="33"/>
      <c r="G806" s="33"/>
      <c r="H806" s="33"/>
      <c r="I806" s="33"/>
      <c r="J806" s="33"/>
      <c r="T806" s="54"/>
      <c r="W806" s="33"/>
      <c r="Y806" s="33"/>
      <c r="AB806" s="33"/>
    </row>
    <row r="807" customFormat="false" ht="13" hidden="false" customHeight="false" outlineLevel="0" collapsed="false">
      <c r="B807" s="70"/>
      <c r="C807" s="70"/>
      <c r="D807" s="33"/>
      <c r="E807" s="33"/>
      <c r="F807" s="33"/>
      <c r="G807" s="33"/>
      <c r="H807" s="33"/>
      <c r="I807" s="33"/>
      <c r="J807" s="33"/>
      <c r="T807" s="54"/>
      <c r="W807" s="33"/>
      <c r="Y807" s="33"/>
      <c r="AB807" s="33"/>
    </row>
    <row r="808" customFormat="false" ht="13" hidden="false" customHeight="false" outlineLevel="0" collapsed="false">
      <c r="B808" s="70"/>
      <c r="C808" s="70"/>
      <c r="D808" s="33"/>
      <c r="E808" s="33"/>
      <c r="F808" s="33"/>
      <c r="G808" s="33"/>
      <c r="H808" s="33"/>
      <c r="I808" s="33"/>
      <c r="J808" s="33"/>
      <c r="T808" s="54"/>
      <c r="W808" s="33"/>
      <c r="Y808" s="33"/>
      <c r="AB808" s="33"/>
    </row>
    <row r="809" customFormat="false" ht="13" hidden="false" customHeight="false" outlineLevel="0" collapsed="false">
      <c r="B809" s="70"/>
      <c r="C809" s="70"/>
      <c r="D809" s="33"/>
      <c r="E809" s="33"/>
      <c r="F809" s="33"/>
      <c r="G809" s="33"/>
      <c r="H809" s="33"/>
      <c r="I809" s="33"/>
      <c r="J809" s="33"/>
      <c r="T809" s="54"/>
      <c r="W809" s="33"/>
      <c r="Y809" s="33"/>
      <c r="AB809" s="33"/>
    </row>
    <row r="810" customFormat="false" ht="13" hidden="false" customHeight="false" outlineLevel="0" collapsed="false">
      <c r="B810" s="70"/>
      <c r="C810" s="70"/>
      <c r="D810" s="33"/>
      <c r="E810" s="33"/>
      <c r="F810" s="33"/>
      <c r="G810" s="33"/>
      <c r="H810" s="33"/>
      <c r="I810" s="33"/>
      <c r="J810" s="33"/>
      <c r="T810" s="54"/>
      <c r="W810" s="33"/>
      <c r="Y810" s="33"/>
      <c r="AB810" s="33"/>
    </row>
    <row r="811" customFormat="false" ht="13" hidden="false" customHeight="false" outlineLevel="0" collapsed="false">
      <c r="B811" s="70"/>
      <c r="C811" s="70"/>
      <c r="D811" s="33"/>
      <c r="E811" s="33"/>
      <c r="F811" s="33"/>
      <c r="G811" s="33"/>
      <c r="H811" s="33"/>
      <c r="I811" s="33"/>
      <c r="J811" s="33"/>
      <c r="T811" s="54"/>
      <c r="W811" s="33"/>
      <c r="Y811" s="33"/>
      <c r="AB811" s="33"/>
    </row>
    <row r="812" customFormat="false" ht="13" hidden="false" customHeight="false" outlineLevel="0" collapsed="false">
      <c r="B812" s="70"/>
      <c r="C812" s="70"/>
      <c r="D812" s="33"/>
      <c r="E812" s="33"/>
      <c r="F812" s="33"/>
      <c r="G812" s="33"/>
      <c r="H812" s="33"/>
      <c r="I812" s="33"/>
      <c r="J812" s="33"/>
      <c r="T812" s="54"/>
      <c r="W812" s="33"/>
      <c r="Y812" s="33"/>
      <c r="AB812" s="33"/>
    </row>
    <row r="813" customFormat="false" ht="13" hidden="false" customHeight="false" outlineLevel="0" collapsed="false">
      <c r="B813" s="70"/>
      <c r="C813" s="70"/>
      <c r="D813" s="33"/>
      <c r="E813" s="33"/>
      <c r="F813" s="33"/>
      <c r="G813" s="33"/>
      <c r="H813" s="33"/>
      <c r="I813" s="33"/>
      <c r="J813" s="33"/>
      <c r="T813" s="54"/>
      <c r="W813" s="33"/>
      <c r="Y813" s="33"/>
      <c r="AB813" s="33"/>
    </row>
    <row r="814" customFormat="false" ht="13" hidden="false" customHeight="false" outlineLevel="0" collapsed="false">
      <c r="B814" s="70"/>
      <c r="C814" s="70"/>
      <c r="D814" s="33"/>
      <c r="E814" s="33"/>
      <c r="F814" s="33"/>
      <c r="G814" s="33"/>
      <c r="H814" s="33"/>
      <c r="I814" s="33"/>
      <c r="J814" s="33"/>
      <c r="T814" s="54"/>
      <c r="W814" s="33"/>
      <c r="Y814" s="33"/>
      <c r="AB814" s="33"/>
    </row>
    <row r="815" customFormat="false" ht="13" hidden="false" customHeight="false" outlineLevel="0" collapsed="false">
      <c r="B815" s="70"/>
      <c r="C815" s="70"/>
      <c r="D815" s="33"/>
      <c r="E815" s="33"/>
      <c r="F815" s="33"/>
      <c r="G815" s="33"/>
      <c r="H815" s="33"/>
      <c r="I815" s="33"/>
      <c r="J815" s="33"/>
      <c r="T815" s="54"/>
      <c r="W815" s="33"/>
      <c r="Y815" s="33"/>
      <c r="AB815" s="33"/>
    </row>
    <row r="816" customFormat="false" ht="13" hidden="false" customHeight="false" outlineLevel="0" collapsed="false">
      <c r="B816" s="70"/>
      <c r="C816" s="70"/>
      <c r="D816" s="33"/>
      <c r="E816" s="33"/>
      <c r="F816" s="33"/>
      <c r="G816" s="33"/>
      <c r="H816" s="33"/>
      <c r="I816" s="33"/>
      <c r="J816" s="33"/>
      <c r="T816" s="54"/>
      <c r="W816" s="33"/>
      <c r="Y816" s="33"/>
      <c r="AB816" s="33"/>
    </row>
    <row r="817" customFormat="false" ht="13" hidden="false" customHeight="false" outlineLevel="0" collapsed="false">
      <c r="B817" s="70"/>
      <c r="C817" s="70"/>
      <c r="D817" s="33"/>
      <c r="E817" s="33"/>
      <c r="F817" s="33"/>
      <c r="G817" s="33"/>
      <c r="H817" s="33"/>
      <c r="I817" s="33"/>
      <c r="J817" s="33"/>
      <c r="T817" s="54"/>
      <c r="W817" s="33"/>
      <c r="Y817" s="33"/>
      <c r="AB817" s="33"/>
    </row>
    <row r="818" customFormat="false" ht="13" hidden="false" customHeight="false" outlineLevel="0" collapsed="false">
      <c r="B818" s="70"/>
      <c r="C818" s="70"/>
      <c r="D818" s="33"/>
      <c r="E818" s="33"/>
      <c r="F818" s="33"/>
      <c r="G818" s="33"/>
      <c r="H818" s="33"/>
      <c r="I818" s="33"/>
      <c r="J818" s="33"/>
      <c r="T818" s="54"/>
      <c r="W818" s="33"/>
      <c r="Y818" s="33"/>
      <c r="AB818" s="33"/>
    </row>
    <row r="819" customFormat="false" ht="13" hidden="false" customHeight="false" outlineLevel="0" collapsed="false">
      <c r="B819" s="70"/>
      <c r="C819" s="70"/>
      <c r="D819" s="33"/>
      <c r="E819" s="33"/>
      <c r="F819" s="33"/>
      <c r="G819" s="33"/>
      <c r="H819" s="33"/>
      <c r="I819" s="33"/>
      <c r="J819" s="33"/>
      <c r="T819" s="54"/>
      <c r="W819" s="33"/>
      <c r="Y819" s="33"/>
      <c r="AB819" s="33"/>
    </row>
    <row r="820" customFormat="false" ht="13" hidden="false" customHeight="false" outlineLevel="0" collapsed="false">
      <c r="B820" s="70"/>
      <c r="C820" s="70"/>
      <c r="D820" s="33"/>
      <c r="E820" s="33"/>
      <c r="F820" s="33"/>
      <c r="G820" s="33"/>
      <c r="H820" s="33"/>
      <c r="I820" s="33"/>
      <c r="J820" s="33"/>
      <c r="T820" s="54"/>
      <c r="W820" s="33"/>
      <c r="Y820" s="33"/>
      <c r="AB820" s="33"/>
    </row>
    <row r="821" customFormat="false" ht="13" hidden="false" customHeight="false" outlineLevel="0" collapsed="false">
      <c r="B821" s="70"/>
      <c r="C821" s="70"/>
      <c r="D821" s="33"/>
      <c r="E821" s="33"/>
      <c r="F821" s="33"/>
      <c r="G821" s="33"/>
      <c r="H821" s="33"/>
      <c r="I821" s="33"/>
      <c r="J821" s="33"/>
      <c r="T821" s="54"/>
      <c r="W821" s="33"/>
      <c r="Y821" s="33"/>
      <c r="AB821" s="33"/>
    </row>
    <row r="822" customFormat="false" ht="13" hidden="false" customHeight="false" outlineLevel="0" collapsed="false">
      <c r="B822" s="70"/>
      <c r="C822" s="70"/>
      <c r="D822" s="33"/>
      <c r="E822" s="33"/>
      <c r="F822" s="33"/>
      <c r="G822" s="33"/>
      <c r="H822" s="33"/>
      <c r="I822" s="33"/>
      <c r="J822" s="33"/>
      <c r="T822" s="54"/>
      <c r="W822" s="33"/>
      <c r="Y822" s="33"/>
      <c r="AB822" s="33"/>
    </row>
    <row r="823" customFormat="false" ht="13" hidden="false" customHeight="false" outlineLevel="0" collapsed="false">
      <c r="B823" s="70"/>
      <c r="C823" s="70"/>
      <c r="D823" s="33"/>
      <c r="E823" s="33"/>
      <c r="F823" s="33"/>
      <c r="G823" s="33"/>
      <c r="H823" s="33"/>
      <c r="I823" s="33"/>
      <c r="J823" s="33"/>
      <c r="T823" s="54"/>
      <c r="W823" s="33"/>
      <c r="Y823" s="33"/>
      <c r="AB823" s="33"/>
    </row>
    <row r="824" customFormat="false" ht="13" hidden="false" customHeight="false" outlineLevel="0" collapsed="false">
      <c r="B824" s="70"/>
      <c r="C824" s="70"/>
      <c r="D824" s="33"/>
      <c r="E824" s="33"/>
      <c r="F824" s="33"/>
      <c r="G824" s="33"/>
      <c r="H824" s="33"/>
      <c r="I824" s="33"/>
      <c r="J824" s="33"/>
      <c r="T824" s="54"/>
      <c r="W824" s="33"/>
      <c r="Y824" s="33"/>
      <c r="AB824" s="33"/>
    </row>
    <row r="825" customFormat="false" ht="13" hidden="false" customHeight="false" outlineLevel="0" collapsed="false">
      <c r="B825" s="70"/>
      <c r="C825" s="70"/>
      <c r="D825" s="33"/>
      <c r="E825" s="33"/>
      <c r="F825" s="33"/>
      <c r="G825" s="33"/>
      <c r="H825" s="33"/>
      <c r="I825" s="33"/>
      <c r="J825" s="33"/>
      <c r="T825" s="54"/>
      <c r="W825" s="33"/>
      <c r="Y825" s="33"/>
      <c r="AB825" s="33"/>
    </row>
    <row r="826" customFormat="false" ht="13" hidden="false" customHeight="false" outlineLevel="0" collapsed="false">
      <c r="B826" s="70"/>
      <c r="C826" s="70"/>
      <c r="D826" s="33"/>
      <c r="E826" s="33"/>
      <c r="F826" s="33"/>
      <c r="G826" s="33"/>
      <c r="H826" s="33"/>
      <c r="I826" s="33"/>
      <c r="J826" s="33"/>
      <c r="T826" s="54"/>
      <c r="W826" s="33"/>
      <c r="Y826" s="33"/>
      <c r="AB826" s="33"/>
    </row>
    <row r="827" customFormat="false" ht="13" hidden="false" customHeight="false" outlineLevel="0" collapsed="false">
      <c r="B827" s="70"/>
      <c r="C827" s="70"/>
      <c r="D827" s="33"/>
      <c r="E827" s="33"/>
      <c r="F827" s="33"/>
      <c r="G827" s="33"/>
      <c r="H827" s="33"/>
      <c r="I827" s="33"/>
      <c r="J827" s="33"/>
      <c r="T827" s="54"/>
      <c r="W827" s="33"/>
      <c r="Y827" s="33"/>
      <c r="AB827" s="33"/>
    </row>
    <row r="828" customFormat="false" ht="13" hidden="false" customHeight="false" outlineLevel="0" collapsed="false">
      <c r="B828" s="70"/>
      <c r="C828" s="70"/>
      <c r="D828" s="33"/>
      <c r="E828" s="33"/>
      <c r="F828" s="33"/>
      <c r="G828" s="33"/>
      <c r="H828" s="33"/>
      <c r="I828" s="33"/>
      <c r="J828" s="33"/>
      <c r="T828" s="54"/>
      <c r="W828" s="33"/>
      <c r="Y828" s="33"/>
      <c r="AB828" s="33"/>
    </row>
    <row r="829" customFormat="false" ht="13" hidden="false" customHeight="false" outlineLevel="0" collapsed="false">
      <c r="B829" s="70"/>
      <c r="C829" s="70"/>
      <c r="D829" s="33"/>
      <c r="E829" s="33"/>
      <c r="F829" s="33"/>
      <c r="G829" s="33"/>
      <c r="H829" s="33"/>
      <c r="I829" s="33"/>
      <c r="J829" s="33"/>
      <c r="T829" s="54"/>
      <c r="W829" s="33"/>
      <c r="Y829" s="33"/>
      <c r="AB829" s="33"/>
    </row>
    <row r="830" customFormat="false" ht="13" hidden="false" customHeight="false" outlineLevel="0" collapsed="false">
      <c r="B830" s="70"/>
      <c r="C830" s="70"/>
      <c r="D830" s="33"/>
      <c r="E830" s="33"/>
      <c r="F830" s="33"/>
      <c r="G830" s="33"/>
      <c r="H830" s="33"/>
      <c r="I830" s="33"/>
      <c r="J830" s="33"/>
      <c r="T830" s="54"/>
      <c r="W830" s="33"/>
      <c r="Y830" s="33"/>
      <c r="AB830" s="33"/>
    </row>
    <row r="831" customFormat="false" ht="13" hidden="false" customHeight="false" outlineLevel="0" collapsed="false">
      <c r="B831" s="70"/>
      <c r="C831" s="70"/>
      <c r="D831" s="33"/>
      <c r="E831" s="33"/>
      <c r="F831" s="33"/>
      <c r="G831" s="33"/>
      <c r="H831" s="33"/>
      <c r="I831" s="33"/>
      <c r="J831" s="33"/>
      <c r="T831" s="54"/>
      <c r="W831" s="33"/>
      <c r="Y831" s="33"/>
      <c r="AB831" s="33"/>
    </row>
    <row r="832" customFormat="false" ht="13" hidden="false" customHeight="false" outlineLevel="0" collapsed="false">
      <c r="B832" s="70"/>
      <c r="C832" s="70"/>
      <c r="D832" s="33"/>
      <c r="E832" s="33"/>
      <c r="F832" s="33"/>
      <c r="G832" s="33"/>
      <c r="H832" s="33"/>
      <c r="I832" s="33"/>
      <c r="J832" s="33"/>
      <c r="T832" s="54"/>
      <c r="W832" s="33"/>
      <c r="Y832" s="33"/>
      <c r="AB832" s="33"/>
    </row>
    <row r="833" customFormat="false" ht="13" hidden="false" customHeight="false" outlineLevel="0" collapsed="false">
      <c r="B833" s="70"/>
      <c r="C833" s="70"/>
      <c r="D833" s="33"/>
      <c r="E833" s="33"/>
      <c r="F833" s="33"/>
      <c r="G833" s="33"/>
      <c r="H833" s="33"/>
      <c r="I833" s="33"/>
      <c r="J833" s="33"/>
      <c r="T833" s="54"/>
      <c r="W833" s="33"/>
      <c r="Y833" s="33"/>
      <c r="AB833" s="33"/>
    </row>
    <row r="834" customFormat="false" ht="13" hidden="false" customHeight="false" outlineLevel="0" collapsed="false">
      <c r="B834" s="70"/>
      <c r="C834" s="70"/>
      <c r="D834" s="33"/>
      <c r="E834" s="33"/>
      <c r="F834" s="33"/>
      <c r="G834" s="33"/>
      <c r="H834" s="33"/>
      <c r="I834" s="33"/>
      <c r="J834" s="33"/>
      <c r="T834" s="54"/>
      <c r="W834" s="33"/>
      <c r="Y834" s="33"/>
      <c r="AB834" s="33"/>
    </row>
    <row r="835" customFormat="false" ht="13" hidden="false" customHeight="false" outlineLevel="0" collapsed="false">
      <c r="B835" s="70"/>
      <c r="C835" s="70"/>
      <c r="D835" s="33"/>
      <c r="E835" s="33"/>
      <c r="F835" s="33"/>
      <c r="G835" s="33"/>
      <c r="H835" s="33"/>
      <c r="I835" s="33"/>
      <c r="J835" s="33"/>
      <c r="T835" s="54"/>
      <c r="W835" s="33"/>
      <c r="Y835" s="33"/>
      <c r="AB835" s="33"/>
    </row>
    <row r="836" customFormat="false" ht="13" hidden="false" customHeight="false" outlineLevel="0" collapsed="false">
      <c r="B836" s="70"/>
      <c r="C836" s="70"/>
      <c r="D836" s="33"/>
      <c r="E836" s="33"/>
      <c r="F836" s="33"/>
      <c r="G836" s="33"/>
      <c r="H836" s="33"/>
      <c r="I836" s="33"/>
      <c r="J836" s="33"/>
      <c r="T836" s="54"/>
      <c r="W836" s="33"/>
      <c r="Y836" s="33"/>
      <c r="AB836" s="33"/>
    </row>
    <row r="837" customFormat="false" ht="13" hidden="false" customHeight="false" outlineLevel="0" collapsed="false">
      <c r="B837" s="70"/>
      <c r="C837" s="70"/>
      <c r="D837" s="33"/>
      <c r="E837" s="33"/>
      <c r="F837" s="33"/>
      <c r="G837" s="33"/>
      <c r="H837" s="33"/>
      <c r="I837" s="33"/>
      <c r="J837" s="33"/>
      <c r="T837" s="54"/>
      <c r="W837" s="33"/>
      <c r="Y837" s="33"/>
      <c r="AB837" s="33"/>
    </row>
    <row r="838" customFormat="false" ht="13" hidden="false" customHeight="false" outlineLevel="0" collapsed="false">
      <c r="B838" s="70"/>
      <c r="C838" s="70"/>
      <c r="D838" s="33"/>
      <c r="E838" s="33"/>
      <c r="F838" s="33"/>
      <c r="G838" s="33"/>
      <c r="H838" s="33"/>
      <c r="I838" s="33"/>
      <c r="J838" s="33"/>
      <c r="T838" s="54"/>
      <c r="W838" s="33"/>
      <c r="Y838" s="33"/>
      <c r="AB838" s="33"/>
    </row>
    <row r="839" customFormat="false" ht="13" hidden="false" customHeight="false" outlineLevel="0" collapsed="false">
      <c r="B839" s="70"/>
      <c r="C839" s="70"/>
      <c r="D839" s="33"/>
      <c r="E839" s="33"/>
      <c r="F839" s="33"/>
      <c r="G839" s="33"/>
      <c r="H839" s="33"/>
      <c r="I839" s="33"/>
      <c r="J839" s="33"/>
      <c r="T839" s="54"/>
      <c r="W839" s="33"/>
      <c r="Y839" s="33"/>
      <c r="AB839" s="33"/>
    </row>
    <row r="840" customFormat="false" ht="13" hidden="false" customHeight="false" outlineLevel="0" collapsed="false">
      <c r="B840" s="70"/>
      <c r="C840" s="70"/>
      <c r="D840" s="33"/>
      <c r="E840" s="33"/>
      <c r="F840" s="33"/>
      <c r="G840" s="33"/>
      <c r="H840" s="33"/>
      <c r="I840" s="33"/>
      <c r="J840" s="33"/>
      <c r="T840" s="54"/>
      <c r="W840" s="33"/>
      <c r="Y840" s="33"/>
      <c r="AB840" s="33"/>
    </row>
    <row r="841" customFormat="false" ht="13" hidden="false" customHeight="false" outlineLevel="0" collapsed="false">
      <c r="B841" s="70"/>
      <c r="C841" s="70"/>
      <c r="D841" s="33"/>
      <c r="E841" s="33"/>
      <c r="F841" s="33"/>
      <c r="G841" s="33"/>
      <c r="H841" s="33"/>
      <c r="I841" s="33"/>
      <c r="J841" s="33"/>
      <c r="T841" s="54"/>
      <c r="W841" s="33"/>
      <c r="Y841" s="33"/>
      <c r="AB841" s="33"/>
    </row>
    <row r="842" customFormat="false" ht="13" hidden="false" customHeight="false" outlineLevel="0" collapsed="false">
      <c r="B842" s="70"/>
      <c r="C842" s="70"/>
      <c r="D842" s="33"/>
      <c r="E842" s="33"/>
      <c r="F842" s="33"/>
      <c r="G842" s="33"/>
      <c r="H842" s="33"/>
      <c r="I842" s="33"/>
      <c r="J842" s="33"/>
      <c r="T842" s="54"/>
      <c r="W842" s="33"/>
      <c r="Y842" s="33"/>
      <c r="AB842" s="33"/>
    </row>
    <row r="843" customFormat="false" ht="13" hidden="false" customHeight="false" outlineLevel="0" collapsed="false">
      <c r="B843" s="70"/>
      <c r="C843" s="70"/>
      <c r="D843" s="33"/>
      <c r="E843" s="33"/>
      <c r="F843" s="33"/>
      <c r="G843" s="33"/>
      <c r="H843" s="33"/>
      <c r="I843" s="33"/>
      <c r="J843" s="33"/>
      <c r="T843" s="54"/>
      <c r="W843" s="33"/>
      <c r="Y843" s="33"/>
      <c r="AB843" s="33"/>
    </row>
    <row r="844" customFormat="false" ht="13" hidden="false" customHeight="false" outlineLevel="0" collapsed="false">
      <c r="B844" s="70"/>
      <c r="C844" s="70"/>
      <c r="D844" s="33"/>
      <c r="E844" s="33"/>
      <c r="F844" s="33"/>
      <c r="G844" s="33"/>
      <c r="H844" s="33"/>
      <c r="I844" s="33"/>
      <c r="J844" s="33"/>
      <c r="T844" s="54"/>
      <c r="W844" s="33"/>
      <c r="Y844" s="33"/>
      <c r="AB844" s="33"/>
    </row>
    <row r="845" customFormat="false" ht="13" hidden="false" customHeight="false" outlineLevel="0" collapsed="false">
      <c r="B845" s="70"/>
      <c r="C845" s="70"/>
      <c r="D845" s="33"/>
      <c r="E845" s="33"/>
      <c r="F845" s="33"/>
      <c r="G845" s="33"/>
      <c r="H845" s="33"/>
      <c r="I845" s="33"/>
      <c r="J845" s="33"/>
      <c r="T845" s="54"/>
      <c r="W845" s="33"/>
      <c r="Y845" s="33"/>
      <c r="AB845" s="33"/>
    </row>
    <row r="846" customFormat="false" ht="13" hidden="false" customHeight="false" outlineLevel="0" collapsed="false">
      <c r="B846" s="70"/>
      <c r="C846" s="70"/>
      <c r="D846" s="33"/>
      <c r="E846" s="33"/>
      <c r="F846" s="33"/>
      <c r="G846" s="33"/>
      <c r="H846" s="33"/>
      <c r="I846" s="33"/>
      <c r="J846" s="33"/>
      <c r="T846" s="54"/>
      <c r="W846" s="33"/>
      <c r="Y846" s="33"/>
      <c r="AB846" s="33"/>
    </row>
    <row r="847" customFormat="false" ht="13" hidden="false" customHeight="false" outlineLevel="0" collapsed="false">
      <c r="B847" s="70"/>
      <c r="C847" s="70"/>
      <c r="D847" s="33"/>
      <c r="E847" s="33"/>
      <c r="F847" s="33"/>
      <c r="G847" s="33"/>
      <c r="H847" s="33"/>
      <c r="I847" s="33"/>
      <c r="J847" s="33"/>
      <c r="T847" s="54"/>
      <c r="W847" s="33"/>
      <c r="Y847" s="33"/>
      <c r="AB847" s="33"/>
    </row>
    <row r="848" customFormat="false" ht="13" hidden="false" customHeight="false" outlineLevel="0" collapsed="false">
      <c r="B848" s="70"/>
      <c r="C848" s="70"/>
      <c r="D848" s="33"/>
      <c r="E848" s="33"/>
      <c r="F848" s="33"/>
      <c r="G848" s="33"/>
      <c r="H848" s="33"/>
      <c r="I848" s="33"/>
      <c r="J848" s="33"/>
      <c r="T848" s="54"/>
      <c r="W848" s="33"/>
      <c r="Y848" s="33"/>
      <c r="AB848" s="33"/>
    </row>
    <row r="849" customFormat="false" ht="13" hidden="false" customHeight="false" outlineLevel="0" collapsed="false">
      <c r="B849" s="70"/>
      <c r="C849" s="70"/>
      <c r="D849" s="33"/>
      <c r="E849" s="33"/>
      <c r="F849" s="33"/>
      <c r="G849" s="33"/>
      <c r="H849" s="33"/>
      <c r="I849" s="33"/>
      <c r="J849" s="33"/>
      <c r="T849" s="54"/>
      <c r="W849" s="33"/>
      <c r="Y849" s="33"/>
      <c r="AB849" s="33"/>
    </row>
    <row r="850" customFormat="false" ht="13" hidden="false" customHeight="false" outlineLevel="0" collapsed="false">
      <c r="B850" s="70"/>
      <c r="C850" s="70"/>
      <c r="D850" s="33"/>
      <c r="E850" s="33"/>
      <c r="F850" s="33"/>
      <c r="G850" s="33"/>
      <c r="H850" s="33"/>
      <c r="I850" s="33"/>
      <c r="J850" s="33"/>
      <c r="T850" s="54"/>
      <c r="W850" s="33"/>
      <c r="Y850" s="33"/>
      <c r="AB850" s="33"/>
    </row>
    <row r="851" customFormat="false" ht="13" hidden="false" customHeight="false" outlineLevel="0" collapsed="false">
      <c r="B851" s="70"/>
      <c r="C851" s="70"/>
      <c r="D851" s="33"/>
      <c r="E851" s="33"/>
      <c r="F851" s="33"/>
      <c r="G851" s="33"/>
      <c r="H851" s="33"/>
      <c r="I851" s="33"/>
      <c r="J851" s="33"/>
      <c r="T851" s="54"/>
      <c r="W851" s="33"/>
      <c r="Y851" s="33"/>
      <c r="AB851" s="33"/>
    </row>
    <row r="852" customFormat="false" ht="13" hidden="false" customHeight="false" outlineLevel="0" collapsed="false">
      <c r="B852" s="70"/>
      <c r="C852" s="70"/>
      <c r="D852" s="33"/>
      <c r="E852" s="33"/>
      <c r="F852" s="33"/>
      <c r="G852" s="33"/>
      <c r="H852" s="33"/>
      <c r="I852" s="33"/>
      <c r="J852" s="33"/>
      <c r="T852" s="54"/>
      <c r="W852" s="33"/>
      <c r="Y852" s="33"/>
      <c r="AB852" s="33"/>
    </row>
    <row r="853" customFormat="false" ht="13" hidden="false" customHeight="false" outlineLevel="0" collapsed="false">
      <c r="B853" s="70"/>
      <c r="C853" s="70"/>
      <c r="D853" s="33"/>
      <c r="E853" s="33"/>
      <c r="F853" s="33"/>
      <c r="G853" s="33"/>
      <c r="H853" s="33"/>
      <c r="I853" s="33"/>
      <c r="J853" s="33"/>
      <c r="T853" s="54"/>
      <c r="W853" s="33"/>
      <c r="Y853" s="33"/>
      <c r="AB853" s="33"/>
    </row>
    <row r="854" customFormat="false" ht="13" hidden="false" customHeight="false" outlineLevel="0" collapsed="false">
      <c r="B854" s="70"/>
      <c r="C854" s="70"/>
      <c r="D854" s="33"/>
      <c r="E854" s="33"/>
      <c r="F854" s="33"/>
      <c r="G854" s="33"/>
      <c r="H854" s="33"/>
      <c r="I854" s="33"/>
      <c r="J854" s="33"/>
      <c r="T854" s="54"/>
      <c r="W854" s="33"/>
      <c r="Y854" s="33"/>
      <c r="AB854" s="33"/>
    </row>
    <row r="855" customFormat="false" ht="13" hidden="false" customHeight="false" outlineLevel="0" collapsed="false">
      <c r="B855" s="70"/>
      <c r="C855" s="70"/>
      <c r="D855" s="33"/>
      <c r="E855" s="33"/>
      <c r="F855" s="33"/>
      <c r="G855" s="33"/>
      <c r="H855" s="33"/>
      <c r="I855" s="33"/>
      <c r="J855" s="33"/>
      <c r="T855" s="54"/>
      <c r="W855" s="33"/>
      <c r="Y855" s="33"/>
      <c r="AB855" s="33"/>
    </row>
    <row r="856" customFormat="false" ht="13" hidden="false" customHeight="false" outlineLevel="0" collapsed="false">
      <c r="B856" s="70"/>
      <c r="C856" s="70"/>
      <c r="D856" s="33"/>
      <c r="E856" s="33"/>
      <c r="F856" s="33"/>
      <c r="G856" s="33"/>
      <c r="H856" s="33"/>
      <c r="I856" s="33"/>
      <c r="J856" s="33"/>
      <c r="T856" s="54"/>
      <c r="W856" s="33"/>
      <c r="Y856" s="33"/>
      <c r="AB856" s="33"/>
    </row>
    <row r="857" customFormat="false" ht="13" hidden="false" customHeight="false" outlineLevel="0" collapsed="false">
      <c r="B857" s="70"/>
      <c r="C857" s="70"/>
      <c r="D857" s="33"/>
      <c r="E857" s="33"/>
      <c r="F857" s="33"/>
      <c r="G857" s="33"/>
      <c r="H857" s="33"/>
      <c r="I857" s="33"/>
      <c r="J857" s="33"/>
      <c r="T857" s="54"/>
      <c r="W857" s="33"/>
      <c r="Y857" s="33"/>
      <c r="AB857" s="33"/>
    </row>
    <row r="858" customFormat="false" ht="13" hidden="false" customHeight="false" outlineLevel="0" collapsed="false">
      <c r="B858" s="70"/>
      <c r="C858" s="70"/>
      <c r="D858" s="33"/>
      <c r="E858" s="33"/>
      <c r="F858" s="33"/>
      <c r="G858" s="33"/>
      <c r="H858" s="33"/>
      <c r="I858" s="33"/>
      <c r="J858" s="33"/>
      <c r="T858" s="54"/>
      <c r="W858" s="33"/>
      <c r="Y858" s="33"/>
      <c r="AB858" s="33"/>
    </row>
    <row r="859" customFormat="false" ht="13" hidden="false" customHeight="false" outlineLevel="0" collapsed="false">
      <c r="B859" s="70"/>
      <c r="C859" s="70"/>
      <c r="D859" s="33"/>
      <c r="E859" s="33"/>
      <c r="F859" s="33"/>
      <c r="G859" s="33"/>
      <c r="H859" s="33"/>
      <c r="I859" s="33"/>
      <c r="J859" s="33"/>
      <c r="T859" s="54"/>
      <c r="W859" s="33"/>
      <c r="Y859" s="33"/>
      <c r="AB859" s="33"/>
    </row>
    <row r="860" customFormat="false" ht="13" hidden="false" customHeight="false" outlineLevel="0" collapsed="false">
      <c r="B860" s="70"/>
      <c r="C860" s="70"/>
      <c r="D860" s="33"/>
      <c r="E860" s="33"/>
      <c r="F860" s="33"/>
      <c r="G860" s="33"/>
      <c r="H860" s="33"/>
      <c r="I860" s="33"/>
      <c r="J860" s="33"/>
      <c r="T860" s="54"/>
      <c r="W860" s="33"/>
      <c r="Y860" s="33"/>
      <c r="AB860" s="33"/>
    </row>
    <row r="861" customFormat="false" ht="13" hidden="false" customHeight="false" outlineLevel="0" collapsed="false">
      <c r="B861" s="70"/>
      <c r="C861" s="70"/>
      <c r="D861" s="33"/>
      <c r="E861" s="33"/>
      <c r="F861" s="33"/>
      <c r="G861" s="33"/>
      <c r="H861" s="33"/>
      <c r="I861" s="33"/>
      <c r="J861" s="33"/>
      <c r="T861" s="54"/>
      <c r="W861" s="33"/>
      <c r="Y861" s="33"/>
      <c r="AB861" s="33"/>
    </row>
    <row r="862" customFormat="false" ht="13" hidden="false" customHeight="false" outlineLevel="0" collapsed="false">
      <c r="B862" s="70"/>
      <c r="C862" s="70"/>
      <c r="D862" s="33"/>
      <c r="E862" s="33"/>
      <c r="F862" s="33"/>
      <c r="G862" s="33"/>
      <c r="H862" s="33"/>
      <c r="I862" s="33"/>
      <c r="J862" s="33"/>
      <c r="T862" s="54"/>
      <c r="W862" s="33"/>
      <c r="Y862" s="33"/>
      <c r="AB862" s="33"/>
    </row>
    <row r="863" customFormat="false" ht="13" hidden="false" customHeight="false" outlineLevel="0" collapsed="false">
      <c r="B863" s="70"/>
      <c r="C863" s="70"/>
      <c r="D863" s="33"/>
      <c r="E863" s="33"/>
      <c r="F863" s="33"/>
      <c r="G863" s="33"/>
      <c r="H863" s="33"/>
      <c r="I863" s="33"/>
      <c r="J863" s="33"/>
      <c r="T863" s="54"/>
      <c r="W863" s="33"/>
      <c r="Y863" s="33"/>
      <c r="AB863" s="33"/>
    </row>
    <row r="864" customFormat="false" ht="13" hidden="false" customHeight="false" outlineLevel="0" collapsed="false">
      <c r="B864" s="70"/>
      <c r="C864" s="70"/>
      <c r="D864" s="33"/>
      <c r="E864" s="33"/>
      <c r="F864" s="33"/>
      <c r="G864" s="33"/>
      <c r="H864" s="33"/>
      <c r="I864" s="33"/>
      <c r="J864" s="33"/>
      <c r="T864" s="54"/>
      <c r="W864" s="33"/>
      <c r="Y864" s="33"/>
      <c r="AB864" s="33"/>
    </row>
    <row r="865" customFormat="false" ht="13" hidden="false" customHeight="false" outlineLevel="0" collapsed="false">
      <c r="B865" s="70"/>
      <c r="C865" s="70"/>
      <c r="D865" s="33"/>
      <c r="E865" s="33"/>
      <c r="F865" s="33"/>
      <c r="G865" s="33"/>
      <c r="H865" s="33"/>
      <c r="I865" s="33"/>
      <c r="J865" s="33"/>
      <c r="T865" s="54"/>
      <c r="W865" s="33"/>
      <c r="Y865" s="33"/>
      <c r="AB865" s="33"/>
    </row>
    <row r="866" customFormat="false" ht="13" hidden="false" customHeight="false" outlineLevel="0" collapsed="false">
      <c r="B866" s="70"/>
      <c r="C866" s="70"/>
      <c r="D866" s="33"/>
      <c r="E866" s="33"/>
      <c r="F866" s="33"/>
      <c r="G866" s="33"/>
      <c r="H866" s="33"/>
      <c r="I866" s="33"/>
      <c r="J866" s="33"/>
      <c r="T866" s="54"/>
      <c r="W866" s="33"/>
      <c r="Y866" s="33"/>
      <c r="AB866" s="33"/>
    </row>
    <row r="867" customFormat="false" ht="13" hidden="false" customHeight="false" outlineLevel="0" collapsed="false">
      <c r="B867" s="70"/>
      <c r="C867" s="70"/>
      <c r="D867" s="33"/>
      <c r="E867" s="33"/>
      <c r="F867" s="33"/>
      <c r="G867" s="33"/>
      <c r="H867" s="33"/>
      <c r="I867" s="33"/>
      <c r="J867" s="33"/>
      <c r="T867" s="54"/>
      <c r="W867" s="33"/>
      <c r="Y867" s="33"/>
      <c r="AB867" s="33"/>
    </row>
    <row r="868" customFormat="false" ht="13" hidden="false" customHeight="false" outlineLevel="0" collapsed="false">
      <c r="B868" s="70"/>
      <c r="C868" s="70"/>
      <c r="D868" s="33"/>
      <c r="E868" s="33"/>
      <c r="F868" s="33"/>
      <c r="G868" s="33"/>
      <c r="H868" s="33"/>
      <c r="I868" s="33"/>
      <c r="J868" s="33"/>
      <c r="T868" s="54"/>
      <c r="W868" s="33"/>
      <c r="Y868" s="33"/>
      <c r="AB868" s="33"/>
    </row>
    <row r="869" customFormat="false" ht="13" hidden="false" customHeight="false" outlineLevel="0" collapsed="false">
      <c r="B869" s="70"/>
      <c r="C869" s="70"/>
      <c r="D869" s="33"/>
      <c r="E869" s="33"/>
      <c r="F869" s="33"/>
      <c r="G869" s="33"/>
      <c r="H869" s="33"/>
      <c r="I869" s="33"/>
      <c r="J869" s="33"/>
      <c r="T869" s="54"/>
      <c r="W869" s="33"/>
      <c r="Y869" s="33"/>
      <c r="AB869" s="33"/>
    </row>
    <row r="870" customFormat="false" ht="13" hidden="false" customHeight="false" outlineLevel="0" collapsed="false">
      <c r="B870" s="70"/>
      <c r="C870" s="70"/>
      <c r="D870" s="33"/>
      <c r="E870" s="33"/>
      <c r="F870" s="33"/>
      <c r="G870" s="33"/>
      <c r="H870" s="33"/>
      <c r="I870" s="33"/>
      <c r="J870" s="33"/>
      <c r="T870" s="54"/>
      <c r="W870" s="33"/>
      <c r="Y870" s="33"/>
      <c r="AB870" s="33"/>
    </row>
    <row r="871" customFormat="false" ht="13" hidden="false" customHeight="false" outlineLevel="0" collapsed="false">
      <c r="B871" s="70"/>
      <c r="C871" s="70"/>
      <c r="D871" s="33"/>
      <c r="E871" s="33"/>
      <c r="F871" s="33"/>
      <c r="G871" s="33"/>
      <c r="H871" s="33"/>
      <c r="I871" s="33"/>
      <c r="J871" s="33"/>
      <c r="T871" s="54"/>
      <c r="W871" s="33"/>
      <c r="Y871" s="33"/>
      <c r="AB871" s="33"/>
    </row>
    <row r="872" customFormat="false" ht="13" hidden="false" customHeight="false" outlineLevel="0" collapsed="false">
      <c r="B872" s="70"/>
      <c r="C872" s="70"/>
      <c r="D872" s="33"/>
      <c r="E872" s="33"/>
      <c r="F872" s="33"/>
      <c r="G872" s="33"/>
      <c r="H872" s="33"/>
      <c r="I872" s="33"/>
      <c r="J872" s="33"/>
      <c r="T872" s="54"/>
      <c r="W872" s="33"/>
      <c r="Y872" s="33"/>
      <c r="AB872" s="33"/>
    </row>
    <row r="873" customFormat="false" ht="13" hidden="false" customHeight="false" outlineLevel="0" collapsed="false">
      <c r="B873" s="70"/>
      <c r="C873" s="70"/>
      <c r="D873" s="33"/>
      <c r="E873" s="33"/>
      <c r="F873" s="33"/>
      <c r="G873" s="33"/>
      <c r="H873" s="33"/>
      <c r="I873" s="33"/>
      <c r="J873" s="33"/>
      <c r="T873" s="54"/>
      <c r="W873" s="33"/>
      <c r="Y873" s="33"/>
      <c r="AB873" s="33"/>
    </row>
    <row r="874" customFormat="false" ht="13" hidden="false" customHeight="false" outlineLevel="0" collapsed="false">
      <c r="B874" s="70"/>
      <c r="C874" s="70"/>
      <c r="D874" s="33"/>
      <c r="E874" s="33"/>
      <c r="F874" s="33"/>
      <c r="G874" s="33"/>
      <c r="H874" s="33"/>
      <c r="I874" s="33"/>
      <c r="J874" s="33"/>
      <c r="T874" s="54"/>
      <c r="W874" s="33"/>
      <c r="Y874" s="33"/>
      <c r="AB874" s="33"/>
    </row>
    <row r="875" customFormat="false" ht="13" hidden="false" customHeight="false" outlineLevel="0" collapsed="false">
      <c r="B875" s="70"/>
      <c r="C875" s="70"/>
      <c r="D875" s="33"/>
      <c r="E875" s="33"/>
      <c r="F875" s="33"/>
      <c r="G875" s="33"/>
      <c r="H875" s="33"/>
      <c r="I875" s="33"/>
      <c r="J875" s="33"/>
      <c r="T875" s="54"/>
      <c r="W875" s="33"/>
      <c r="Y875" s="33"/>
      <c r="AB875" s="33"/>
    </row>
    <row r="876" customFormat="false" ht="13" hidden="false" customHeight="false" outlineLevel="0" collapsed="false">
      <c r="B876" s="70"/>
      <c r="C876" s="70"/>
      <c r="D876" s="33"/>
      <c r="E876" s="33"/>
      <c r="F876" s="33"/>
      <c r="G876" s="33"/>
      <c r="H876" s="33"/>
      <c r="I876" s="33"/>
      <c r="J876" s="33"/>
      <c r="T876" s="54"/>
      <c r="W876" s="33"/>
      <c r="Y876" s="33"/>
      <c r="AB876" s="33"/>
    </row>
    <row r="877" customFormat="false" ht="13" hidden="false" customHeight="false" outlineLevel="0" collapsed="false">
      <c r="B877" s="70"/>
      <c r="C877" s="70"/>
      <c r="D877" s="33"/>
      <c r="E877" s="33"/>
      <c r="F877" s="33"/>
      <c r="G877" s="33"/>
      <c r="H877" s="33"/>
      <c r="I877" s="33"/>
      <c r="J877" s="33"/>
      <c r="T877" s="54"/>
      <c r="W877" s="33"/>
      <c r="Y877" s="33"/>
      <c r="AB877" s="33"/>
    </row>
    <row r="878" customFormat="false" ht="13" hidden="false" customHeight="false" outlineLevel="0" collapsed="false">
      <c r="B878" s="70"/>
      <c r="C878" s="70"/>
      <c r="D878" s="33"/>
      <c r="E878" s="33"/>
      <c r="F878" s="33"/>
      <c r="G878" s="33"/>
      <c r="H878" s="33"/>
      <c r="I878" s="33"/>
      <c r="J878" s="33"/>
      <c r="T878" s="54"/>
      <c r="W878" s="33"/>
      <c r="Y878" s="33"/>
      <c r="AB878" s="33"/>
    </row>
    <row r="879" customFormat="false" ht="13" hidden="false" customHeight="false" outlineLevel="0" collapsed="false">
      <c r="B879" s="70"/>
      <c r="C879" s="70"/>
      <c r="D879" s="33"/>
      <c r="E879" s="33"/>
      <c r="F879" s="33"/>
      <c r="G879" s="33"/>
      <c r="H879" s="33"/>
      <c r="I879" s="33"/>
      <c r="J879" s="33"/>
      <c r="T879" s="54"/>
      <c r="W879" s="33"/>
      <c r="Y879" s="33"/>
      <c r="AB879" s="33"/>
    </row>
    <row r="880" customFormat="false" ht="13" hidden="false" customHeight="false" outlineLevel="0" collapsed="false">
      <c r="B880" s="70"/>
      <c r="C880" s="70"/>
      <c r="D880" s="33"/>
      <c r="E880" s="33"/>
      <c r="F880" s="33"/>
      <c r="G880" s="33"/>
      <c r="H880" s="33"/>
      <c r="I880" s="33"/>
      <c r="J880" s="33"/>
      <c r="T880" s="54"/>
      <c r="W880" s="33"/>
      <c r="Y880" s="33"/>
      <c r="AB880" s="33"/>
    </row>
    <row r="881" customFormat="false" ht="13" hidden="false" customHeight="false" outlineLevel="0" collapsed="false">
      <c r="B881" s="70"/>
      <c r="C881" s="70"/>
      <c r="D881" s="33"/>
      <c r="E881" s="33"/>
      <c r="F881" s="33"/>
      <c r="G881" s="33"/>
      <c r="H881" s="33"/>
      <c r="I881" s="33"/>
      <c r="J881" s="33"/>
      <c r="T881" s="54"/>
      <c r="W881" s="33"/>
      <c r="Y881" s="33"/>
      <c r="AB881" s="33"/>
    </row>
    <row r="882" customFormat="false" ht="13" hidden="false" customHeight="false" outlineLevel="0" collapsed="false">
      <c r="B882" s="70"/>
      <c r="C882" s="70"/>
      <c r="D882" s="33"/>
      <c r="E882" s="33"/>
      <c r="F882" s="33"/>
      <c r="G882" s="33"/>
      <c r="H882" s="33"/>
      <c r="I882" s="33"/>
      <c r="J882" s="33"/>
      <c r="T882" s="54"/>
      <c r="W882" s="33"/>
      <c r="Y882" s="33"/>
      <c r="AB882" s="33"/>
    </row>
    <row r="883" customFormat="false" ht="13" hidden="false" customHeight="false" outlineLevel="0" collapsed="false">
      <c r="B883" s="70"/>
      <c r="C883" s="70"/>
      <c r="D883" s="33"/>
      <c r="E883" s="33"/>
      <c r="F883" s="33"/>
      <c r="G883" s="33"/>
      <c r="H883" s="33"/>
      <c r="I883" s="33"/>
      <c r="J883" s="33"/>
      <c r="T883" s="54"/>
      <c r="W883" s="33"/>
      <c r="Y883" s="33"/>
      <c r="AB883" s="33"/>
    </row>
    <row r="884" customFormat="false" ht="13" hidden="false" customHeight="false" outlineLevel="0" collapsed="false">
      <c r="B884" s="70"/>
      <c r="C884" s="70"/>
      <c r="D884" s="33"/>
      <c r="E884" s="33"/>
      <c r="F884" s="33"/>
      <c r="G884" s="33"/>
      <c r="H884" s="33"/>
      <c r="I884" s="33"/>
      <c r="J884" s="33"/>
      <c r="T884" s="54"/>
      <c r="W884" s="33"/>
      <c r="Y884" s="33"/>
      <c r="AB884" s="33"/>
    </row>
    <row r="885" customFormat="false" ht="13" hidden="false" customHeight="false" outlineLevel="0" collapsed="false">
      <c r="B885" s="70"/>
      <c r="C885" s="70"/>
      <c r="D885" s="33"/>
      <c r="E885" s="33"/>
      <c r="F885" s="33"/>
      <c r="G885" s="33"/>
      <c r="H885" s="33"/>
      <c r="I885" s="33"/>
      <c r="J885" s="33"/>
      <c r="T885" s="54"/>
      <c r="W885" s="33"/>
      <c r="Y885" s="33"/>
      <c r="AB885" s="33"/>
    </row>
    <row r="886" customFormat="false" ht="13" hidden="false" customHeight="false" outlineLevel="0" collapsed="false">
      <c r="B886" s="70"/>
      <c r="C886" s="70"/>
      <c r="D886" s="33"/>
      <c r="E886" s="33"/>
      <c r="F886" s="33"/>
      <c r="G886" s="33"/>
      <c r="H886" s="33"/>
      <c r="I886" s="33"/>
      <c r="J886" s="33"/>
      <c r="T886" s="54"/>
      <c r="W886" s="33"/>
      <c r="Y886" s="33"/>
      <c r="AB886" s="33"/>
    </row>
    <row r="887" customFormat="false" ht="13" hidden="false" customHeight="false" outlineLevel="0" collapsed="false">
      <c r="B887" s="70"/>
      <c r="C887" s="70"/>
      <c r="D887" s="33"/>
      <c r="E887" s="33"/>
      <c r="F887" s="33"/>
      <c r="G887" s="33"/>
      <c r="H887" s="33"/>
      <c r="I887" s="33"/>
      <c r="J887" s="33"/>
      <c r="T887" s="54"/>
      <c r="W887" s="33"/>
      <c r="Y887" s="33"/>
      <c r="AB887" s="33"/>
    </row>
    <row r="888" customFormat="false" ht="13" hidden="false" customHeight="false" outlineLevel="0" collapsed="false">
      <c r="B888" s="70"/>
      <c r="C888" s="70"/>
      <c r="D888" s="33"/>
      <c r="E888" s="33"/>
      <c r="F888" s="33"/>
      <c r="G888" s="33"/>
      <c r="H888" s="33"/>
      <c r="I888" s="33"/>
      <c r="J888" s="33"/>
      <c r="T888" s="54"/>
      <c r="W888" s="33"/>
      <c r="Y888" s="33"/>
      <c r="AB888" s="33"/>
    </row>
    <row r="889" customFormat="false" ht="13" hidden="false" customHeight="false" outlineLevel="0" collapsed="false">
      <c r="B889" s="70"/>
      <c r="C889" s="70"/>
      <c r="D889" s="33"/>
      <c r="E889" s="33"/>
      <c r="F889" s="33"/>
      <c r="G889" s="33"/>
      <c r="H889" s="33"/>
      <c r="I889" s="33"/>
      <c r="J889" s="33"/>
      <c r="T889" s="54"/>
      <c r="W889" s="33"/>
      <c r="Y889" s="33"/>
      <c r="AB889" s="33"/>
    </row>
    <row r="890" customFormat="false" ht="13" hidden="false" customHeight="false" outlineLevel="0" collapsed="false">
      <c r="B890" s="70"/>
      <c r="C890" s="70"/>
      <c r="D890" s="33"/>
      <c r="E890" s="33"/>
      <c r="F890" s="33"/>
      <c r="G890" s="33"/>
      <c r="H890" s="33"/>
      <c r="I890" s="33"/>
      <c r="J890" s="33"/>
      <c r="T890" s="54"/>
      <c r="W890" s="33"/>
      <c r="Y890" s="33"/>
      <c r="AB890" s="33"/>
    </row>
    <row r="891" customFormat="false" ht="13" hidden="false" customHeight="false" outlineLevel="0" collapsed="false">
      <c r="B891" s="70"/>
      <c r="C891" s="70"/>
      <c r="D891" s="33"/>
      <c r="E891" s="33"/>
      <c r="F891" s="33"/>
      <c r="G891" s="33"/>
      <c r="H891" s="33"/>
      <c r="I891" s="33"/>
      <c r="J891" s="33"/>
      <c r="T891" s="54"/>
      <c r="W891" s="33"/>
      <c r="Y891" s="33"/>
      <c r="AB891" s="33"/>
    </row>
    <row r="892" customFormat="false" ht="13" hidden="false" customHeight="false" outlineLevel="0" collapsed="false">
      <c r="B892" s="70"/>
      <c r="C892" s="70"/>
      <c r="D892" s="33"/>
      <c r="E892" s="33"/>
      <c r="F892" s="33"/>
      <c r="G892" s="33"/>
      <c r="H892" s="33"/>
      <c r="I892" s="33"/>
      <c r="J892" s="33"/>
      <c r="T892" s="54"/>
      <c r="W892" s="33"/>
      <c r="Y892" s="33"/>
      <c r="AB892" s="33"/>
    </row>
    <row r="893" customFormat="false" ht="13" hidden="false" customHeight="false" outlineLevel="0" collapsed="false">
      <c r="B893" s="70"/>
      <c r="C893" s="70"/>
      <c r="D893" s="33"/>
      <c r="E893" s="33"/>
      <c r="F893" s="33"/>
      <c r="G893" s="33"/>
      <c r="H893" s="33"/>
      <c r="I893" s="33"/>
      <c r="J893" s="33"/>
      <c r="T893" s="54"/>
      <c r="W893" s="33"/>
      <c r="Y893" s="33"/>
      <c r="AB893" s="33"/>
    </row>
    <row r="894" customFormat="false" ht="13" hidden="false" customHeight="false" outlineLevel="0" collapsed="false">
      <c r="B894" s="70"/>
      <c r="C894" s="70"/>
      <c r="D894" s="33"/>
      <c r="E894" s="33"/>
      <c r="F894" s="33"/>
      <c r="G894" s="33"/>
      <c r="H894" s="33"/>
      <c r="I894" s="33"/>
      <c r="J894" s="33"/>
      <c r="T894" s="54"/>
      <c r="W894" s="33"/>
      <c r="Y894" s="33"/>
      <c r="AB894" s="33"/>
    </row>
    <row r="895" customFormat="false" ht="13" hidden="false" customHeight="false" outlineLevel="0" collapsed="false">
      <c r="B895" s="70"/>
      <c r="C895" s="70"/>
      <c r="D895" s="33"/>
      <c r="E895" s="33"/>
      <c r="F895" s="33"/>
      <c r="G895" s="33"/>
      <c r="H895" s="33"/>
      <c r="I895" s="33"/>
      <c r="J895" s="33"/>
      <c r="T895" s="54"/>
      <c r="W895" s="33"/>
      <c r="Y895" s="33"/>
      <c r="AB895" s="33"/>
    </row>
    <row r="896" customFormat="false" ht="13" hidden="false" customHeight="false" outlineLevel="0" collapsed="false">
      <c r="B896" s="70"/>
      <c r="C896" s="70"/>
      <c r="D896" s="33"/>
      <c r="E896" s="33"/>
      <c r="F896" s="33"/>
      <c r="G896" s="33"/>
      <c r="H896" s="33"/>
      <c r="I896" s="33"/>
      <c r="J896" s="33"/>
      <c r="T896" s="54"/>
      <c r="W896" s="33"/>
      <c r="Y896" s="33"/>
      <c r="AB896" s="33"/>
    </row>
    <row r="897" customFormat="false" ht="13" hidden="false" customHeight="false" outlineLevel="0" collapsed="false">
      <c r="B897" s="70"/>
      <c r="C897" s="70"/>
      <c r="D897" s="33"/>
      <c r="E897" s="33"/>
      <c r="F897" s="33"/>
      <c r="G897" s="33"/>
      <c r="H897" s="33"/>
      <c r="I897" s="33"/>
      <c r="J897" s="33"/>
      <c r="T897" s="54"/>
      <c r="W897" s="33"/>
      <c r="Y897" s="33"/>
      <c r="AB897" s="33"/>
    </row>
    <row r="898" customFormat="false" ht="13" hidden="false" customHeight="false" outlineLevel="0" collapsed="false">
      <c r="B898" s="70"/>
      <c r="C898" s="70"/>
      <c r="D898" s="33"/>
      <c r="E898" s="33"/>
      <c r="F898" s="33"/>
      <c r="G898" s="33"/>
      <c r="H898" s="33"/>
      <c r="I898" s="33"/>
      <c r="J898" s="33"/>
      <c r="T898" s="54"/>
      <c r="W898" s="33"/>
      <c r="Y898" s="33"/>
      <c r="AB898" s="33"/>
    </row>
    <row r="899" customFormat="false" ht="13" hidden="false" customHeight="false" outlineLevel="0" collapsed="false">
      <c r="B899" s="70"/>
      <c r="C899" s="70"/>
      <c r="D899" s="33"/>
      <c r="E899" s="33"/>
      <c r="F899" s="33"/>
      <c r="G899" s="33"/>
      <c r="H899" s="33"/>
      <c r="I899" s="33"/>
      <c r="J899" s="33"/>
      <c r="T899" s="54"/>
      <c r="W899" s="33"/>
      <c r="Y899" s="33"/>
      <c r="AB899" s="33"/>
    </row>
    <row r="900" customFormat="false" ht="13" hidden="false" customHeight="false" outlineLevel="0" collapsed="false">
      <c r="B900" s="70"/>
      <c r="C900" s="70"/>
      <c r="D900" s="33"/>
      <c r="E900" s="33"/>
      <c r="F900" s="33"/>
      <c r="G900" s="33"/>
      <c r="H900" s="33"/>
      <c r="I900" s="33"/>
      <c r="J900" s="33"/>
      <c r="T900" s="54"/>
      <c r="W900" s="33"/>
      <c r="Y900" s="33"/>
      <c r="AB900" s="33"/>
    </row>
    <row r="901" customFormat="false" ht="13" hidden="false" customHeight="false" outlineLevel="0" collapsed="false">
      <c r="B901" s="70"/>
      <c r="C901" s="70"/>
      <c r="D901" s="33"/>
      <c r="E901" s="33"/>
      <c r="F901" s="33"/>
      <c r="G901" s="33"/>
      <c r="H901" s="33"/>
      <c r="I901" s="33"/>
      <c r="J901" s="33"/>
      <c r="T901" s="54"/>
      <c r="W901" s="33"/>
      <c r="Y901" s="33"/>
      <c r="AB901" s="33"/>
    </row>
    <row r="902" customFormat="false" ht="13" hidden="false" customHeight="false" outlineLevel="0" collapsed="false">
      <c r="B902" s="70"/>
      <c r="C902" s="70"/>
      <c r="D902" s="33"/>
      <c r="E902" s="33"/>
      <c r="F902" s="33"/>
      <c r="G902" s="33"/>
      <c r="H902" s="33"/>
      <c r="I902" s="33"/>
      <c r="J902" s="33"/>
      <c r="T902" s="54"/>
      <c r="W902" s="33"/>
      <c r="Y902" s="33"/>
      <c r="AB902" s="33"/>
    </row>
    <row r="903" customFormat="false" ht="13" hidden="false" customHeight="false" outlineLevel="0" collapsed="false">
      <c r="B903" s="70"/>
      <c r="C903" s="70"/>
      <c r="D903" s="33"/>
      <c r="E903" s="33"/>
      <c r="F903" s="33"/>
      <c r="G903" s="33"/>
      <c r="H903" s="33"/>
      <c r="I903" s="33"/>
      <c r="J903" s="33"/>
      <c r="T903" s="54"/>
      <c r="W903" s="33"/>
      <c r="Y903" s="33"/>
      <c r="AB903" s="33"/>
    </row>
    <row r="904" customFormat="false" ht="13" hidden="false" customHeight="false" outlineLevel="0" collapsed="false">
      <c r="B904" s="70"/>
      <c r="C904" s="70"/>
      <c r="D904" s="33"/>
      <c r="E904" s="33"/>
      <c r="F904" s="33"/>
      <c r="G904" s="33"/>
      <c r="H904" s="33"/>
      <c r="I904" s="33"/>
      <c r="J904" s="33"/>
      <c r="T904" s="54"/>
      <c r="W904" s="33"/>
      <c r="Y904" s="33"/>
      <c r="AB904" s="33"/>
    </row>
    <row r="905" customFormat="false" ht="13" hidden="false" customHeight="false" outlineLevel="0" collapsed="false">
      <c r="B905" s="70"/>
      <c r="C905" s="70"/>
      <c r="D905" s="33"/>
      <c r="E905" s="33"/>
      <c r="F905" s="33"/>
      <c r="G905" s="33"/>
      <c r="H905" s="33"/>
      <c r="I905" s="33"/>
      <c r="J905" s="33"/>
      <c r="T905" s="54"/>
      <c r="W905" s="33"/>
      <c r="Y905" s="33"/>
      <c r="AB905" s="33"/>
    </row>
    <row r="906" customFormat="false" ht="13" hidden="false" customHeight="false" outlineLevel="0" collapsed="false">
      <c r="B906" s="70"/>
      <c r="C906" s="70"/>
      <c r="D906" s="33"/>
      <c r="E906" s="33"/>
      <c r="F906" s="33"/>
      <c r="G906" s="33"/>
      <c r="H906" s="33"/>
      <c r="I906" s="33"/>
      <c r="J906" s="33"/>
      <c r="T906" s="54"/>
      <c r="W906" s="33"/>
      <c r="Y906" s="33"/>
      <c r="AB906" s="33"/>
    </row>
    <row r="907" customFormat="false" ht="13" hidden="false" customHeight="false" outlineLevel="0" collapsed="false">
      <c r="B907" s="70"/>
      <c r="C907" s="70"/>
      <c r="D907" s="33"/>
      <c r="E907" s="33"/>
      <c r="F907" s="33"/>
      <c r="G907" s="33"/>
      <c r="H907" s="33"/>
      <c r="I907" s="33"/>
      <c r="J907" s="33"/>
      <c r="T907" s="54"/>
      <c r="W907" s="33"/>
      <c r="Y907" s="33"/>
      <c r="AB907" s="33"/>
    </row>
    <row r="908" customFormat="false" ht="13" hidden="false" customHeight="false" outlineLevel="0" collapsed="false">
      <c r="B908" s="70"/>
      <c r="C908" s="70"/>
      <c r="D908" s="33"/>
      <c r="E908" s="33"/>
      <c r="F908" s="33"/>
      <c r="G908" s="33"/>
      <c r="H908" s="33"/>
      <c r="I908" s="33"/>
      <c r="J908" s="33"/>
      <c r="T908" s="54"/>
      <c r="W908" s="33"/>
      <c r="Y908" s="33"/>
      <c r="AB908" s="33"/>
    </row>
    <row r="909" customFormat="false" ht="13" hidden="false" customHeight="false" outlineLevel="0" collapsed="false">
      <c r="B909" s="70"/>
      <c r="C909" s="70"/>
      <c r="D909" s="33"/>
      <c r="E909" s="33"/>
      <c r="F909" s="33"/>
      <c r="G909" s="33"/>
      <c r="H909" s="33"/>
      <c r="I909" s="33"/>
      <c r="J909" s="33"/>
      <c r="T909" s="54"/>
      <c r="W909" s="33"/>
      <c r="Y909" s="33"/>
      <c r="AB909" s="33"/>
    </row>
    <row r="910" customFormat="false" ht="13" hidden="false" customHeight="false" outlineLevel="0" collapsed="false">
      <c r="B910" s="70"/>
      <c r="C910" s="70"/>
      <c r="D910" s="33"/>
      <c r="E910" s="33"/>
      <c r="F910" s="33"/>
      <c r="G910" s="33"/>
      <c r="H910" s="33"/>
      <c r="I910" s="33"/>
      <c r="J910" s="33"/>
      <c r="T910" s="54"/>
      <c r="W910" s="33"/>
      <c r="Y910" s="33"/>
      <c r="AB910" s="33"/>
    </row>
    <row r="911" customFormat="false" ht="13" hidden="false" customHeight="false" outlineLevel="0" collapsed="false">
      <c r="B911" s="70"/>
      <c r="C911" s="70"/>
      <c r="D911" s="33"/>
      <c r="E911" s="33"/>
      <c r="F911" s="33"/>
      <c r="G911" s="33"/>
      <c r="H911" s="33"/>
      <c r="I911" s="33"/>
      <c r="J911" s="33"/>
      <c r="T911" s="54"/>
      <c r="W911" s="33"/>
      <c r="Y911" s="33"/>
      <c r="AB911" s="33"/>
    </row>
    <row r="912" customFormat="false" ht="13" hidden="false" customHeight="false" outlineLevel="0" collapsed="false">
      <c r="B912" s="70"/>
      <c r="C912" s="70"/>
      <c r="D912" s="33"/>
      <c r="E912" s="33"/>
      <c r="F912" s="33"/>
      <c r="G912" s="33"/>
      <c r="H912" s="33"/>
      <c r="I912" s="33"/>
      <c r="J912" s="33"/>
      <c r="T912" s="54"/>
      <c r="W912" s="33"/>
      <c r="Y912" s="33"/>
      <c r="AB912" s="33"/>
    </row>
    <row r="913" customFormat="false" ht="13" hidden="false" customHeight="false" outlineLevel="0" collapsed="false">
      <c r="B913" s="70"/>
      <c r="C913" s="70"/>
      <c r="D913" s="33"/>
      <c r="E913" s="33"/>
      <c r="F913" s="33"/>
      <c r="G913" s="33"/>
      <c r="H913" s="33"/>
      <c r="I913" s="33"/>
      <c r="J913" s="33"/>
      <c r="T913" s="54"/>
      <c r="W913" s="33"/>
      <c r="Y913" s="33"/>
      <c r="AB913" s="33"/>
    </row>
    <row r="914" customFormat="false" ht="13" hidden="false" customHeight="false" outlineLevel="0" collapsed="false">
      <c r="B914" s="70"/>
      <c r="C914" s="70"/>
      <c r="D914" s="33"/>
      <c r="E914" s="33"/>
      <c r="F914" s="33"/>
      <c r="G914" s="33"/>
      <c r="H914" s="33"/>
      <c r="I914" s="33"/>
      <c r="J914" s="33"/>
      <c r="T914" s="54"/>
      <c r="W914" s="33"/>
      <c r="Y914" s="33"/>
      <c r="AB914" s="33"/>
    </row>
    <row r="915" customFormat="false" ht="13" hidden="false" customHeight="false" outlineLevel="0" collapsed="false">
      <c r="B915" s="70"/>
      <c r="C915" s="70"/>
      <c r="D915" s="33"/>
      <c r="E915" s="33"/>
      <c r="F915" s="33"/>
      <c r="G915" s="33"/>
      <c r="H915" s="33"/>
      <c r="I915" s="33"/>
      <c r="J915" s="33"/>
      <c r="T915" s="54"/>
      <c r="W915" s="33"/>
      <c r="Y915" s="33"/>
      <c r="AB915" s="33"/>
    </row>
    <row r="916" customFormat="false" ht="13" hidden="false" customHeight="false" outlineLevel="0" collapsed="false">
      <c r="B916" s="70"/>
      <c r="C916" s="70"/>
      <c r="D916" s="33"/>
      <c r="E916" s="33"/>
      <c r="F916" s="33"/>
      <c r="G916" s="33"/>
      <c r="H916" s="33"/>
      <c r="I916" s="33"/>
      <c r="J916" s="33"/>
      <c r="T916" s="54"/>
      <c r="W916" s="33"/>
      <c r="Y916" s="33"/>
      <c r="AB916" s="33"/>
    </row>
    <row r="917" customFormat="false" ht="13" hidden="false" customHeight="false" outlineLevel="0" collapsed="false">
      <c r="B917" s="70"/>
      <c r="C917" s="70"/>
      <c r="D917" s="33"/>
      <c r="E917" s="33"/>
      <c r="F917" s="33"/>
      <c r="G917" s="33"/>
      <c r="H917" s="33"/>
      <c r="I917" s="33"/>
      <c r="J917" s="33"/>
      <c r="T917" s="54"/>
      <c r="W917" s="33"/>
      <c r="Y917" s="33"/>
      <c r="AB917" s="33"/>
    </row>
    <row r="918" customFormat="false" ht="13" hidden="false" customHeight="false" outlineLevel="0" collapsed="false">
      <c r="B918" s="70"/>
      <c r="C918" s="70"/>
      <c r="D918" s="33"/>
      <c r="E918" s="33"/>
      <c r="F918" s="33"/>
      <c r="G918" s="33"/>
      <c r="H918" s="33"/>
      <c r="I918" s="33"/>
      <c r="J918" s="33"/>
      <c r="T918" s="54"/>
      <c r="W918" s="33"/>
      <c r="Y918" s="33"/>
      <c r="AB918" s="33"/>
    </row>
    <row r="919" customFormat="false" ht="13" hidden="false" customHeight="false" outlineLevel="0" collapsed="false">
      <c r="B919" s="70"/>
      <c r="C919" s="70"/>
      <c r="D919" s="33"/>
      <c r="E919" s="33"/>
      <c r="F919" s="33"/>
      <c r="G919" s="33"/>
      <c r="H919" s="33"/>
      <c r="I919" s="33"/>
      <c r="J919" s="33"/>
      <c r="T919" s="54"/>
      <c r="W919" s="33"/>
      <c r="Y919" s="33"/>
      <c r="AB919" s="33"/>
    </row>
    <row r="920" customFormat="false" ht="13" hidden="false" customHeight="false" outlineLevel="0" collapsed="false">
      <c r="B920" s="70"/>
      <c r="C920" s="70"/>
      <c r="D920" s="33"/>
      <c r="E920" s="33"/>
      <c r="F920" s="33"/>
      <c r="G920" s="33"/>
      <c r="H920" s="33"/>
      <c r="I920" s="33"/>
      <c r="J920" s="33"/>
      <c r="T920" s="54"/>
      <c r="W920" s="33"/>
      <c r="Y920" s="33"/>
      <c r="AB920" s="33"/>
    </row>
    <row r="921" customFormat="false" ht="13" hidden="false" customHeight="false" outlineLevel="0" collapsed="false">
      <c r="B921" s="70"/>
      <c r="C921" s="70"/>
      <c r="D921" s="33"/>
      <c r="E921" s="33"/>
      <c r="F921" s="33"/>
      <c r="G921" s="33"/>
      <c r="H921" s="33"/>
      <c r="I921" s="33"/>
      <c r="J921" s="33"/>
      <c r="T921" s="54"/>
      <c r="W921" s="33"/>
      <c r="Y921" s="33"/>
      <c r="AB921" s="33"/>
    </row>
    <row r="922" customFormat="false" ht="13" hidden="false" customHeight="false" outlineLevel="0" collapsed="false">
      <c r="B922" s="70"/>
      <c r="C922" s="70"/>
      <c r="D922" s="33"/>
      <c r="E922" s="33"/>
      <c r="F922" s="33"/>
      <c r="G922" s="33"/>
      <c r="H922" s="33"/>
      <c r="I922" s="33"/>
      <c r="J922" s="33"/>
      <c r="T922" s="54"/>
      <c r="W922" s="33"/>
      <c r="Y922" s="33"/>
      <c r="AB922" s="33"/>
    </row>
    <row r="923" customFormat="false" ht="13" hidden="false" customHeight="false" outlineLevel="0" collapsed="false">
      <c r="B923" s="70"/>
      <c r="C923" s="70"/>
      <c r="D923" s="33"/>
      <c r="E923" s="33"/>
      <c r="F923" s="33"/>
      <c r="G923" s="33"/>
      <c r="H923" s="33"/>
      <c r="I923" s="33"/>
      <c r="J923" s="33"/>
      <c r="T923" s="54"/>
      <c r="W923" s="33"/>
      <c r="Y923" s="33"/>
      <c r="AB923" s="33"/>
    </row>
    <row r="924" customFormat="false" ht="13" hidden="false" customHeight="false" outlineLevel="0" collapsed="false">
      <c r="B924" s="70"/>
      <c r="C924" s="70"/>
      <c r="D924" s="33"/>
      <c r="E924" s="33"/>
      <c r="F924" s="33"/>
      <c r="G924" s="33"/>
      <c r="H924" s="33"/>
      <c r="I924" s="33"/>
      <c r="J924" s="33"/>
      <c r="T924" s="54"/>
      <c r="W924" s="33"/>
      <c r="Y924" s="33"/>
      <c r="AB924" s="33"/>
    </row>
    <row r="925" customFormat="false" ht="13" hidden="false" customHeight="false" outlineLevel="0" collapsed="false">
      <c r="B925" s="70"/>
      <c r="C925" s="70"/>
      <c r="D925" s="33"/>
      <c r="E925" s="33"/>
      <c r="F925" s="33"/>
      <c r="G925" s="33"/>
      <c r="H925" s="33"/>
      <c r="I925" s="33"/>
      <c r="J925" s="33"/>
      <c r="T925" s="54"/>
      <c r="W925" s="33"/>
      <c r="Y925" s="33"/>
      <c r="AB925" s="33"/>
    </row>
    <row r="926" customFormat="false" ht="13" hidden="false" customHeight="false" outlineLevel="0" collapsed="false">
      <c r="B926" s="70"/>
      <c r="C926" s="70"/>
      <c r="D926" s="33"/>
      <c r="E926" s="33"/>
      <c r="F926" s="33"/>
      <c r="G926" s="33"/>
      <c r="H926" s="33"/>
      <c r="I926" s="33"/>
      <c r="J926" s="33"/>
      <c r="T926" s="54"/>
      <c r="W926" s="33"/>
      <c r="Y926" s="33"/>
      <c r="AB926" s="33"/>
    </row>
    <row r="927" customFormat="false" ht="13" hidden="false" customHeight="false" outlineLevel="0" collapsed="false">
      <c r="B927" s="70"/>
      <c r="C927" s="70"/>
      <c r="D927" s="33"/>
      <c r="E927" s="33"/>
      <c r="F927" s="33"/>
      <c r="G927" s="33"/>
      <c r="H927" s="33"/>
      <c r="I927" s="33"/>
      <c r="J927" s="33"/>
      <c r="T927" s="54"/>
      <c r="W927" s="33"/>
      <c r="Y927" s="33"/>
      <c r="AB927" s="33"/>
    </row>
    <row r="928" customFormat="false" ht="13" hidden="false" customHeight="false" outlineLevel="0" collapsed="false">
      <c r="B928" s="70"/>
      <c r="C928" s="70"/>
      <c r="D928" s="33"/>
      <c r="E928" s="33"/>
      <c r="F928" s="33"/>
      <c r="G928" s="33"/>
      <c r="H928" s="33"/>
      <c r="I928" s="33"/>
      <c r="J928" s="33"/>
      <c r="T928" s="54"/>
      <c r="W928" s="33"/>
      <c r="Y928" s="33"/>
      <c r="AB928" s="33"/>
    </row>
    <row r="929" customFormat="false" ht="13" hidden="false" customHeight="false" outlineLevel="0" collapsed="false">
      <c r="B929" s="70"/>
      <c r="C929" s="70"/>
      <c r="D929" s="33"/>
      <c r="E929" s="33"/>
      <c r="F929" s="33"/>
      <c r="G929" s="33"/>
      <c r="H929" s="33"/>
      <c r="I929" s="33"/>
      <c r="J929" s="33"/>
      <c r="T929" s="54"/>
      <c r="W929" s="33"/>
      <c r="Y929" s="33"/>
      <c r="AB929" s="33"/>
    </row>
    <row r="930" customFormat="false" ht="13" hidden="false" customHeight="false" outlineLevel="0" collapsed="false">
      <c r="B930" s="70"/>
      <c r="C930" s="70"/>
      <c r="D930" s="33"/>
      <c r="E930" s="33"/>
      <c r="F930" s="33"/>
      <c r="G930" s="33"/>
      <c r="H930" s="33"/>
      <c r="I930" s="33"/>
      <c r="J930" s="33"/>
      <c r="T930" s="54"/>
      <c r="W930" s="33"/>
      <c r="Y930" s="33"/>
      <c r="AB930" s="33"/>
    </row>
    <row r="931" customFormat="false" ht="13" hidden="false" customHeight="false" outlineLevel="0" collapsed="false">
      <c r="B931" s="70"/>
      <c r="C931" s="70"/>
      <c r="D931" s="33"/>
      <c r="E931" s="33"/>
      <c r="F931" s="33"/>
      <c r="G931" s="33"/>
      <c r="H931" s="33"/>
      <c r="I931" s="33"/>
      <c r="J931" s="33"/>
      <c r="T931" s="54"/>
      <c r="W931" s="33"/>
      <c r="Y931" s="33"/>
      <c r="AB931" s="33"/>
    </row>
    <row r="932" customFormat="false" ht="13" hidden="false" customHeight="false" outlineLevel="0" collapsed="false">
      <c r="B932" s="70"/>
      <c r="C932" s="70"/>
      <c r="D932" s="33"/>
      <c r="E932" s="33"/>
      <c r="F932" s="33"/>
      <c r="G932" s="33"/>
      <c r="H932" s="33"/>
      <c r="I932" s="33"/>
      <c r="J932" s="33"/>
      <c r="T932" s="54"/>
      <c r="W932" s="33"/>
      <c r="Y932" s="33"/>
      <c r="AB932" s="33"/>
    </row>
    <row r="933" customFormat="false" ht="13" hidden="false" customHeight="false" outlineLevel="0" collapsed="false">
      <c r="B933" s="70"/>
      <c r="C933" s="70"/>
      <c r="D933" s="33"/>
      <c r="E933" s="33"/>
      <c r="F933" s="33"/>
      <c r="G933" s="33"/>
      <c r="H933" s="33"/>
      <c r="I933" s="33"/>
      <c r="J933" s="33"/>
      <c r="T933" s="54"/>
      <c r="W933" s="33"/>
      <c r="Y933" s="33"/>
      <c r="AB933" s="33"/>
    </row>
    <row r="934" customFormat="false" ht="13" hidden="false" customHeight="false" outlineLevel="0" collapsed="false">
      <c r="B934" s="70"/>
      <c r="C934" s="70"/>
      <c r="D934" s="33"/>
      <c r="E934" s="33"/>
      <c r="F934" s="33"/>
      <c r="G934" s="33"/>
      <c r="H934" s="33"/>
      <c r="I934" s="33"/>
      <c r="J934" s="33"/>
      <c r="T934" s="54"/>
      <c r="W934" s="33"/>
      <c r="Y934" s="33"/>
      <c r="AB934" s="33"/>
    </row>
    <row r="935" customFormat="false" ht="13" hidden="false" customHeight="false" outlineLevel="0" collapsed="false">
      <c r="B935" s="70"/>
      <c r="C935" s="70"/>
      <c r="D935" s="33"/>
      <c r="E935" s="33"/>
      <c r="F935" s="33"/>
      <c r="G935" s="33"/>
      <c r="H935" s="33"/>
      <c r="I935" s="33"/>
      <c r="J935" s="33"/>
      <c r="T935" s="54"/>
      <c r="W935" s="33"/>
      <c r="Y935" s="33"/>
      <c r="AB935" s="33"/>
    </row>
    <row r="936" customFormat="false" ht="13" hidden="false" customHeight="false" outlineLevel="0" collapsed="false">
      <c r="B936" s="70"/>
      <c r="C936" s="70"/>
      <c r="D936" s="33"/>
      <c r="E936" s="33"/>
      <c r="F936" s="33"/>
      <c r="G936" s="33"/>
      <c r="H936" s="33"/>
      <c r="I936" s="33"/>
      <c r="J936" s="33"/>
      <c r="T936" s="54"/>
      <c r="W936" s="33"/>
      <c r="Y936" s="33"/>
      <c r="AB936" s="33"/>
    </row>
    <row r="937" customFormat="false" ht="13" hidden="false" customHeight="false" outlineLevel="0" collapsed="false">
      <c r="B937" s="70"/>
      <c r="C937" s="70"/>
      <c r="D937" s="33"/>
      <c r="E937" s="33"/>
      <c r="F937" s="33"/>
      <c r="G937" s="33"/>
      <c r="H937" s="33"/>
      <c r="I937" s="33"/>
      <c r="J937" s="33"/>
      <c r="T937" s="54"/>
      <c r="W937" s="33"/>
      <c r="Y937" s="33"/>
      <c r="AB937" s="33"/>
    </row>
    <row r="938" customFormat="false" ht="13" hidden="false" customHeight="false" outlineLevel="0" collapsed="false">
      <c r="B938" s="70"/>
      <c r="C938" s="70"/>
      <c r="D938" s="33"/>
      <c r="E938" s="33"/>
      <c r="F938" s="33"/>
      <c r="G938" s="33"/>
      <c r="H938" s="33"/>
      <c r="I938" s="33"/>
      <c r="J938" s="33"/>
      <c r="T938" s="54"/>
      <c r="W938" s="33"/>
      <c r="Y938" s="33"/>
      <c r="AB938" s="33"/>
    </row>
    <row r="939" customFormat="false" ht="13" hidden="false" customHeight="false" outlineLevel="0" collapsed="false">
      <c r="B939" s="70"/>
      <c r="C939" s="70"/>
      <c r="D939" s="33"/>
      <c r="E939" s="33"/>
      <c r="F939" s="33"/>
      <c r="G939" s="33"/>
      <c r="H939" s="33"/>
      <c r="I939" s="33"/>
      <c r="J939" s="33"/>
      <c r="T939" s="54"/>
      <c r="W939" s="33"/>
      <c r="Y939" s="33"/>
      <c r="AB939" s="33"/>
    </row>
    <row r="940" customFormat="false" ht="13" hidden="false" customHeight="false" outlineLevel="0" collapsed="false">
      <c r="B940" s="70"/>
      <c r="C940" s="70"/>
      <c r="D940" s="33"/>
      <c r="E940" s="33"/>
      <c r="F940" s="33"/>
      <c r="G940" s="33"/>
      <c r="H940" s="33"/>
      <c r="I940" s="33"/>
      <c r="J940" s="33"/>
      <c r="T940" s="54"/>
      <c r="W940" s="33"/>
      <c r="Y940" s="33"/>
      <c r="AB940" s="33"/>
    </row>
    <row r="941" customFormat="false" ht="13" hidden="false" customHeight="false" outlineLevel="0" collapsed="false">
      <c r="B941" s="70"/>
      <c r="C941" s="70"/>
      <c r="D941" s="33"/>
      <c r="E941" s="33"/>
      <c r="F941" s="33"/>
      <c r="G941" s="33"/>
      <c r="H941" s="33"/>
      <c r="I941" s="33"/>
      <c r="J941" s="33"/>
      <c r="T941" s="54"/>
      <c r="W941" s="33"/>
      <c r="Y941" s="33"/>
      <c r="AB941" s="33"/>
    </row>
    <row r="942" customFormat="false" ht="13" hidden="false" customHeight="false" outlineLevel="0" collapsed="false">
      <c r="B942" s="70"/>
      <c r="C942" s="70"/>
      <c r="D942" s="33"/>
      <c r="E942" s="33"/>
      <c r="F942" s="33"/>
      <c r="G942" s="33"/>
      <c r="H942" s="33"/>
      <c r="I942" s="33"/>
      <c r="J942" s="33"/>
      <c r="T942" s="54"/>
      <c r="W942" s="33"/>
      <c r="Y942" s="33"/>
      <c r="AB942" s="33"/>
    </row>
    <row r="943" customFormat="false" ht="13" hidden="false" customHeight="false" outlineLevel="0" collapsed="false">
      <c r="B943" s="70"/>
      <c r="C943" s="70"/>
      <c r="D943" s="33"/>
      <c r="E943" s="33"/>
      <c r="F943" s="33"/>
      <c r="G943" s="33"/>
      <c r="H943" s="33"/>
      <c r="I943" s="33"/>
      <c r="J943" s="33"/>
      <c r="T943" s="54"/>
      <c r="W943" s="33"/>
      <c r="Y943" s="33"/>
      <c r="AB943" s="33"/>
    </row>
    <row r="944" customFormat="false" ht="13" hidden="false" customHeight="false" outlineLevel="0" collapsed="false">
      <c r="B944" s="70"/>
      <c r="C944" s="70"/>
      <c r="D944" s="33"/>
      <c r="E944" s="33"/>
      <c r="F944" s="33"/>
      <c r="G944" s="33"/>
      <c r="H944" s="33"/>
      <c r="I944" s="33"/>
      <c r="J944" s="33"/>
      <c r="T944" s="54"/>
      <c r="W944" s="33"/>
      <c r="Y944" s="33"/>
      <c r="AB944" s="33"/>
    </row>
    <row r="945" customFormat="false" ht="13" hidden="false" customHeight="false" outlineLevel="0" collapsed="false">
      <c r="B945" s="70"/>
      <c r="C945" s="70"/>
      <c r="D945" s="33"/>
      <c r="E945" s="33"/>
      <c r="F945" s="33"/>
      <c r="G945" s="33"/>
      <c r="H945" s="33"/>
      <c r="I945" s="33"/>
      <c r="J945" s="33"/>
      <c r="T945" s="54"/>
      <c r="W945" s="33"/>
      <c r="Y945" s="33"/>
      <c r="AB945" s="33"/>
    </row>
    <row r="946" customFormat="false" ht="13" hidden="false" customHeight="false" outlineLevel="0" collapsed="false">
      <c r="B946" s="70"/>
      <c r="C946" s="70"/>
      <c r="D946" s="33"/>
      <c r="E946" s="33"/>
      <c r="F946" s="33"/>
      <c r="G946" s="33"/>
      <c r="H946" s="33"/>
      <c r="I946" s="33"/>
      <c r="J946" s="33"/>
      <c r="T946" s="54"/>
      <c r="W946" s="33"/>
      <c r="Y946" s="33"/>
      <c r="AB946" s="33"/>
    </row>
    <row r="947" customFormat="false" ht="13" hidden="false" customHeight="false" outlineLevel="0" collapsed="false">
      <c r="B947" s="70"/>
      <c r="C947" s="70"/>
      <c r="D947" s="33"/>
      <c r="E947" s="33"/>
      <c r="F947" s="33"/>
      <c r="G947" s="33"/>
      <c r="H947" s="33"/>
      <c r="I947" s="33"/>
      <c r="J947" s="33"/>
      <c r="T947" s="54"/>
      <c r="W947" s="33"/>
      <c r="Y947" s="33"/>
      <c r="AB947" s="33"/>
    </row>
    <row r="948" customFormat="false" ht="13" hidden="false" customHeight="false" outlineLevel="0" collapsed="false">
      <c r="B948" s="70"/>
      <c r="C948" s="70"/>
      <c r="D948" s="33"/>
      <c r="E948" s="33"/>
      <c r="F948" s="33"/>
      <c r="G948" s="33"/>
      <c r="H948" s="33"/>
      <c r="I948" s="33"/>
      <c r="J948" s="33"/>
      <c r="T948" s="54"/>
      <c r="W948" s="33"/>
      <c r="Y948" s="33"/>
      <c r="AB948" s="33"/>
    </row>
    <row r="949" customFormat="false" ht="13" hidden="false" customHeight="false" outlineLevel="0" collapsed="false">
      <c r="B949" s="70"/>
      <c r="C949" s="70"/>
      <c r="D949" s="33"/>
      <c r="E949" s="33"/>
      <c r="F949" s="33"/>
      <c r="G949" s="33"/>
      <c r="H949" s="33"/>
      <c r="I949" s="33"/>
      <c r="J949" s="33"/>
      <c r="T949" s="54"/>
      <c r="W949" s="33"/>
      <c r="Y949" s="33"/>
      <c r="AB949" s="33"/>
    </row>
    <row r="950" customFormat="false" ht="13" hidden="false" customHeight="false" outlineLevel="0" collapsed="false">
      <c r="B950" s="70"/>
      <c r="C950" s="70"/>
      <c r="D950" s="33"/>
      <c r="E950" s="33"/>
      <c r="F950" s="33"/>
      <c r="G950" s="33"/>
      <c r="H950" s="33"/>
      <c r="I950" s="33"/>
      <c r="J950" s="33"/>
      <c r="T950" s="54"/>
      <c r="W950" s="33"/>
      <c r="Y950" s="33"/>
      <c r="AB950" s="33"/>
    </row>
    <row r="951" customFormat="false" ht="13" hidden="false" customHeight="false" outlineLevel="0" collapsed="false">
      <c r="B951" s="70"/>
      <c r="C951" s="70"/>
      <c r="D951" s="33"/>
      <c r="E951" s="33"/>
      <c r="F951" s="33"/>
      <c r="G951" s="33"/>
      <c r="H951" s="33"/>
      <c r="I951" s="33"/>
      <c r="J951" s="33"/>
      <c r="T951" s="54"/>
      <c r="W951" s="33"/>
      <c r="Y951" s="33"/>
      <c r="AB951" s="33"/>
    </row>
    <row r="952" customFormat="false" ht="13" hidden="false" customHeight="false" outlineLevel="0" collapsed="false">
      <c r="B952" s="70"/>
      <c r="C952" s="70"/>
      <c r="D952" s="33"/>
      <c r="E952" s="33"/>
      <c r="F952" s="33"/>
      <c r="G952" s="33"/>
      <c r="H952" s="33"/>
      <c r="I952" s="33"/>
      <c r="J952" s="33"/>
      <c r="T952" s="54"/>
      <c r="W952" s="33"/>
      <c r="Y952" s="33"/>
      <c r="AB952" s="33"/>
    </row>
    <row r="953" customFormat="false" ht="13" hidden="false" customHeight="false" outlineLevel="0" collapsed="false">
      <c r="B953" s="70"/>
      <c r="C953" s="70"/>
      <c r="D953" s="33"/>
      <c r="E953" s="33"/>
      <c r="F953" s="33"/>
      <c r="G953" s="33"/>
      <c r="H953" s="33"/>
      <c r="I953" s="33"/>
      <c r="J953" s="33"/>
      <c r="T953" s="54"/>
      <c r="W953" s="33"/>
      <c r="Y953" s="33"/>
      <c r="AB953" s="33"/>
    </row>
    <row r="954" customFormat="false" ht="13" hidden="false" customHeight="false" outlineLevel="0" collapsed="false">
      <c r="B954" s="70"/>
      <c r="C954" s="70"/>
      <c r="D954" s="33"/>
      <c r="E954" s="33"/>
      <c r="F954" s="33"/>
      <c r="G954" s="33"/>
      <c r="H954" s="33"/>
      <c r="I954" s="33"/>
      <c r="J954" s="33"/>
      <c r="T954" s="54"/>
      <c r="W954" s="33"/>
      <c r="Y954" s="33"/>
      <c r="AB954" s="33"/>
    </row>
    <row r="955" customFormat="false" ht="13" hidden="false" customHeight="false" outlineLevel="0" collapsed="false">
      <c r="B955" s="70"/>
      <c r="C955" s="70"/>
      <c r="D955" s="33"/>
      <c r="E955" s="33"/>
      <c r="F955" s="33"/>
      <c r="G955" s="33"/>
      <c r="H955" s="33"/>
      <c r="I955" s="33"/>
      <c r="J955" s="33"/>
      <c r="T955" s="54"/>
      <c r="W955" s="33"/>
      <c r="Y955" s="33"/>
      <c r="AB955" s="33"/>
    </row>
    <row r="956" customFormat="false" ht="13" hidden="false" customHeight="false" outlineLevel="0" collapsed="false">
      <c r="B956" s="70"/>
      <c r="C956" s="70"/>
      <c r="D956" s="33"/>
      <c r="E956" s="33"/>
      <c r="F956" s="33"/>
      <c r="G956" s="33"/>
      <c r="H956" s="33"/>
      <c r="I956" s="33"/>
      <c r="J956" s="33"/>
      <c r="T956" s="54"/>
      <c r="W956" s="33"/>
      <c r="Y956" s="33"/>
      <c r="AB956" s="33"/>
    </row>
    <row r="957" customFormat="false" ht="13" hidden="false" customHeight="false" outlineLevel="0" collapsed="false">
      <c r="B957" s="70"/>
      <c r="C957" s="70"/>
      <c r="D957" s="33"/>
      <c r="E957" s="33"/>
      <c r="F957" s="33"/>
      <c r="G957" s="33"/>
      <c r="H957" s="33"/>
      <c r="I957" s="33"/>
      <c r="J957" s="33"/>
      <c r="T957" s="54"/>
      <c r="W957" s="33"/>
      <c r="Y957" s="33"/>
      <c r="AB957" s="33"/>
    </row>
    <row r="958" customFormat="false" ht="13" hidden="false" customHeight="false" outlineLevel="0" collapsed="false">
      <c r="B958" s="70"/>
      <c r="C958" s="70"/>
      <c r="D958" s="33"/>
      <c r="E958" s="33"/>
      <c r="F958" s="33"/>
      <c r="G958" s="33"/>
      <c r="H958" s="33"/>
      <c r="I958" s="33"/>
      <c r="J958" s="33"/>
      <c r="T958" s="54"/>
      <c r="W958" s="33"/>
      <c r="Y958" s="33"/>
      <c r="AB958" s="33"/>
    </row>
    <row r="959" customFormat="false" ht="13" hidden="false" customHeight="false" outlineLevel="0" collapsed="false">
      <c r="B959" s="70"/>
      <c r="C959" s="70"/>
      <c r="D959" s="33"/>
      <c r="E959" s="33"/>
      <c r="F959" s="33"/>
      <c r="G959" s="33"/>
      <c r="H959" s="33"/>
      <c r="I959" s="33"/>
      <c r="J959" s="33"/>
      <c r="T959" s="54"/>
      <c r="W959" s="33"/>
      <c r="Y959" s="33"/>
      <c r="AB959" s="33"/>
    </row>
    <row r="960" customFormat="false" ht="13" hidden="false" customHeight="false" outlineLevel="0" collapsed="false">
      <c r="B960" s="70"/>
      <c r="C960" s="70"/>
      <c r="D960" s="33"/>
      <c r="E960" s="33"/>
      <c r="F960" s="33"/>
      <c r="G960" s="33"/>
      <c r="H960" s="33"/>
      <c r="I960" s="33"/>
      <c r="J960" s="33"/>
      <c r="T960" s="54"/>
      <c r="W960" s="33"/>
      <c r="Y960" s="33"/>
      <c r="AB960" s="33"/>
    </row>
    <row r="961" customFormat="false" ht="13" hidden="false" customHeight="false" outlineLevel="0" collapsed="false">
      <c r="B961" s="70"/>
      <c r="C961" s="70"/>
      <c r="D961" s="33"/>
      <c r="E961" s="33"/>
      <c r="F961" s="33"/>
      <c r="G961" s="33"/>
      <c r="H961" s="33"/>
      <c r="I961" s="33"/>
      <c r="J961" s="33"/>
      <c r="T961" s="54"/>
      <c r="W961" s="33"/>
      <c r="Y961" s="33"/>
      <c r="AB961" s="33"/>
    </row>
    <row r="962" customFormat="false" ht="13" hidden="false" customHeight="false" outlineLevel="0" collapsed="false">
      <c r="B962" s="70"/>
      <c r="C962" s="70"/>
      <c r="D962" s="33"/>
      <c r="E962" s="33"/>
      <c r="F962" s="33"/>
      <c r="G962" s="33"/>
      <c r="H962" s="33"/>
      <c r="I962" s="33"/>
      <c r="J962" s="33"/>
      <c r="T962" s="54"/>
      <c r="W962" s="33"/>
      <c r="Y962" s="33"/>
      <c r="AB962" s="33"/>
    </row>
    <row r="963" customFormat="false" ht="13" hidden="false" customHeight="false" outlineLevel="0" collapsed="false">
      <c r="B963" s="70"/>
      <c r="C963" s="70"/>
      <c r="D963" s="33"/>
      <c r="E963" s="33"/>
      <c r="F963" s="33"/>
      <c r="G963" s="33"/>
      <c r="H963" s="33"/>
      <c r="I963" s="33"/>
      <c r="J963" s="33"/>
      <c r="T963" s="54"/>
      <c r="W963" s="33"/>
      <c r="Y963" s="33"/>
      <c r="AB963" s="33"/>
    </row>
    <row r="964" customFormat="false" ht="13" hidden="false" customHeight="false" outlineLevel="0" collapsed="false">
      <c r="B964" s="70"/>
      <c r="C964" s="70"/>
      <c r="D964" s="33"/>
      <c r="E964" s="33"/>
      <c r="F964" s="33"/>
      <c r="G964" s="33"/>
      <c r="H964" s="33"/>
      <c r="I964" s="33"/>
      <c r="J964" s="33"/>
      <c r="T964" s="54"/>
      <c r="W964" s="33"/>
      <c r="Y964" s="33"/>
      <c r="AB964" s="33"/>
    </row>
    <row r="965" customFormat="false" ht="13" hidden="false" customHeight="false" outlineLevel="0" collapsed="false">
      <c r="B965" s="70"/>
      <c r="C965" s="70"/>
      <c r="D965" s="33"/>
      <c r="E965" s="33"/>
      <c r="F965" s="33"/>
      <c r="G965" s="33"/>
      <c r="H965" s="33"/>
      <c r="I965" s="33"/>
      <c r="J965" s="33"/>
      <c r="T965" s="54"/>
      <c r="W965" s="33"/>
      <c r="Y965" s="33"/>
      <c r="AB965" s="33"/>
    </row>
    <row r="966" customFormat="false" ht="13" hidden="false" customHeight="false" outlineLevel="0" collapsed="false">
      <c r="B966" s="70"/>
      <c r="C966" s="70"/>
      <c r="D966" s="33"/>
      <c r="E966" s="33"/>
      <c r="F966" s="33"/>
      <c r="G966" s="33"/>
      <c r="H966" s="33"/>
      <c r="I966" s="33"/>
      <c r="J966" s="33"/>
      <c r="T966" s="54"/>
      <c r="W966" s="33"/>
      <c r="Y966" s="33"/>
      <c r="AB966" s="33"/>
    </row>
    <row r="967" customFormat="false" ht="13" hidden="false" customHeight="false" outlineLevel="0" collapsed="false">
      <c r="B967" s="70"/>
      <c r="C967" s="70"/>
      <c r="D967" s="33"/>
      <c r="E967" s="33"/>
      <c r="F967" s="33"/>
      <c r="G967" s="33"/>
      <c r="H967" s="33"/>
      <c r="I967" s="33"/>
      <c r="J967" s="33"/>
      <c r="T967" s="54"/>
      <c r="W967" s="33"/>
      <c r="Y967" s="33"/>
      <c r="AB967" s="33"/>
    </row>
    <row r="968" customFormat="false" ht="13" hidden="false" customHeight="false" outlineLevel="0" collapsed="false">
      <c r="B968" s="70"/>
      <c r="C968" s="70"/>
      <c r="D968" s="33"/>
      <c r="E968" s="33"/>
      <c r="F968" s="33"/>
      <c r="G968" s="33"/>
      <c r="H968" s="33"/>
      <c r="I968" s="33"/>
      <c r="J968" s="33"/>
      <c r="T968" s="54"/>
      <c r="W968" s="33"/>
      <c r="Y968" s="33"/>
      <c r="AB968" s="33"/>
    </row>
    <row r="969" customFormat="false" ht="13" hidden="false" customHeight="false" outlineLevel="0" collapsed="false">
      <c r="B969" s="70"/>
      <c r="C969" s="70"/>
      <c r="D969" s="33"/>
      <c r="E969" s="33"/>
      <c r="F969" s="33"/>
      <c r="G969" s="33"/>
      <c r="H969" s="33"/>
      <c r="I969" s="33"/>
      <c r="J969" s="33"/>
      <c r="T969" s="54"/>
      <c r="W969" s="33"/>
      <c r="Y969" s="33"/>
      <c r="AB969" s="33"/>
    </row>
    <row r="970" customFormat="false" ht="13" hidden="false" customHeight="false" outlineLevel="0" collapsed="false">
      <c r="B970" s="70"/>
      <c r="C970" s="70"/>
      <c r="D970" s="33"/>
      <c r="E970" s="33"/>
      <c r="F970" s="33"/>
      <c r="G970" s="33"/>
      <c r="H970" s="33"/>
      <c r="I970" s="33"/>
      <c r="J970" s="33"/>
      <c r="T970" s="54"/>
      <c r="W970" s="33"/>
      <c r="Y970" s="33"/>
      <c r="AB970" s="33"/>
    </row>
    <row r="971" customFormat="false" ht="13" hidden="false" customHeight="false" outlineLevel="0" collapsed="false">
      <c r="B971" s="70"/>
      <c r="C971" s="70"/>
      <c r="D971" s="33"/>
      <c r="E971" s="33"/>
      <c r="F971" s="33"/>
      <c r="G971" s="33"/>
      <c r="H971" s="33"/>
      <c r="I971" s="33"/>
      <c r="J971" s="33"/>
      <c r="T971" s="54"/>
      <c r="W971" s="33"/>
      <c r="Y971" s="33"/>
      <c r="AB971" s="33"/>
    </row>
    <row r="972" customFormat="false" ht="13" hidden="false" customHeight="false" outlineLevel="0" collapsed="false">
      <c r="B972" s="70"/>
      <c r="C972" s="70"/>
      <c r="D972" s="33"/>
      <c r="E972" s="33"/>
      <c r="F972" s="33"/>
      <c r="G972" s="33"/>
      <c r="H972" s="33"/>
      <c r="I972" s="33"/>
      <c r="J972" s="33"/>
      <c r="T972" s="54"/>
      <c r="W972" s="33"/>
      <c r="Y972" s="33"/>
      <c r="AB972" s="33"/>
    </row>
    <row r="973" customFormat="false" ht="13" hidden="false" customHeight="false" outlineLevel="0" collapsed="false">
      <c r="B973" s="70"/>
      <c r="C973" s="70"/>
      <c r="D973" s="33"/>
      <c r="E973" s="33"/>
      <c r="F973" s="33"/>
      <c r="G973" s="33"/>
      <c r="H973" s="33"/>
      <c r="I973" s="33"/>
      <c r="J973" s="33"/>
      <c r="T973" s="54"/>
      <c r="W973" s="33"/>
      <c r="Y973" s="33"/>
      <c r="AB973" s="33"/>
    </row>
    <row r="974" customFormat="false" ht="13" hidden="false" customHeight="false" outlineLevel="0" collapsed="false">
      <c r="B974" s="70"/>
      <c r="C974" s="70"/>
      <c r="D974" s="33"/>
      <c r="E974" s="33"/>
      <c r="F974" s="33"/>
      <c r="G974" s="33"/>
      <c r="H974" s="33"/>
      <c r="I974" s="33"/>
      <c r="J974" s="33"/>
      <c r="T974" s="54"/>
      <c r="W974" s="33"/>
      <c r="Y974" s="33"/>
      <c r="AB974" s="33"/>
    </row>
    <row r="975" customFormat="false" ht="13" hidden="false" customHeight="false" outlineLevel="0" collapsed="false">
      <c r="B975" s="70"/>
      <c r="C975" s="70"/>
      <c r="D975" s="33"/>
      <c r="E975" s="33"/>
      <c r="F975" s="33"/>
      <c r="G975" s="33"/>
      <c r="H975" s="33"/>
      <c r="I975" s="33"/>
      <c r="J975" s="33"/>
      <c r="T975" s="54"/>
      <c r="W975" s="33"/>
      <c r="Y975" s="33"/>
      <c r="AB975" s="33"/>
    </row>
    <row r="976" customFormat="false" ht="13" hidden="false" customHeight="false" outlineLevel="0" collapsed="false">
      <c r="B976" s="70"/>
      <c r="C976" s="70"/>
      <c r="D976" s="33"/>
      <c r="E976" s="33"/>
      <c r="F976" s="33"/>
      <c r="G976" s="33"/>
      <c r="H976" s="33"/>
      <c r="I976" s="33"/>
      <c r="J976" s="33"/>
      <c r="T976" s="54"/>
      <c r="W976" s="33"/>
      <c r="Y976" s="33"/>
      <c r="AB976" s="33"/>
    </row>
    <row r="977" customFormat="false" ht="13" hidden="false" customHeight="false" outlineLevel="0" collapsed="false">
      <c r="B977" s="70"/>
      <c r="C977" s="70"/>
      <c r="D977" s="33"/>
      <c r="E977" s="33"/>
      <c r="F977" s="33"/>
      <c r="G977" s="33"/>
      <c r="H977" s="33"/>
      <c r="I977" s="33"/>
      <c r="J977" s="33"/>
      <c r="T977" s="54"/>
      <c r="W977" s="33"/>
      <c r="Y977" s="33"/>
      <c r="AB977" s="33"/>
    </row>
    <row r="978" customFormat="false" ht="13" hidden="false" customHeight="false" outlineLevel="0" collapsed="false">
      <c r="B978" s="70"/>
      <c r="C978" s="70"/>
      <c r="D978" s="33"/>
      <c r="E978" s="33"/>
      <c r="F978" s="33"/>
      <c r="G978" s="33"/>
      <c r="H978" s="33"/>
      <c r="I978" s="33"/>
      <c r="J978" s="33"/>
      <c r="T978" s="54"/>
      <c r="W978" s="33"/>
      <c r="Y978" s="33"/>
      <c r="AB978" s="33"/>
    </row>
    <row r="979" customFormat="false" ht="13" hidden="false" customHeight="false" outlineLevel="0" collapsed="false">
      <c r="B979" s="70"/>
      <c r="C979" s="70"/>
      <c r="D979" s="33"/>
      <c r="E979" s="33"/>
      <c r="F979" s="33"/>
      <c r="G979" s="33"/>
      <c r="H979" s="33"/>
      <c r="I979" s="33"/>
      <c r="J979" s="33"/>
      <c r="T979" s="54"/>
      <c r="W979" s="33"/>
      <c r="Y979" s="33"/>
      <c r="AB979" s="33"/>
    </row>
    <row r="980" customFormat="false" ht="13" hidden="false" customHeight="false" outlineLevel="0" collapsed="false">
      <c r="B980" s="70"/>
      <c r="C980" s="70"/>
      <c r="D980" s="33"/>
      <c r="E980" s="33"/>
      <c r="F980" s="33"/>
      <c r="G980" s="33"/>
      <c r="H980" s="33"/>
      <c r="I980" s="33"/>
      <c r="J980" s="33"/>
      <c r="T980" s="54"/>
      <c r="W980" s="33"/>
      <c r="Y980" s="33"/>
      <c r="AB980" s="33"/>
    </row>
    <row r="981" customFormat="false" ht="13" hidden="false" customHeight="false" outlineLevel="0" collapsed="false">
      <c r="B981" s="70"/>
      <c r="C981" s="70"/>
      <c r="D981" s="33"/>
      <c r="E981" s="33"/>
      <c r="F981" s="33"/>
      <c r="G981" s="33"/>
      <c r="H981" s="33"/>
      <c r="I981" s="33"/>
      <c r="J981" s="33"/>
      <c r="T981" s="54"/>
      <c r="W981" s="33"/>
      <c r="Y981" s="33"/>
      <c r="AB981" s="33"/>
    </row>
    <row r="982" customFormat="false" ht="13" hidden="false" customHeight="false" outlineLevel="0" collapsed="false">
      <c r="B982" s="70"/>
      <c r="C982" s="70"/>
      <c r="D982" s="33"/>
      <c r="E982" s="33"/>
      <c r="F982" s="33"/>
      <c r="G982" s="33"/>
      <c r="H982" s="33"/>
      <c r="I982" s="33"/>
      <c r="J982" s="33"/>
      <c r="T982" s="54"/>
      <c r="W982" s="33"/>
      <c r="Y982" s="33"/>
      <c r="AB982" s="33"/>
    </row>
    <row r="983" customFormat="false" ht="13" hidden="false" customHeight="false" outlineLevel="0" collapsed="false">
      <c r="B983" s="70"/>
      <c r="C983" s="70"/>
      <c r="D983" s="33"/>
      <c r="E983" s="33"/>
      <c r="F983" s="33"/>
      <c r="G983" s="33"/>
      <c r="H983" s="33"/>
      <c r="I983" s="33"/>
      <c r="J983" s="33"/>
      <c r="T983" s="54"/>
      <c r="W983" s="33"/>
      <c r="Y983" s="33"/>
      <c r="AB983" s="33"/>
    </row>
    <row r="984" customFormat="false" ht="13" hidden="false" customHeight="false" outlineLevel="0" collapsed="false">
      <c r="B984" s="70"/>
      <c r="C984" s="70"/>
      <c r="D984" s="33"/>
      <c r="E984" s="33"/>
      <c r="F984" s="33"/>
      <c r="G984" s="33"/>
      <c r="H984" s="33"/>
      <c r="I984" s="33"/>
      <c r="J984" s="33"/>
      <c r="T984" s="54"/>
      <c r="W984" s="33"/>
      <c r="Y984" s="33"/>
      <c r="AB984" s="33"/>
    </row>
    <row r="985" customFormat="false" ht="13" hidden="false" customHeight="false" outlineLevel="0" collapsed="false">
      <c r="B985" s="70"/>
      <c r="C985" s="70"/>
      <c r="D985" s="33"/>
      <c r="E985" s="33"/>
      <c r="F985" s="33"/>
      <c r="G985" s="33"/>
      <c r="H985" s="33"/>
      <c r="I985" s="33"/>
      <c r="J985" s="33"/>
      <c r="T985" s="54"/>
      <c r="W985" s="33"/>
      <c r="Y985" s="33"/>
      <c r="AB985" s="33"/>
    </row>
    <row r="986" customFormat="false" ht="13" hidden="false" customHeight="false" outlineLevel="0" collapsed="false">
      <c r="B986" s="70"/>
      <c r="C986" s="70"/>
      <c r="D986" s="33"/>
      <c r="E986" s="33"/>
      <c r="F986" s="33"/>
      <c r="G986" s="33"/>
      <c r="H986" s="33"/>
      <c r="I986" s="33"/>
      <c r="J986" s="33"/>
      <c r="T986" s="54"/>
      <c r="W986" s="33"/>
      <c r="Y986" s="33"/>
      <c r="AB986" s="33"/>
    </row>
    <row r="987" customFormat="false" ht="13" hidden="false" customHeight="false" outlineLevel="0" collapsed="false">
      <c r="B987" s="70"/>
      <c r="C987" s="70"/>
      <c r="D987" s="33"/>
      <c r="E987" s="33"/>
      <c r="F987" s="33"/>
      <c r="G987" s="33"/>
      <c r="H987" s="33"/>
      <c r="I987" s="33"/>
      <c r="J987" s="33"/>
      <c r="T987" s="54"/>
      <c r="W987" s="33"/>
      <c r="Y987" s="33"/>
      <c r="AB987" s="33"/>
    </row>
    <row r="988" customFormat="false" ht="13" hidden="false" customHeight="false" outlineLevel="0" collapsed="false">
      <c r="B988" s="70"/>
      <c r="C988" s="70"/>
      <c r="D988" s="33"/>
      <c r="E988" s="33"/>
      <c r="F988" s="33"/>
      <c r="G988" s="33"/>
      <c r="H988" s="33"/>
      <c r="I988" s="33"/>
      <c r="J988" s="33"/>
      <c r="T988" s="54"/>
      <c r="W988" s="33"/>
      <c r="Y988" s="33"/>
      <c r="AB988" s="33"/>
    </row>
    <row r="989" customFormat="false" ht="13" hidden="false" customHeight="false" outlineLevel="0" collapsed="false">
      <c r="B989" s="70"/>
      <c r="C989" s="70"/>
      <c r="D989" s="33"/>
      <c r="E989" s="33"/>
      <c r="F989" s="33"/>
      <c r="G989" s="33"/>
      <c r="H989" s="33"/>
      <c r="I989" s="33"/>
      <c r="J989" s="33"/>
      <c r="T989" s="54"/>
      <c r="W989" s="33"/>
      <c r="Y989" s="33"/>
      <c r="AB989" s="33"/>
    </row>
    <row r="990" customFormat="false" ht="13" hidden="false" customHeight="false" outlineLevel="0" collapsed="false">
      <c r="B990" s="70"/>
      <c r="C990" s="70"/>
      <c r="D990" s="33"/>
      <c r="E990" s="33"/>
      <c r="F990" s="33"/>
      <c r="G990" s="33"/>
      <c r="H990" s="33"/>
      <c r="I990" s="33"/>
      <c r="J990" s="33"/>
      <c r="T990" s="54"/>
      <c r="W990" s="33"/>
      <c r="Y990" s="33"/>
      <c r="AB990" s="33"/>
    </row>
    <row r="991" customFormat="false" ht="13" hidden="false" customHeight="false" outlineLevel="0" collapsed="false">
      <c r="B991" s="70"/>
      <c r="C991" s="70"/>
      <c r="D991" s="33"/>
      <c r="E991" s="33"/>
      <c r="F991" s="33"/>
      <c r="G991" s="33"/>
      <c r="H991" s="33"/>
      <c r="I991" s="33"/>
      <c r="J991" s="33"/>
      <c r="T991" s="54"/>
      <c r="W991" s="33"/>
      <c r="Y991" s="33"/>
      <c r="AB991" s="33"/>
    </row>
    <row r="992" customFormat="false" ht="13" hidden="false" customHeight="false" outlineLevel="0" collapsed="false">
      <c r="B992" s="70"/>
      <c r="C992" s="70"/>
      <c r="D992" s="33"/>
      <c r="E992" s="33"/>
      <c r="F992" s="33"/>
      <c r="G992" s="33"/>
      <c r="H992" s="33"/>
      <c r="I992" s="33"/>
      <c r="J992" s="33"/>
      <c r="T992" s="54"/>
      <c r="W992" s="33"/>
      <c r="Y992" s="33"/>
      <c r="AB992" s="33"/>
    </row>
    <row r="993" customFormat="false" ht="13" hidden="false" customHeight="false" outlineLevel="0" collapsed="false">
      <c r="B993" s="70"/>
      <c r="C993" s="70"/>
      <c r="D993" s="33"/>
      <c r="E993" s="33"/>
      <c r="F993" s="33"/>
      <c r="G993" s="33"/>
      <c r="H993" s="33"/>
      <c r="I993" s="33"/>
      <c r="J993" s="33"/>
      <c r="T993" s="54"/>
      <c r="W993" s="33"/>
      <c r="Y993" s="33"/>
      <c r="AB993" s="33"/>
    </row>
    <row r="994" customFormat="false" ht="13" hidden="false" customHeight="false" outlineLevel="0" collapsed="false">
      <c r="B994" s="70"/>
      <c r="C994" s="70"/>
      <c r="D994" s="33"/>
      <c r="E994" s="33"/>
      <c r="F994" s="33"/>
      <c r="G994" s="33"/>
      <c r="H994" s="33"/>
      <c r="I994" s="33"/>
      <c r="J994" s="33"/>
      <c r="T994" s="54"/>
      <c r="W994" s="33"/>
      <c r="Y994" s="33"/>
      <c r="AB994" s="33"/>
    </row>
    <row r="995" customFormat="false" ht="13" hidden="false" customHeight="false" outlineLevel="0" collapsed="false">
      <c r="B995" s="70"/>
      <c r="C995" s="70"/>
      <c r="D995" s="33"/>
      <c r="E995" s="33"/>
      <c r="F995" s="33"/>
      <c r="G995" s="33"/>
      <c r="H995" s="33"/>
      <c r="I995" s="33"/>
      <c r="J995" s="33"/>
      <c r="T995" s="54"/>
      <c r="W995" s="33"/>
      <c r="Y995" s="33"/>
      <c r="AB995" s="33"/>
    </row>
    <row r="996" customFormat="false" ht="13" hidden="false" customHeight="false" outlineLevel="0" collapsed="false">
      <c r="B996" s="70"/>
      <c r="C996" s="70"/>
      <c r="D996" s="33"/>
      <c r="E996" s="33"/>
      <c r="F996" s="33"/>
      <c r="G996" s="33"/>
      <c r="H996" s="33"/>
      <c r="I996" s="33"/>
      <c r="J996" s="33"/>
      <c r="T996" s="54"/>
      <c r="W996" s="33"/>
      <c r="Y996" s="33"/>
      <c r="AB996" s="33"/>
    </row>
    <row r="997" customFormat="false" ht="13" hidden="false" customHeight="false" outlineLevel="0" collapsed="false">
      <c r="B997" s="70"/>
      <c r="C997" s="70"/>
      <c r="D997" s="33"/>
      <c r="E997" s="33"/>
      <c r="F997" s="33"/>
      <c r="G997" s="33"/>
      <c r="H997" s="33"/>
      <c r="I997" s="33"/>
      <c r="J997" s="33"/>
      <c r="T997" s="54"/>
      <c r="W997" s="33"/>
      <c r="Y997" s="33"/>
      <c r="AB997" s="33"/>
    </row>
    <row r="998" customFormat="false" ht="13" hidden="false" customHeight="false" outlineLevel="0" collapsed="false">
      <c r="B998" s="70"/>
      <c r="C998" s="70"/>
      <c r="D998" s="33"/>
      <c r="E998" s="33"/>
      <c r="F998" s="33"/>
      <c r="G998" s="33"/>
      <c r="H998" s="33"/>
      <c r="I998" s="33"/>
      <c r="J998" s="33"/>
      <c r="T998" s="54"/>
      <c r="W998" s="33"/>
      <c r="Y998" s="33"/>
      <c r="AB998" s="33"/>
    </row>
    <row r="999" customFormat="false" ht="13" hidden="false" customHeight="false" outlineLevel="0" collapsed="false">
      <c r="B999" s="70"/>
      <c r="C999" s="70"/>
      <c r="D999" s="33"/>
      <c r="E999" s="33"/>
      <c r="F999" s="33"/>
      <c r="G999" s="33"/>
      <c r="H999" s="33"/>
      <c r="I999" s="33"/>
      <c r="J999" s="33"/>
      <c r="T999" s="54"/>
      <c r="W999" s="33"/>
      <c r="Y999" s="33"/>
      <c r="AB999" s="33"/>
    </row>
    <row r="1000" customFormat="false" ht="13" hidden="false" customHeight="false" outlineLevel="0" collapsed="false">
      <c r="B1000" s="70"/>
      <c r="C1000" s="70"/>
      <c r="D1000" s="33"/>
      <c r="E1000" s="33"/>
      <c r="F1000" s="33"/>
      <c r="G1000" s="33"/>
      <c r="H1000" s="33"/>
      <c r="I1000" s="33"/>
      <c r="J1000" s="33"/>
      <c r="T1000" s="54"/>
      <c r="W1000" s="33"/>
      <c r="Y1000" s="33"/>
      <c r="AB1000" s="33"/>
    </row>
    <row r="1001" customFormat="false" ht="13" hidden="false" customHeight="false" outlineLevel="0" collapsed="false">
      <c r="B1001" s="70"/>
      <c r="C1001" s="70"/>
      <c r="D1001" s="33"/>
      <c r="E1001" s="33"/>
      <c r="F1001" s="33"/>
      <c r="G1001" s="33"/>
      <c r="H1001" s="33"/>
      <c r="I1001" s="33"/>
      <c r="J1001" s="33"/>
      <c r="T1001" s="54"/>
      <c r="W1001" s="33"/>
      <c r="Y1001" s="33"/>
      <c r="AB1001" s="33"/>
    </row>
    <row r="1002" customFormat="false" ht="13" hidden="false" customHeight="false" outlineLevel="0" collapsed="false">
      <c r="B1002" s="70"/>
      <c r="C1002" s="70"/>
      <c r="D1002" s="33"/>
      <c r="E1002" s="33"/>
      <c r="F1002" s="33"/>
      <c r="G1002" s="33"/>
      <c r="H1002" s="33"/>
      <c r="I1002" s="33"/>
      <c r="J1002" s="33"/>
      <c r="T1002" s="54"/>
      <c r="W1002" s="33"/>
      <c r="Y1002" s="33"/>
      <c r="AB1002" s="33"/>
    </row>
  </sheetData>
  <mergeCells count="12">
    <mergeCell ref="B1:L1"/>
    <mergeCell ref="M1:O1"/>
    <mergeCell ref="P1:Q1"/>
    <mergeCell ref="R1:T1"/>
    <mergeCell ref="U1:W1"/>
    <mergeCell ref="X1:AB1"/>
    <mergeCell ref="B2:L2"/>
    <mergeCell ref="M2:O2"/>
    <mergeCell ref="P2:Q2"/>
    <mergeCell ref="R2:T2"/>
    <mergeCell ref="U2:W2"/>
    <mergeCell ref="X2:AB2"/>
  </mergeCells>
  <dataValidations count="13">
    <dataValidation allowBlank="true" operator="between" showDropDown="false" showErrorMessage="false" showInputMessage="false" sqref="Y4" type="list">
      <formula1>"The AI System is a safety component of a product or a product itself covered by the Union harmonisation legislation listed in Annex II. AND needs to undergo a third-party conformity assessment (...) according to EU Legislation listed in Annex II.,The AI s"&amp;"ystem intended for an application listed in Annex III."</formula1>
      <formula2>0</formula2>
    </dataValidation>
    <dataValidation allowBlank="true" operator="between" showDropDown="false" showErrorMessage="false" showInputMessage="false" sqref="N4:N124 N128:N161" type="list">
      <formula1>"Computer Vision,Computer Audition,Computer Linguistics,Discovery,Forecasting,Robotics,Content Generation (e.g. Text;Images;Designs),Planning,no information available"</formula1>
      <formula2>0</formula2>
    </dataValidation>
    <dataValidation allowBlank="true" operator="between" showDropDown="false" showErrorMessage="false" showInputMessage="false" sqref="R4:R124 U4:U124" type="list">
      <formula1>"Yes,No,It is unclear"</formula1>
      <formula2>0</formula2>
    </dataValidation>
    <dataValidation allowBlank="true" operator="between" showDropDown="false" showErrorMessage="false" showInputMessage="false" sqref="X4:X124" type="list">
      <formula1>"high-risk,low-risk,It is unclear"</formula1>
      <formula2>0</formula2>
    </dataValidation>
    <dataValidation allowBlank="true" operator="between" showDropDown="false" showErrorMessage="false" showInputMessage="false" sqref="Y5:Y124 Y128:Y153" type="list">
      <formula1>"The AI System is a safety component of a product or a product itself covered by the Union harmonisation legislation listed in Annex II.,The product whose safety component is the AI system or the AI system itself as a product required to undergo a third-pa"&amp;"rty conformity assessment (...) according to EU Legislation listed in Annex II.,The AI system intended for an application listed in Annex III."</formula1>
      <formula2>0</formula2>
    </dataValidation>
    <dataValidation allowBlank="true" operator="between" showDropDown="false" showErrorMessage="false" showInputMessage="false" sqref="S4:S41 S43:S124" type="list">
      <formula1>"The AI System will be made available on the Union market,The AI System will be placed on or put into service on the Union market (usage or distribution),Users of the AI System are located inside the European Union.,The output of the AI System is going to "&amp;"affect natural persons in the Union.,The AI system is developed or used exclusively for military purposes.,The AI System is used by foreign authorities in the context of international agreements (e.g. with the EU or member states.),The AI System a safety "&amp;"component of a product or system (or a product or system itself),AND is a high-risk AI System according to the AI Act (see step 4) AND falls into the scope of any of the following regulation: civil aviation security; agricultural and forestry vehicles; tw"&amp;"o- or three-wheel vehicles and quadricycles; marine equipment; interoperability of the rail system within the European Union; motor vehicles and their trailers."</formula1>
      <formula2>0</formula2>
    </dataValidation>
    <dataValidation allowBlank="true" operator="between" showDropDown="false" showErrorMessage="false" showInputMessage="false" sqref="Q4:Q43 S42 Q44:Q124 Q128:Q142" type="list">
      <formula1>"The System makes use of machine learning approaches (e.g. supervised; unsupervised; reinforcement learning or deep learning).,The System makes use of Logic- and knowledge-based approaches; including knowledge representation; inductive (logic) programming;"&amp;" knowledge bases; inference and deductive engines; (symbolic) reasoning and expert systems.,The system makes use of Statistical approaches;Bayesian estimation; search and optimization methods."</formula1>
      <formula2>0</formula2>
    </dataValidation>
    <dataValidation allowBlank="true" operator="between" showDropDown="false" showErrorMessage="false" showInputMessage="false" sqref="M128:M146" type="list">
      <formula1>"Arts,entertainment &amp; recreation,Accounting &amp; Finance,Accommodation &amp; food service activities,Agriculture,forestry &amp; fishing,construction,Customer Service &amp; Support,Electricity,gas,steam &amp; air conditioning supply,Finance &amp; Insurance,Financial &amp; insurance a"&amp;"ctivities,Human Health &amp; Social Work Activities,Human Resources,IT &amp; Security,Information &amp; communication technologies,Manufacturing,Marketing,Operations,Production,Public administration,defence,aerospace &amp; social security,Professional,scientific &amp; techni"&amp;"cal activities,Purchasing &amp; Procurement,Real estate activities,Research &amp; Development,Sales,Supply Chain Management &amp; Distribution,Transportation &amp; storage,Water supply,sewerage,waste management &amp; remediation activities,Wholesale,retail trade &amp; repair of "&amp;"motor vehicles"</formula1>
      <formula2>0</formula2>
    </dataValidation>
    <dataValidation allowBlank="true" operator="between" showDropDown="false" showErrorMessage="false" showInputMessage="false" sqref="V4:V123" type="list">
      <formula1>"The AI System deploys subliminal techniques beyond a person’s consciousness to materially distort a person's behaviour.,The AI System takes advantage of (=exploit) the potential vulnerabilities of a specific group to materially distort their behaviour.,Us"&amp;"ing the AI System may lead to a behavioural change that is likely to cause that person or another person physical or psychological harm.,The AI System evaluates or classifies the trustworthiness of natural persons over a certain period of time leading to "&amp;"unfavourable treatments unrelated to the context or unjustified or disproportionate to the behaviour or its gravity.,The AI System deploys ‘real-time’ remote biometric identification systems in publicly accessible spaces for the purpose of law enforcement"&amp;".,The AI System is intended for what is commonly referred to as ""predictive policing""."</formula1>
      <formula2>0</formula2>
    </dataValidation>
    <dataValidation allowBlank="true" operator="between" showDropDown="false" showErrorMessage="false" showInputMessage="false" sqref="AA4:AA26 AA28:AA98 AA100:AA124 AA128:AA188" type="list">
      <formula1>"1a. Biometric identification systems,2a. AI systems intended to be used to control or as safety components in the management and operation of critical digital infrastructure,3a. AI systems intended to be used for the purpose of determining access; admissi"&amp;"on or assigning natural persons to educational and vocational training institutions or programmes at all levels,3b. AI systems intended to be used for the purpose of assessing natural persons with the view to evaluating learning outcomes or steering the l"&amp;"earning process in educational and vocational training institutions or programmes at all levels,4a. AI systems intended to be used for recruitment or selection of natural persons; notably for advertising vacancies; screening or filtering applications; eva"&amp;"luating candidates,4b. AI intended to be used for making decisions on promotion and termination of work- related contractual relationships; for task allocation based on individual behavior or personal traits or characteristics and for monitoring and evalu"&amp;"ating performance and behavior of persons in such relationships.,5a. AI systems intended to be used by public authorities or on behalf of public authorities to evaluate the eligibility of natural persons for public assistance benefits and services; as wel"&amp;"l as to grant; reduce; revoke; or reclaim such benefits and services,5b. AI systems intended to be used to evaluate the creditworthiness of natural persons or establish their credit score; with the exception of AI systems put into service by small scale p"&amp;"roviders for their own use,5c. AI systems intended to be used to dispatch; or to establish priority in the dispatching of emergency first response services; including by firefighters and medical aid,6a. AI systems intended to be used by law enforcement au"&amp;"thorities or on their behalf for making individual risk assessments of natural persons in order to assess the risk of a natural person for offending or reoffending or the risk for for a natural person to become a potential victims of criminal offences,6b."&amp;" AI systems intended to be used by law enforcement authorities or on their behalf as polygraphs and similar tools or to detect the emotional state of a natural person,6c. AI systems intended to be used by law enforcement authorities or on their behalf for"&amp;" evaluation of the reliability of evidence in the course of investigation or prosecution of criminal offences,6d. AI systems intended to be used by law enforcement authorities or on their behalf for predicting the occurrence or reoccurrence of an actual o"&amp;"r potential criminal offence based on profiling of natural persons as referred to in Article 3(4) of Directive (EU) 2016/680 or assessing personality traits and characteristics or past criminal behaviour of natural persons or groups,6e. AI systems intende"&amp;"d to be used by law enforcement authorities or on their behalf for profiling of natural persons as referred to in Article 3(4) of Directive (EU) 2016/680 in the course of detection; investigation or prosecution of criminal offences,7a. AI systems intended"&amp;" to be used by competent public authorities or on their behalf as polygraphs and similar tools or to detect the emotional state of a natural person,7b. AI systems intended to be used by competent public authorities or on their behalf to assess a risk; inc"&amp;"luding a security risk; a risk of irregular immigration,or a health risk; posed by a natural person who intends to enter or has entered into the territory of a Member State,7c. AI systems intended to be used by competent public authorities or on their beh"&amp;"alf for the examination of applications for asylum; visa and residence permits and associated complaints with regard to the eligibility of the natural persons applying for a status,8a. AI systems intended to be used by a judicial authority or on their beh"&amp;"alf for interpreting facts or the law or applying the law to a concrete set of facts."</formula1>
      <formula2>0</formula2>
    </dataValidation>
    <dataValidation allowBlank="true" operator="between" showDropDown="false" showErrorMessage="false" showInputMessage="false" sqref="O4:O123" type="list">
      <formula1>"Anonymised data - ""personal data rendered anonymous in such a manner that the data subject is not or no longer identifiable (GDPR does not apply to anonymised information).,Pseudonymised data - ""processing of personal data in such a way that the data ca"&amp;"n no longer be attributed to a specific data subject without the use of additional information as long as such additional information is kept separately and subject to technical and organizational measures to ensure non-attribution to an identified or ide"&amp;"ntifiable individual” (GDPR; Article 4(3b)).,Personal data without further preprocessing (e.g. pseudonymisation; anonymisation; privacy-preserving ML algorithms),Public data (e.g. zip code),Machine data (e.g. from sensors),Unclear."</formula1>
      <formula2>0</formula2>
    </dataValidation>
    <dataValidation allowBlank="true" operator="between" showDropDown="false" showErrorMessage="false" showInputMessage="false" sqref="M4:M124" type="list">
      <formula1>"Accounting &amp; Finance,Customer Service &amp; Support,Human Resources,IT &amp; Security,Manufacturing &amp; Production,Marketing &amp; Sales,Purchasing &amp; Procurement,Supply Chain &amp; Logistics,Research &amp; Development"</formula1>
      <formula2>0</formula2>
    </dataValidation>
    <dataValidation allowBlank="true" operator="between" showDropDown="false" showErrorMessage="false" showInputMessage="false" sqref="P4:P123" type="list">
      <formula1>"Yes,No,I am not sure"</formula1>
      <formula2>0</formula2>
    </dataValidation>
  </dataValidations>
  <hyperlinks>
    <hyperlink ref="AA3" r:id="rId2" display="If Annex III applies, please select the applicable sub area for your AI System: https://docs.google.com/document/d/1-6g26Y1cHodPTh10vrZmIMeV-dkOdDElR6Frf8Nt0S8/edit  "/>
    <hyperlink ref="J9" r:id="rId3" display="https://www.unleash.ai/videos/pandoiq-fully-automated-programmatic-job-ad-platform-transforms-recruitment-marketing/&#10; https://go.pandologic.com/case-study-dominos-pizza-franchise-nrv?_ga=2.220850392.1125451712.1640691250-1891891524.1640691250&#10; &#10; https://www.foundationsofai.com/&#10; https://pandologic.com/"/>
    <hyperlink ref="J12" r:id="rId4" display="https://www.xor.ai/ikea-retail-case-study&#10; https://onlim.com/en/chatbots-for-hr/"/>
    <hyperlink ref="J14" r:id="rId5" display="https://www.mittelstand-digital.de/MD/Redaktion/DE/Publikationen/zentrum-dortmund-ki-im-mittelstand.pdf?__blob=publicationFile&amp;v=2"/>
    <hyperlink ref="J15" r:id="rId6" display="https://www.mittelstand-digital.de/MD/Redaktion/DE/Publikationen/zentrum-dortmund-ki-im-mittelstand.pdf?__blob=publicationFile&amp;v=2"/>
    <hyperlink ref="J16" r:id="rId7" display="https://www.audi-mediacenter.com/de/pressemitteilungen/audi-optimiert-qualitaetspruefung-im-presswerk-mit-kuenstlicher-intelligenz-10847"/>
    <hyperlink ref="J17" r:id="rId8" display="https://www.mittelstand-digital.de/MD/Redaktion/DE/Publikationen/zentrum-dortmund-ki-im-mittelstand.pdf?__blob=publicationFile&amp;v=2"/>
    <hyperlink ref="J18" r:id="rId9" display="https://www.foundationsofai.com/"/>
    <hyperlink ref="J19" r:id="rId10" display="https://www.foundationsofai.com/"/>
    <hyperlink ref="AB19" r:id="rId11" display="--&gt; https://artificialintelligenceact.eu/wp-content/uploads/2022/07/AIA-CZ-1st-Proposal-15-July.pdf "/>
    <hyperlink ref="J20" r:id="rId12" display="https://www.datarobot.com/wiki/predictive-maintenance/&#10; https://medium.com/next-level-german-engineering/the-sounddetective-775e06f5c76b&#10; https://medium.com/next-level-german-engineering/machine-learning-and-sound-processing-at-porsche-hi-im-karthick-f8691558d51c"/>
    <hyperlink ref="AB20" r:id="rId13" display="https://artificialintelligenceact.eu/wp-content/uploads/2022/07/AIA-CZ-1st-Proposal-15-July.pdf"/>
    <hyperlink ref="J25" r:id="rId14" display="https://link.springer.com/article/10.1007/s10845-021-01808-w&#10; https://industrytoday.com/wp-content/uploads/2016/11/real-time-ai-make-to-order-whitepaper.pdf"/>
    <hyperlink ref="J26" r:id="rId15" display="https://www.infineon.com/cms/en/discoveries/human-machine-interaction/"/>
    <hyperlink ref="J27" r:id="rId16" display="https://www.autodesk.com/solutions/generative-design&#10; https://www.autodesk.com/customer-stories/general-motors-generative-design"/>
    <hyperlink ref="J38" r:id="rId17" display="https://spitch.ai/de/blog/voice-biometrics-authentication-technology-speaks-for-itself/&#10; https://www.securitymagazine.com/articles/94548-ai-and-biometrics-in-2021-predictions-trends-and-insights-for-what-might-lie-ahead&#10; https://emerj.com/ai-sector-overviews/ai-in-biometrics-current-business-applications/"/>
    <hyperlink ref="J41" r:id="rId18" display="https://www.velvetech.com/blog/conversation-intelligence-for-call-centers/"/>
    <hyperlink ref="J42" r:id="rId19" display="https://techsee.me/blog/decision-support-system/"/>
    <hyperlink ref="J45" r:id="rId20" display="https://www.ibm.com/cloud/learn/intelligent-search&#10; https://www.algolia.com/search-inspiration-library/support-center-federated-search-highlighting-snippeting-saas/"/>
    <hyperlink ref="J48" r:id="rId21" display="http://dspace.mit.edu/bitstream/handle/1721.1/118492/1055658350-MIT.pdf?sequence=1&amp;isAllowed=y"/>
    <hyperlink ref="J50" r:id="rId22" display="https://www.speechmatics.com/industries/contact-center/sentiment-analysis/"/>
    <hyperlink ref="J54" r:id="rId23" display="https://www.the-future-of-commerce.com/2020/12/01/how-to-gain-customer-insights/"/>
    <hyperlink ref="J58" r:id="rId24" display="https://research.aimultiple.com/legal-ai/&#10; https://shibolet-jumpstart.com/&#10; https://legalup.me/marketing-tool-3/&#10; https://www.timesofisrael.com/upstarts-nipping-at-their-heels-law-firms-scramble-to-offer-online-services/"/>
    <hyperlink ref="J66" r:id="rId25" display="https://www.youtube.com/watch?v=tbzFQCPY-Y4"/>
    <hyperlink ref="J70" r:id="rId26" display="https://www.forbes.com/sites/forbestechcouncil/2021/03/19/how-to-build-brand-authenticity-with-artificial-intelligence/?sh=3e8b429217e9"/>
    <hyperlink ref="J73" r:id="rId27" display="https://en.wikipedia.org/wiki/Recommender_system&#10; https://medium.com/voice-tech-podcast/a-simple-way-to-explain-the-recommendation-engine-in-ai-d1a609f59d97&#10; https://www.appier.com/blog/what-is-a-recommendation-engine-and-how-does-it-work/&#10; https://vue.ai/resources/case-studies/personalization-solutions-for-rental-and-resale-market/?utm_term=%2Bproduct %2Brecommendation&amp;utm_campaign=VueX_ROUSA&amp;utm_source=Google&amp;utm_medium=Paid&amp;hsa_acc=6467954605&amp;hsa_cam=14153189644&amp;hsa_grp=124344255566&amp;hsa_ad=537265401096&amp;hsa_src=g&amp;hsa_tgt=kwd-308283590338&amp;hsa_kw=%2Bproduct %2Brecommendation&amp;hsa_mt=b&amp;hsa_net=adwords&amp;hsa_ver=3&amp;gclid=CjwKCAiAnO2MBhApEiwA8q0HYatV0n6-MWqh6HhMgw_ojOjO8GnGLKRA0DLzn_iNIv8lESzlduD9jhoCUSkQAvD_BwE"/>
    <hyperlink ref="J79" r:id="rId28" display="https://docs.google.com/document/d/17_Kf-EFtnBgRU4gP4ZfxWp9feI9G3K1259X66FxT45Y/edit#"/>
    <hyperlink ref="J80" r:id="rId29" display="https://dspace.mit.edu/bitstream/handle/1721.1/118492/1055658350-MIT.pdf?sequence=1&amp;isAllowed=y"/>
    <hyperlink ref="J82" r:id="rId30" display="https://www.ericsson.com/4a1ed6/assets/local/reports-papers/industrylab/doc/pre-emptive-logistics-report.pdf&#10; https://ecommercenews.eu/german-ecommerce-company-otto-uses-ai-reduce-returns/&#10; https://www.bigcommerce.com/articles/omnichannel-retail/"/>
    <hyperlink ref="J83" r:id="rId31" display="https://lot.dhl.com/next-on-the-green-agenda-for-logistics-energy-efficient-warehouses/"/>
    <hyperlink ref="J88" r:id="rId32" display="https://www.anodot.com/blog/ensure-data-quality-with-ai-powered-analytics/"/>
    <hyperlink ref="J97" r:id="rId33" display="https://content.vectra.ai/rs/748-MCE-447/images/CaseStudy_Rossmann.pdf"/>
    <hyperlink ref="J100" r:id="rId34" display="https://www.ibm.com/cloud/watson-discovery"/>
    <hyperlink ref="J101" r:id="rId35" location="main-slider-wrap" display="https://www.ideascanner.com/#main-slider-wrap"/>
    <hyperlink ref="J105" r:id="rId36" display="https://www.itonics-innovation.com/blog/achieving-business-impact-through-ai-based-trend-detection?hsLang=en"/>
    <hyperlink ref="J106" r:id="rId37" display="https://www.cam.ac.uk/research/news/ai-learns-the-language-of-chemistry-to-predict-how-to-make-medicines"/>
    <hyperlink ref="J107" r:id="rId38" display="https://www.itonics-innovation.com/case-studies/lear-innovation-ventures?hsLang=en"/>
    <hyperlink ref="J108" r:id="rId39" display="https://www2.deloitte.com/content/dam/Deloitte/nl/Documents/innovatie/deloitte-nl-innovatie-artificial-intelligence-16-practical-cases.pdf"/>
    <hyperlink ref="J111" r:id="rId40" display="https://www.fraugster.com/resources/post/fraud-detection-rules-case-study"/>
    <hyperlink ref="J113" r:id="rId41" display="https://www.collect.ai/realisierungsquote-auf-95-prozent-erhoeht-collectai-steuert-forderungsmanagement-von-acer/"/>
    <hyperlink ref="J114" r:id="rId42" display="https://ginimachine.com/case-study/neo-finance/"/>
    <hyperlink ref="J116" r:id="rId43" display="https://www2.deloitte.com/content/dam/Deloitte/nl/Documents/innovatie/deloitte-nl-innovatie-artificial-intelligence-16-practical-cases.pdf"/>
    <hyperlink ref="J117" r:id="rId44" display="https://www.appzen.com/hubfs/Resources/rising-challenge-appzen-genpact-expense-audit_21CS11.pdf?hsLang=en"/>
    <hyperlink ref="J118" r:id="rId45" display="https://neoteric.eu/blog/how-we-reduced-churn-in-a-telecom-company-by-20-in-less-than-6-months-using-predictive-models-case-study/&#10; https://docs.google.com/document/d/1B3GsSldHs5fDpED70dwthLM2lsnQefPd/edit#heading=h.z337ya"/>
    <hyperlink ref="J120" r:id="rId46" display="https://www.microsoft.com/en-us/itshowcase/microsoft-increases-sales-by-using-ai-for-lead-qualification"/>
    <hyperlink ref="J121" r:id="rId47" display="https://7learnings.com/blog/how-dynamic-pricing-works-data-driven-price-optimization/&#10; https://research.aimultiple.com/dynamic-pricing/&#10; https://www.remi.ai/dynamicpricingaicasestud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8"/>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2022-09-29T21:08:18Z</dcterms:created>
  <dc:creator>Till Klein</dc:creator>
  <dc:description/>
  <dc:language>en-US</dc:language>
  <cp:lastModifiedBy/>
  <dcterms:modified xsi:type="dcterms:W3CDTF">2022-10-01T23:58:50Z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