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59CBD716-3460-415B-8A94-6A0B756BED28}" xr6:coauthVersionLast="47" xr6:coauthVersionMax="47" xr10:uidLastSave="{00000000-0000-0000-0000-000000000000}"/>
  <bookViews>
    <workbookView xWindow="-110" yWindow="-110" windowWidth="25820" windowHeight="15620" tabRatio="788" firstSheet="5" activeTab="9" xr2:uid="{00000000-000D-0000-FFFF-FFFF00000000}"/>
  </bookViews>
  <sheets>
    <sheet name="steel" sheetId="9" r:id="rId1"/>
    <sheet name="steel_prim" sheetId="26" r:id="rId2"/>
    <sheet name="steel_sec" sheetId="25" r:id="rId3"/>
    <sheet name="steel_direct" sheetId="7" r:id="rId4"/>
    <sheet name="alu_prim" sheetId="3" r:id="rId5"/>
    <sheet name="alu_sec" sheetId="17" r:id="rId6"/>
    <sheet name="copper_prim" sheetId="18" r:id="rId7"/>
    <sheet name="copper_sec" sheetId="19" r:id="rId8"/>
    <sheet name="cement" sheetId="5" r:id="rId9"/>
    <sheet name="glass" sheetId="11" r:id="rId10"/>
    <sheet name="paper" sheetId="10" r:id="rId11"/>
    <sheet name="chlorine" sheetId="12" r:id="rId12"/>
    <sheet name="ammonia" sheetId="8" r:id="rId13"/>
    <sheet name="ammonia_classic" sheetId="20" r:id="rId14"/>
    <sheet name="methanol" sheetId="13" r:id="rId15"/>
    <sheet name="methanol_classic" sheetId="21" r:id="rId16"/>
    <sheet name="ethylene" sheetId="14" r:id="rId17"/>
    <sheet name="ethylene_classic" sheetId="22" r:id="rId18"/>
    <sheet name="propylene" sheetId="15" r:id="rId19"/>
    <sheet name="propylene_classic" sheetId="23" r:id="rId20"/>
    <sheet name="aromate" sheetId="16" r:id="rId21"/>
    <sheet name="aromate_classic" sheetId="24" r:id="rId22"/>
    <sheet name="Info" sheetId="2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E2" i="16"/>
  <c r="C2" i="15"/>
  <c r="E2" i="15"/>
  <c r="C2" i="14"/>
  <c r="E2" i="14"/>
  <c r="B2" i="8"/>
  <c r="C2" i="8"/>
  <c r="D2" i="10"/>
  <c r="B2" i="10" s="1"/>
  <c r="C2" i="10"/>
  <c r="B2" i="11" l="1"/>
  <c r="D2" i="5"/>
  <c r="C2" i="5"/>
  <c r="D2" i="19" l="1"/>
  <c r="C2" i="19"/>
  <c r="D2" i="18"/>
  <c r="C2" i="18"/>
  <c r="D2" i="26" l="1"/>
  <c r="C2" i="26"/>
  <c r="D2" i="9"/>
  <c r="C2" i="9"/>
  <c r="D2" i="25"/>
  <c r="B2" i="25"/>
  <c r="C2" i="25"/>
  <c r="B2" i="24"/>
  <c r="B2" i="23"/>
  <c r="B2" i="22"/>
  <c r="D2" i="21"/>
  <c r="B2" i="21" s="1"/>
  <c r="D2" i="20"/>
  <c r="B2" i="20"/>
  <c r="B2" i="26" l="1"/>
  <c r="B2" i="9"/>
  <c r="B2" i="19"/>
  <c r="B2" i="18"/>
  <c r="D2" i="17" l="1"/>
  <c r="C2" i="17"/>
  <c r="B2" i="17" s="1"/>
  <c r="B2" i="16" l="1"/>
  <c r="B2" i="15" l="1"/>
  <c r="B2" i="14" l="1"/>
  <c r="E2" i="13"/>
  <c r="B2" i="13" s="1"/>
  <c r="B2" i="12" l="1"/>
  <c r="D2" i="3" l="1"/>
  <c r="C2" i="3"/>
</calcChain>
</file>

<file path=xl/sharedStrings.xml><?xml version="1.0" encoding="utf-8"?>
<sst xmlns="http://schemas.openxmlformats.org/spreadsheetml/2006/main" count="286" uniqueCount="100">
  <si>
    <t>Country</t>
  </si>
  <si>
    <t>https://d-nb.info/1049260554/34</t>
  </si>
  <si>
    <t>all</t>
  </si>
  <si>
    <t>Spec energy consumption [GJ/t]</t>
  </si>
  <si>
    <t>Spec heat consumption [GJ/t]</t>
  </si>
  <si>
    <t>Spec electricity consumption [GJ/t]</t>
  </si>
  <si>
    <t>methanol</t>
  </si>
  <si>
    <t>=spec. Consumption</t>
  </si>
  <si>
    <t>ethylene</t>
  </si>
  <si>
    <t>Spec hydrogen consumption [GJ/t]</t>
  </si>
  <si>
    <t>steel</t>
  </si>
  <si>
    <t>Source:</t>
  </si>
  <si>
    <t>[1]</t>
  </si>
  <si>
    <t>[2]</t>
  </si>
  <si>
    <t>Assumption:</t>
  </si>
  <si>
    <t>A1</t>
  </si>
  <si>
    <t>Calculation:</t>
  </si>
  <si>
    <t>Since primary and seconday steel are together observed, the specific consumption of the secondary is considered</t>
  </si>
  <si>
    <t>https://www.bmwi.de/Redaktion/DE/Downloads/E/energiewende-in-der-industrie-ap2a-branchensteckbrief-stahl.pdf?__blob=publicationFile&amp;v=4</t>
  </si>
  <si>
    <t>electric arc furnace "usully" in DE, spec fuel and electricity consumption</t>
  </si>
  <si>
    <t>C1</t>
  </si>
  <si>
    <t>BAT electricity</t>
  </si>
  <si>
    <t>BAT fuel</t>
  </si>
  <si>
    <t>C2</t>
  </si>
  <si>
    <t>steel_prim</t>
  </si>
  <si>
    <t xml:space="preserve"> German: BAT Wert inklusive Gießen und Walzen für Elektrostahl</t>
  </si>
  <si>
    <t>BAT value inclusive casting and rolling</t>
  </si>
  <si>
    <t xml:space="preserve"> 14,8 GJ/t</t>
  </si>
  <si>
    <t>2,6 GJ/t</t>
  </si>
  <si>
    <t>p. 13</t>
  </si>
  <si>
    <t>steel_sec</t>
  </si>
  <si>
    <t>2.6 GJ/t</t>
  </si>
  <si>
    <t>fuel 191+50 kWh / t = 0.86 GJ/t + 1.26 GJ/t = 2.12 GJ/t
elec 0,530 MWh/t. = 1.91GJ/t + 0.42 GJ/t = 2.33 GJ/t</t>
  </si>
  <si>
    <t>2.6 GJ *2.33/(2.33+2.12)= 1.36 GJ/t</t>
  </si>
  <si>
    <t>2,6GJ/t * 2.12/(2.33+2.12)= 1.24 GJ/t</t>
  </si>
  <si>
    <t>fuel 18,13 + 1.26 GJ/t (0,35 MWh/t) Gas for warm rolling = 19.39 GJ/t
elec  0,39 MWh (=1,4 GJ/t) + 0.42 GJ/t (0,117 MWh/t) for warm rolling = 1.82 GJ/t</t>
  </si>
  <si>
    <t>see steel_sec</t>
  </si>
  <si>
    <t>14.8 GJ *1.82/(1.82+19.39) = 1.27</t>
  </si>
  <si>
    <t>14.8 GJ *19.39/(1.82+19.39) = 13.53</t>
  </si>
  <si>
    <t>alu_prim</t>
  </si>
  <si>
    <t>Further Info:</t>
  </si>
  <si>
    <t>F1</t>
  </si>
  <si>
    <t>steel_dir</t>
  </si>
  <si>
    <t>Direct reduction steel</t>
  </si>
  <si>
    <t>Bewertung der Herstellung von Eisenschwamm unter Verwendung von Wasserstoff.pdf</t>
  </si>
  <si>
    <t>0,23 MWh/t elec for preheating = 0.828 GJ/t
0,08 MWh/t elec for mechanical work = 0.288 GJ/t</t>
  </si>
  <si>
    <t>Total energy demand as energy efficincy potential</t>
  </si>
  <si>
    <t>50.6 GJ/t</t>
  </si>
  <si>
    <t>Distribution of electricity and heat demand according to the specific "usual" demand</t>
  </si>
  <si>
    <t>see Specific_Consumption.xlsx</t>
  </si>
  <si>
    <t>alu_sec</t>
  </si>
  <si>
    <t>2.5 GJ/t</t>
  </si>
  <si>
    <t>Electricity and heat demand same as for the "usual" demand</t>
  </si>
  <si>
    <t>4.5 GJ/t
+ 3.9 GJ/t</t>
  </si>
  <si>
    <t>Assumptions:</t>
  </si>
  <si>
    <t>Distribution of electricity and heat same as for "usual" consumption</t>
  </si>
  <si>
    <t>Calculations:</t>
  </si>
  <si>
    <t>=2.77/10.69*4.5 (for flotation till processing)+5.4/12.96*3.9(for processing)</t>
  </si>
  <si>
    <t>=7.92/10.69*4.5+7.56/12.96*3.9</t>
  </si>
  <si>
    <t>4.4 GJ/t
+ 3.9 GJ/t</t>
  </si>
  <si>
    <t>chlorine</t>
  </si>
  <si>
    <t>Diaphragma process is the least energy intensive - values for average value for this process are taken</t>
  </si>
  <si>
    <t>Der spezifische  Energieverbrauch  des  Membranverfahrens  ist  mit  9,2-9,8GJ/t  am  geringsten. Davon  entfallen  0,6GJ/t  auf  den  Dampfbedarf  zur  Eindampfung  und  auf Konzentration der Lauge.</t>
  </si>
  <si>
    <t>cement</t>
  </si>
  <si>
    <t>https://www.bmwk.de/Redaktion/DE/Downloads/E/energiewende-in-der-industrie-ap2a-branchensteckbrief-zement.pdf?__blob=publicationFile&amp;v=4</t>
  </si>
  <si>
    <t>elec: 0.402/(0.402+2.848) = 12.38%
heat: 2.848/(0.402+2.848) = 87.62%</t>
  </si>
  <si>
    <t xml:space="preserve">BAT specific energy consumption </t>
  </si>
  <si>
    <t>p. 79 (121)</t>
  </si>
  <si>
    <t>German distribution of electricity and heat applied, based on</t>
  </si>
  <si>
    <t>glass</t>
  </si>
  <si>
    <t>2.9 GJ/t</t>
  </si>
  <si>
    <t>4.7 GJ/t
7.0 GJ/t</t>
  </si>
  <si>
    <t>BAT for container glass
BAT for flat glass</t>
  </si>
  <si>
    <t>Since both glass types are common, an average value is taken</t>
  </si>
  <si>
    <t>paper</t>
  </si>
  <si>
    <t>p. 85 (127)</t>
  </si>
  <si>
    <t>Newspaper-print paper
Hygiene paper
Raw material preparation:
- old paper
- thermo-mechanical pulping
- celulose decomposition</t>
  </si>
  <si>
    <t>7.2 GJ/t
10.5 GJ/t
1.5 GJ/t
6.6 GJ/t
11.1 GJ/t</t>
  </si>
  <si>
    <t xml:space="preserve">Assumption: </t>
  </si>
  <si>
    <t>Lowest levels taken: newspaper print + old paper preparation</t>
  </si>
  <si>
    <t>7.2+1.5</t>
  </si>
  <si>
    <t>https://www.bmwk.de/Redaktion/DE/Downloads/E/energiewende-in-der-industrie-ap2a-branchensteckbrief-papier.pdf?__blob=publicationFile&amp;v=4</t>
  </si>
  <si>
    <t>Distribution of electricity and heat consumption for Germany</t>
  </si>
  <si>
    <t>A2</t>
  </si>
  <si>
    <t>Distribution of electricity and heat consumption of all countries as for Germany in [2]</t>
  </si>
  <si>
    <t>fuel: (65,7-18,8)*3600/22,6/1000 = 7,4708 GJ/t</t>
  </si>
  <si>
    <t>elec: 18,8*3600/22,6/1000=2,9947 GJ/t</t>
  </si>
  <si>
    <t>Table 1, see C1 and C2</t>
  </si>
  <si>
    <t>=&gt; BAT elec: (7.2+1.5)*2.99/(2.99+7.47)</t>
  </si>
  <si>
    <t>=&gt; BAT heat: (7.2+1.5)*7.47/(2.99+7.47)</t>
  </si>
  <si>
    <t>Same values as for specific energy consumption</t>
  </si>
  <si>
    <t>See Specific_Consumption.xlsx</t>
  </si>
  <si>
    <t>ethylene-, propylene-, aromatics_classic</t>
  </si>
  <si>
    <t>https://www.bmwk.de/Redaktion/DE/Downloads/E/energiewende-in-der-industrie-ap2a-branchensteckbrief-chemie.pdf?__blob=publicationFile&amp;v=4</t>
  </si>
  <si>
    <t>elec: 0
fuel: 12 GJ/t</t>
  </si>
  <si>
    <t>chlorine, ammonia, ammonia_classic, ethylene-, propylene-, aromatics</t>
  </si>
  <si>
    <t>copper_prim</t>
  </si>
  <si>
    <t>Total BAT Value for copper_prim production
total BAT value for processing</t>
  </si>
  <si>
    <t>copper_sec</t>
  </si>
  <si>
    <t>Total BAT Value for copper_sec production
total BAT value for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</si>
</sst>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1" applyFont="1"/>
    <xf numFmtId="0" fontId="3" fillId="0" borderId="0" xfId="1" applyFon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industry\Specific_Consumption.xlsx" TargetMode="External"/><Relationship Id="rId1" Type="http://schemas.openxmlformats.org/officeDocument/2006/relationships/externalLinkPath" Target="Specific_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el"/>
      <sheetName val="steel_prim"/>
      <sheetName val="steel_sec"/>
      <sheetName val="steel_direct"/>
      <sheetName val="alu_prim"/>
      <sheetName val="alu_sec"/>
      <sheetName val="cooper_prim"/>
      <sheetName val="cooper_sec"/>
      <sheetName val="cement"/>
      <sheetName val="glass"/>
      <sheetName val="glass_detail"/>
      <sheetName val="paper"/>
      <sheetName val="chlorine"/>
      <sheetName val="ammonia"/>
      <sheetName val="ammonia_classic"/>
      <sheetName val="methanol"/>
      <sheetName val="methanol_classic"/>
      <sheetName val="ethylene"/>
      <sheetName val="ethylene_classic"/>
      <sheetName val="propylene"/>
      <sheetName val="propylene_classic"/>
      <sheetName val="aromate"/>
      <sheetName val="aromate_classic"/>
      <sheetName val="Info"/>
      <sheetName val="Cereals"/>
      <sheetName val="Rice"/>
      <sheetName val="Pulses"/>
      <sheetName val="Roots"/>
      <sheetName val="Brassiacas"/>
      <sheetName val="Leafy"/>
      <sheetName val="Tomatoes"/>
      <sheetName val="Cucumbers"/>
      <sheetName val="Watermelons"/>
      <sheetName val="Tuber"/>
      <sheetName val="Strawberries"/>
      <sheetName val="Pome"/>
      <sheetName val="Peaches"/>
      <sheetName val="Plums"/>
      <sheetName val="Tropics"/>
      <sheetName val="Nuts"/>
      <sheetName val="Citrus"/>
      <sheetName val="Grapes"/>
      <sheetName val="Info_food"/>
      <sheetName val="Conversion"/>
    </sheetNames>
    <sheetDataSet>
      <sheetData sheetId="0"/>
      <sheetData sheetId="1"/>
      <sheetData sheetId="2"/>
      <sheetData sheetId="3"/>
      <sheetData sheetId="4">
        <row r="2">
          <cell r="B2">
            <v>55.470000000000006</v>
          </cell>
          <cell r="C2">
            <v>52.2</v>
          </cell>
          <cell r="D2">
            <v>3.27</v>
          </cell>
        </row>
      </sheetData>
      <sheetData sheetId="5">
        <row r="2">
          <cell r="C2">
            <v>1.8</v>
          </cell>
          <cell r="D2">
            <v>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27.547863999999997</v>
          </cell>
          <cell r="C2">
            <v>6.1899999999999995</v>
          </cell>
        </row>
      </sheetData>
      <sheetData sheetId="14"/>
      <sheetData sheetId="15"/>
      <sheetData sheetId="16"/>
      <sheetData sheetId="17">
        <row r="2">
          <cell r="C2">
            <v>14.418000000000001</v>
          </cell>
          <cell r="F2">
            <v>60.549544439999998</v>
          </cell>
        </row>
      </sheetData>
      <sheetData sheetId="18"/>
      <sheetData sheetId="19"/>
      <sheetData sheetId="20"/>
      <sheetData sheetId="21">
        <row r="2">
          <cell r="C2">
            <v>28.22</v>
          </cell>
          <cell r="F2">
            <v>97.51424759999999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d-nb.info/1049260554/34" TargetMode="External"/><Relationship Id="rId13" Type="http://schemas.openxmlformats.org/officeDocument/2006/relationships/hyperlink" Target="https://d-nb.info/1049260554/34" TargetMode="External"/><Relationship Id="rId3" Type="http://schemas.openxmlformats.org/officeDocument/2006/relationships/hyperlink" Target="https://d-nb.info/1049260554/34" TargetMode="External"/><Relationship Id="rId7" Type="http://schemas.openxmlformats.org/officeDocument/2006/relationships/hyperlink" Target="https://d-nb.info/1049260554/34" TargetMode="External"/><Relationship Id="rId12" Type="http://schemas.openxmlformats.org/officeDocument/2006/relationships/hyperlink" Target="https://www.bmwk.de/Redaktion/DE/Downloads/E/energiewende-in-der-industrie-ap2a-branchensteckbrief-zement.pdf?__blob=publicationFile&amp;v=4" TargetMode="External"/><Relationship Id="rId2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d-nb.info/1049260554/34" TargetMode="External"/><Relationship Id="rId6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11" Type="http://schemas.openxmlformats.org/officeDocument/2006/relationships/hyperlink" Target="https://d-nb.info/1049260554/34" TargetMode="External"/><Relationship Id="rId5" Type="http://schemas.openxmlformats.org/officeDocument/2006/relationships/hyperlink" Target="https://d-nb.info/1049260554/34" TargetMode="External"/><Relationship Id="rId15" Type="http://schemas.openxmlformats.org/officeDocument/2006/relationships/hyperlink" Target="https://www.bmwk.de/Redaktion/DE/Downloads/E/energiewende-in-der-industrie-ap2a-branchensteckbrief-chemie.pdf?__blob=publicationFile&amp;v=4" TargetMode="External"/><Relationship Id="rId10" Type="http://schemas.openxmlformats.org/officeDocument/2006/relationships/hyperlink" Target="https://d-nb.info/1049260554/34" TargetMode="External"/><Relationship Id="rId4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9" Type="http://schemas.openxmlformats.org/officeDocument/2006/relationships/hyperlink" Target="https://d-nb.info/1049260554/34" TargetMode="External"/><Relationship Id="rId14" Type="http://schemas.openxmlformats.org/officeDocument/2006/relationships/hyperlink" Target="https://d-nb.info/1049260554/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G9" sqref="G9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</f>
        <v>2.6000000000000005</v>
      </c>
      <c r="C2" s="9">
        <f>steel_sec!C2</f>
        <v>1.3613483146067418</v>
      </c>
      <c r="D2" s="9">
        <f>steel_sec!D2</f>
        <v>1.2386516853932585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tabSelected="1" workbookViewId="0">
      <selection activeCell="G6" sqref="G6"/>
    </sheetView>
  </sheetViews>
  <sheetFormatPr defaultColWidth="9.1796875" defaultRowHeight="14.5" x14ac:dyDescent="0.35"/>
  <sheetData>
    <row r="1" spans="1:6" x14ac:dyDescent="0.35">
      <c r="A1" t="s">
        <v>0</v>
      </c>
      <c r="B1" t="s">
        <v>3</v>
      </c>
      <c r="C1" t="s">
        <v>5</v>
      </c>
      <c r="D1" t="s">
        <v>4</v>
      </c>
      <c r="F1" s="1"/>
    </row>
    <row r="2" spans="1:6" x14ac:dyDescent="0.35">
      <c r="A2" t="s">
        <v>2</v>
      </c>
      <c r="B2">
        <f>(4.7+7)/2</f>
        <v>5.85</v>
      </c>
      <c r="C2">
        <v>0</v>
      </c>
      <c r="D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I11" sqref="I11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</f>
        <v>8.6999999999999993</v>
      </c>
      <c r="C2">
        <f>(7.2+1.5)*2.99/(2.99+7.47)</f>
        <v>2.4869024856596553</v>
      </c>
      <c r="D2">
        <f>(7.2+1.5)*7.47/(2.99+7.47)</f>
        <v>6.2130975143403431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22" sqref="E22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</f>
        <v>9.5</v>
      </c>
      <c r="C2">
        <v>8.9</v>
      </c>
      <c r="D2">
        <v>0.6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B3" sqref="B3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[1]ammonia!$B$2</f>
        <v>27.547863999999997</v>
      </c>
      <c r="C2">
        <f>[1]ammonia!$C$2</f>
        <v>6.1899999999999995</v>
      </c>
      <c r="D2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84BD-ACCD-42EA-862E-40C431D63653}">
  <dimension ref="A1:D2"/>
  <sheetViews>
    <sheetView workbookViewId="0">
      <selection activeCell="I22" sqref="I22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SUM(C2,D2,F2)</f>
        <v>7.3400000000000007</v>
      </c>
      <c r="C2">
        <v>0.74</v>
      </c>
      <c r="D2">
        <f>10.9-4.3</f>
        <v>6.6000000000000005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B2" sqref="B2:E2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3</v>
      </c>
      <c r="C1" t="s">
        <v>5</v>
      </c>
      <c r="D1" t="s">
        <v>4</v>
      </c>
      <c r="E1" t="s">
        <v>9</v>
      </c>
    </row>
    <row r="2" spans="1:5" x14ac:dyDescent="0.35">
      <c r="A2" t="s">
        <v>2</v>
      </c>
      <c r="B2">
        <f>C2+D2+E2</f>
        <v>22.677731999999999</v>
      </c>
      <c r="C2">
        <v>0</v>
      </c>
      <c r="D2">
        <v>0</v>
      </c>
      <c r="E2">
        <f>0.189*1000*33.33*3600/1000000</f>
        <v>22.677731999999999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4FE3-D687-4034-88E4-900EC35F16B0}">
  <dimension ref="A1:D2"/>
  <sheetViews>
    <sheetView workbookViewId="0">
      <selection activeCell="J8" sqref="J8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C2+D2+F2</f>
        <v>12.5</v>
      </c>
      <c r="C2">
        <v>0.6</v>
      </c>
      <c r="D2">
        <f>13.9-2</f>
        <v>11.9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C3" sqref="C3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3</v>
      </c>
      <c r="C1" t="s">
        <v>5</v>
      </c>
      <c r="D1" t="s">
        <v>4</v>
      </c>
    </row>
    <row r="2" spans="1:5" x14ac:dyDescent="0.35">
      <c r="A2" t="s">
        <v>2</v>
      </c>
      <c r="B2">
        <f>C2+D2+E2</f>
        <v>74.967544439999998</v>
      </c>
      <c r="C2">
        <f>[1]ethylene!$C$2</f>
        <v>14.418000000000001</v>
      </c>
      <c r="D2">
        <v>0</v>
      </c>
      <c r="E2">
        <f>[1]ethylene!$F$2</f>
        <v>60.549544439999998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3CB9-C472-483D-BA7B-8EA1D1C34658}">
  <dimension ref="A1:D2"/>
  <sheetViews>
    <sheetView workbookViewId="0">
      <selection activeCell="D3" sqref="D3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C2+D2+F2</f>
        <v>12</v>
      </c>
      <c r="C2">
        <v>0</v>
      </c>
      <c r="D2"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3</v>
      </c>
      <c r="C1" t="s">
        <v>5</v>
      </c>
      <c r="D1" t="s">
        <v>4</v>
      </c>
    </row>
    <row r="2" spans="1:5" x14ac:dyDescent="0.35">
      <c r="A2" t="s">
        <v>2</v>
      </c>
      <c r="B2">
        <f>C2+D2+E2</f>
        <v>74.967544439999998</v>
      </c>
      <c r="C2">
        <f>[1]ethylene!$C$2</f>
        <v>14.418000000000001</v>
      </c>
      <c r="D2">
        <v>0</v>
      </c>
      <c r="E2">
        <f>[1]ethylene!$F$2</f>
        <v>60.549544439999998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2495-3F02-4599-96CF-EBBEBB709EBF}">
  <dimension ref="A1:D2"/>
  <sheetViews>
    <sheetView workbookViewId="0">
      <selection activeCell="E16" sqref="E16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 s="5">
        <f>C2+D2</f>
        <v>14.800000000000002</v>
      </c>
      <c r="C2" s="9">
        <f>14.8*1.82/(1.82+19.39)</f>
        <v>1.2699669966996701</v>
      </c>
      <c r="D2" s="9">
        <f>14.8*19.39/(1.82+19.39)</f>
        <v>13.530033003300332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97C9-3578-406B-B1DE-D8FA28CA2828}">
  <dimension ref="A1:D2"/>
  <sheetViews>
    <sheetView workbookViewId="0">
      <selection activeCell="D3" sqref="D3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C2+D2+F2</f>
        <v>12</v>
      </c>
      <c r="C2">
        <v>0</v>
      </c>
      <c r="D2">
        <v>12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3" sqref="C3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3</v>
      </c>
      <c r="C1" t="s">
        <v>5</v>
      </c>
      <c r="D1" t="s">
        <v>4</v>
      </c>
    </row>
    <row r="2" spans="1:5" x14ac:dyDescent="0.35">
      <c r="A2" t="s">
        <v>2</v>
      </c>
      <c r="B2">
        <f>C2+D2+E2</f>
        <v>125.73424759999999</v>
      </c>
      <c r="C2">
        <f>[1]aromate!$C$2</f>
        <v>28.22</v>
      </c>
      <c r="D2">
        <v>0</v>
      </c>
      <c r="E2">
        <f>[1]aromate!$F$2</f>
        <v>97.51424759999999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3ED1-9CB7-4138-9690-7BF4F2B649AC}">
  <dimension ref="A1:D2"/>
  <sheetViews>
    <sheetView workbookViewId="0">
      <selection activeCell="C7" sqref="C7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C2+D2+F2</f>
        <v>12</v>
      </c>
      <c r="C2">
        <v>0</v>
      </c>
      <c r="D2">
        <v>12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9"/>
  <sheetViews>
    <sheetView topLeftCell="A34" workbookViewId="0">
      <selection activeCell="B92" sqref="B91:B92"/>
    </sheetView>
  </sheetViews>
  <sheetFormatPr defaultColWidth="10.90625" defaultRowHeight="14.5" x14ac:dyDescent="0.35"/>
  <cols>
    <col min="3" max="3" width="56.453125" customWidth="1"/>
    <col min="4" max="4" width="43.26953125" customWidth="1"/>
    <col min="5" max="5" width="21.81640625" customWidth="1"/>
  </cols>
  <sheetData>
    <row r="1" spans="1:11" x14ac:dyDescent="0.35">
      <c r="A1" s="6" t="s">
        <v>10</v>
      </c>
      <c r="B1" s="6"/>
      <c r="C1" s="6"/>
      <c r="D1" s="6"/>
      <c r="E1" s="6"/>
      <c r="J1" t="s">
        <v>6</v>
      </c>
      <c r="K1" s="3" t="s">
        <v>7</v>
      </c>
    </row>
    <row r="2" spans="1:11" x14ac:dyDescent="0.35">
      <c r="A2" t="s">
        <v>11</v>
      </c>
      <c r="B2" t="s">
        <v>12</v>
      </c>
      <c r="C2" t="s">
        <v>26</v>
      </c>
      <c r="D2" t="s">
        <v>28</v>
      </c>
      <c r="E2" s="2" t="s">
        <v>1</v>
      </c>
      <c r="F2" t="s">
        <v>25</v>
      </c>
      <c r="J2" t="s">
        <v>8</v>
      </c>
      <c r="K2" s="3" t="s">
        <v>7</v>
      </c>
    </row>
    <row r="3" spans="1:11" ht="58" x14ac:dyDescent="0.35">
      <c r="B3" t="s">
        <v>13</v>
      </c>
      <c r="C3" s="7" t="s">
        <v>19</v>
      </c>
      <c r="D3" s="8" t="s">
        <v>32</v>
      </c>
      <c r="E3" s="2" t="s">
        <v>18</v>
      </c>
      <c r="F3" t="s">
        <v>29</v>
      </c>
    </row>
    <row r="5" spans="1:11" x14ac:dyDescent="0.35">
      <c r="A5" t="s">
        <v>14</v>
      </c>
      <c r="B5" t="s">
        <v>15</v>
      </c>
      <c r="C5" t="s">
        <v>17</v>
      </c>
    </row>
    <row r="7" spans="1:11" x14ac:dyDescent="0.35">
      <c r="A7" t="s">
        <v>16</v>
      </c>
      <c r="B7" t="s">
        <v>20</v>
      </c>
      <c r="C7" t="s">
        <v>36</v>
      </c>
      <c r="D7" t="s">
        <v>21</v>
      </c>
    </row>
    <row r="8" spans="1:11" x14ac:dyDescent="0.35">
      <c r="B8" t="s">
        <v>23</v>
      </c>
      <c r="C8" t="s">
        <v>36</v>
      </c>
      <c r="D8" t="s">
        <v>22</v>
      </c>
    </row>
    <row r="10" spans="1:11" x14ac:dyDescent="0.35">
      <c r="A10" s="6" t="s">
        <v>24</v>
      </c>
      <c r="B10" s="6"/>
      <c r="C10" s="6"/>
      <c r="D10" s="6"/>
      <c r="E10" s="6"/>
    </row>
    <row r="11" spans="1:11" x14ac:dyDescent="0.35">
      <c r="A11" t="s">
        <v>11</v>
      </c>
      <c r="B11" t="s">
        <v>12</v>
      </c>
      <c r="C11" t="s">
        <v>26</v>
      </c>
      <c r="D11" t="s">
        <v>27</v>
      </c>
      <c r="E11" s="2" t="s">
        <v>1</v>
      </c>
      <c r="F11" t="s">
        <v>25</v>
      </c>
    </row>
    <row r="12" spans="1:11" ht="58" x14ac:dyDescent="0.35">
      <c r="B12" t="s">
        <v>13</v>
      </c>
      <c r="C12" s="7" t="s">
        <v>19</v>
      </c>
      <c r="D12" s="8" t="s">
        <v>35</v>
      </c>
      <c r="E12" s="2" t="s">
        <v>18</v>
      </c>
    </row>
    <row r="14" spans="1:11" x14ac:dyDescent="0.35">
      <c r="A14" t="s">
        <v>16</v>
      </c>
      <c r="B14" t="s">
        <v>20</v>
      </c>
      <c r="C14" t="s">
        <v>37</v>
      </c>
      <c r="D14" t="s">
        <v>21</v>
      </c>
    </row>
    <row r="15" spans="1:11" x14ac:dyDescent="0.35">
      <c r="B15" t="s">
        <v>23</v>
      </c>
      <c r="C15" t="s">
        <v>38</v>
      </c>
      <c r="D15" t="s">
        <v>22</v>
      </c>
    </row>
    <row r="17" spans="1:6" x14ac:dyDescent="0.35">
      <c r="A17" s="6" t="s">
        <v>30</v>
      </c>
      <c r="B17" s="6"/>
      <c r="C17" s="6"/>
      <c r="D17" s="6"/>
      <c r="E17" s="6"/>
    </row>
    <row r="18" spans="1:6" x14ac:dyDescent="0.35">
      <c r="A18" t="s">
        <v>11</v>
      </c>
      <c r="B18" t="s">
        <v>12</v>
      </c>
      <c r="C18" t="s">
        <v>26</v>
      </c>
      <c r="D18" t="s">
        <v>31</v>
      </c>
      <c r="E18" s="2" t="s">
        <v>1</v>
      </c>
      <c r="F18" t="s">
        <v>25</v>
      </c>
    </row>
    <row r="19" spans="1:6" ht="58" x14ac:dyDescent="0.35">
      <c r="B19" t="s">
        <v>13</v>
      </c>
      <c r="C19" s="7" t="s">
        <v>19</v>
      </c>
      <c r="D19" s="8" t="s">
        <v>32</v>
      </c>
      <c r="E19" s="2" t="s">
        <v>18</v>
      </c>
    </row>
    <row r="21" spans="1:6" x14ac:dyDescent="0.35">
      <c r="A21" t="s">
        <v>16</v>
      </c>
      <c r="B21" t="s">
        <v>20</v>
      </c>
      <c r="C21" t="s">
        <v>33</v>
      </c>
      <c r="D21" t="s">
        <v>21</v>
      </c>
    </row>
    <row r="22" spans="1:6" x14ac:dyDescent="0.35">
      <c r="B22" t="s">
        <v>23</v>
      </c>
      <c r="C22" t="s">
        <v>34</v>
      </c>
      <c r="D22" t="s">
        <v>22</v>
      </c>
    </row>
    <row r="24" spans="1:6" x14ac:dyDescent="0.35">
      <c r="A24" s="6" t="s">
        <v>42</v>
      </c>
      <c r="B24" s="6"/>
      <c r="C24" s="6"/>
      <c r="D24" s="6"/>
      <c r="E24" s="6"/>
    </row>
    <row r="25" spans="1:6" ht="29" x14ac:dyDescent="0.35">
      <c r="A25" t="s">
        <v>11</v>
      </c>
      <c r="B25" t="s">
        <v>12</v>
      </c>
      <c r="C25" s="8" t="s">
        <v>43</v>
      </c>
      <c r="D25" s="8" t="s">
        <v>45</v>
      </c>
      <c r="E25" s="10" t="s">
        <v>44</v>
      </c>
    </row>
    <row r="26" spans="1:6" x14ac:dyDescent="0.35">
      <c r="E26" s="2"/>
    </row>
    <row r="27" spans="1:6" x14ac:dyDescent="0.35">
      <c r="A27" s="6" t="s">
        <v>39</v>
      </c>
      <c r="B27" s="6"/>
      <c r="C27" s="6"/>
      <c r="D27" s="6"/>
      <c r="E27" s="6"/>
    </row>
    <row r="28" spans="1:6" x14ac:dyDescent="0.35">
      <c r="A28" t="s">
        <v>11</v>
      </c>
      <c r="B28" t="s">
        <v>12</v>
      </c>
      <c r="C28" s="8" t="s">
        <v>46</v>
      </c>
      <c r="D28" s="8" t="s">
        <v>47</v>
      </c>
      <c r="E28" s="2" t="s">
        <v>1</v>
      </c>
    </row>
    <row r="29" spans="1:6" x14ac:dyDescent="0.35">
      <c r="C29" s="8"/>
      <c r="D29" s="8"/>
      <c r="E29" s="2"/>
    </row>
    <row r="30" spans="1:6" ht="29" x14ac:dyDescent="0.35">
      <c r="A30" t="s">
        <v>14</v>
      </c>
      <c r="B30" t="s">
        <v>15</v>
      </c>
      <c r="C30" s="8" t="s">
        <v>48</v>
      </c>
      <c r="D30" s="8" t="s">
        <v>49</v>
      </c>
      <c r="E30" s="2"/>
    </row>
    <row r="31" spans="1:6" x14ac:dyDescent="0.35">
      <c r="E31" s="2"/>
    </row>
    <row r="32" spans="1:6" x14ac:dyDescent="0.35">
      <c r="A32" s="6" t="s">
        <v>50</v>
      </c>
      <c r="B32" s="6"/>
      <c r="C32" s="6"/>
      <c r="D32" s="6"/>
      <c r="E32" s="6"/>
    </row>
    <row r="33" spans="1:5" x14ac:dyDescent="0.35">
      <c r="A33" t="s">
        <v>14</v>
      </c>
      <c r="B33" t="s">
        <v>15</v>
      </c>
      <c r="C33" s="8" t="s">
        <v>52</v>
      </c>
      <c r="D33" s="8" t="s">
        <v>49</v>
      </c>
      <c r="E33" s="2"/>
    </row>
    <row r="35" spans="1:5" x14ac:dyDescent="0.35">
      <c r="A35" t="s">
        <v>40</v>
      </c>
      <c r="B35" t="s">
        <v>41</v>
      </c>
      <c r="C35" s="8" t="s">
        <v>46</v>
      </c>
      <c r="D35" s="8" t="s">
        <v>51</v>
      </c>
      <c r="E35" s="2" t="s">
        <v>1</v>
      </c>
    </row>
    <row r="37" spans="1:5" x14ac:dyDescent="0.35">
      <c r="A37" s="6" t="s">
        <v>96</v>
      </c>
      <c r="B37" s="6"/>
      <c r="C37" s="6"/>
      <c r="D37" s="6"/>
      <c r="E37" s="6"/>
    </row>
    <row r="38" spans="1:5" ht="29" x14ac:dyDescent="0.35">
      <c r="A38" t="s">
        <v>11</v>
      </c>
      <c r="B38" t="s">
        <v>12</v>
      </c>
      <c r="C38" s="8" t="s">
        <v>97</v>
      </c>
      <c r="D38" s="8" t="s">
        <v>53</v>
      </c>
      <c r="E38" s="2" t="s">
        <v>1</v>
      </c>
    </row>
    <row r="40" spans="1:5" x14ac:dyDescent="0.35">
      <c r="A40" t="s">
        <v>54</v>
      </c>
      <c r="B40" t="s">
        <v>15</v>
      </c>
      <c r="C40" t="s">
        <v>55</v>
      </c>
    </row>
    <row r="42" spans="1:5" x14ac:dyDescent="0.35">
      <c r="A42" t="s">
        <v>56</v>
      </c>
      <c r="B42" t="s">
        <v>20</v>
      </c>
      <c r="C42" s="3" t="s">
        <v>57</v>
      </c>
    </row>
    <row r="43" spans="1:5" x14ac:dyDescent="0.35">
      <c r="B43" t="s">
        <v>23</v>
      </c>
      <c r="C43" s="3" t="s">
        <v>58</v>
      </c>
    </row>
    <row r="45" spans="1:5" x14ac:dyDescent="0.35">
      <c r="A45" s="6" t="s">
        <v>98</v>
      </c>
      <c r="B45" s="6"/>
      <c r="C45" s="6"/>
      <c r="D45" s="6"/>
      <c r="E45" s="6"/>
    </row>
    <row r="46" spans="1:5" ht="29" x14ac:dyDescent="0.35">
      <c r="A46" t="s">
        <v>11</v>
      </c>
      <c r="B46" t="s">
        <v>12</v>
      </c>
      <c r="C46" s="8" t="s">
        <v>99</v>
      </c>
      <c r="D46" s="8" t="s">
        <v>59</v>
      </c>
      <c r="E46" s="2" t="s">
        <v>1</v>
      </c>
    </row>
    <row r="48" spans="1:5" x14ac:dyDescent="0.35">
      <c r="A48" t="s">
        <v>54</v>
      </c>
      <c r="B48" t="s">
        <v>15</v>
      </c>
      <c r="C48" t="s">
        <v>55</v>
      </c>
    </row>
    <row r="50" spans="1:6" x14ac:dyDescent="0.35">
      <c r="A50" s="6" t="s">
        <v>60</v>
      </c>
      <c r="B50" s="6"/>
      <c r="C50" s="6"/>
      <c r="D50" s="6"/>
      <c r="E50" s="6"/>
    </row>
    <row r="51" spans="1:6" x14ac:dyDescent="0.35">
      <c r="A51" t="s">
        <v>11</v>
      </c>
      <c r="B51" t="s">
        <v>12</v>
      </c>
      <c r="C51" t="s">
        <v>62</v>
      </c>
      <c r="E51" s="2" t="s">
        <v>1</v>
      </c>
    </row>
    <row r="53" spans="1:6" x14ac:dyDescent="0.35">
      <c r="A53" t="s">
        <v>54</v>
      </c>
      <c r="B53" t="s">
        <v>15</v>
      </c>
      <c r="C53" t="s">
        <v>61</v>
      </c>
    </row>
    <row r="55" spans="1:6" x14ac:dyDescent="0.35">
      <c r="A55" s="6" t="s">
        <v>63</v>
      </c>
      <c r="B55" s="6"/>
      <c r="C55" s="6"/>
      <c r="D55" s="6"/>
      <c r="E55" s="6"/>
    </row>
    <row r="56" spans="1:6" x14ac:dyDescent="0.35">
      <c r="A56" t="s">
        <v>11</v>
      </c>
      <c r="B56" s="11" t="s">
        <v>12</v>
      </c>
      <c r="C56" t="s">
        <v>66</v>
      </c>
      <c r="D56" t="s">
        <v>70</v>
      </c>
      <c r="E56" s="2" t="s">
        <v>1</v>
      </c>
      <c r="F56" t="s">
        <v>67</v>
      </c>
    </row>
    <row r="57" spans="1:6" x14ac:dyDescent="0.35">
      <c r="B57" s="11"/>
    </row>
    <row r="58" spans="1:6" ht="29" x14ac:dyDescent="0.35">
      <c r="A58" t="s">
        <v>54</v>
      </c>
      <c r="B58" s="11" t="s">
        <v>15</v>
      </c>
      <c r="C58" t="s">
        <v>68</v>
      </c>
      <c r="D58" s="8" t="s">
        <v>65</v>
      </c>
      <c r="E58" s="12" t="s">
        <v>64</v>
      </c>
    </row>
    <row r="60" spans="1:6" x14ac:dyDescent="0.35">
      <c r="A60" s="6" t="s">
        <v>69</v>
      </c>
      <c r="B60" s="6"/>
      <c r="C60" s="6"/>
      <c r="D60" s="6"/>
      <c r="E60" s="6"/>
    </row>
    <row r="61" spans="1:6" ht="29" x14ac:dyDescent="0.35">
      <c r="A61" t="s">
        <v>11</v>
      </c>
      <c r="B61" s="11" t="s">
        <v>12</v>
      </c>
      <c r="C61" s="8" t="s">
        <v>72</v>
      </c>
      <c r="D61" s="8" t="s">
        <v>71</v>
      </c>
      <c r="E61" s="2" t="s">
        <v>1</v>
      </c>
      <c r="F61" t="s">
        <v>67</v>
      </c>
    </row>
    <row r="63" spans="1:6" x14ac:dyDescent="0.35">
      <c r="A63" t="s">
        <v>54</v>
      </c>
      <c r="B63" s="11" t="s">
        <v>15</v>
      </c>
      <c r="C63" t="s">
        <v>73</v>
      </c>
    </row>
    <row r="65" spans="1:6" x14ac:dyDescent="0.35">
      <c r="A65" s="6" t="s">
        <v>74</v>
      </c>
      <c r="B65" s="6"/>
      <c r="C65" s="6"/>
      <c r="D65" s="6"/>
      <c r="E65" s="6"/>
    </row>
    <row r="66" spans="1:6" ht="87" x14ac:dyDescent="0.35">
      <c r="A66" t="s">
        <v>11</v>
      </c>
      <c r="B66" s="11" t="s">
        <v>12</v>
      </c>
      <c r="C66" s="8" t="s">
        <v>76</v>
      </c>
      <c r="D66" s="8" t="s">
        <v>77</v>
      </c>
      <c r="E66" t="s">
        <v>1</v>
      </c>
      <c r="F66" t="s">
        <v>75</v>
      </c>
    </row>
    <row r="67" spans="1:6" x14ac:dyDescent="0.35">
      <c r="B67" s="11" t="s">
        <v>13</v>
      </c>
      <c r="C67" s="8" t="s">
        <v>82</v>
      </c>
      <c r="D67" s="8" t="s">
        <v>87</v>
      </c>
      <c r="E67" t="s">
        <v>81</v>
      </c>
    </row>
    <row r="69" spans="1:6" x14ac:dyDescent="0.35">
      <c r="A69" t="s">
        <v>78</v>
      </c>
      <c r="B69" t="s">
        <v>15</v>
      </c>
      <c r="C69" t="s">
        <v>79</v>
      </c>
      <c r="D69" t="s">
        <v>80</v>
      </c>
    </row>
    <row r="70" spans="1:6" ht="29" x14ac:dyDescent="0.35">
      <c r="B70" t="s">
        <v>83</v>
      </c>
      <c r="C70" s="8" t="s">
        <v>84</v>
      </c>
    </row>
    <row r="72" spans="1:6" x14ac:dyDescent="0.35">
      <c r="A72" t="s">
        <v>56</v>
      </c>
      <c r="B72" t="s">
        <v>20</v>
      </c>
      <c r="C72" s="7" t="s">
        <v>86</v>
      </c>
      <c r="D72" s="3" t="s">
        <v>88</v>
      </c>
    </row>
    <row r="73" spans="1:6" x14ac:dyDescent="0.35">
      <c r="B73" t="s">
        <v>23</v>
      </c>
      <c r="C73" s="7" t="s">
        <v>85</v>
      </c>
      <c r="D73" s="3" t="s">
        <v>89</v>
      </c>
    </row>
    <row r="75" spans="1:6" x14ac:dyDescent="0.35">
      <c r="A75" s="6" t="s">
        <v>92</v>
      </c>
      <c r="B75" s="6"/>
      <c r="C75" s="6"/>
      <c r="D75" s="6"/>
    </row>
    <row r="76" spans="1:6" ht="29" x14ac:dyDescent="0.35">
      <c r="A76" t="s">
        <v>11</v>
      </c>
      <c r="B76" t="s">
        <v>12</v>
      </c>
      <c r="D76" s="8" t="s">
        <v>94</v>
      </c>
      <c r="E76" s="2" t="s">
        <v>93</v>
      </c>
    </row>
    <row r="78" spans="1:6" x14ac:dyDescent="0.35">
      <c r="A78" s="6" t="s">
        <v>95</v>
      </c>
      <c r="B78" s="6"/>
      <c r="C78" s="6"/>
      <c r="D78" s="6"/>
      <c r="E78" s="6"/>
    </row>
    <row r="79" spans="1:6" x14ac:dyDescent="0.35">
      <c r="A79" t="s">
        <v>78</v>
      </c>
      <c r="B79" t="s">
        <v>15</v>
      </c>
      <c r="C79" t="s">
        <v>90</v>
      </c>
      <c r="D79" t="s">
        <v>91</v>
      </c>
    </row>
  </sheetData>
  <hyperlinks>
    <hyperlink ref="E2" r:id="rId1" xr:uid="{00000000-0004-0000-0D00-000000000000}"/>
    <hyperlink ref="E3" r:id="rId2" xr:uid="{6C40261D-97B0-4D47-8818-CACF7C46101B}"/>
    <hyperlink ref="E11" r:id="rId3" xr:uid="{61F7384E-E5BB-489A-A6F4-2B12188A26B5}"/>
    <hyperlink ref="E12" r:id="rId4" xr:uid="{C8190A7A-C240-46E4-85F8-432652E11525}"/>
    <hyperlink ref="E18" r:id="rId5" xr:uid="{70B49522-4D9B-44B8-8D4E-8BF69A67F3A3}"/>
    <hyperlink ref="E19" r:id="rId6" xr:uid="{3B7F058E-9883-40D2-B195-2B5229CCF4AA}"/>
    <hyperlink ref="E28" r:id="rId7" xr:uid="{6374BA8C-0547-4595-B66B-22173A91BA99}"/>
    <hyperlink ref="E35" r:id="rId8" xr:uid="{C104F08F-EB2D-4C06-9E06-5699C1A8FA81}"/>
    <hyperlink ref="E38" r:id="rId9" xr:uid="{38BA6AC4-16A5-4CC0-A1C9-5668358D4214}"/>
    <hyperlink ref="E46" r:id="rId10" xr:uid="{32EA514A-A0F7-4F17-8B14-298D093C90F2}"/>
    <hyperlink ref="E51" r:id="rId11" xr:uid="{6DEFEE95-604C-4E02-8A52-9346CB66E407}"/>
    <hyperlink ref="E58" r:id="rId12" xr:uid="{E5788E35-0E70-40F0-B7D3-769C0F89A6B2}"/>
    <hyperlink ref="E56" r:id="rId13" xr:uid="{A34F2A33-8F41-4DE7-8DFB-E4818E020980}"/>
    <hyperlink ref="E61" r:id="rId14" xr:uid="{713F1A6F-394D-48E3-84B9-0A929434C39F}"/>
    <hyperlink ref="E76" r:id="rId15" xr:uid="{26435760-E4CB-462A-A69B-1516CCE25CA4}"/>
  </hyperlinks>
  <pageMargins left="0.7" right="0.7" top="0.78740157499999996" bottom="0.78740157499999996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E009-E5D7-4FFF-BECA-22EA3290C13C}">
  <dimension ref="A1:D2"/>
  <sheetViews>
    <sheetView workbookViewId="0">
      <selection activeCell="D10" sqref="D10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</f>
        <v>2.6000000000000005</v>
      </c>
      <c r="C2" s="9">
        <f>2.6*2.33/(2.33+2.12)</f>
        <v>1.3613483146067418</v>
      </c>
      <c r="D2" s="9">
        <f>2.6*2.12/(2.33+2.12)</f>
        <v>1.2386516853932585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D11" sqref="D11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v>7.5233591999999998</v>
      </c>
      <c r="C2">
        <v>1.1160000000000001</v>
      </c>
      <c r="D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10.90625" defaultRowHeight="14.5" x14ac:dyDescent="0.35"/>
  <cols>
    <col min="3" max="3" width="32.81640625" bestFit="1" customWidth="1"/>
  </cols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v>50.6</v>
      </c>
      <c r="C2">
        <f>B2*[1]alu_prim!$C$2/[1]alu_prim!$B$2</f>
        <v>47.617090319091396</v>
      </c>
      <c r="D2">
        <f>B2*[1]alu_prim!$D$2/[1]alu_prim!$B$2</f>
        <v>2.9829096809085991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defaultColWidth="10.90625" defaultRowHeight="14.5" x14ac:dyDescent="0.35"/>
  <cols>
    <col min="3" max="3" width="32.81640625" bestFit="1" customWidth="1"/>
  </cols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f>C2+D2</f>
        <v>10.8</v>
      </c>
      <c r="C2">
        <f>[1]alu_sec!$C$2</f>
        <v>1.8</v>
      </c>
      <c r="D2">
        <f>[1]alu_sec!$D$2</f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0F39-0F07-4256-84D9-10BE32A568B0}">
  <dimension ref="A1:E2"/>
  <sheetViews>
    <sheetView workbookViewId="0">
      <selection activeCell="D2" sqref="D2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3</v>
      </c>
      <c r="C1" t="s">
        <v>5</v>
      </c>
      <c r="D1" t="s">
        <v>4</v>
      </c>
    </row>
    <row r="2" spans="1:5" x14ac:dyDescent="0.35">
      <c r="A2" t="s">
        <v>2</v>
      </c>
      <c r="B2">
        <f>C2+D2</f>
        <v>8.4</v>
      </c>
      <c r="C2" s="5">
        <f>2.77/10.69*4.5+5.4/12.96*3.9</f>
        <v>2.7910430308699721</v>
      </c>
      <c r="D2" s="5">
        <f>7.92/10.69*4.5+7.56/12.96*3.9</f>
        <v>5.6089569691300278</v>
      </c>
      <c r="E2" s="4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C493-5F7B-4D46-BF14-635221FA7353}">
  <dimension ref="A1:E2"/>
  <sheetViews>
    <sheetView workbookViewId="0">
      <selection activeCell="F15" sqref="F15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3</v>
      </c>
      <c r="C1" t="s">
        <v>5</v>
      </c>
      <c r="D1" t="s">
        <v>4</v>
      </c>
    </row>
    <row r="2" spans="1:5" x14ac:dyDescent="0.35">
      <c r="A2" t="s">
        <v>2</v>
      </c>
      <c r="B2" s="5">
        <f>C2+D2</f>
        <v>8.2922896021373749</v>
      </c>
      <c r="C2" s="5">
        <f>2.3/6.29*4.4+5.4/12.96*3.9</f>
        <v>3.2339030206677268</v>
      </c>
      <c r="D2" s="5">
        <f>3.96/6.26*4.4+7.56/12.96*3.9</f>
        <v>5.058386581469648</v>
      </c>
      <c r="E2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F27" sqref="F27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3</v>
      </c>
      <c r="C1" t="s">
        <v>5</v>
      </c>
      <c r="D1" t="s">
        <v>4</v>
      </c>
    </row>
    <row r="2" spans="1:4" x14ac:dyDescent="0.35">
      <c r="A2" t="s">
        <v>2</v>
      </c>
      <c r="B2">
        <v>2.9</v>
      </c>
      <c r="C2">
        <f>B2*12.38/100</f>
        <v>0.35902000000000001</v>
      </c>
      <c r="D2">
        <f>B2*87.6/100</f>
        <v>2.5403999999999995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steel</vt:lpstr>
      <vt:lpstr>steel_prim</vt:lpstr>
      <vt:lpstr>steel_sec</vt:lpstr>
      <vt:lpstr>steel_direct</vt:lpstr>
      <vt:lpstr>alu_prim</vt:lpstr>
      <vt:lpstr>alu_sec</vt:lpstr>
      <vt:lpstr>copper_prim</vt:lpstr>
      <vt:lpstr>copper_sec</vt:lpstr>
      <vt:lpstr>cement</vt:lpstr>
      <vt:lpstr>glass</vt:lpstr>
      <vt:lpstr>paper</vt:lpstr>
      <vt:lpstr>chlorine</vt:lpstr>
      <vt:lpstr>ammonia</vt:lpstr>
      <vt:lpstr>ammonia_classic</vt:lpstr>
      <vt:lpstr>methanol</vt:lpstr>
      <vt:lpstr>methanol_classic</vt:lpstr>
      <vt:lpstr>ethylene</vt:lpstr>
      <vt:lpstr>ethylene_classic</vt:lpstr>
      <vt:lpstr>propylene</vt:lpstr>
      <vt:lpstr>propylene_classic</vt:lpstr>
      <vt:lpstr>aromate</vt:lpstr>
      <vt:lpstr>aromate_classic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2023-10-09T11:06:14Z</dcterms:modified>
</cp:coreProperties>
</file>