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186B14F7-01E6-4061-9FF1-C2F5B8C4CD92}" xr6:coauthVersionLast="47" xr6:coauthVersionMax="47" xr10:uidLastSave="{00000000-0000-0000-0000-000000000000}"/>
  <bookViews>
    <workbookView xWindow="31005" yWindow="2790" windowWidth="19185" windowHeight="10200" xr2:uid="{14D76F3B-60B7-4511-B1B3-FDAA6825855D}"/>
  </bookViews>
  <sheets>
    <sheet name="Data" sheetId="1" r:id="rId1"/>
    <sheet name="Info" sheetId="2" r:id="rId2"/>
    <sheet name="Ver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O4" i="1"/>
  <c r="B2" i="1" s="1"/>
  <c r="C2" i="1"/>
  <c r="D23" i="1" l="1"/>
  <c r="D24" i="1" s="1"/>
  <c r="D25" i="1" s="1"/>
  <c r="E27" i="1" l="1"/>
  <c r="E28" i="1" s="1"/>
  <c r="E29" i="1" s="1"/>
  <c r="E30" i="1" s="1"/>
  <c r="D27" i="1"/>
  <c r="D28" i="1" s="1"/>
  <c r="D29" i="1" s="1"/>
  <c r="D30" i="1" s="1"/>
  <c r="B27" i="1"/>
  <c r="B28" i="1" s="1"/>
  <c r="B29" i="1" s="1"/>
  <c r="B30" i="1" s="1"/>
  <c r="D26" i="1"/>
  <c r="E23" i="1"/>
  <c r="B23" i="1"/>
  <c r="E12" i="1"/>
  <c r="E13" i="1" s="1"/>
  <c r="E14" i="1" s="1"/>
  <c r="E15" i="1" s="1"/>
  <c r="E16" i="1" s="1"/>
  <c r="D12" i="1"/>
  <c r="D13" i="1" s="1"/>
  <c r="D14" i="1" s="1"/>
  <c r="D15" i="1" s="1"/>
  <c r="D16" i="1" s="1"/>
  <c r="B12" i="1"/>
  <c r="B13" i="1" s="1"/>
  <c r="B14" i="1" s="1"/>
  <c r="B15" i="1" s="1"/>
  <c r="B16" i="1" s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E2" i="1"/>
  <c r="D2" i="1"/>
  <c r="E26" i="1" l="1"/>
  <c r="E24" i="1"/>
  <c r="E25" i="1" s="1"/>
  <c r="B26" i="1"/>
  <c r="B24" i="1"/>
  <c r="B25" i="1" s="1"/>
  <c r="B22" i="1"/>
  <c r="B17" i="1"/>
  <c r="B18" i="1" s="1"/>
  <c r="B19" i="1" s="1"/>
  <c r="B20" i="1" s="1"/>
  <c r="B21" i="1" s="1"/>
  <c r="D22" i="1"/>
  <c r="D17" i="1"/>
  <c r="D18" i="1" s="1"/>
  <c r="D19" i="1" s="1"/>
  <c r="D20" i="1" s="1"/>
  <c r="D21" i="1" s="1"/>
  <c r="E22" i="1"/>
  <c r="E17" i="1"/>
  <c r="E18" i="1" s="1"/>
  <c r="E19" i="1" s="1"/>
  <c r="E20" i="1" s="1"/>
  <c r="E21" i="1" s="1"/>
  <c r="C27" i="1"/>
  <c r="C28" i="1" s="1"/>
  <c r="C29" i="1" s="1"/>
  <c r="C30" i="1" s="1"/>
  <c r="C23" i="1"/>
  <c r="C6" i="1"/>
  <c r="C8" i="1"/>
  <c r="C12" i="1"/>
  <c r="C13" i="1" s="1"/>
  <c r="C14" i="1" s="1"/>
  <c r="C15" i="1" s="1"/>
  <c r="C16" i="1" s="1"/>
  <c r="C7" i="1"/>
  <c r="C9" i="1"/>
  <c r="C10" i="1"/>
  <c r="C3" i="1"/>
  <c r="C11" i="1"/>
  <c r="C4" i="1"/>
  <c r="C5" i="1"/>
  <c r="C26" i="1" l="1"/>
  <c r="C24" i="1"/>
  <c r="C25" i="1" s="1"/>
  <c r="C22" i="1"/>
  <c r="C17" i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<sst xmlns="http://schemas.openxmlformats.org/spreadsheetml/2006/main" count="109" uniqueCount="95">
  <si>
    <t>Industry</t>
  </si>
  <si>
    <t>Q1</t>
  </si>
  <si>
    <t>Q2</t>
  </si>
  <si>
    <t>Q3</t>
  </si>
  <si>
    <t>Q4</t>
  </si>
  <si>
    <t>alu_prim</t>
  </si>
  <si>
    <t>cement</t>
  </si>
  <si>
    <t>glass</t>
  </si>
  <si>
    <t>paper</t>
  </si>
  <si>
    <t>steel</t>
  </si>
  <si>
    <t>steel_direct</t>
  </si>
  <si>
    <t>ammonia</t>
  </si>
  <si>
    <t>methanol</t>
  </si>
  <si>
    <t>propylene</t>
  </si>
  <si>
    <t>aromate</t>
  </si>
  <si>
    <t>food</t>
  </si>
  <si>
    <t>car_production</t>
  </si>
  <si>
    <t>mining</t>
  </si>
  <si>
    <t>rubber</t>
  </si>
  <si>
    <t>metall_processing</t>
  </si>
  <si>
    <t>stone_processing</t>
  </si>
  <si>
    <t>&lt;100</t>
  </si>
  <si>
    <t>100-200</t>
  </si>
  <si>
    <t>200-300</t>
  </si>
  <si>
    <t>300-500</t>
  </si>
  <si>
    <t>&gt;500</t>
  </si>
  <si>
    <t>grundstoffchemie</t>
  </si>
  <si>
    <t>hotwater and space heating</t>
  </si>
  <si>
    <t>Industry sector</t>
  </si>
  <si>
    <t>machine_production</t>
  </si>
  <si>
    <t>metall</t>
  </si>
  <si>
    <t>NE metall</t>
  </si>
  <si>
    <t>chemie rest</t>
  </si>
  <si>
    <t>Q1/(Q1+Q2)</t>
  </si>
  <si>
    <t>Q2/(Q1+Q2)</t>
  </si>
  <si>
    <t>rest</t>
  </si>
  <si>
    <t>alu_sec</t>
  </si>
  <si>
    <t>ethylene</t>
  </si>
  <si>
    <t>(mining, grundstofchemie and chemie rest)</t>
  </si>
  <si>
    <t>Country</t>
  </si>
  <si>
    <t>(Alle)</t>
  </si>
  <si>
    <t>Year</t>
  </si>
  <si>
    <t>Country group</t>
  </si>
  <si>
    <t>Core countries</t>
  </si>
  <si>
    <t>Process heating &lt;100 °C</t>
  </si>
  <si>
    <t>Process heating 100-200 °C</t>
  </si>
  <si>
    <t>Process heating 200-500 °C</t>
  </si>
  <si>
    <t>Process heating &gt;500 °C</t>
  </si>
  <si>
    <t>Space heating</t>
  </si>
  <si>
    <t>Q1=13</t>
  </si>
  <si>
    <t>Wärme lässt sich dann über eine Fußboden- oder Wandflächenheizung effizient verteilen und nut-</t>
  </si>
  <si>
    <t>Bei gut gedämmten Gebäuden reichen für die Raumwärme relativ niedrige Temperaturen von maximal 45 Grad Celsius (°C) aus, die</t>
  </si>
  <si>
    <t>zen. Bei der Warmwasserbereitung muss aus hygienischen Gründen eine höhere Temperatur (&gt;60°C) erreicht werden können</t>
  </si>
  <si>
    <t>Raumwärmeanteil an der Wärme</t>
  </si>
  <si>
    <t>https://d-nb.info/1049260554/34 S.134</t>
  </si>
  <si>
    <t>N:\Methoden\Modelle\endemo\02_Literaturverweise\04_EinflussgrößendesEnergieverbrauchs_Einflussgrößen.pdf</t>
  </si>
  <si>
    <t>ammonia_classic</t>
  </si>
  <si>
    <t>methanol_classic</t>
  </si>
  <si>
    <t>propylene_classic</t>
  </si>
  <si>
    <t>ethylene_classic</t>
  </si>
  <si>
    <t>aromate_classic</t>
  </si>
  <si>
    <t>steel_prim</t>
  </si>
  <si>
    <t>steel_sec</t>
  </si>
  <si>
    <t xml:space="preserve">Unit: </t>
  </si>
  <si>
    <t>%</t>
  </si>
  <si>
    <t>Source:</t>
  </si>
  <si>
    <t>[1]</t>
  </si>
  <si>
    <t>https://www.clearingstelle-eeg-kwkg.de/sites/default/files/BMWi_141001_potenzial-und-kosten-nutzen-analyse-zu-den-einsatzmoeglichkeiten-von-kraft-waerme-kopplung.pdf</t>
  </si>
  <si>
    <t>Table: heat distribution 2012 [1]</t>
  </si>
  <si>
    <t>Distribution of heat in German industry sector 2012</t>
  </si>
  <si>
    <t>[2]</t>
  </si>
  <si>
    <t>Distribution of hot water and space heating in German industry sector 2012</t>
  </si>
  <si>
    <t>previously: https://ec.europa.eu/energy/sites/ener/files/documents/151221%20Mitteilung%20an%20KOM%20EED%20KWK%20Anlage%20Analyse.pdf</t>
  </si>
  <si>
    <t>Table: hot water and space heating distribution 2012 [2]</t>
  </si>
  <si>
    <t>https://docplayer.org/5328701-Erstellung-von-anwendungsbilanzen-fuer-das-jahr-2012-fuer-das-verarbeitende-gewerbe-mit-aktualisierungen-fuer-die-jahre-2009-2011.html</t>
  </si>
  <si>
    <t>Warm water</t>
  </si>
  <si>
    <t xml:space="preserve">Assumptions: </t>
  </si>
  <si>
    <t>A1</t>
  </si>
  <si>
    <t>Distribution of Germany for all the countries</t>
  </si>
  <si>
    <t>A2</t>
  </si>
  <si>
    <t>where summ of percentages in [1] was = 99 % instead of 100% due to rounding =&gt; the highest heat level != 0 got 1% additionally</t>
  </si>
  <si>
    <t>Data</t>
  </si>
  <si>
    <t>Settings:</t>
  </si>
  <si>
    <t>Temperature levels</t>
  </si>
  <si>
    <t>Space heating (&lt;60 + 60-100)</t>
  </si>
  <si>
    <t>Verification</t>
  </si>
  <si>
    <t>endemo (orig)</t>
  </si>
  <si>
    <t>endemo roughly devided per given levels</t>
  </si>
  <si>
    <t>MA Regener</t>
  </si>
  <si>
    <t>HRE4 study</t>
  </si>
  <si>
    <t>HRE4</t>
  </si>
  <si>
    <t>WP3 Baseline</t>
  </si>
  <si>
    <t>chlorine</t>
  </si>
  <si>
    <t>copper_prim</t>
  </si>
  <si>
    <t>copper_sec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</si>
</sst>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9" fontId="0" fillId="0" borderId="0" xfId="2" applyFont="1"/>
    <xf numFmtId="0" fontId="0" fillId="0" borderId="0" xfId="0" applyAlignment="1">
      <alignment horizontal="right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player.org/5328701-Erstellung-von-anwendungsbilanzen-fuer-das-jahr-2012-fuer-das-verarbeitende-gewerbe-mit-aktualisierungen-fuer-die-jahre-2009-2011.html" TargetMode="External"/><Relationship Id="rId2" Type="http://schemas.openxmlformats.org/officeDocument/2006/relationships/hyperlink" Target="https://www.clearingstelle-eeg-kwkg.de/sites/default/files/BMWi_141001_potenzial-und-kosten-nutzen-analyse-zu-den-einsatzmoeglichkeiten-von-kraft-waerme-kopplung.pdf" TargetMode="External"/><Relationship Id="rId1" Type="http://schemas.openxmlformats.org/officeDocument/2006/relationships/hyperlink" Target="https://d-nb.info/1049260554/3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6" workbookViewId="0">
      <selection activeCell="E16" sqref="E16"/>
    </sheetView>
  </sheetViews>
  <sheetFormatPr baseColWidth="10" defaultColWidth="9.140625" defaultRowHeight="15" x14ac:dyDescent="0.25"/>
  <cols>
    <col min="1" max="1" width="19.42578125" bestFit="1" customWidth="1"/>
    <col min="7" max="7" width="19.42578125" bestFit="1" customWidth="1"/>
    <col min="8" max="8" width="13.85546875" customWidth="1"/>
    <col min="15" max="15" width="18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68</v>
      </c>
      <c r="O1" t="s">
        <v>73</v>
      </c>
    </row>
    <row r="2" spans="1:16" ht="30" x14ac:dyDescent="0.25">
      <c r="A2" t="s">
        <v>15</v>
      </c>
      <c r="B2" s="5">
        <f t="shared" ref="B2" si="0">H3*$O$4</f>
        <v>18.101667990468627</v>
      </c>
      <c r="C2" s="5">
        <f t="shared" ref="C2" si="1">H3*$P$4+I3</f>
        <v>38.898332009531373</v>
      </c>
      <c r="D2">
        <f>J3</f>
        <v>41</v>
      </c>
      <c r="E2">
        <f>SUM(K3:M3)</f>
        <v>2</v>
      </c>
      <c r="G2" t="s">
        <v>28</v>
      </c>
      <c r="H2" s="3" t="s">
        <v>27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O2" t="s">
        <v>48</v>
      </c>
      <c r="P2" t="s">
        <v>75</v>
      </c>
    </row>
    <row r="3" spans="1:16" x14ac:dyDescent="0.25">
      <c r="A3" t="s">
        <v>16</v>
      </c>
      <c r="B3" s="5">
        <f t="shared" ref="B3:B11" si="2">H4*$O$4</f>
        <v>29.867752184273233</v>
      </c>
      <c r="C3" s="5">
        <f t="shared" ref="C3:C11" si="3">H4*$P$4+I4</f>
        <v>29.132247815726767</v>
      </c>
      <c r="D3">
        <f t="shared" ref="D3:D11" si="4">J4</f>
        <v>23</v>
      </c>
      <c r="E3">
        <f t="shared" ref="E3:E11" si="5">SUM(K4:M4)</f>
        <v>18</v>
      </c>
      <c r="G3" t="s">
        <v>15</v>
      </c>
      <c r="H3">
        <v>20</v>
      </c>
      <c r="I3">
        <v>37</v>
      </c>
      <c r="J3">
        <v>41</v>
      </c>
      <c r="K3">
        <v>2</v>
      </c>
      <c r="L3">
        <v>0</v>
      </c>
      <c r="M3">
        <v>0</v>
      </c>
      <c r="O3" t="s">
        <v>33</v>
      </c>
      <c r="P3" t="s">
        <v>34</v>
      </c>
    </row>
    <row r="4" spans="1:16" x14ac:dyDescent="0.25">
      <c r="A4" t="s">
        <v>17</v>
      </c>
      <c r="B4" s="5">
        <f t="shared" si="2"/>
        <v>3.6203335980937252</v>
      </c>
      <c r="C4" s="5">
        <f t="shared" si="3"/>
        <v>84.379666401906277</v>
      </c>
      <c r="D4">
        <f t="shared" si="4"/>
        <v>5</v>
      </c>
      <c r="E4">
        <f t="shared" si="5"/>
        <v>7</v>
      </c>
      <c r="G4" t="s">
        <v>16</v>
      </c>
      <c r="H4">
        <v>33</v>
      </c>
      <c r="I4">
        <v>26</v>
      </c>
      <c r="J4">
        <v>23</v>
      </c>
      <c r="K4">
        <v>0</v>
      </c>
      <c r="L4">
        <v>0</v>
      </c>
      <c r="M4">
        <v>18</v>
      </c>
      <c r="O4" s="9">
        <f>227.9/(227.9+23.9)</f>
        <v>0.90508339952343131</v>
      </c>
      <c r="P4" s="9">
        <f>23.9/(227.9+23.9)</f>
        <v>9.4916600476568691E-2</v>
      </c>
    </row>
    <row r="5" spans="1:16" x14ac:dyDescent="0.25">
      <c r="A5" t="s">
        <v>7</v>
      </c>
      <c r="B5" s="5">
        <f t="shared" si="2"/>
        <v>3.6203335980937252</v>
      </c>
      <c r="C5" s="5">
        <f t="shared" si="3"/>
        <v>3.3796664019062748</v>
      </c>
      <c r="D5">
        <f t="shared" si="4"/>
        <v>0</v>
      </c>
      <c r="E5">
        <f t="shared" si="5"/>
        <v>93</v>
      </c>
      <c r="G5" t="s">
        <v>17</v>
      </c>
      <c r="H5">
        <v>4</v>
      </c>
      <c r="I5">
        <v>84</v>
      </c>
      <c r="J5">
        <v>5</v>
      </c>
      <c r="K5">
        <v>5</v>
      </c>
      <c r="L5">
        <v>2</v>
      </c>
      <c r="M5">
        <v>0</v>
      </c>
    </row>
    <row r="6" spans="1:16" x14ac:dyDescent="0.25">
      <c r="A6" t="s">
        <v>18</v>
      </c>
      <c r="B6" s="5">
        <f t="shared" si="2"/>
        <v>19.911834789515488</v>
      </c>
      <c r="C6" s="5">
        <f t="shared" si="3"/>
        <v>18.088165210484512</v>
      </c>
      <c r="D6">
        <f t="shared" si="4"/>
        <v>12</v>
      </c>
      <c r="E6">
        <f t="shared" si="5"/>
        <v>50</v>
      </c>
      <c r="G6" t="s">
        <v>7</v>
      </c>
      <c r="H6">
        <v>4</v>
      </c>
      <c r="I6">
        <v>3</v>
      </c>
      <c r="J6">
        <v>0</v>
      </c>
      <c r="K6">
        <v>0</v>
      </c>
      <c r="L6">
        <v>4</v>
      </c>
      <c r="M6">
        <v>89</v>
      </c>
    </row>
    <row r="7" spans="1:16" x14ac:dyDescent="0.25">
      <c r="A7" t="s">
        <v>29</v>
      </c>
      <c r="B7" s="5">
        <f t="shared" si="2"/>
        <v>29.867752184273233</v>
      </c>
      <c r="C7" s="5">
        <f t="shared" si="3"/>
        <v>23.132247815726767</v>
      </c>
      <c r="D7">
        <f t="shared" si="4"/>
        <v>16</v>
      </c>
      <c r="E7">
        <f t="shared" si="5"/>
        <v>31</v>
      </c>
      <c r="G7" t="s">
        <v>18</v>
      </c>
      <c r="H7">
        <v>22</v>
      </c>
      <c r="I7">
        <v>16</v>
      </c>
      <c r="J7">
        <v>12</v>
      </c>
      <c r="K7">
        <v>50</v>
      </c>
      <c r="L7">
        <v>0</v>
      </c>
      <c r="M7">
        <v>0</v>
      </c>
    </row>
    <row r="8" spans="1:16" x14ac:dyDescent="0.25">
      <c r="A8" t="s">
        <v>19</v>
      </c>
      <c r="B8" s="5">
        <f t="shared" si="2"/>
        <v>15.386417791898332</v>
      </c>
      <c r="C8" s="5">
        <f t="shared" si="3"/>
        <v>1.6135822081016677</v>
      </c>
      <c r="D8">
        <f t="shared" si="4"/>
        <v>1</v>
      </c>
      <c r="E8">
        <f t="shared" si="5"/>
        <v>82</v>
      </c>
      <c r="G8" t="s">
        <v>29</v>
      </c>
      <c r="H8">
        <v>33</v>
      </c>
      <c r="I8">
        <v>20</v>
      </c>
      <c r="J8">
        <v>16</v>
      </c>
      <c r="K8">
        <v>0</v>
      </c>
      <c r="L8">
        <v>0</v>
      </c>
      <c r="M8">
        <v>31</v>
      </c>
    </row>
    <row r="9" spans="1:16" x14ac:dyDescent="0.25">
      <c r="A9" t="s">
        <v>8</v>
      </c>
      <c r="B9" s="5">
        <f t="shared" si="2"/>
        <v>13.57625099285147</v>
      </c>
      <c r="C9" s="5">
        <f t="shared" si="3"/>
        <v>21.42374900714853</v>
      </c>
      <c r="D9">
        <f t="shared" si="4"/>
        <v>65</v>
      </c>
      <c r="E9">
        <f t="shared" si="5"/>
        <v>0</v>
      </c>
      <c r="G9" t="s">
        <v>19</v>
      </c>
      <c r="H9">
        <v>17</v>
      </c>
      <c r="I9">
        <v>0</v>
      </c>
      <c r="J9">
        <v>1</v>
      </c>
      <c r="K9">
        <v>1</v>
      </c>
      <c r="L9">
        <v>0</v>
      </c>
      <c r="M9">
        <v>81</v>
      </c>
    </row>
    <row r="10" spans="1:16" x14ac:dyDescent="0.25">
      <c r="A10" t="s">
        <v>35</v>
      </c>
      <c r="B10" s="5">
        <f t="shared" si="2"/>
        <v>29.867752184273233</v>
      </c>
      <c r="C10" s="5">
        <f t="shared" si="3"/>
        <v>22.132247815726767</v>
      </c>
      <c r="D10">
        <f t="shared" si="4"/>
        <v>12</v>
      </c>
      <c r="E10">
        <f t="shared" si="5"/>
        <v>36</v>
      </c>
      <c r="G10" t="s">
        <v>8</v>
      </c>
      <c r="H10">
        <v>15</v>
      </c>
      <c r="I10">
        <v>20</v>
      </c>
      <c r="J10">
        <v>65</v>
      </c>
      <c r="K10">
        <v>0</v>
      </c>
      <c r="L10">
        <v>0</v>
      </c>
      <c r="M10">
        <v>0</v>
      </c>
    </row>
    <row r="11" spans="1:16" x14ac:dyDescent="0.25">
      <c r="A11" t="s">
        <v>6</v>
      </c>
      <c r="B11" s="5">
        <f t="shared" si="2"/>
        <v>3.6203335980937252</v>
      </c>
      <c r="C11" s="5">
        <f t="shared" si="3"/>
        <v>0.37966640190627476</v>
      </c>
      <c r="D11">
        <f t="shared" si="4"/>
        <v>5</v>
      </c>
      <c r="E11">
        <f t="shared" si="5"/>
        <v>91</v>
      </c>
      <c r="G11" t="s">
        <v>35</v>
      </c>
      <c r="H11">
        <v>33</v>
      </c>
      <c r="I11">
        <v>19</v>
      </c>
      <c r="J11">
        <v>12</v>
      </c>
      <c r="K11">
        <v>17</v>
      </c>
      <c r="L11">
        <v>0</v>
      </c>
      <c r="M11">
        <v>19</v>
      </c>
    </row>
    <row r="12" spans="1:16" x14ac:dyDescent="0.25">
      <c r="A12" t="s">
        <v>11</v>
      </c>
      <c r="B12" s="5">
        <f>$H$13*$O$4</f>
        <v>6.3355837966640189</v>
      </c>
      <c r="C12" s="5">
        <f>$H$13*$P$4+I13</f>
        <v>16.664416203335982</v>
      </c>
      <c r="D12">
        <f>$J$13</f>
        <v>11</v>
      </c>
      <c r="E12">
        <f>SUM($K$13:$M$13)</f>
        <v>66</v>
      </c>
      <c r="G12" t="s">
        <v>20</v>
      </c>
      <c r="H12">
        <v>4</v>
      </c>
      <c r="I12">
        <v>0</v>
      </c>
      <c r="J12">
        <v>5</v>
      </c>
      <c r="K12">
        <v>1</v>
      </c>
      <c r="L12">
        <v>0</v>
      </c>
      <c r="M12">
        <v>90</v>
      </c>
    </row>
    <row r="13" spans="1:16" x14ac:dyDescent="0.25">
      <c r="A13" t="s">
        <v>12</v>
      </c>
      <c r="B13" s="5">
        <f>B12</f>
        <v>6.3355837966640189</v>
      </c>
      <c r="C13" s="5">
        <f t="shared" ref="C13:E13" si="6">C12</f>
        <v>16.664416203335982</v>
      </c>
      <c r="D13">
        <f t="shared" si="6"/>
        <v>11</v>
      </c>
      <c r="E13">
        <f t="shared" si="6"/>
        <v>66</v>
      </c>
      <c r="G13" t="s">
        <v>26</v>
      </c>
      <c r="H13">
        <v>7</v>
      </c>
      <c r="I13">
        <v>16</v>
      </c>
      <c r="J13">
        <v>11</v>
      </c>
      <c r="K13">
        <v>6</v>
      </c>
      <c r="L13">
        <v>4</v>
      </c>
      <c r="M13">
        <v>56</v>
      </c>
    </row>
    <row r="14" spans="1:16" x14ac:dyDescent="0.25">
      <c r="A14" t="s">
        <v>13</v>
      </c>
      <c r="B14" s="5">
        <f t="shared" ref="B14:B21" si="7">B13</f>
        <v>6.3355837966640189</v>
      </c>
      <c r="C14" s="5">
        <f t="shared" ref="C14:C21" si="8">C13</f>
        <v>16.664416203335982</v>
      </c>
      <c r="D14">
        <f t="shared" ref="D14:D21" si="9">D13</f>
        <v>11</v>
      </c>
      <c r="E14">
        <f t="shared" ref="E14:E21" si="10">E13</f>
        <v>66</v>
      </c>
      <c r="G14" t="s">
        <v>32</v>
      </c>
      <c r="H14">
        <v>7</v>
      </c>
      <c r="I14">
        <v>42</v>
      </c>
      <c r="J14">
        <v>25</v>
      </c>
      <c r="K14">
        <v>15</v>
      </c>
      <c r="L14">
        <v>11</v>
      </c>
      <c r="M14">
        <v>0</v>
      </c>
    </row>
    <row r="15" spans="1:16" x14ac:dyDescent="0.25">
      <c r="A15" t="s">
        <v>37</v>
      </c>
      <c r="B15" s="5">
        <f t="shared" si="7"/>
        <v>6.3355837966640189</v>
      </c>
      <c r="C15" s="5">
        <f t="shared" si="8"/>
        <v>16.664416203335982</v>
      </c>
      <c r="D15">
        <f t="shared" si="9"/>
        <v>11</v>
      </c>
      <c r="E15">
        <f t="shared" si="10"/>
        <v>66</v>
      </c>
      <c r="G15" t="s">
        <v>30</v>
      </c>
      <c r="H15">
        <v>3</v>
      </c>
      <c r="I15">
        <v>3</v>
      </c>
      <c r="J15">
        <v>19</v>
      </c>
      <c r="K15">
        <v>5</v>
      </c>
      <c r="L15">
        <v>0</v>
      </c>
      <c r="M15">
        <v>70</v>
      </c>
    </row>
    <row r="16" spans="1:16" x14ac:dyDescent="0.25">
      <c r="A16" t="s">
        <v>14</v>
      </c>
      <c r="B16" s="5">
        <f t="shared" si="7"/>
        <v>6.3355837966640189</v>
      </c>
      <c r="C16" s="5">
        <f t="shared" si="8"/>
        <v>16.664416203335982</v>
      </c>
      <c r="D16">
        <f t="shared" si="9"/>
        <v>11</v>
      </c>
      <c r="E16">
        <f t="shared" si="10"/>
        <v>66</v>
      </c>
      <c r="G16" t="s">
        <v>31</v>
      </c>
      <c r="H16">
        <v>20</v>
      </c>
      <c r="I16">
        <v>4</v>
      </c>
      <c r="J16">
        <v>4</v>
      </c>
      <c r="K16">
        <v>4</v>
      </c>
      <c r="L16">
        <v>11</v>
      </c>
      <c r="M16">
        <v>57</v>
      </c>
    </row>
    <row r="17" spans="1:5" x14ac:dyDescent="0.25">
      <c r="A17" t="s">
        <v>56</v>
      </c>
      <c r="B17" s="5">
        <f t="shared" si="7"/>
        <v>6.3355837966640189</v>
      </c>
      <c r="C17" s="5">
        <f t="shared" si="8"/>
        <v>16.664416203335982</v>
      </c>
      <c r="D17">
        <f t="shared" si="9"/>
        <v>11</v>
      </c>
      <c r="E17">
        <f t="shared" si="10"/>
        <v>66</v>
      </c>
    </row>
    <row r="18" spans="1:5" x14ac:dyDescent="0.25">
      <c r="A18" t="s">
        <v>57</v>
      </c>
      <c r="B18" s="5">
        <f t="shared" si="7"/>
        <v>6.3355837966640189</v>
      </c>
      <c r="C18" s="5">
        <f t="shared" si="8"/>
        <v>16.664416203335982</v>
      </c>
      <c r="D18">
        <f t="shared" si="9"/>
        <v>11</v>
      </c>
      <c r="E18">
        <f t="shared" si="10"/>
        <v>66</v>
      </c>
    </row>
    <row r="19" spans="1:5" x14ac:dyDescent="0.25">
      <c r="A19" t="s">
        <v>58</v>
      </c>
      <c r="B19" s="5">
        <f t="shared" si="7"/>
        <v>6.3355837966640189</v>
      </c>
      <c r="C19" s="5">
        <f t="shared" si="8"/>
        <v>16.664416203335982</v>
      </c>
      <c r="D19">
        <f t="shared" si="9"/>
        <v>11</v>
      </c>
      <c r="E19">
        <f t="shared" si="10"/>
        <v>66</v>
      </c>
    </row>
    <row r="20" spans="1:5" x14ac:dyDescent="0.25">
      <c r="A20" t="s">
        <v>59</v>
      </c>
      <c r="B20" s="5">
        <f t="shared" si="7"/>
        <v>6.3355837966640189</v>
      </c>
      <c r="C20" s="5">
        <f t="shared" si="8"/>
        <v>16.664416203335982</v>
      </c>
      <c r="D20">
        <f t="shared" si="9"/>
        <v>11</v>
      </c>
      <c r="E20">
        <f t="shared" si="10"/>
        <v>66</v>
      </c>
    </row>
    <row r="21" spans="1:5" x14ac:dyDescent="0.25">
      <c r="A21" t="s">
        <v>60</v>
      </c>
      <c r="B21" s="5">
        <f t="shared" si="7"/>
        <v>6.3355837966640189</v>
      </c>
      <c r="C21" s="5">
        <f t="shared" si="8"/>
        <v>16.664416203335982</v>
      </c>
      <c r="D21">
        <f t="shared" si="9"/>
        <v>11</v>
      </c>
      <c r="E21">
        <f t="shared" si="10"/>
        <v>66</v>
      </c>
    </row>
    <row r="22" spans="1:5" x14ac:dyDescent="0.25">
      <c r="A22" t="s">
        <v>92</v>
      </c>
      <c r="B22" s="5">
        <f>B16</f>
        <v>6.3355837966640189</v>
      </c>
      <c r="C22" s="5">
        <f>C16</f>
        <v>16.664416203335982</v>
      </c>
      <c r="D22">
        <f>D16</f>
        <v>11</v>
      </c>
      <c r="E22">
        <f>E16</f>
        <v>66</v>
      </c>
    </row>
    <row r="23" spans="1:5" x14ac:dyDescent="0.25">
      <c r="A23" t="s">
        <v>9</v>
      </c>
      <c r="B23" s="5">
        <f>H15*$O$4</f>
        <v>2.7152501985702937</v>
      </c>
      <c r="C23" s="5">
        <f>H15*$P$4+I15</f>
        <v>3.2847498014297063</v>
      </c>
      <c r="D23">
        <f>J15</f>
        <v>19</v>
      </c>
      <c r="E23">
        <f>SUM(K15:M15)</f>
        <v>75</v>
      </c>
    </row>
    <row r="24" spans="1:5" x14ac:dyDescent="0.25">
      <c r="A24" t="s">
        <v>61</v>
      </c>
      <c r="B24" s="5">
        <f>B23</f>
        <v>2.7152501985702937</v>
      </c>
      <c r="C24" s="5">
        <f t="shared" ref="C24:E24" si="11">C23</f>
        <v>3.2847498014297063</v>
      </c>
      <c r="D24" s="5">
        <f t="shared" si="11"/>
        <v>19</v>
      </c>
      <c r="E24" s="5">
        <f t="shared" si="11"/>
        <v>75</v>
      </c>
    </row>
    <row r="25" spans="1:5" x14ac:dyDescent="0.25">
      <c r="A25" t="s">
        <v>62</v>
      </c>
      <c r="B25" s="5">
        <f>B24</f>
        <v>2.7152501985702937</v>
      </c>
      <c r="C25" s="5">
        <f t="shared" ref="C25" si="12">C24</f>
        <v>3.2847498014297063</v>
      </c>
      <c r="D25" s="5">
        <f t="shared" ref="D25" si="13">D24</f>
        <v>19</v>
      </c>
      <c r="E25" s="5">
        <f t="shared" ref="E25" si="14">E24</f>
        <v>75</v>
      </c>
    </row>
    <row r="26" spans="1:5" x14ac:dyDescent="0.25">
      <c r="A26" t="s">
        <v>10</v>
      </c>
      <c r="B26" s="5">
        <f>B23</f>
        <v>2.7152501985702937</v>
      </c>
      <c r="C26" s="5">
        <f>C23</f>
        <v>3.2847498014297063</v>
      </c>
      <c r="D26">
        <f>D23</f>
        <v>19</v>
      </c>
      <c r="E26">
        <f>E23</f>
        <v>75</v>
      </c>
    </row>
    <row r="27" spans="1:5" x14ac:dyDescent="0.25">
      <c r="A27" t="s">
        <v>5</v>
      </c>
      <c r="B27" s="5">
        <f>H16*$O$4</f>
        <v>18.101667990468627</v>
      </c>
      <c r="C27" s="5">
        <f>H16*$P$4+I16</f>
        <v>5.8983320095313738</v>
      </c>
      <c r="D27">
        <f>J16</f>
        <v>4</v>
      </c>
      <c r="E27">
        <f>SUM(K16:M16)</f>
        <v>72</v>
      </c>
    </row>
    <row r="28" spans="1:5" x14ac:dyDescent="0.25">
      <c r="A28" t="s">
        <v>36</v>
      </c>
      <c r="B28" s="5">
        <f>B27</f>
        <v>18.101667990468627</v>
      </c>
      <c r="C28" s="5">
        <f t="shared" ref="C28:C30" si="15">C27</f>
        <v>5.8983320095313738</v>
      </c>
      <c r="D28">
        <f t="shared" ref="D28:D30" si="16">D27</f>
        <v>4</v>
      </c>
      <c r="E28">
        <f t="shared" ref="E28:E30" si="17">E27</f>
        <v>72</v>
      </c>
    </row>
    <row r="29" spans="1:5" x14ac:dyDescent="0.25">
      <c r="A29" t="s">
        <v>93</v>
      </c>
      <c r="B29" s="5">
        <f t="shared" ref="B29:B30" si="18">B28</f>
        <v>18.101667990468627</v>
      </c>
      <c r="C29" s="5">
        <f t="shared" si="15"/>
        <v>5.8983320095313738</v>
      </c>
      <c r="D29">
        <f t="shared" si="16"/>
        <v>4</v>
      </c>
      <c r="E29">
        <f t="shared" si="17"/>
        <v>72</v>
      </c>
    </row>
    <row r="30" spans="1:5" x14ac:dyDescent="0.25">
      <c r="A30" t="s">
        <v>94</v>
      </c>
      <c r="B30" s="5">
        <f t="shared" si="18"/>
        <v>18.101667990468627</v>
      </c>
      <c r="C30" s="5">
        <f t="shared" si="15"/>
        <v>5.8983320095313738</v>
      </c>
      <c r="D30">
        <f t="shared" si="16"/>
        <v>4</v>
      </c>
      <c r="E30">
        <f t="shared" si="17"/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E4" sqref="E4"/>
    </sheetView>
  </sheetViews>
  <sheetFormatPr baseColWidth="10" defaultRowHeight="15" x14ac:dyDescent="0.25"/>
  <cols>
    <col min="2" max="2" width="13.5703125" bestFit="1" customWidth="1"/>
    <col min="3" max="3" width="42.7109375" bestFit="1" customWidth="1"/>
    <col min="4" max="4" width="11.42578125" customWidth="1"/>
    <col min="5" max="5" width="16.85546875" bestFit="1" customWidth="1"/>
  </cols>
  <sheetData>
    <row r="1" spans="1:6" x14ac:dyDescent="0.25">
      <c r="A1" s="6" t="s">
        <v>81</v>
      </c>
      <c r="B1" s="6"/>
      <c r="C1" s="6"/>
      <c r="D1" s="6"/>
      <c r="E1" s="6"/>
      <c r="F1" s="6"/>
    </row>
    <row r="2" spans="1:6" x14ac:dyDescent="0.25">
      <c r="A2" t="s">
        <v>63</v>
      </c>
      <c r="B2" t="s">
        <v>64</v>
      </c>
    </row>
    <row r="4" spans="1:6" x14ac:dyDescent="0.25">
      <c r="A4" t="s">
        <v>65</v>
      </c>
      <c r="B4" t="s">
        <v>66</v>
      </c>
      <c r="C4" t="s">
        <v>69</v>
      </c>
      <c r="E4" s="1" t="s">
        <v>67</v>
      </c>
      <c r="F4" t="s">
        <v>72</v>
      </c>
    </row>
    <row r="5" spans="1:6" x14ac:dyDescent="0.25">
      <c r="B5" t="s">
        <v>70</v>
      </c>
      <c r="C5" t="s">
        <v>71</v>
      </c>
      <c r="E5" s="1" t="s">
        <v>74</v>
      </c>
    </row>
    <row r="7" spans="1:6" x14ac:dyDescent="0.25">
      <c r="A7" t="s">
        <v>76</v>
      </c>
      <c r="B7" t="s">
        <v>77</v>
      </c>
      <c r="C7" t="s">
        <v>78</v>
      </c>
    </row>
    <row r="8" spans="1:6" x14ac:dyDescent="0.25">
      <c r="A8" s="1"/>
      <c r="B8" t="s">
        <v>79</v>
      </c>
      <c r="C8" t="s">
        <v>80</v>
      </c>
    </row>
    <row r="9" spans="1:6" x14ac:dyDescent="0.25">
      <c r="C9" t="s">
        <v>38</v>
      </c>
    </row>
    <row r="11" spans="1:6" x14ac:dyDescent="0.25">
      <c r="A11" s="6" t="s">
        <v>85</v>
      </c>
      <c r="B11" s="6"/>
      <c r="C11" s="6"/>
      <c r="D11" s="6"/>
      <c r="E11" s="6"/>
      <c r="F11" s="6"/>
    </row>
    <row r="12" spans="1:6" x14ac:dyDescent="0.25">
      <c r="A12" t="s">
        <v>65</v>
      </c>
      <c r="B12" t="s">
        <v>66</v>
      </c>
      <c r="C12" t="s">
        <v>89</v>
      </c>
      <c r="D12" t="s">
        <v>91</v>
      </c>
    </row>
    <row r="13" spans="1:6" x14ac:dyDescent="0.25">
      <c r="B13" t="s">
        <v>70</v>
      </c>
      <c r="C13" t="s">
        <v>88</v>
      </c>
      <c r="D13">
        <v>2019</v>
      </c>
    </row>
    <row r="15" spans="1:6" x14ac:dyDescent="0.25">
      <c r="A15" t="s">
        <v>82</v>
      </c>
      <c r="B15" t="s">
        <v>39</v>
      </c>
      <c r="C15" t="s">
        <v>40</v>
      </c>
    </row>
    <row r="16" spans="1:6" x14ac:dyDescent="0.25">
      <c r="B16" t="s">
        <v>41</v>
      </c>
      <c r="C16" s="2">
        <v>2015</v>
      </c>
    </row>
    <row r="17" spans="1:3" x14ac:dyDescent="0.25">
      <c r="B17" s="7" t="s">
        <v>42</v>
      </c>
      <c r="C17" s="7" t="s">
        <v>43</v>
      </c>
    </row>
    <row r="30" spans="1:3" x14ac:dyDescent="0.25">
      <c r="A30" t="s">
        <v>51</v>
      </c>
    </row>
    <row r="31" spans="1:3" x14ac:dyDescent="0.25">
      <c r="A31" t="s">
        <v>50</v>
      </c>
    </row>
    <row r="32" spans="1:3" x14ac:dyDescent="0.25">
      <c r="A32" t="s">
        <v>52</v>
      </c>
    </row>
    <row r="36" spans="1:1" x14ac:dyDescent="0.25">
      <c r="A36" s="1" t="s">
        <v>54</v>
      </c>
    </row>
    <row r="37" spans="1:1" x14ac:dyDescent="0.25">
      <c r="A37" t="s">
        <v>53</v>
      </c>
    </row>
    <row r="38" spans="1:1" x14ac:dyDescent="0.25">
      <c r="A38" s="4" t="s">
        <v>55</v>
      </c>
    </row>
    <row r="39" spans="1:1" x14ac:dyDescent="0.25">
      <c r="A39" t="s">
        <v>53</v>
      </c>
    </row>
  </sheetData>
  <hyperlinks>
    <hyperlink ref="A36" r:id="rId1" display="https://d-nb.info/1049260554/34" xr:uid="{158689BF-303F-4CC3-9B48-5FEDA071390B}"/>
    <hyperlink ref="E4" r:id="rId2" xr:uid="{28403201-3B1A-446C-AE7D-F39A426FD410}"/>
    <hyperlink ref="E5" r:id="rId3" xr:uid="{39AC7096-1C23-458D-B339-BE04A25F25FC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83E0-7D99-4FA4-A71D-FB3F50E7F5E9}">
  <dimension ref="A2:E7"/>
  <sheetViews>
    <sheetView workbookViewId="0"/>
  </sheetViews>
  <sheetFormatPr baseColWidth="10" defaultRowHeight="15" x14ac:dyDescent="0.25"/>
  <cols>
    <col min="1" max="1" width="26" bestFit="1" customWidth="1"/>
    <col min="3" max="3" width="13.7109375" bestFit="1" customWidth="1"/>
    <col min="4" max="4" width="16.7109375" customWidth="1"/>
  </cols>
  <sheetData>
    <row r="2" spans="1:5" ht="45" x14ac:dyDescent="0.25">
      <c r="A2" t="s">
        <v>83</v>
      </c>
      <c r="B2" t="s">
        <v>90</v>
      </c>
      <c r="C2" t="s">
        <v>86</v>
      </c>
      <c r="D2" s="3" t="s">
        <v>87</v>
      </c>
      <c r="E2" t="s">
        <v>88</v>
      </c>
    </row>
    <row r="3" spans="1:5" x14ac:dyDescent="0.25">
      <c r="A3" s="2" t="s">
        <v>44</v>
      </c>
      <c r="B3">
        <v>11.3</v>
      </c>
      <c r="C3">
        <v>30</v>
      </c>
      <c r="D3">
        <v>20</v>
      </c>
      <c r="E3">
        <v>13</v>
      </c>
    </row>
    <row r="4" spans="1:5" x14ac:dyDescent="0.25">
      <c r="A4" s="2" t="s">
        <v>45</v>
      </c>
      <c r="B4">
        <v>24.4</v>
      </c>
      <c r="C4">
        <v>20</v>
      </c>
      <c r="D4">
        <v>20</v>
      </c>
      <c r="E4">
        <v>15</v>
      </c>
    </row>
    <row r="5" spans="1:5" x14ac:dyDescent="0.25">
      <c r="A5" s="2" t="s">
        <v>46</v>
      </c>
      <c r="B5">
        <v>10.8</v>
      </c>
      <c r="C5" s="10">
        <v>35</v>
      </c>
      <c r="D5" s="10">
        <v>35</v>
      </c>
      <c r="E5" s="10">
        <v>72</v>
      </c>
    </row>
    <row r="6" spans="1:5" x14ac:dyDescent="0.25">
      <c r="A6" s="2" t="s">
        <v>47</v>
      </c>
      <c r="B6">
        <v>34.799999999999997</v>
      </c>
      <c r="C6" s="10"/>
      <c r="D6" s="10"/>
      <c r="E6" s="10"/>
    </row>
    <row r="7" spans="1:5" x14ac:dyDescent="0.25">
      <c r="A7" s="2" t="s">
        <v>84</v>
      </c>
      <c r="B7">
        <v>18.600000000000001</v>
      </c>
      <c r="C7" s="8" t="s">
        <v>49</v>
      </c>
      <c r="D7" s="8">
        <v>23</v>
      </c>
      <c r="E7">
        <v>0</v>
      </c>
    </row>
  </sheetData>
  <mergeCells count="3">
    <mergeCell ref="D5:D6"/>
    <mergeCell ref="C5:C6"/>
    <mergeCell ref="E5:E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2023-05-24T09:27:31Z</dcterms:modified>
</cp:coreProperties>
</file>