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04_Projekte\Nachfragemodell\03_Modell\endemo\input\traffic\"/>
    </mc:Choice>
  </mc:AlternateContent>
  <bookViews>
    <workbookView xWindow="0" yWindow="0" windowWidth="11925" windowHeight="10305" tabRatio="887"/>
  </bookViews>
  <sheets>
    <sheet name="Tonnekm_road_train" sheetId="1" r:id="rId1"/>
    <sheet name="Tonnekm_flight" sheetId="2" r:id="rId2"/>
    <sheet name="ModalSplit_railways" sheetId="8" r:id="rId3"/>
    <sheet name="ModalSplit_roads" sheetId="9" r:id="rId4"/>
    <sheet name="ModalSplit_ship" sheetId="10" r:id="rId5"/>
    <sheet name="ModalSplit_railways_orig" sheetId="3" r:id="rId6"/>
    <sheet name="ModalSplit_roads_orig" sheetId="4" r:id="rId7"/>
    <sheet name="ModalSplit_ship_orig" sheetId="5" r:id="rId8"/>
    <sheet name="EnergyperModal" sheetId="6" r:id="rId9"/>
    <sheet name="EnergyperSource" sheetId="11" r:id="rId10"/>
    <sheet name="Sonstiges_Rest" sheetId="7" r:id="rId1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8" l="1"/>
  <c r="J35" i="9"/>
  <c r="J35" i="10"/>
  <c r="K35" i="10" l="1"/>
  <c r="H35" i="10"/>
  <c r="K35" i="9"/>
  <c r="H35" i="9"/>
  <c r="C35" i="9"/>
  <c r="D35" i="9"/>
  <c r="E35" i="9"/>
  <c r="F35" i="9"/>
  <c r="G35" i="9"/>
  <c r="B35" i="9"/>
  <c r="B35" i="8"/>
  <c r="K35" i="8"/>
  <c r="H35" i="8"/>
  <c r="C35" i="8"/>
  <c r="D35" i="8"/>
  <c r="E35" i="8"/>
  <c r="F35" i="8"/>
  <c r="G35" i="8"/>
  <c r="B37" i="8"/>
  <c r="G45" i="3"/>
  <c r="C35" i="10" s="1"/>
  <c r="G44" i="3"/>
  <c r="G43" i="3"/>
  <c r="G48" i="3"/>
  <c r="I37" i="9"/>
  <c r="J37" i="9"/>
  <c r="K37" i="9"/>
  <c r="H37" i="9"/>
  <c r="F37" i="9"/>
  <c r="C37" i="9"/>
  <c r="D37" i="9"/>
  <c r="E37" i="9"/>
  <c r="B37" i="9"/>
  <c r="I37" i="8"/>
  <c r="J37" i="8"/>
  <c r="K37" i="8"/>
  <c r="H37" i="8"/>
  <c r="F37" i="8"/>
  <c r="C37" i="8"/>
  <c r="D37" i="8"/>
  <c r="E37" i="8"/>
  <c r="B35" i="10" l="1"/>
  <c r="D35" i="10"/>
  <c r="G35" i="10"/>
  <c r="F35" i="10"/>
  <c r="E35" i="10"/>
  <c r="G49" i="3"/>
  <c r="K1" i="8"/>
  <c r="D1" i="8"/>
  <c r="E1" i="8"/>
  <c r="F1" i="8" s="1"/>
  <c r="G1" i="8" s="1"/>
  <c r="H1" i="8" s="1"/>
  <c r="I1" i="8" s="1"/>
  <c r="J1" i="8" s="1"/>
  <c r="C1" i="8"/>
  <c r="D43" i="2" l="1"/>
  <c r="H43" i="1"/>
  <c r="G42" i="1"/>
  <c r="G43" i="1"/>
  <c r="G44" i="1"/>
  <c r="G45" i="1"/>
  <c r="G41" i="1"/>
  <c r="D41" i="2" l="1"/>
  <c r="D41" i="1"/>
  <c r="D42" i="1"/>
  <c r="D43" i="1"/>
  <c r="D45" i="1"/>
  <c r="D44" i="1"/>
  <c r="D40" i="1"/>
  <c r="D35" i="1"/>
  <c r="D10" i="1" l="1"/>
</calcChain>
</file>

<file path=xl/sharedStrings.xml><?xml version="1.0" encoding="utf-8"?>
<sst xmlns="http://schemas.openxmlformats.org/spreadsheetml/2006/main" count="605" uniqueCount="129">
  <si>
    <t>Energy consumption of various modes of transport</t>
  </si>
  <si>
    <t>MJ/tkm</t>
  </si>
  <si>
    <t>railways</t>
  </si>
  <si>
    <t>waterways</t>
  </si>
  <si>
    <t>roads</t>
  </si>
  <si>
    <t>flight</t>
  </si>
  <si>
    <t>country_de</t>
  </si>
  <si>
    <t>country_en</t>
  </si>
  <si>
    <t>Country</t>
  </si>
  <si>
    <t>unit: m^2/H</t>
  </si>
  <si>
    <t>Europäische Union (EU6-1958, EU9-1973, EU10-1981, EU12-1986, EU15-1995, EU25-2004, EU27-2007, EU28-2013, EU27-2020)</t>
  </si>
  <si>
    <t>Europäische Union - 27 Länder (ab 2020)</t>
  </si>
  <si>
    <t>Europäische Union - 28 Länder (2013-2020)</t>
  </si>
  <si>
    <t>Europäische Union - 27 Länder (2007-2013)</t>
  </si>
  <si>
    <t>Euroraum (EA11-1999, EA12-2001, EA13-2007, EA15-2008, EA16-2009, EA17-2011, EA18-2014, EA19-2015)</t>
  </si>
  <si>
    <t>Euroraum - 19 Länder (ab 2015)</t>
  </si>
  <si>
    <t>Euroraum - 18 Länder (2014)</t>
  </si>
  <si>
    <t>Länder bei denen keine Daten vorliegen werden EU-Daten zugewiesen</t>
  </si>
  <si>
    <t>Belgien</t>
  </si>
  <si>
    <t>Belgium</t>
  </si>
  <si>
    <t>Bulgarien</t>
  </si>
  <si>
    <t>Bulgaria</t>
  </si>
  <si>
    <t>Tschechien</t>
  </si>
  <si>
    <t>Czechia</t>
  </si>
  <si>
    <t>Dänemark</t>
  </si>
  <si>
    <t>Denmark</t>
  </si>
  <si>
    <t>Deutschland (bis 1990 früheres Gebiet der BRD)</t>
  </si>
  <si>
    <t>Germany</t>
  </si>
  <si>
    <t>Estland</t>
  </si>
  <si>
    <t>Estonia</t>
  </si>
  <si>
    <t>Irland</t>
  </si>
  <si>
    <t>Ireland</t>
  </si>
  <si>
    <t>Griechenland</t>
  </si>
  <si>
    <t>Greece</t>
  </si>
  <si>
    <t>Spanien</t>
  </si>
  <si>
    <t>Spain</t>
  </si>
  <si>
    <t>Frankreich</t>
  </si>
  <si>
    <t>France</t>
  </si>
  <si>
    <t>Kroatien</t>
  </si>
  <si>
    <t>Croatia</t>
  </si>
  <si>
    <t>Italien</t>
  </si>
  <si>
    <t>Italy</t>
  </si>
  <si>
    <t>Zypern</t>
  </si>
  <si>
    <t>Cyprus</t>
  </si>
  <si>
    <t>Lettland</t>
  </si>
  <si>
    <t>Latvia</t>
  </si>
  <si>
    <t>Litauen</t>
  </si>
  <si>
    <t>Lithuania</t>
  </si>
  <si>
    <t>Luxemburg</t>
  </si>
  <si>
    <t>Luxembourg</t>
  </si>
  <si>
    <t>Ungarn</t>
  </si>
  <si>
    <t>Hungary</t>
  </si>
  <si>
    <t>Malta</t>
  </si>
  <si>
    <t>Niederlande</t>
  </si>
  <si>
    <t>Netherlands</t>
  </si>
  <si>
    <t>Österreich</t>
  </si>
  <si>
    <t>Austria</t>
  </si>
  <si>
    <t>Polen</t>
  </si>
  <si>
    <t>Poland</t>
  </si>
  <si>
    <t>Portugal</t>
  </si>
  <si>
    <t>Rumänien</t>
  </si>
  <si>
    <t>Romania</t>
  </si>
  <si>
    <t>Slowenien</t>
  </si>
  <si>
    <t>Slovenia</t>
  </si>
  <si>
    <t>Slowakei</t>
  </si>
  <si>
    <t>Slovakia</t>
  </si>
  <si>
    <t>Finnland</t>
  </si>
  <si>
    <t>Finland</t>
  </si>
  <si>
    <t>Schweden</t>
  </si>
  <si>
    <t>Sweden</t>
  </si>
  <si>
    <t>Vereinigtes Königreich</t>
  </si>
  <si>
    <t>United Kingdom</t>
  </si>
  <si>
    <t>Island</t>
  </si>
  <si>
    <t>Iceland</t>
  </si>
  <si>
    <t>*</t>
  </si>
  <si>
    <t>Norwegen</t>
  </si>
  <si>
    <t>Norway</t>
  </si>
  <si>
    <t>Schweiz</t>
  </si>
  <si>
    <t>Switzerland</t>
  </si>
  <si>
    <t>Montenegro</t>
  </si>
  <si>
    <t>Nordmazedonien</t>
  </si>
  <si>
    <t>North Macedonia</t>
  </si>
  <si>
    <t>Serbien</t>
  </si>
  <si>
    <t>Serbia</t>
  </si>
  <si>
    <t>Albanien</t>
  </si>
  <si>
    <t>Albania</t>
  </si>
  <si>
    <t>Bosnien und Herzegowina</t>
  </si>
  <si>
    <t>Bosnia and Herzegovina</t>
  </si>
  <si>
    <t>year</t>
  </si>
  <si>
    <t>unit: tkm</t>
  </si>
  <si>
    <t>2018 in tkm</t>
  </si>
  <si>
    <t>tonne_km</t>
  </si>
  <si>
    <t>!</t>
  </si>
  <si>
    <t>Quelle: https://www.statista.com/statistics/435189/belgium-tonne-kilometres-of-freight-transported-by-rail/ mit Tabelle kompiniert</t>
  </si>
  <si>
    <t>mit Werten Eurostat Annahme ship=const</t>
  </si>
  <si>
    <t>Schiff im Modal Split bei 0.1 %, daher wird Schiff hier inklusive angenommen</t>
  </si>
  <si>
    <t>https://data.oecd.org/transport/freight-transport.htm</t>
  </si>
  <si>
    <t>rail</t>
  </si>
  <si>
    <t>https://tradingeconomics.com/montenegro/air-transport-freight-million-ton-km-wb-data.html, https://knoema.com/atlas/Montenegro/Air-transport-freight</t>
  </si>
  <si>
    <t>https://tradingeconomics.com/bosnia-and-herzegovina/air-transport-freight-million-ton-km-wb-data.html, https://knoema.com/atlas/Bosnia-and-Herzegovina/Air-transport-freight</t>
  </si>
  <si>
    <t>Proption of flight on production volume toghether with this an absolute value calculation of total value without fligth</t>
  </si>
  <si>
    <t>https://knoema.com/atlas/Serbia/Air-transport-freight</t>
  </si>
  <si>
    <t>https://knoema.com/atlas/Albania/topics/Transportation/Air-transport/Air-transport-freight</t>
  </si>
  <si>
    <t>https://knoema.com/atlas/North-Macedonia/Air-transport-freight</t>
  </si>
  <si>
    <t>Variationsmöglichkeit Trend mit Funktionsverlauf und regression</t>
  </si>
  <si>
    <t>https://op.europa.eu/en/publication-detail/-/publication/4b352d6f-b540-11e7-837e-01aa75ed71a1/language-en</t>
  </si>
  <si>
    <t>file:///C:/Users/ge79xox/Downloads/MIAA16002ENN.en.pdf</t>
  </si>
  <si>
    <t>Pipleline</t>
  </si>
  <si>
    <t>ca. 6-7%</t>
  </si>
  <si>
    <t>https://www.verkehr.tu-darmstadt.de/media/verkehr/fgvv/for/publik/S010.pdf</t>
  </si>
  <si>
    <t>besssere Werte und auch zeitlich abhängig</t>
  </si>
  <si>
    <t>https://unece.org/DAM/trans/doc/2018/wp6/_Infocards_REV_7Dec2017.pdf</t>
  </si>
  <si>
    <t>https://unece.org/DAM/trans/doc/2020/wp6/_Infocards_ENG.pdf</t>
  </si>
  <si>
    <t>https://ec.europa.eu/eurostat/documents/3433488/5582112/KS-SF-08-035-EN.PDF/ae38f406-1b03-450e-ac62-1016143ce63c?version=1.0</t>
  </si>
  <si>
    <t>https://www.forschungsinformationssystem.de/servlet/is/342234/</t>
  </si>
  <si>
    <t>https://thepep.unece.org/sites/default/files/2017-06/Modal.Split_.pdf</t>
  </si>
  <si>
    <t>bei Historischen fehlende Daten aufgefüllt mit dieser Quelle</t>
  </si>
  <si>
    <t>road</t>
  </si>
  <si>
    <t>IWW</t>
  </si>
  <si>
    <t>https://unece.org/fileadmin/DAM/trans/doc/2018/wp6/Iceland.pdf</t>
  </si>
  <si>
    <t>Elec</t>
  </si>
  <si>
    <t>Plug-in-Hybrid</t>
  </si>
  <si>
    <t>Hydrogen</t>
  </si>
  <si>
    <t>Kerosin</t>
  </si>
  <si>
    <t>Diesel</t>
  </si>
  <si>
    <t>Benzin</t>
  </si>
  <si>
    <t>tank-to-wheel</t>
  </si>
  <si>
    <t>Verbrauch verschiedener Energieträger MJ/tkm (flight: PJ/Pessengerkilometer)</t>
  </si>
  <si>
    <t>unit Mio tkm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</si>
</sst>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/>
    <xf numFmtId="0" fontId="1" fillId="2" borderId="1" xfId="0" applyNumberFormat="1" applyFont="1" applyFill="1" applyBorder="1" applyAlignment="1"/>
    <xf numFmtId="0" fontId="1" fillId="2" borderId="4" xfId="0" applyNumberFormat="1" applyFont="1" applyFill="1" applyBorder="1" applyAlignment="1"/>
    <xf numFmtId="0" fontId="1" fillId="2" borderId="2" xfId="0" applyNumberFormat="1" applyFont="1" applyFill="1" applyBorder="1" applyAlignment="1"/>
    <xf numFmtId="0" fontId="1" fillId="2" borderId="3" xfId="0" applyNumberFormat="1" applyFont="1" applyFill="1" applyBorder="1" applyAlignment="1"/>
    <xf numFmtId="0" fontId="1" fillId="0" borderId="2" xfId="0" applyNumberFormat="1" applyFont="1" applyFill="1" applyBorder="1" applyAlignment="1"/>
    <xf numFmtId="0" fontId="1" fillId="0" borderId="5" xfId="0" applyNumberFormat="1" applyFont="1" applyFill="1" applyBorder="1" applyAlignment="1"/>
    <xf numFmtId="0" fontId="0" fillId="0" borderId="0" xfId="0"/>
    <xf numFmtId="0" fontId="1" fillId="2" borderId="1" xfId="0" applyNumberFormat="1" applyFont="1" applyFill="1" applyBorder="1" applyAlignment="1"/>
    <xf numFmtId="0" fontId="1" fillId="2" borderId="4" xfId="0" applyNumberFormat="1" applyFont="1" applyFill="1" applyBorder="1" applyAlignment="1"/>
    <xf numFmtId="0" fontId="1" fillId="2" borderId="2" xfId="0" applyNumberFormat="1" applyFont="1" applyFill="1" applyBorder="1" applyAlignment="1"/>
    <xf numFmtId="0" fontId="1" fillId="2" borderId="3" xfId="0" applyNumberFormat="1" applyFont="1" applyFill="1" applyBorder="1" applyAlignment="1"/>
    <xf numFmtId="0" fontId="1" fillId="0" borderId="2" xfId="0" applyNumberFormat="1" applyFont="1" applyFill="1" applyBorder="1" applyAlignment="1"/>
    <xf numFmtId="0" fontId="1" fillId="0" borderId="5" xfId="0" applyNumberFormat="1" applyFont="1" applyFill="1" applyBorder="1" applyAlignment="1"/>
    <xf numFmtId="0" fontId="0" fillId="0" borderId="0" xfId="0"/>
    <xf numFmtId="0" fontId="1" fillId="2" borderId="1" xfId="0" applyNumberFormat="1" applyFont="1" applyFill="1" applyBorder="1" applyAlignment="1"/>
    <xf numFmtId="0" fontId="1" fillId="2" borderId="4" xfId="0" applyNumberFormat="1" applyFont="1" applyFill="1" applyBorder="1" applyAlignment="1"/>
    <xf numFmtId="0" fontId="1" fillId="2" borderId="2" xfId="0" applyNumberFormat="1" applyFont="1" applyFill="1" applyBorder="1" applyAlignment="1"/>
    <xf numFmtId="0" fontId="1" fillId="2" borderId="3" xfId="0" applyNumberFormat="1" applyFont="1" applyFill="1" applyBorder="1" applyAlignment="1"/>
    <xf numFmtId="0" fontId="1" fillId="0" borderId="2" xfId="0" applyNumberFormat="1" applyFont="1" applyFill="1" applyBorder="1" applyAlignment="1"/>
    <xf numFmtId="0" fontId="0" fillId="0" borderId="0" xfId="0"/>
    <xf numFmtId="0" fontId="1" fillId="2" borderId="1" xfId="0" applyNumberFormat="1" applyFont="1" applyFill="1" applyBorder="1" applyAlignment="1"/>
    <xf numFmtId="0" fontId="1" fillId="2" borderId="4" xfId="0" applyNumberFormat="1" applyFont="1" applyFill="1" applyBorder="1" applyAlignment="1"/>
    <xf numFmtId="0" fontId="1" fillId="2" borderId="2" xfId="0" applyNumberFormat="1" applyFont="1" applyFill="1" applyBorder="1" applyAlignment="1"/>
    <xf numFmtId="0" fontId="1" fillId="2" borderId="3" xfId="0" applyNumberFormat="1" applyFont="1" applyFill="1" applyBorder="1" applyAlignment="1"/>
    <xf numFmtId="0" fontId="1" fillId="0" borderId="2" xfId="0" applyNumberFormat="1" applyFont="1" applyFill="1" applyBorder="1" applyAlignment="1"/>
    <xf numFmtId="0" fontId="0" fillId="0" borderId="0" xfId="0"/>
    <xf numFmtId="0" fontId="1" fillId="2" borderId="1" xfId="0" applyNumberFormat="1" applyFont="1" applyFill="1" applyBorder="1" applyAlignment="1"/>
    <xf numFmtId="0" fontId="1" fillId="2" borderId="4" xfId="0" applyNumberFormat="1" applyFont="1" applyFill="1" applyBorder="1" applyAlignment="1"/>
    <xf numFmtId="0" fontId="1" fillId="2" borderId="2" xfId="0" applyNumberFormat="1" applyFont="1" applyFill="1" applyBorder="1" applyAlignment="1"/>
    <xf numFmtId="0" fontId="1" fillId="2" borderId="3" xfId="0" applyNumberFormat="1" applyFont="1" applyFill="1" applyBorder="1" applyAlignment="1"/>
    <xf numFmtId="0" fontId="1" fillId="0" borderId="2" xfId="0" applyNumberFormat="1" applyFont="1" applyFill="1" applyBorder="1" applyAlignment="1"/>
    <xf numFmtId="0" fontId="1" fillId="2" borderId="6" xfId="0" applyNumberFormat="1" applyFont="1" applyFill="1" applyBorder="1" applyAlignment="1"/>
    <xf numFmtId="0" fontId="2" fillId="0" borderId="0" xfId="0" applyFont="1"/>
    <xf numFmtId="0" fontId="3" fillId="0" borderId="0" xfId="1"/>
    <xf numFmtId="1" fontId="1" fillId="0" borderId="2" xfId="0" applyNumberFormat="1" applyFont="1" applyFill="1" applyBorder="1" applyAlignment="1"/>
    <xf numFmtId="1" fontId="0" fillId="0" borderId="0" xfId="0" applyNumberFormat="1"/>
    <xf numFmtId="164" fontId="0" fillId="0" borderId="0" xfId="0" applyNumberFormat="1"/>
    <xf numFmtId="0" fontId="1" fillId="2" borderId="0" xfId="0" applyNumberFormat="1" applyFont="1" applyFill="1" applyBorder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327660</xdr:colOff>
      <xdr:row>6</xdr:row>
      <xdr:rowOff>122284</xdr:rowOff>
    </xdr:from>
    <xdr:to>
      <xdr:col>16</xdr:col>
      <xdr:colOff>328634</xdr:colOff>
      <xdr:row>34</xdr:row>
      <xdr:rowOff>49873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5020" y="1219564"/>
          <a:ext cx="7133294" cy="5048229"/>
        </a:xfrm>
        <a:prstGeom prst="rect">
          <a:avLst/>
        </a:prstGeom>
      </xdr:spPr>
    </xdr:pic>
    <xdr:clientData/>
  </xdr:twoCellAnchor>
  <xdr:twoCellAnchor editAs="oneCell">
    <xdr:from>
      <xdr:col>5</xdr:col>
      <xdr:colOff>167640</xdr:colOff>
      <xdr:row>3</xdr:row>
      <xdr:rowOff>60960</xdr:rowOff>
    </xdr:from>
    <xdr:to>
      <xdr:col>14</xdr:col>
      <xdr:colOff>109640</xdr:colOff>
      <xdr:row>32</xdr:row>
      <xdr:rowOff>12650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0040" y="609600"/>
          <a:ext cx="7074320" cy="52552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2</xdr:row>
      <xdr:rowOff>121920</xdr:rowOff>
    </xdr:from>
    <xdr:to>
      <xdr:col>18</xdr:col>
      <xdr:colOff>203027</xdr:colOff>
      <xdr:row>26</xdr:row>
      <xdr:rowOff>28038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0" y="487680"/>
          <a:ext cx="6466667" cy="42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20</xdr:col>
      <xdr:colOff>250636</xdr:colOff>
      <xdr:row>53</xdr:row>
      <xdr:rowOff>130834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09760" y="4937760"/>
          <a:ext cx="6590476" cy="48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323850</xdr:colOff>
      <xdr:row>4</xdr:row>
      <xdr:rowOff>123825</xdr:rowOff>
    </xdr:from>
    <xdr:to>
      <xdr:col>15</xdr:col>
      <xdr:colOff>56707</xdr:colOff>
      <xdr:row>37</xdr:row>
      <xdr:rowOff>8754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3850" y="885825"/>
          <a:ext cx="3542857" cy="61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3</xdr:row>
      <xdr:rowOff>95250</xdr:rowOff>
    </xdr:from>
    <xdr:to>
      <xdr:col>15</xdr:col>
      <xdr:colOff>752009</xdr:colOff>
      <xdr:row>39</xdr:row>
      <xdr:rowOff>75345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666750"/>
          <a:ext cx="3723809" cy="68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411480</xdr:colOff>
      <xdr:row>8</xdr:row>
      <xdr:rowOff>160020</xdr:rowOff>
    </xdr:from>
    <xdr:to>
      <xdr:col>10</xdr:col>
      <xdr:colOff>144337</xdr:colOff>
      <xdr:row>41</xdr:row>
      <xdr:rowOff>44949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73880" y="1623060"/>
          <a:ext cx="3695257" cy="59199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352534</xdr:colOff>
      <xdr:row>4</xdr:row>
      <xdr:rowOff>114300</xdr:rowOff>
    </xdr:from>
    <xdr:to>
      <xdr:col>17</xdr:col>
      <xdr:colOff>267401</xdr:colOff>
      <xdr:row>33</xdr:row>
      <xdr:rowOff>30479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2454" y="845820"/>
          <a:ext cx="10217107" cy="5219699"/>
        </a:xfrm>
        <a:prstGeom prst="rect">
          <a:avLst/>
        </a:prstGeom>
      </xdr:spPr>
    </xdr:pic>
    <xdr:clientData/>
  </xdr:twoCellAnchor>
  <xdr:twoCellAnchor editAs="oneCell">
    <xdr:from>
      <xdr:col>8</xdr:col>
      <xdr:colOff>83820</xdr:colOff>
      <xdr:row>44</xdr:row>
      <xdr:rowOff>121920</xdr:rowOff>
    </xdr:from>
    <xdr:to>
      <xdr:col>18</xdr:col>
      <xdr:colOff>414387</xdr:colOff>
      <xdr:row>64</xdr:row>
      <xdr:rowOff>160020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3660" y="8168640"/>
          <a:ext cx="8255367" cy="3695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3</xdr:row>
      <xdr:rowOff>152400</xdr:rowOff>
    </xdr:from>
    <xdr:to>
      <xdr:col>9</xdr:col>
      <xdr:colOff>37274</xdr:colOff>
      <xdr:row>25</xdr:row>
      <xdr:rowOff>85209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723900"/>
          <a:ext cx="6609524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ata.oecd.org/transport/freight-transport.ht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unece.org/DAM/trans/doc/2018/wp6/_Infocards_REV_7Dec2017.pdf" TargetMode="External"/><Relationship Id="rId1" Type="http://schemas.openxmlformats.org/officeDocument/2006/relationships/hyperlink" Target="https://unece.org/DAM/trans/doc/2020/wp6/_Infocards_ENG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forschungsinformationssystem.de/servlet/is/34223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workbookViewId="0">
      <selection activeCell="E2" sqref="E2"/>
    </sheetView>
  </sheetViews>
  <sheetFormatPr baseColWidth="10" defaultRowHeight="15" x14ac:dyDescent="0.25"/>
  <sheetData>
    <row r="1" spans="1:21" x14ac:dyDescent="0.25">
      <c r="A1" s="27" t="s">
        <v>6</v>
      </c>
      <c r="B1" s="27" t="s">
        <v>7</v>
      </c>
      <c r="C1" s="27" t="s">
        <v>91</v>
      </c>
      <c r="D1" t="s">
        <v>88</v>
      </c>
      <c r="E1" t="s">
        <v>128</v>
      </c>
    </row>
    <row r="2" spans="1:21" x14ac:dyDescent="0.25">
      <c r="A2" s="28" t="s">
        <v>8</v>
      </c>
      <c r="B2" s="28" t="s">
        <v>89</v>
      </c>
      <c r="C2" s="29" t="s">
        <v>88</v>
      </c>
      <c r="D2" s="33" t="s">
        <v>90</v>
      </c>
    </row>
    <row r="3" spans="1:21" x14ac:dyDescent="0.25">
      <c r="A3" s="28" t="s">
        <v>10</v>
      </c>
      <c r="B3" s="31"/>
      <c r="C3" s="32"/>
    </row>
    <row r="4" spans="1:21" x14ac:dyDescent="0.25">
      <c r="A4" s="28" t="s">
        <v>11</v>
      </c>
      <c r="B4" s="31"/>
      <c r="C4" s="32"/>
    </row>
    <row r="5" spans="1:21" x14ac:dyDescent="0.25">
      <c r="A5" s="28" t="s">
        <v>12</v>
      </c>
      <c r="B5" s="31"/>
      <c r="C5" s="32"/>
    </row>
    <row r="6" spans="1:21" x14ac:dyDescent="0.25">
      <c r="A6" s="28" t="s">
        <v>13</v>
      </c>
      <c r="B6" s="31"/>
      <c r="C6" s="32"/>
    </row>
    <row r="7" spans="1:21" x14ac:dyDescent="0.25">
      <c r="A7" s="28" t="s">
        <v>14</v>
      </c>
      <c r="B7" s="31"/>
      <c r="C7" s="32"/>
    </row>
    <row r="8" spans="1:21" x14ac:dyDescent="0.25">
      <c r="A8" s="28" t="s">
        <v>15</v>
      </c>
      <c r="B8" s="31"/>
      <c r="C8" s="32"/>
    </row>
    <row r="9" spans="1:21" x14ac:dyDescent="0.25">
      <c r="A9" s="28" t="s">
        <v>16</v>
      </c>
      <c r="B9" s="31"/>
      <c r="C9" s="32"/>
    </row>
    <row r="10" spans="1:21" x14ac:dyDescent="0.25">
      <c r="A10" s="28" t="s">
        <v>18</v>
      </c>
      <c r="B10" s="31" t="s">
        <v>19</v>
      </c>
      <c r="C10" s="36">
        <v>68852</v>
      </c>
      <c r="D10">
        <f>6698+11357+50797</f>
        <v>68852</v>
      </c>
      <c r="E10" t="s">
        <v>93</v>
      </c>
    </row>
    <row r="11" spans="1:21" x14ac:dyDescent="0.25">
      <c r="A11" s="28" t="s">
        <v>20</v>
      </c>
      <c r="B11" s="31" t="s">
        <v>21</v>
      </c>
      <c r="C11" s="36">
        <v>19826</v>
      </c>
    </row>
    <row r="12" spans="1:21" x14ac:dyDescent="0.25">
      <c r="A12" s="28" t="s">
        <v>22</v>
      </c>
      <c r="B12" s="31" t="s">
        <v>23</v>
      </c>
      <c r="C12" s="36">
        <v>60039</v>
      </c>
    </row>
    <row r="13" spans="1:21" x14ac:dyDescent="0.25">
      <c r="A13" s="28" t="s">
        <v>24</v>
      </c>
      <c r="B13" s="31" t="s">
        <v>25</v>
      </c>
      <c r="C13" s="36">
        <v>21898</v>
      </c>
      <c r="U13" t="s">
        <v>113</v>
      </c>
    </row>
    <row r="14" spans="1:21" x14ac:dyDescent="0.25">
      <c r="A14" s="28" t="s">
        <v>26</v>
      </c>
      <c r="B14" s="31" t="s">
        <v>27</v>
      </c>
      <c r="C14" s="36">
        <v>630070</v>
      </c>
    </row>
    <row r="15" spans="1:21" x14ac:dyDescent="0.25">
      <c r="A15" s="28" t="s">
        <v>28</v>
      </c>
      <c r="B15" s="31" t="s">
        <v>29</v>
      </c>
      <c r="C15" s="36">
        <v>5602</v>
      </c>
    </row>
    <row r="16" spans="1:21" x14ac:dyDescent="0.25">
      <c r="A16" s="28" t="s">
        <v>30</v>
      </c>
      <c r="B16" s="31" t="s">
        <v>31</v>
      </c>
      <c r="C16" s="36">
        <v>10912</v>
      </c>
    </row>
    <row r="17" spans="1:6" x14ac:dyDescent="0.25">
      <c r="A17" s="28" t="s">
        <v>32</v>
      </c>
      <c r="B17" s="31" t="s">
        <v>33</v>
      </c>
      <c r="C17" s="36">
        <v>19787</v>
      </c>
    </row>
    <row r="18" spans="1:6" x14ac:dyDescent="0.25">
      <c r="A18" s="28" t="s">
        <v>34</v>
      </c>
      <c r="B18" s="31" t="s">
        <v>35</v>
      </c>
      <c r="C18" s="36">
        <v>214290</v>
      </c>
    </row>
    <row r="19" spans="1:6" x14ac:dyDescent="0.25">
      <c r="A19" s="28" t="s">
        <v>36</v>
      </c>
      <c r="B19" s="31" t="s">
        <v>37</v>
      </c>
      <c r="C19" s="36">
        <v>322692</v>
      </c>
    </row>
    <row r="20" spans="1:6" x14ac:dyDescent="0.25">
      <c r="A20" s="28" t="s">
        <v>38</v>
      </c>
      <c r="B20" s="31" t="s">
        <v>39</v>
      </c>
      <c r="C20" s="36">
        <v>12942</v>
      </c>
    </row>
    <row r="21" spans="1:6" x14ac:dyDescent="0.25">
      <c r="A21" s="28" t="s">
        <v>40</v>
      </c>
      <c r="B21" s="31" t="s">
        <v>41</v>
      </c>
      <c r="C21" s="36">
        <v>168218</v>
      </c>
    </row>
    <row r="22" spans="1:6" x14ac:dyDescent="0.25">
      <c r="A22" s="28" t="s">
        <v>42</v>
      </c>
      <c r="B22" s="31" t="s">
        <v>43</v>
      </c>
      <c r="C22" s="36">
        <v>865</v>
      </c>
    </row>
    <row r="23" spans="1:6" x14ac:dyDescent="0.25">
      <c r="A23" s="28" t="s">
        <v>44</v>
      </c>
      <c r="B23" s="31" t="s">
        <v>45</v>
      </c>
      <c r="C23" s="36">
        <v>23546</v>
      </c>
    </row>
    <row r="24" spans="1:6" x14ac:dyDescent="0.25">
      <c r="A24" s="28" t="s">
        <v>46</v>
      </c>
      <c r="B24" s="31" t="s">
        <v>47</v>
      </c>
      <c r="C24" s="36">
        <v>24863</v>
      </c>
    </row>
    <row r="25" spans="1:6" x14ac:dyDescent="0.25">
      <c r="A25" s="28" t="s">
        <v>48</v>
      </c>
      <c r="B25" s="31" t="s">
        <v>49</v>
      </c>
      <c r="C25" s="36">
        <v>2732</v>
      </c>
    </row>
    <row r="26" spans="1:6" x14ac:dyDescent="0.25">
      <c r="A26" s="28" t="s">
        <v>50</v>
      </c>
      <c r="B26" s="31" t="s">
        <v>51</v>
      </c>
      <c r="C26" s="36">
        <v>39188</v>
      </c>
    </row>
    <row r="27" spans="1:6" x14ac:dyDescent="0.25">
      <c r="A27" s="28" t="s">
        <v>52</v>
      </c>
      <c r="B27" s="31" t="s">
        <v>52</v>
      </c>
      <c r="C27" s="36">
        <v>0</v>
      </c>
      <c r="D27" t="s">
        <v>92</v>
      </c>
    </row>
    <row r="28" spans="1:6" x14ac:dyDescent="0.25">
      <c r="A28" s="28" t="s">
        <v>53</v>
      </c>
      <c r="B28" s="31" t="s">
        <v>54</v>
      </c>
      <c r="C28" s="36">
        <v>109375</v>
      </c>
      <c r="F28" s="34" t="s">
        <v>110</v>
      </c>
    </row>
    <row r="29" spans="1:6" x14ac:dyDescent="0.25">
      <c r="A29" s="28" t="s">
        <v>55</v>
      </c>
      <c r="B29" s="31" t="s">
        <v>56</v>
      </c>
      <c r="C29" s="36">
        <v>69751</v>
      </c>
      <c r="F29" s="34" t="s">
        <v>111</v>
      </c>
    </row>
    <row r="30" spans="1:6" x14ac:dyDescent="0.25">
      <c r="A30" s="28" t="s">
        <v>57</v>
      </c>
      <c r="B30" s="31" t="s">
        <v>58</v>
      </c>
      <c r="C30" s="36">
        <v>221435</v>
      </c>
    </row>
    <row r="31" spans="1:6" x14ac:dyDescent="0.25">
      <c r="A31" s="28" t="s">
        <v>59</v>
      </c>
      <c r="B31" s="31" t="s">
        <v>59</v>
      </c>
      <c r="C31" s="36">
        <v>19431</v>
      </c>
    </row>
    <row r="32" spans="1:6" x14ac:dyDescent="0.25">
      <c r="A32" s="28" t="s">
        <v>60</v>
      </c>
      <c r="B32" s="31" t="s">
        <v>61</v>
      </c>
      <c r="C32" s="36">
        <v>45286</v>
      </c>
    </row>
    <row r="33" spans="1:9" x14ac:dyDescent="0.25">
      <c r="A33" s="28" t="s">
        <v>62</v>
      </c>
      <c r="B33" s="31" t="s">
        <v>63</v>
      </c>
      <c r="C33" s="36">
        <v>14612</v>
      </c>
    </row>
    <row r="34" spans="1:9" x14ac:dyDescent="0.25">
      <c r="A34" s="28" t="s">
        <v>64</v>
      </c>
      <c r="B34" s="31" t="s">
        <v>65</v>
      </c>
      <c r="C34" s="36">
        <v>25671</v>
      </c>
    </row>
    <row r="35" spans="1:9" x14ac:dyDescent="0.25">
      <c r="A35" s="28" t="s">
        <v>66</v>
      </c>
      <c r="B35" s="31" t="s">
        <v>67</v>
      </c>
      <c r="C35" s="36">
        <v>38552</v>
      </c>
      <c r="D35">
        <f>27256+11175+121</f>
        <v>38552</v>
      </c>
      <c r="E35" t="s">
        <v>94</v>
      </c>
    </row>
    <row r="36" spans="1:9" x14ac:dyDescent="0.25">
      <c r="A36" s="28" t="s">
        <v>68</v>
      </c>
      <c r="B36" s="31" t="s">
        <v>69</v>
      </c>
      <c r="C36" s="36">
        <v>76711</v>
      </c>
    </row>
    <row r="37" spans="1:9" x14ac:dyDescent="0.25">
      <c r="A37" s="28" t="s">
        <v>70</v>
      </c>
      <c r="B37" s="31" t="s">
        <v>71</v>
      </c>
      <c r="C37" s="36">
        <v>182605</v>
      </c>
    </row>
    <row r="38" spans="1:9" x14ac:dyDescent="0.25">
      <c r="A38" s="28" t="s">
        <v>72</v>
      </c>
      <c r="B38" s="31" t="s">
        <v>73</v>
      </c>
      <c r="C38" s="36">
        <v>0</v>
      </c>
      <c r="D38" t="s">
        <v>92</v>
      </c>
    </row>
    <row r="39" spans="1:9" x14ac:dyDescent="0.25">
      <c r="A39" s="28" t="s">
        <v>75</v>
      </c>
      <c r="B39" s="31" t="s">
        <v>76</v>
      </c>
      <c r="C39" s="36">
        <v>26619</v>
      </c>
    </row>
    <row r="40" spans="1:9" x14ac:dyDescent="0.25">
      <c r="A40" s="28" t="s">
        <v>77</v>
      </c>
      <c r="B40" s="31" t="s">
        <v>78</v>
      </c>
      <c r="C40" s="36">
        <v>33867</v>
      </c>
      <c r="D40">
        <f>22091+11776</f>
        <v>33867</v>
      </c>
      <c r="E40" t="s">
        <v>95</v>
      </c>
    </row>
    <row r="41" spans="1:9" x14ac:dyDescent="0.25">
      <c r="A41" s="28" t="s">
        <v>79</v>
      </c>
      <c r="B41" s="31" t="s">
        <v>79</v>
      </c>
      <c r="C41" s="36">
        <v>272</v>
      </c>
      <c r="D41">
        <f>169+103</f>
        <v>272</v>
      </c>
      <c r="E41" t="s">
        <v>96</v>
      </c>
      <c r="F41">
        <v>0</v>
      </c>
      <c r="G41">
        <f>F41*100</f>
        <v>0</v>
      </c>
      <c r="H41" t="s">
        <v>100</v>
      </c>
      <c r="I41" t="s">
        <v>97</v>
      </c>
    </row>
    <row r="42" spans="1:9" x14ac:dyDescent="0.25">
      <c r="A42" s="28" t="s">
        <v>80</v>
      </c>
      <c r="B42" s="31" t="s">
        <v>81</v>
      </c>
      <c r="C42" s="36">
        <v>10944</v>
      </c>
      <c r="D42">
        <f>305+10639</f>
        <v>10944</v>
      </c>
      <c r="E42" s="35" t="s">
        <v>96</v>
      </c>
      <c r="F42">
        <v>0.40822339353280779</v>
      </c>
      <c r="G42" s="27">
        <f t="shared" ref="G42:G45" si="0">F42*100</f>
        <v>40.822339353280782</v>
      </c>
    </row>
    <row r="43" spans="1:9" x14ac:dyDescent="0.25">
      <c r="A43" s="29" t="s">
        <v>82</v>
      </c>
      <c r="B43" s="31" t="s">
        <v>83</v>
      </c>
      <c r="C43" s="36">
        <v>12631.7793</v>
      </c>
      <c r="D43">
        <f>3932+6443</f>
        <v>10375</v>
      </c>
      <c r="E43" s="27" t="s">
        <v>96</v>
      </c>
      <c r="F43">
        <v>5.0583421162212708E-3</v>
      </c>
      <c r="G43" s="27">
        <f t="shared" si="0"/>
        <v>0.50583421162212705</v>
      </c>
      <c r="H43">
        <f>12696-12696*F43</f>
        <v>12631.779288492455</v>
      </c>
    </row>
    <row r="44" spans="1:9" x14ac:dyDescent="0.25">
      <c r="A44" s="30" t="s">
        <v>84</v>
      </c>
      <c r="B44" s="31" t="s">
        <v>85</v>
      </c>
      <c r="C44" s="36">
        <v>3517.4</v>
      </c>
      <c r="D44">
        <f>20.4+3497</f>
        <v>3517.4</v>
      </c>
      <c r="E44" s="27" t="s">
        <v>96</v>
      </c>
      <c r="F44">
        <v>9.602841974579101E-4</v>
      </c>
      <c r="G44" s="27">
        <f t="shared" si="0"/>
        <v>9.6028419745791016E-2</v>
      </c>
    </row>
    <row r="45" spans="1:9" x14ac:dyDescent="0.25">
      <c r="A45" s="30" t="s">
        <v>86</v>
      </c>
      <c r="B45" s="31" t="s">
        <v>87</v>
      </c>
      <c r="C45" s="36">
        <v>5491</v>
      </c>
      <c r="D45">
        <f>1187.9+4303</f>
        <v>5490.9</v>
      </c>
      <c r="E45" s="27" t="s">
        <v>96</v>
      </c>
      <c r="F45">
        <v>0</v>
      </c>
      <c r="G45" s="27">
        <f t="shared" si="0"/>
        <v>0</v>
      </c>
    </row>
  </sheetData>
  <hyperlinks>
    <hyperlink ref="E42" r:id="rId1"/>
  </hyperlinks>
  <pageMargins left="0.7" right="0.7" top="0.78740157499999996" bottom="0.78740157499999996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K13" sqref="K13"/>
    </sheetView>
  </sheetViews>
  <sheetFormatPr baseColWidth="10" defaultRowHeight="15" x14ac:dyDescent="0.25"/>
  <sheetData>
    <row r="1" spans="1:7" x14ac:dyDescent="0.25">
      <c r="A1" t="s">
        <v>127</v>
      </c>
      <c r="B1" t="s">
        <v>4</v>
      </c>
      <c r="C1" t="s">
        <v>2</v>
      </c>
      <c r="D1" t="s">
        <v>3</v>
      </c>
      <c r="E1" t="s">
        <v>5</v>
      </c>
    </row>
    <row r="2" spans="1:7" x14ac:dyDescent="0.25">
      <c r="A2" t="s">
        <v>120</v>
      </c>
      <c r="B2">
        <v>0.2</v>
      </c>
      <c r="C2">
        <v>0.12</v>
      </c>
      <c r="D2">
        <v>0.4</v>
      </c>
      <c r="E2">
        <v>0</v>
      </c>
      <c r="G2" t="s">
        <v>126</v>
      </c>
    </row>
    <row r="3" spans="1:7" x14ac:dyDescent="0.25">
      <c r="A3" t="s">
        <v>121</v>
      </c>
      <c r="B3">
        <v>0.4</v>
      </c>
      <c r="C3">
        <v>0</v>
      </c>
      <c r="D3" s="27">
        <v>0.4</v>
      </c>
      <c r="E3">
        <v>0</v>
      </c>
    </row>
    <row r="4" spans="1:7" x14ac:dyDescent="0.25">
      <c r="A4" t="s">
        <v>122</v>
      </c>
      <c r="B4">
        <v>0.25</v>
      </c>
      <c r="C4">
        <v>0.25</v>
      </c>
      <c r="D4" s="27">
        <v>0.4</v>
      </c>
      <c r="E4">
        <v>0</v>
      </c>
    </row>
    <row r="5" spans="1:7" x14ac:dyDescent="0.25">
      <c r="A5" t="s">
        <v>123</v>
      </c>
      <c r="B5">
        <v>0</v>
      </c>
      <c r="C5">
        <v>0</v>
      </c>
      <c r="D5" s="27">
        <v>0.4</v>
      </c>
      <c r="E5">
        <v>9.8000000000000007</v>
      </c>
    </row>
    <row r="6" spans="1:7" x14ac:dyDescent="0.25">
      <c r="A6" t="s">
        <v>124</v>
      </c>
      <c r="B6">
        <v>0.52</v>
      </c>
      <c r="C6">
        <v>0</v>
      </c>
      <c r="D6" s="27">
        <v>0.4</v>
      </c>
      <c r="E6">
        <v>0</v>
      </c>
    </row>
    <row r="7" spans="1:7" x14ac:dyDescent="0.25">
      <c r="A7" t="s">
        <v>125</v>
      </c>
      <c r="B7">
        <v>0.5</v>
      </c>
      <c r="C7">
        <v>0</v>
      </c>
      <c r="D7" s="27">
        <v>0.4</v>
      </c>
      <c r="E7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workbookViewId="0">
      <selection activeCell="J6" sqref="J6"/>
    </sheetView>
  </sheetViews>
  <sheetFormatPr baseColWidth="10" defaultRowHeight="15" x14ac:dyDescent="0.25"/>
  <sheetData>
    <row r="2" spans="1:10" x14ac:dyDescent="0.25">
      <c r="A2" t="s">
        <v>107</v>
      </c>
    </row>
    <row r="3" spans="1:10" x14ac:dyDescent="0.25">
      <c r="A3" t="s">
        <v>108</v>
      </c>
    </row>
    <row r="6" spans="1:10" x14ac:dyDescent="0.25">
      <c r="J6" t="s">
        <v>109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10" workbookViewId="0">
      <selection activeCell="E36" sqref="E36"/>
    </sheetView>
  </sheetViews>
  <sheetFormatPr baseColWidth="10" defaultRowHeight="15" x14ac:dyDescent="0.25"/>
  <cols>
    <col min="4" max="4" width="12" bestFit="1" customWidth="1"/>
  </cols>
  <sheetData>
    <row r="1" spans="1:4" x14ac:dyDescent="0.25">
      <c r="A1" s="21" t="s">
        <v>6</v>
      </c>
      <c r="B1" s="21" t="s">
        <v>7</v>
      </c>
      <c r="C1" s="21" t="s">
        <v>91</v>
      </c>
      <c r="D1" t="s">
        <v>88</v>
      </c>
    </row>
    <row r="2" spans="1:4" x14ac:dyDescent="0.25">
      <c r="A2" s="22" t="s">
        <v>8</v>
      </c>
      <c r="B2" s="22"/>
      <c r="C2" s="23"/>
      <c r="D2">
        <v>2018</v>
      </c>
    </row>
    <row r="3" spans="1:4" x14ac:dyDescent="0.25">
      <c r="A3" s="22" t="s">
        <v>10</v>
      </c>
      <c r="B3" s="25"/>
      <c r="C3" s="26"/>
    </row>
    <row r="4" spans="1:4" x14ac:dyDescent="0.25">
      <c r="A4" s="22" t="s">
        <v>11</v>
      </c>
      <c r="B4" s="25"/>
      <c r="C4" s="26">
        <v>533.37037037037032</v>
      </c>
    </row>
    <row r="5" spans="1:4" x14ac:dyDescent="0.25">
      <c r="A5" s="22" t="s">
        <v>12</v>
      </c>
      <c r="B5" s="25"/>
      <c r="C5" s="26"/>
    </row>
    <row r="6" spans="1:4" x14ac:dyDescent="0.25">
      <c r="A6" s="22" t="s">
        <v>13</v>
      </c>
      <c r="B6" s="25"/>
      <c r="C6" s="26"/>
    </row>
    <row r="7" spans="1:4" x14ac:dyDescent="0.25">
      <c r="A7" s="22" t="s">
        <v>14</v>
      </c>
      <c r="B7" s="25"/>
      <c r="C7" s="26"/>
    </row>
    <row r="8" spans="1:4" x14ac:dyDescent="0.25">
      <c r="A8" s="22" t="s">
        <v>15</v>
      </c>
      <c r="B8" s="25"/>
      <c r="C8" s="26"/>
    </row>
    <row r="9" spans="1:4" x14ac:dyDescent="0.25">
      <c r="A9" s="22" t="s">
        <v>16</v>
      </c>
      <c r="B9" s="25"/>
      <c r="C9" s="26"/>
    </row>
    <row r="10" spans="1:4" x14ac:dyDescent="0.25">
      <c r="A10" s="22" t="s">
        <v>18</v>
      </c>
      <c r="B10" s="25" t="s">
        <v>19</v>
      </c>
      <c r="C10" s="26">
        <v>436000000</v>
      </c>
    </row>
    <row r="11" spans="1:4" x14ac:dyDescent="0.25">
      <c r="A11" s="22" t="s">
        <v>20</v>
      </c>
      <c r="B11" s="25" t="s">
        <v>21</v>
      </c>
      <c r="C11" s="26">
        <v>350000000</v>
      </c>
    </row>
    <row r="12" spans="1:4" x14ac:dyDescent="0.25">
      <c r="A12" s="22" t="s">
        <v>22</v>
      </c>
      <c r="B12" s="25" t="s">
        <v>23</v>
      </c>
      <c r="C12" s="26">
        <v>525000000</v>
      </c>
    </row>
    <row r="13" spans="1:4" x14ac:dyDescent="0.25">
      <c r="A13" s="22" t="s">
        <v>24</v>
      </c>
      <c r="B13" s="25" t="s">
        <v>25</v>
      </c>
      <c r="C13" s="26">
        <v>224000000</v>
      </c>
    </row>
    <row r="14" spans="1:4" x14ac:dyDescent="0.25">
      <c r="A14" s="22" t="s">
        <v>26</v>
      </c>
      <c r="B14" s="25" t="s">
        <v>27</v>
      </c>
      <c r="C14" s="26">
        <v>3352000000</v>
      </c>
    </row>
    <row r="15" spans="1:4" x14ac:dyDescent="0.25">
      <c r="A15" s="22" t="s">
        <v>28</v>
      </c>
      <c r="B15" s="25" t="s">
        <v>29</v>
      </c>
      <c r="C15" s="26">
        <v>204000000</v>
      </c>
    </row>
    <row r="16" spans="1:4" x14ac:dyDescent="0.25">
      <c r="A16" s="22" t="s">
        <v>30</v>
      </c>
      <c r="B16" s="25" t="s">
        <v>31</v>
      </c>
      <c r="C16" s="26">
        <v>618000000</v>
      </c>
    </row>
    <row r="17" spans="1:3" x14ac:dyDescent="0.25">
      <c r="A17" s="22" t="s">
        <v>32</v>
      </c>
      <c r="B17" s="25" t="s">
        <v>33</v>
      </c>
      <c r="C17" s="26">
        <v>282000000</v>
      </c>
    </row>
    <row r="18" spans="1:3" x14ac:dyDescent="0.25">
      <c r="A18" s="22" t="s">
        <v>34</v>
      </c>
      <c r="B18" s="25" t="s">
        <v>35</v>
      </c>
      <c r="C18" s="26">
        <v>447000000</v>
      </c>
    </row>
    <row r="19" spans="1:3" x14ac:dyDescent="0.25">
      <c r="A19" s="22" t="s">
        <v>36</v>
      </c>
      <c r="B19" s="25" t="s">
        <v>37</v>
      </c>
      <c r="C19" s="26">
        <v>1543000000</v>
      </c>
    </row>
    <row r="20" spans="1:3" x14ac:dyDescent="0.25">
      <c r="A20" s="22" t="s">
        <v>38</v>
      </c>
      <c r="B20" s="25" t="s">
        <v>39</v>
      </c>
      <c r="C20" s="26">
        <v>193000000</v>
      </c>
    </row>
    <row r="21" spans="1:3" x14ac:dyDescent="0.25">
      <c r="A21" s="22" t="s">
        <v>40</v>
      </c>
      <c r="B21" s="25" t="s">
        <v>41</v>
      </c>
      <c r="C21" s="26">
        <v>584000000</v>
      </c>
    </row>
    <row r="22" spans="1:3" x14ac:dyDescent="0.25">
      <c r="A22" s="22" t="s">
        <v>42</v>
      </c>
      <c r="B22" s="25" t="s">
        <v>43</v>
      </c>
      <c r="C22" s="26">
        <v>24000000</v>
      </c>
    </row>
    <row r="23" spans="1:3" x14ac:dyDescent="0.25">
      <c r="A23" s="22" t="s">
        <v>44</v>
      </c>
      <c r="B23" s="25" t="s">
        <v>45</v>
      </c>
      <c r="C23" s="26">
        <v>331000000</v>
      </c>
    </row>
    <row r="24" spans="1:3" x14ac:dyDescent="0.25">
      <c r="A24" s="22" t="s">
        <v>46</v>
      </c>
      <c r="B24" s="25" t="s">
        <v>47</v>
      </c>
      <c r="C24" s="26">
        <v>313000000</v>
      </c>
    </row>
    <row r="25" spans="1:3" x14ac:dyDescent="0.25">
      <c r="A25" s="22" t="s">
        <v>48</v>
      </c>
      <c r="B25" s="25" t="s">
        <v>49</v>
      </c>
      <c r="C25" s="26">
        <v>35000000</v>
      </c>
    </row>
    <row r="26" spans="1:3" x14ac:dyDescent="0.25">
      <c r="A26" s="22" t="s">
        <v>50</v>
      </c>
      <c r="B26" s="25" t="s">
        <v>51</v>
      </c>
      <c r="C26" s="26">
        <v>477000000</v>
      </c>
    </row>
    <row r="27" spans="1:3" x14ac:dyDescent="0.25">
      <c r="A27" s="22" t="s">
        <v>52</v>
      </c>
      <c r="B27" s="25" t="s">
        <v>52</v>
      </c>
      <c r="C27" s="26">
        <v>1000000</v>
      </c>
    </row>
    <row r="28" spans="1:3" x14ac:dyDescent="0.25">
      <c r="A28" s="22" t="s">
        <v>53</v>
      </c>
      <c r="B28" s="25" t="s">
        <v>54</v>
      </c>
      <c r="C28" s="26">
        <v>483000000</v>
      </c>
    </row>
    <row r="29" spans="1:3" x14ac:dyDescent="0.25">
      <c r="A29" s="22" t="s">
        <v>55</v>
      </c>
      <c r="B29" s="25" t="s">
        <v>56</v>
      </c>
      <c r="C29" s="26">
        <v>509000000</v>
      </c>
    </row>
    <row r="30" spans="1:3" x14ac:dyDescent="0.25">
      <c r="A30" s="22" t="s">
        <v>57</v>
      </c>
      <c r="B30" s="25" t="s">
        <v>58</v>
      </c>
      <c r="C30" s="26">
        <v>1368000000</v>
      </c>
    </row>
    <row r="31" spans="1:3" x14ac:dyDescent="0.25">
      <c r="A31" s="22" t="s">
        <v>59</v>
      </c>
      <c r="B31" s="25" t="s">
        <v>59</v>
      </c>
      <c r="C31" s="26">
        <v>100000000</v>
      </c>
    </row>
    <row r="32" spans="1:3" x14ac:dyDescent="0.25">
      <c r="A32" s="22" t="s">
        <v>60</v>
      </c>
      <c r="B32" s="25" t="s">
        <v>61</v>
      </c>
      <c r="C32" s="26">
        <v>950000000</v>
      </c>
    </row>
    <row r="33" spans="1:5" x14ac:dyDescent="0.25">
      <c r="A33" s="22" t="s">
        <v>62</v>
      </c>
      <c r="B33" s="25" t="s">
        <v>63</v>
      </c>
      <c r="C33" s="26">
        <v>64000000</v>
      </c>
    </row>
    <row r="34" spans="1:5" x14ac:dyDescent="0.25">
      <c r="A34" s="22" t="s">
        <v>64</v>
      </c>
      <c r="B34" s="25" t="s">
        <v>65</v>
      </c>
      <c r="C34" s="26">
        <v>239000000</v>
      </c>
    </row>
    <row r="35" spans="1:5" x14ac:dyDescent="0.25">
      <c r="A35" s="22" t="s">
        <v>66</v>
      </c>
      <c r="B35" s="25" t="s">
        <v>67</v>
      </c>
      <c r="C35" s="26">
        <v>267000000</v>
      </c>
    </row>
    <row r="36" spans="1:5" x14ac:dyDescent="0.25">
      <c r="A36" s="22" t="s">
        <v>68</v>
      </c>
      <c r="B36" s="25" t="s">
        <v>69</v>
      </c>
      <c r="C36" s="26">
        <v>481000000</v>
      </c>
    </row>
    <row r="37" spans="1:5" x14ac:dyDescent="0.25">
      <c r="A37" s="22" t="s">
        <v>70</v>
      </c>
      <c r="B37" s="25" t="s">
        <v>71</v>
      </c>
      <c r="C37" s="26">
        <v>1677000000</v>
      </c>
    </row>
    <row r="38" spans="1:5" x14ac:dyDescent="0.25">
      <c r="A38" s="22" t="s">
        <v>72</v>
      </c>
      <c r="B38" s="25" t="s">
        <v>73</v>
      </c>
      <c r="C38" s="26">
        <v>0</v>
      </c>
      <c r="D38" t="s">
        <v>92</v>
      </c>
    </row>
    <row r="39" spans="1:5" x14ac:dyDescent="0.25">
      <c r="A39" s="22" t="s">
        <v>75</v>
      </c>
      <c r="B39" s="25" t="s">
        <v>76</v>
      </c>
      <c r="C39" s="26">
        <v>62000000</v>
      </c>
    </row>
    <row r="40" spans="1:5" x14ac:dyDescent="0.25">
      <c r="A40" s="22" t="s">
        <v>77</v>
      </c>
      <c r="B40" s="25" t="s">
        <v>78</v>
      </c>
      <c r="C40" s="26">
        <v>131000000</v>
      </c>
    </row>
    <row r="41" spans="1:5" x14ac:dyDescent="0.25">
      <c r="A41" s="22" t="s">
        <v>79</v>
      </c>
      <c r="B41" s="25" t="s">
        <v>79</v>
      </c>
      <c r="C41" s="26">
        <v>134500</v>
      </c>
      <c r="D41">
        <f>0.1345*10^6</f>
        <v>134500</v>
      </c>
      <c r="E41" t="s">
        <v>98</v>
      </c>
    </row>
    <row r="42" spans="1:5" x14ac:dyDescent="0.25">
      <c r="A42" s="22" t="s">
        <v>80</v>
      </c>
      <c r="B42" s="25" t="s">
        <v>81</v>
      </c>
      <c r="C42" s="26">
        <v>0</v>
      </c>
      <c r="D42">
        <v>0</v>
      </c>
      <c r="E42" t="s">
        <v>103</v>
      </c>
    </row>
    <row r="43" spans="1:5" x14ac:dyDescent="0.25">
      <c r="A43" s="23" t="s">
        <v>82</v>
      </c>
      <c r="B43" s="25" t="s">
        <v>83</v>
      </c>
      <c r="C43" s="26">
        <v>17700000</v>
      </c>
      <c r="D43">
        <f>17.7*10^6</f>
        <v>17700000</v>
      </c>
      <c r="E43" t="s">
        <v>101</v>
      </c>
    </row>
    <row r="44" spans="1:5" x14ac:dyDescent="0.25">
      <c r="A44" s="24" t="s">
        <v>84</v>
      </c>
      <c r="B44" s="25" t="s">
        <v>85</v>
      </c>
      <c r="C44" s="26">
        <v>0</v>
      </c>
      <c r="D44">
        <v>0</v>
      </c>
      <c r="E44" t="s">
        <v>102</v>
      </c>
    </row>
    <row r="45" spans="1:5" x14ac:dyDescent="0.25">
      <c r="A45" s="24" t="s">
        <v>86</v>
      </c>
      <c r="B45" s="25" t="s">
        <v>87</v>
      </c>
      <c r="C45" s="26">
        <v>0</v>
      </c>
      <c r="D45">
        <v>0</v>
      </c>
      <c r="E45" t="s">
        <v>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0" workbookViewId="0">
      <selection activeCell="J36" sqref="J36"/>
    </sheetView>
  </sheetViews>
  <sheetFormatPr baseColWidth="10" defaultRowHeight="15" x14ac:dyDescent="0.25"/>
  <cols>
    <col min="2" max="4" width="11.5703125" style="27"/>
  </cols>
  <sheetData>
    <row r="1" spans="1:11" x14ac:dyDescent="0.25">
      <c r="A1" t="s">
        <v>7</v>
      </c>
      <c r="B1" s="27">
        <v>2010</v>
      </c>
      <c r="C1" s="27">
        <f>B1+1</f>
        <v>2011</v>
      </c>
      <c r="D1" s="27">
        <f t="shared" ref="D1:J1" si="0">C1+1</f>
        <v>2012</v>
      </c>
      <c r="E1" s="27">
        <f t="shared" si="0"/>
        <v>2013</v>
      </c>
      <c r="F1" s="27">
        <f t="shared" si="0"/>
        <v>2014</v>
      </c>
      <c r="G1" s="27">
        <f t="shared" si="0"/>
        <v>2015</v>
      </c>
      <c r="H1" s="27">
        <f t="shared" si="0"/>
        <v>2016</v>
      </c>
      <c r="I1" s="27">
        <f t="shared" si="0"/>
        <v>2017</v>
      </c>
      <c r="J1" s="27">
        <f t="shared" si="0"/>
        <v>2018</v>
      </c>
      <c r="K1" s="27">
        <f>J1+1</f>
        <v>2019</v>
      </c>
    </row>
    <row r="2" spans="1:11" x14ac:dyDescent="0.25">
      <c r="A2" t="s">
        <v>19</v>
      </c>
      <c r="B2" s="37">
        <v>12</v>
      </c>
      <c r="C2" s="37">
        <v>12.2</v>
      </c>
      <c r="D2" s="37">
        <v>11.4</v>
      </c>
      <c r="E2" s="37">
        <v>11</v>
      </c>
      <c r="F2" s="37">
        <v>11.1</v>
      </c>
      <c r="G2" s="37">
        <v>11.2</v>
      </c>
      <c r="H2" s="37">
        <v>11.1</v>
      </c>
      <c r="I2" s="37">
        <v>10.7</v>
      </c>
      <c r="J2" s="37">
        <v>12.2</v>
      </c>
      <c r="K2" s="37">
        <v>12</v>
      </c>
    </row>
    <row r="3" spans="1:11" x14ac:dyDescent="0.25">
      <c r="A3" t="s">
        <v>21</v>
      </c>
      <c r="B3" s="37">
        <v>17</v>
      </c>
      <c r="C3" s="37">
        <v>19</v>
      </c>
      <c r="D3" s="37">
        <v>16.600000000000001</v>
      </c>
      <c r="E3" s="37">
        <v>16.600000000000001</v>
      </c>
      <c r="F3" s="37">
        <v>18.2</v>
      </c>
      <c r="G3" s="37">
        <v>17.899999999999999</v>
      </c>
      <c r="H3" s="37">
        <v>17.100000000000001</v>
      </c>
      <c r="I3" s="37">
        <v>18.5</v>
      </c>
      <c r="J3" s="37">
        <v>19.3</v>
      </c>
      <c r="K3" s="37">
        <v>21.1</v>
      </c>
    </row>
    <row r="4" spans="1:11" x14ac:dyDescent="0.25">
      <c r="A4" t="s">
        <v>23</v>
      </c>
      <c r="B4" s="37">
        <v>30.1</v>
      </c>
      <c r="C4" s="37">
        <v>30.1</v>
      </c>
      <c r="D4" s="37">
        <v>30.5</v>
      </c>
      <c r="E4" s="37">
        <v>28.3</v>
      </c>
      <c r="F4" s="37">
        <v>28.2</v>
      </c>
      <c r="G4" s="37">
        <v>26.3</v>
      </c>
      <c r="H4" s="37">
        <v>26.5</v>
      </c>
      <c r="I4" s="37">
        <v>26.9</v>
      </c>
      <c r="J4" s="37">
        <v>27.6</v>
      </c>
      <c r="K4" s="37">
        <v>26.2</v>
      </c>
    </row>
    <row r="5" spans="1:11" x14ac:dyDescent="0.25">
      <c r="A5" t="s">
        <v>25</v>
      </c>
      <c r="B5" s="37">
        <v>11.5</v>
      </c>
      <c r="C5" s="37">
        <v>12.4</v>
      </c>
      <c r="D5" s="37">
        <v>10.9</v>
      </c>
      <c r="E5" s="37">
        <v>11.3</v>
      </c>
      <c r="F5" s="37">
        <v>11.2</v>
      </c>
      <c r="G5" s="37">
        <v>12</v>
      </c>
      <c r="H5" s="37">
        <v>11.3</v>
      </c>
      <c r="I5" s="37">
        <v>11.5</v>
      </c>
      <c r="J5" s="37">
        <v>11.8</v>
      </c>
      <c r="K5" s="37">
        <v>11.5</v>
      </c>
    </row>
    <row r="6" spans="1:11" x14ac:dyDescent="0.25">
      <c r="A6" t="s">
        <v>27</v>
      </c>
      <c r="B6" s="37">
        <v>18.7</v>
      </c>
      <c r="C6" s="37">
        <v>19.3</v>
      </c>
      <c r="D6" s="37">
        <v>19.100000000000001</v>
      </c>
      <c r="E6" s="37">
        <v>19.100000000000001</v>
      </c>
      <c r="F6" s="37">
        <v>18.8</v>
      </c>
      <c r="G6" s="37">
        <v>19.3</v>
      </c>
      <c r="H6" s="37">
        <v>20.2</v>
      </c>
      <c r="I6" s="37">
        <v>18.5</v>
      </c>
      <c r="J6" s="37">
        <v>18.899999999999999</v>
      </c>
      <c r="K6" s="37">
        <v>18.7</v>
      </c>
    </row>
    <row r="7" spans="1:11" x14ac:dyDescent="0.25">
      <c r="A7" t="s">
        <v>29</v>
      </c>
      <c r="B7" s="37">
        <v>75.400000000000006</v>
      </c>
      <c r="C7" s="37">
        <v>71.599999999999994</v>
      </c>
      <c r="D7" s="37">
        <v>66.900000000000006</v>
      </c>
      <c r="E7" s="37">
        <v>63.7</v>
      </c>
      <c r="F7" s="37">
        <v>55.2</v>
      </c>
      <c r="G7" s="37">
        <v>52.4</v>
      </c>
      <c r="H7" s="37">
        <v>42.9</v>
      </c>
      <c r="I7" s="37">
        <v>44.4</v>
      </c>
      <c r="J7" s="37">
        <v>46.2</v>
      </c>
      <c r="K7" s="37">
        <v>42</v>
      </c>
    </row>
    <row r="8" spans="1:11" x14ac:dyDescent="0.25">
      <c r="A8" t="s">
        <v>31</v>
      </c>
      <c r="B8" s="37">
        <v>0.9</v>
      </c>
      <c r="C8" s="37">
        <v>1.2</v>
      </c>
      <c r="D8" s="37">
        <v>1</v>
      </c>
      <c r="E8" s="37">
        <v>1.1000000000000001</v>
      </c>
      <c r="F8" s="37">
        <v>1.1000000000000001</v>
      </c>
      <c r="G8" s="37">
        <v>1</v>
      </c>
      <c r="H8" s="37">
        <v>0.9</v>
      </c>
      <c r="I8" s="37">
        <v>0.9</v>
      </c>
      <c r="J8" s="37">
        <v>0.8</v>
      </c>
      <c r="K8" s="37">
        <v>0.6</v>
      </c>
    </row>
    <row r="9" spans="1:11" x14ac:dyDescent="0.25">
      <c r="A9" t="s">
        <v>33</v>
      </c>
      <c r="B9" s="37">
        <v>2.2000000000000002</v>
      </c>
      <c r="C9" s="37">
        <v>1.8</v>
      </c>
      <c r="D9" s="37">
        <v>1.5</v>
      </c>
      <c r="E9" s="37">
        <v>1.5</v>
      </c>
      <c r="F9" s="37">
        <v>1.7</v>
      </c>
      <c r="G9" s="37">
        <v>1.6</v>
      </c>
      <c r="H9" s="37">
        <v>1.3</v>
      </c>
      <c r="I9" s="37">
        <v>1.8</v>
      </c>
      <c r="J9" s="37">
        <v>2.1</v>
      </c>
      <c r="K9" s="37">
        <v>2.5</v>
      </c>
    </row>
    <row r="10" spans="1:11" x14ac:dyDescent="0.25">
      <c r="A10" t="s">
        <v>35</v>
      </c>
      <c r="B10" s="37">
        <v>4.5999999999999996</v>
      </c>
      <c r="C10" s="37">
        <v>5</v>
      </c>
      <c r="D10" s="37">
        <v>5.3</v>
      </c>
      <c r="E10" s="37">
        <v>5.3</v>
      </c>
      <c r="F10" s="37">
        <v>5.9</v>
      </c>
      <c r="G10" s="37">
        <v>5.8</v>
      </c>
      <c r="H10" s="37">
        <v>5.3</v>
      </c>
      <c r="I10" s="37">
        <v>5.0999999999999996</v>
      </c>
      <c r="J10" s="37">
        <v>5</v>
      </c>
      <c r="K10" s="37">
        <v>4.8</v>
      </c>
    </row>
    <row r="11" spans="1:11" x14ac:dyDescent="0.25">
      <c r="A11" t="s">
        <v>37</v>
      </c>
      <c r="B11" s="37">
        <v>9.5</v>
      </c>
      <c r="C11" s="37">
        <v>10.8</v>
      </c>
      <c r="D11" s="37">
        <v>10.8</v>
      </c>
      <c r="E11" s="37">
        <v>10.6</v>
      </c>
      <c r="F11" s="37">
        <v>10.8</v>
      </c>
      <c r="G11" s="37">
        <v>11.7</v>
      </c>
      <c r="H11" s="37">
        <v>10.9</v>
      </c>
      <c r="I11" s="37">
        <v>10.5</v>
      </c>
      <c r="J11" s="37">
        <v>10</v>
      </c>
      <c r="K11" s="37">
        <v>9.6999999999999993</v>
      </c>
    </row>
    <row r="12" spans="1:11" x14ac:dyDescent="0.25">
      <c r="A12" t="s">
        <v>39</v>
      </c>
      <c r="B12" s="37">
        <v>22.8</v>
      </c>
      <c r="C12" s="37">
        <v>22.4</v>
      </c>
      <c r="D12" s="37">
        <v>22.2</v>
      </c>
      <c r="E12" s="37">
        <v>19.8</v>
      </c>
      <c r="F12" s="37">
        <v>20.399999999999999</v>
      </c>
      <c r="G12" s="37">
        <v>19.399999999999999</v>
      </c>
      <c r="H12" s="37">
        <v>19.2</v>
      </c>
      <c r="I12" s="37">
        <v>20.100000000000001</v>
      </c>
      <c r="J12" s="37">
        <v>21.2</v>
      </c>
      <c r="K12" s="37">
        <v>22.8</v>
      </c>
    </row>
    <row r="13" spans="1:11" x14ac:dyDescent="0.25">
      <c r="A13" t="s">
        <v>41</v>
      </c>
      <c r="B13" s="37">
        <v>9.1999999999999993</v>
      </c>
      <c r="C13" s="37">
        <v>11.2</v>
      </c>
      <c r="D13" s="37">
        <v>12.7</v>
      </c>
      <c r="E13" s="37">
        <v>11.8</v>
      </c>
      <c r="F13" s="37">
        <v>13.2</v>
      </c>
      <c r="G13" s="37">
        <v>13.4</v>
      </c>
      <c r="H13" s="37">
        <v>14.7</v>
      </c>
      <c r="I13" s="37">
        <v>13.6</v>
      </c>
      <c r="J13" s="37">
        <v>13.1</v>
      </c>
      <c r="K13" s="37">
        <v>11.9</v>
      </c>
    </row>
    <row r="14" spans="1:11" x14ac:dyDescent="0.25">
      <c r="A14" t="s">
        <v>43</v>
      </c>
      <c r="B14" s="37">
        <v>0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</row>
    <row r="15" spans="1:11" x14ac:dyDescent="0.25">
      <c r="A15" t="s">
        <v>45</v>
      </c>
      <c r="B15" s="37">
        <v>82.1</v>
      </c>
      <c r="C15" s="37">
        <v>84.2</v>
      </c>
      <c r="D15" s="37">
        <v>84.1</v>
      </c>
      <c r="E15" s="37">
        <v>81.2</v>
      </c>
      <c r="F15" s="37">
        <v>81.2</v>
      </c>
      <c r="G15" s="37">
        <v>79.8</v>
      </c>
      <c r="H15" s="37">
        <v>76.599999999999994</v>
      </c>
      <c r="I15" s="37">
        <v>74</v>
      </c>
      <c r="J15" s="37">
        <v>75.8</v>
      </c>
      <c r="K15" s="37">
        <v>73.599999999999994</v>
      </c>
    </row>
    <row r="16" spans="1:11" x14ac:dyDescent="0.25">
      <c r="A16" t="s">
        <v>47</v>
      </c>
      <c r="B16" s="37">
        <v>72.8</v>
      </c>
      <c r="C16" s="37">
        <v>73.7</v>
      </c>
      <c r="D16" s="37">
        <v>70.3</v>
      </c>
      <c r="E16" s="37">
        <v>66.599999999999994</v>
      </c>
      <c r="F16" s="37">
        <v>68.099999999999994</v>
      </c>
      <c r="G16" s="37">
        <v>65.900000000000006</v>
      </c>
      <c r="H16" s="37">
        <v>65</v>
      </c>
      <c r="I16" s="37">
        <v>66.7</v>
      </c>
      <c r="J16" s="37">
        <v>67.900000000000006</v>
      </c>
      <c r="K16" s="37">
        <v>67.400000000000006</v>
      </c>
    </row>
    <row r="17" spans="1:11" x14ac:dyDescent="0.25">
      <c r="A17" t="s">
        <v>49</v>
      </c>
      <c r="B17" s="37">
        <v>11.6</v>
      </c>
      <c r="C17" s="37">
        <v>10.5</v>
      </c>
      <c r="D17" s="37">
        <v>7.1</v>
      </c>
      <c r="E17" s="37">
        <v>7.3</v>
      </c>
      <c r="F17" s="37">
        <v>6.1</v>
      </c>
      <c r="G17" s="37">
        <v>7.1</v>
      </c>
      <c r="H17" s="37">
        <v>6.5</v>
      </c>
      <c r="I17" s="37">
        <v>6.8</v>
      </c>
      <c r="J17" s="37">
        <v>8.1</v>
      </c>
      <c r="K17" s="37">
        <v>6.9</v>
      </c>
    </row>
    <row r="18" spans="1:11" x14ac:dyDescent="0.25">
      <c r="A18" t="s">
        <v>51</v>
      </c>
      <c r="B18" s="37">
        <v>27.1</v>
      </c>
      <c r="C18" s="37">
        <v>28.5</v>
      </c>
      <c r="D18" s="37">
        <v>29.8</v>
      </c>
      <c r="E18" s="37">
        <v>30.7</v>
      </c>
      <c r="F18" s="37">
        <v>31.1</v>
      </c>
      <c r="G18" s="37">
        <v>29.5</v>
      </c>
      <c r="H18" s="37">
        <v>28.6</v>
      </c>
      <c r="I18" s="37">
        <v>32.4</v>
      </c>
      <c r="J18" s="37">
        <v>27</v>
      </c>
      <c r="K18" s="37">
        <v>26.3</v>
      </c>
    </row>
    <row r="19" spans="1:11" x14ac:dyDescent="0.25">
      <c r="A19" t="s">
        <v>52</v>
      </c>
      <c r="B19" s="37">
        <v>0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</row>
    <row r="20" spans="1:11" x14ac:dyDescent="0.25">
      <c r="A20" t="s">
        <v>54</v>
      </c>
      <c r="B20" s="37">
        <v>5.8</v>
      </c>
      <c r="C20" s="37">
        <v>6.3</v>
      </c>
      <c r="D20" s="37">
        <v>6.1</v>
      </c>
      <c r="E20" s="37">
        <v>5.7</v>
      </c>
      <c r="F20" s="37">
        <v>5.8</v>
      </c>
      <c r="G20" s="37">
        <v>6.1</v>
      </c>
      <c r="H20" s="37">
        <v>6</v>
      </c>
      <c r="I20" s="37">
        <v>5.9</v>
      </c>
      <c r="J20" s="37">
        <v>6.4</v>
      </c>
      <c r="K20" s="37">
        <v>6.3</v>
      </c>
    </row>
    <row r="21" spans="1:11" x14ac:dyDescent="0.25">
      <c r="A21" t="s">
        <v>56</v>
      </c>
      <c r="B21" s="37">
        <v>33</v>
      </c>
      <c r="C21" s="37">
        <v>33.1</v>
      </c>
      <c r="D21" s="37">
        <v>32.700000000000003</v>
      </c>
      <c r="E21" s="37">
        <v>32.1</v>
      </c>
      <c r="F21" s="37">
        <v>33.1</v>
      </c>
      <c r="G21" s="37">
        <v>32.5</v>
      </c>
      <c r="H21" s="37">
        <v>32.200000000000003</v>
      </c>
      <c r="I21" s="37">
        <v>31.8</v>
      </c>
      <c r="J21" s="37">
        <v>31.5</v>
      </c>
      <c r="K21" s="37">
        <v>30.8</v>
      </c>
    </row>
    <row r="22" spans="1:11" x14ac:dyDescent="0.25">
      <c r="A22" t="s">
        <v>58</v>
      </c>
      <c r="B22" s="37">
        <v>29.5</v>
      </c>
      <c r="C22" s="37">
        <v>29.9</v>
      </c>
      <c r="D22" s="37">
        <v>27.6</v>
      </c>
      <c r="E22" s="37">
        <v>26.4</v>
      </c>
      <c r="F22" s="37">
        <v>26.5</v>
      </c>
      <c r="G22" s="37">
        <v>25.5</v>
      </c>
      <c r="H22" s="37">
        <v>24.7</v>
      </c>
      <c r="I22" s="37">
        <v>23.9</v>
      </c>
      <c r="J22" s="37">
        <v>26.8</v>
      </c>
      <c r="K22" s="37">
        <v>24</v>
      </c>
    </row>
    <row r="23" spans="1:11" x14ac:dyDescent="0.25">
      <c r="A23" t="s">
        <v>59</v>
      </c>
      <c r="B23" s="37">
        <v>10.9</v>
      </c>
      <c r="C23" s="37">
        <v>10.9</v>
      </c>
      <c r="D23" s="37">
        <v>12.8</v>
      </c>
      <c r="E23" s="37">
        <v>12.7</v>
      </c>
      <c r="F23" s="37">
        <v>12.8</v>
      </c>
      <c r="G23" s="37">
        <v>14.1</v>
      </c>
      <c r="H23" s="37">
        <v>14.5</v>
      </c>
      <c r="I23" s="37">
        <v>14.1</v>
      </c>
      <c r="J23" s="37">
        <v>14.2</v>
      </c>
      <c r="K23" s="37">
        <v>13</v>
      </c>
    </row>
    <row r="24" spans="1:11" x14ac:dyDescent="0.25">
      <c r="A24" t="s">
        <v>61</v>
      </c>
      <c r="B24" s="37">
        <v>29.2</v>
      </c>
      <c r="C24" s="37">
        <v>35.4</v>
      </c>
      <c r="D24" s="37">
        <v>31.4</v>
      </c>
      <c r="E24" s="37">
        <v>30.7</v>
      </c>
      <c r="F24" s="37">
        <v>30.2</v>
      </c>
      <c r="G24" s="37">
        <v>31.6</v>
      </c>
      <c r="H24" s="37">
        <v>30.3</v>
      </c>
      <c r="I24" s="37">
        <v>30.2</v>
      </c>
      <c r="J24" s="37">
        <v>28.9</v>
      </c>
      <c r="K24" s="37">
        <v>26.8</v>
      </c>
    </row>
    <row r="25" spans="1:11" x14ac:dyDescent="0.25">
      <c r="A25" t="s">
        <v>63</v>
      </c>
      <c r="B25" s="37">
        <v>31.8</v>
      </c>
      <c r="C25" s="37">
        <v>34</v>
      </c>
      <c r="D25" s="37">
        <v>32.799999999999997</v>
      </c>
      <c r="E25" s="37">
        <v>34.799999999999997</v>
      </c>
      <c r="F25" s="37">
        <v>36</v>
      </c>
      <c r="G25" s="37">
        <v>35</v>
      </c>
      <c r="H25" s="37">
        <v>33.9</v>
      </c>
      <c r="I25" s="37">
        <v>35.5</v>
      </c>
      <c r="J25" s="37">
        <v>35.299999999999997</v>
      </c>
      <c r="K25" s="37">
        <v>35.5</v>
      </c>
    </row>
    <row r="26" spans="1:11" x14ac:dyDescent="0.25">
      <c r="A26" t="s">
        <v>65</v>
      </c>
      <c r="B26" s="37">
        <v>38.5</v>
      </c>
      <c r="C26" s="37">
        <v>38.200000000000003</v>
      </c>
      <c r="D26" s="37">
        <v>36.5</v>
      </c>
      <c r="E26" s="37">
        <v>39</v>
      </c>
      <c r="F26" s="37">
        <v>38.9</v>
      </c>
      <c r="G26" s="37">
        <v>36.6</v>
      </c>
      <c r="H26" s="37">
        <v>34.6</v>
      </c>
      <c r="I26" s="37">
        <v>32.9</v>
      </c>
      <c r="J26" s="37">
        <v>32.6</v>
      </c>
      <c r="K26" s="37">
        <v>31</v>
      </c>
    </row>
    <row r="27" spans="1:11" x14ac:dyDescent="0.25">
      <c r="A27" t="s">
        <v>67</v>
      </c>
      <c r="B27" s="37">
        <v>26.8</v>
      </c>
      <c r="C27" s="37">
        <v>27.6</v>
      </c>
      <c r="D27" s="37">
        <v>28.6</v>
      </c>
      <c r="E27" s="37">
        <v>30.1</v>
      </c>
      <c r="F27" s="37">
        <v>30.7</v>
      </c>
      <c r="G27" s="37">
        <v>27</v>
      </c>
      <c r="H27" s="37">
        <v>26.8</v>
      </c>
      <c r="I27" s="37">
        <v>27.3</v>
      </c>
      <c r="J27" s="37">
        <v>29</v>
      </c>
      <c r="K27" s="37">
        <v>26.9</v>
      </c>
    </row>
    <row r="28" spans="1:11" x14ac:dyDescent="0.25">
      <c r="A28" t="s">
        <v>69</v>
      </c>
      <c r="B28" s="37">
        <v>35.6</v>
      </c>
      <c r="C28" s="37">
        <v>34.799999999999997</v>
      </c>
      <c r="D28" s="37">
        <v>35.799999999999997</v>
      </c>
      <c r="E28" s="37">
        <v>33.700000000000003</v>
      </c>
      <c r="F28" s="37">
        <v>30.4</v>
      </c>
      <c r="G28" s="37">
        <v>29.5</v>
      </c>
      <c r="H28" s="37">
        <v>29.5</v>
      </c>
      <c r="I28" s="37">
        <v>30.2</v>
      </c>
      <c r="J28" s="37">
        <v>30.6</v>
      </c>
      <c r="K28" s="37">
        <v>30.6</v>
      </c>
    </row>
    <row r="29" spans="1:11" x14ac:dyDescent="0.25">
      <c r="A29" t="s">
        <v>71</v>
      </c>
      <c r="B29" s="27">
        <v>10.9</v>
      </c>
      <c r="C29" s="27">
        <v>12.1</v>
      </c>
      <c r="D29" s="27">
        <v>12.1</v>
      </c>
      <c r="E29">
        <v>13.4</v>
      </c>
      <c r="F29">
        <v>13.5</v>
      </c>
      <c r="G29">
        <v>10.9</v>
      </c>
      <c r="H29">
        <v>9.4</v>
      </c>
      <c r="I29">
        <v>9.6</v>
      </c>
      <c r="J29">
        <v>9.4</v>
      </c>
      <c r="K29">
        <v>9.1</v>
      </c>
    </row>
    <row r="30" spans="1:11" x14ac:dyDescent="0.25">
      <c r="A30" t="s">
        <v>73</v>
      </c>
      <c r="B30" s="37">
        <v>0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</row>
    <row r="31" spans="1:11" x14ac:dyDescent="0.25">
      <c r="A31" t="s">
        <v>76</v>
      </c>
      <c r="B31" s="27">
        <v>15.4</v>
      </c>
      <c r="C31" s="27">
        <v>15.8</v>
      </c>
      <c r="D31" s="27">
        <v>14.8</v>
      </c>
      <c r="E31">
        <v>13.3</v>
      </c>
      <c r="F31">
        <v>13.7</v>
      </c>
      <c r="G31">
        <v>12.9</v>
      </c>
      <c r="H31">
        <v>13</v>
      </c>
      <c r="I31">
        <v>15.2</v>
      </c>
      <c r="J31">
        <v>15</v>
      </c>
      <c r="K31">
        <v>14.6</v>
      </c>
    </row>
    <row r="32" spans="1:11" x14ac:dyDescent="0.25">
      <c r="A32" t="s">
        <v>78</v>
      </c>
      <c r="B32" s="27">
        <v>33.799999999999997</v>
      </c>
      <c r="C32" s="27">
        <v>35.200000000000003</v>
      </c>
      <c r="D32" s="27">
        <v>34.6</v>
      </c>
      <c r="E32">
        <v>36.1</v>
      </c>
      <c r="F32">
        <v>36.200000000000003</v>
      </c>
      <c r="G32">
        <v>37.299999999999997</v>
      </c>
      <c r="H32">
        <v>37.5</v>
      </c>
      <c r="I32">
        <v>34.799999999999997</v>
      </c>
      <c r="J32">
        <v>34.700000000000003</v>
      </c>
      <c r="K32">
        <v>34.299999999999997</v>
      </c>
    </row>
    <row r="33" spans="1:11" x14ac:dyDescent="0.25">
      <c r="A33" t="s">
        <v>79</v>
      </c>
      <c r="B33" s="27">
        <v>62</v>
      </c>
      <c r="C33" s="27">
        <v>62</v>
      </c>
      <c r="D33" s="27">
        <v>62</v>
      </c>
      <c r="E33" s="27">
        <v>62</v>
      </c>
      <c r="F33" s="27">
        <v>62</v>
      </c>
      <c r="G33" s="27">
        <v>62</v>
      </c>
      <c r="H33" s="27">
        <v>62</v>
      </c>
      <c r="I33" s="27">
        <v>62</v>
      </c>
      <c r="J33" s="27">
        <v>62</v>
      </c>
      <c r="K33" s="27">
        <v>62</v>
      </c>
    </row>
    <row r="34" spans="1:11" x14ac:dyDescent="0.25">
      <c r="A34" t="s">
        <v>81</v>
      </c>
      <c r="B34" s="27">
        <v>2</v>
      </c>
      <c r="C34" s="27">
        <v>2</v>
      </c>
      <c r="D34" s="27">
        <v>2</v>
      </c>
      <c r="E34" s="27">
        <v>2</v>
      </c>
      <c r="F34" s="27">
        <v>2</v>
      </c>
      <c r="G34" s="27">
        <v>2</v>
      </c>
      <c r="H34" s="27">
        <v>2</v>
      </c>
      <c r="I34">
        <v>2</v>
      </c>
      <c r="J34" s="27">
        <v>2</v>
      </c>
      <c r="K34" s="27">
        <v>2</v>
      </c>
    </row>
    <row r="35" spans="1:11" x14ac:dyDescent="0.25">
      <c r="A35" t="s">
        <v>83</v>
      </c>
      <c r="B35" s="37">
        <f>ModalSplit_railways_orig!$E$44*(1+(ModalSplit_railways_orig!$G$44/100))^(ModalSplit_railways!B1-ModalSplit_railways_orig!$E$42)</f>
        <v>16.748121769825378</v>
      </c>
      <c r="C35" s="37">
        <f>ModalSplit_railways_orig!$E$44*(1+(ModalSplit_railways_orig!$G$44/100))^(ModalSplit_railways!C1-ModalSplit_railways_orig!$E$42)</f>
        <v>15.326188647871064</v>
      </c>
      <c r="D35" s="37">
        <f>ModalSplit_railways_orig!$E$44*(1+(ModalSplit_railways_orig!$G$44/100))^(ModalSplit_railways!D1-ModalSplit_railways_orig!$E$42)</f>
        <v>14.024979140844936</v>
      </c>
      <c r="E35" s="37">
        <f>ModalSplit_railways_orig!$E$44*(1+(ModalSplit_railways_orig!$G$44/100))^(ModalSplit_railways!E1-ModalSplit_railways_orig!$E$42)</f>
        <v>12.834243687092997</v>
      </c>
      <c r="F35" s="37">
        <f>ModalSplit_railways_orig!$E$44*(1+(ModalSplit_railways_orig!$G$44/100))^(ModalSplit_railways!F1-ModalSplit_railways_orig!$E$42)</f>
        <v>11.744602923506593</v>
      </c>
      <c r="G35" s="37">
        <f>ModalSplit_railways_orig!$E$44*(1+(ModalSplit_railways_orig!$G$44/100))^(ModalSplit_railways!G1-ModalSplit_railways_orig!$E$42)</f>
        <v>10.747473804752305</v>
      </c>
      <c r="H35" s="37">
        <f>ModalSplit_railways_orig!$E$44*(1+(ModalSplit_railways_orig!$G$44/100))^(ModalSplit_railways!H1-ModalSplit_railways_orig!$E$42)</f>
        <v>9.8350019950567766</v>
      </c>
      <c r="I35">
        <v>9</v>
      </c>
      <c r="J35" s="37">
        <f>ModalSplit_railways_orig!$E$44*(1+(ModalSplit_railways_orig!$G$44/100))^(J1-ModalSplit_railways_orig!$E$42)-4.3</f>
        <v>3.9358905509843209</v>
      </c>
      <c r="K35" s="37">
        <f>ModalSplit_railways_orig!$E$44*(1+(ModalSplit_railways_orig!$G$44/100))^(K1-ModalSplit_railways_orig!$E$42)</f>
        <v>7.5366547964214226</v>
      </c>
    </row>
    <row r="36" spans="1:11" x14ac:dyDescent="0.25">
      <c r="A36" t="s">
        <v>85</v>
      </c>
      <c r="B36" s="27">
        <v>1</v>
      </c>
      <c r="C36" s="27">
        <v>1</v>
      </c>
      <c r="D36" s="27">
        <v>1</v>
      </c>
      <c r="E36" s="27">
        <v>1</v>
      </c>
      <c r="F36" s="27">
        <v>1</v>
      </c>
      <c r="G36" s="27">
        <v>1</v>
      </c>
      <c r="H36" s="27">
        <v>1</v>
      </c>
      <c r="I36" s="27">
        <v>1</v>
      </c>
      <c r="J36" s="27">
        <v>1</v>
      </c>
      <c r="K36" s="27">
        <v>1</v>
      </c>
    </row>
    <row r="37" spans="1:11" x14ac:dyDescent="0.25">
      <c r="A37" t="s">
        <v>87</v>
      </c>
      <c r="B37" s="37">
        <f>ModalSplit_railways_orig!$D$49*(1+(ModalSplit_railways_orig!$G$49/100))^(ModalSplit_railways!B1-ModalSplit_railways_orig!$D$47)</f>
        <v>35.107135656631591</v>
      </c>
      <c r="C37" s="37">
        <f>ModalSplit_railways_orig!$D$49*(1+(ModalSplit_railways_orig!$G$49/100))^(ModalSplit_railways!C1-ModalSplit_railways_orig!$D$47)</f>
        <v>33.311107405760353</v>
      </c>
      <c r="D37" s="37">
        <f>ModalSplit_railways_orig!$D$49*(1+(ModalSplit_railways_orig!$G$49/100))^(ModalSplit_railways!D1-ModalSplit_railways_orig!$D$47)</f>
        <v>31.606961258558211</v>
      </c>
      <c r="E37" s="37">
        <f>ModalSplit_railways_orig!$D$49*(1+(ModalSplit_railways_orig!$G$49/100))^(ModalSplit_railways!E1-ModalSplit_railways_orig!$D$47)</f>
        <v>29.989996664813578</v>
      </c>
      <c r="F37" s="37">
        <f>ModalSplit_railways_orig!$D$49*(1+(ModalSplit_railways_orig!$G$49/100))^(ModalSplit_railways!F1-ModalSplit_railways_orig!$D$47)</f>
        <v>28.455753547392948</v>
      </c>
      <c r="G37">
        <v>27</v>
      </c>
      <c r="H37" s="37">
        <f>ModalSplit_railways_orig!$D$49*(1+(ModalSplit_railways_orig!$G$49/100))^(H1-ModalSplit_railways_orig!$D$47)</f>
        <v>25.61872061429872</v>
      </c>
      <c r="I37" s="37">
        <f>ModalSplit_railways_orig!$D$49*(1+(ModalSplit_railways_orig!$G$49/100))^(I1-ModalSplit_railways_orig!$D$47)</f>
        <v>24.308105404203499</v>
      </c>
      <c r="J37" s="37">
        <f>ModalSplit_railways_orig!$D$49*(1+(ModalSplit_railways_orig!$G$49/100))^(J1-ModalSplit_railways_orig!$D$47)</f>
        <v>23.064539296785725</v>
      </c>
      <c r="K37" s="37">
        <f>ModalSplit_railways_orig!$D$49*(1+(ModalSplit_railways_orig!$G$49/100))^(K1-ModalSplit_railways_orig!$D$47)</f>
        <v>21.884592160809902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0" workbookViewId="0">
      <selection activeCell="D39" sqref="D39"/>
    </sheetView>
  </sheetViews>
  <sheetFormatPr baseColWidth="10" defaultRowHeight="15" x14ac:dyDescent="0.25"/>
  <sheetData>
    <row r="1" spans="1:11" x14ac:dyDescent="0.25">
      <c r="A1" t="s">
        <v>7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 x14ac:dyDescent="0.25">
      <c r="A2" t="s">
        <v>19</v>
      </c>
      <c r="B2">
        <v>73.400000000000006</v>
      </c>
      <c r="C2">
        <v>73</v>
      </c>
      <c r="D2">
        <v>72.2</v>
      </c>
      <c r="E2">
        <v>73.099999999999994</v>
      </c>
      <c r="F2">
        <v>73</v>
      </c>
      <c r="G2">
        <v>73.599999999999994</v>
      </c>
      <c r="H2">
        <v>74.3</v>
      </c>
      <c r="I2">
        <v>73.599999999999994</v>
      </c>
      <c r="J2">
        <v>75.3</v>
      </c>
      <c r="K2">
        <v>76.599999999999994</v>
      </c>
    </row>
    <row r="3" spans="1:11" x14ac:dyDescent="0.25">
      <c r="A3" t="s">
        <v>21</v>
      </c>
      <c r="B3">
        <v>49.4</v>
      </c>
      <c r="C3">
        <v>56.1</v>
      </c>
      <c r="D3">
        <v>52.9</v>
      </c>
      <c r="E3">
        <v>56</v>
      </c>
      <c r="F3">
        <v>54.9</v>
      </c>
      <c r="G3">
        <v>54.7</v>
      </c>
      <c r="H3">
        <v>55.6</v>
      </c>
      <c r="I3">
        <v>56.6</v>
      </c>
      <c r="J3">
        <v>56.2</v>
      </c>
      <c r="K3">
        <v>47.1</v>
      </c>
    </row>
    <row r="4" spans="1:11" x14ac:dyDescent="0.25">
      <c r="A4" t="s">
        <v>23</v>
      </c>
      <c r="B4">
        <v>69.8</v>
      </c>
      <c r="C4">
        <v>69.8</v>
      </c>
      <c r="D4">
        <v>69.400000000000006</v>
      </c>
      <c r="E4">
        <v>71.7</v>
      </c>
      <c r="F4">
        <v>71.7</v>
      </c>
      <c r="G4">
        <v>73.599999999999994</v>
      </c>
      <c r="H4">
        <v>73.5</v>
      </c>
      <c r="I4">
        <v>73.099999999999994</v>
      </c>
      <c r="J4">
        <v>72.400000000000006</v>
      </c>
      <c r="K4">
        <v>73.8</v>
      </c>
    </row>
    <row r="5" spans="1:11" x14ac:dyDescent="0.25">
      <c r="A5" t="s">
        <v>25</v>
      </c>
      <c r="B5">
        <v>88.5</v>
      </c>
      <c r="C5">
        <v>87.6</v>
      </c>
      <c r="D5">
        <v>89.1</v>
      </c>
      <c r="E5">
        <v>88.7</v>
      </c>
      <c r="F5">
        <v>88.8</v>
      </c>
      <c r="G5">
        <v>88</v>
      </c>
      <c r="H5">
        <v>88.7</v>
      </c>
      <c r="I5">
        <v>88.5</v>
      </c>
      <c r="J5">
        <v>88.2</v>
      </c>
      <c r="K5">
        <v>88.5</v>
      </c>
    </row>
    <row r="6" spans="1:11" x14ac:dyDescent="0.25">
      <c r="A6" t="s">
        <v>27</v>
      </c>
      <c r="B6">
        <v>70.5</v>
      </c>
      <c r="C6">
        <v>71.3</v>
      </c>
      <c r="D6">
        <v>70.8</v>
      </c>
      <c r="E6">
        <v>70.7</v>
      </c>
      <c r="F6">
        <v>71.3</v>
      </c>
      <c r="G6">
        <v>71.599999999999994</v>
      </c>
      <c r="H6">
        <v>71.2</v>
      </c>
      <c r="I6">
        <v>72.8</v>
      </c>
      <c r="J6">
        <v>73.599999999999994</v>
      </c>
      <c r="K6">
        <v>73.400000000000006</v>
      </c>
    </row>
    <row r="7" spans="1:11" x14ac:dyDescent="0.25">
      <c r="A7" t="s">
        <v>29</v>
      </c>
      <c r="B7">
        <v>24.6</v>
      </c>
      <c r="C7">
        <v>28.4</v>
      </c>
      <c r="D7">
        <v>33.1</v>
      </c>
      <c r="E7">
        <v>36.299999999999997</v>
      </c>
      <c r="F7">
        <v>44.8</v>
      </c>
      <c r="G7">
        <v>47.6</v>
      </c>
      <c r="H7">
        <v>57.1</v>
      </c>
      <c r="I7">
        <v>55.6</v>
      </c>
      <c r="J7">
        <v>53.8</v>
      </c>
      <c r="K7">
        <v>58</v>
      </c>
    </row>
    <row r="8" spans="1:11" x14ac:dyDescent="0.25">
      <c r="A8" t="s">
        <v>31</v>
      </c>
      <c r="B8">
        <v>99.1</v>
      </c>
      <c r="C8">
        <v>98.8</v>
      </c>
      <c r="D8">
        <v>99</v>
      </c>
      <c r="E8">
        <v>98.9</v>
      </c>
      <c r="F8">
        <v>98.9</v>
      </c>
      <c r="G8">
        <v>99</v>
      </c>
      <c r="H8">
        <v>99.1</v>
      </c>
      <c r="I8">
        <v>99.1</v>
      </c>
      <c r="J8">
        <v>99.2</v>
      </c>
      <c r="K8">
        <v>99.4</v>
      </c>
    </row>
    <row r="9" spans="1:11" x14ac:dyDescent="0.25">
      <c r="A9" t="s">
        <v>33</v>
      </c>
      <c r="B9">
        <v>97.8</v>
      </c>
      <c r="C9">
        <v>98.2</v>
      </c>
      <c r="D9">
        <v>98.5</v>
      </c>
      <c r="E9">
        <v>98.5</v>
      </c>
      <c r="F9">
        <v>98.3</v>
      </c>
      <c r="G9">
        <v>98.4</v>
      </c>
      <c r="H9">
        <v>98.7</v>
      </c>
      <c r="I9">
        <v>98.2</v>
      </c>
      <c r="J9">
        <v>97.9</v>
      </c>
      <c r="K9">
        <v>97.5</v>
      </c>
    </row>
    <row r="10" spans="1:11" x14ac:dyDescent="0.25">
      <c r="A10" t="s">
        <v>35</v>
      </c>
      <c r="B10">
        <v>95.4</v>
      </c>
      <c r="C10">
        <v>95</v>
      </c>
      <c r="D10">
        <v>94.7</v>
      </c>
      <c r="E10">
        <v>94.7</v>
      </c>
      <c r="F10">
        <v>94.1</v>
      </c>
      <c r="G10">
        <v>94.2</v>
      </c>
      <c r="H10">
        <v>94.7</v>
      </c>
      <c r="I10">
        <v>94.9</v>
      </c>
      <c r="J10">
        <v>95</v>
      </c>
      <c r="K10">
        <v>95.2</v>
      </c>
    </row>
    <row r="11" spans="1:11" x14ac:dyDescent="0.25">
      <c r="A11" t="s">
        <v>37</v>
      </c>
      <c r="B11">
        <v>87.5</v>
      </c>
      <c r="C11">
        <v>86.3</v>
      </c>
      <c r="D11">
        <v>86.2</v>
      </c>
      <c r="E11">
        <v>86.4</v>
      </c>
      <c r="F11">
        <v>86.3</v>
      </c>
      <c r="G11">
        <v>85.5</v>
      </c>
      <c r="H11">
        <v>86.3</v>
      </c>
      <c r="I11">
        <v>87.2</v>
      </c>
      <c r="J11">
        <v>87.8</v>
      </c>
      <c r="K11">
        <v>87.9</v>
      </c>
    </row>
    <row r="12" spans="1:11" x14ac:dyDescent="0.25">
      <c r="A12" t="s">
        <v>39</v>
      </c>
      <c r="B12">
        <v>69</v>
      </c>
      <c r="C12">
        <v>71.2</v>
      </c>
      <c r="D12">
        <v>70.5</v>
      </c>
      <c r="E12">
        <v>72.900000000000006</v>
      </c>
      <c r="F12">
        <v>72.7</v>
      </c>
      <c r="G12">
        <v>72.900000000000006</v>
      </c>
      <c r="H12">
        <v>73.400000000000006</v>
      </c>
      <c r="I12">
        <v>73.599999999999994</v>
      </c>
      <c r="J12">
        <v>73.599999999999994</v>
      </c>
      <c r="K12">
        <v>70.7</v>
      </c>
    </row>
    <row r="13" spans="1:11" x14ac:dyDescent="0.25">
      <c r="A13" t="s">
        <v>41</v>
      </c>
      <c r="B13">
        <v>90.7</v>
      </c>
      <c r="C13">
        <v>88.8</v>
      </c>
      <c r="D13">
        <v>87.3</v>
      </c>
      <c r="E13">
        <v>88.1</v>
      </c>
      <c r="F13">
        <v>86.8</v>
      </c>
      <c r="G13">
        <v>86.5</v>
      </c>
      <c r="H13">
        <v>85.3</v>
      </c>
      <c r="I13">
        <v>86.4</v>
      </c>
      <c r="J13">
        <v>86.9</v>
      </c>
      <c r="K13">
        <v>88.1</v>
      </c>
    </row>
    <row r="14" spans="1:11" x14ac:dyDescent="0.25">
      <c r="A14" t="s">
        <v>43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</row>
    <row r="15" spans="1:11" x14ac:dyDescent="0.25">
      <c r="A15" t="s">
        <v>45</v>
      </c>
      <c r="B15">
        <v>17.899999999999999</v>
      </c>
      <c r="C15">
        <v>15.8</v>
      </c>
      <c r="D15">
        <v>15.9</v>
      </c>
      <c r="E15">
        <v>18.8</v>
      </c>
      <c r="F15">
        <v>18.8</v>
      </c>
      <c r="G15">
        <v>20.2</v>
      </c>
      <c r="H15">
        <v>23.4</v>
      </c>
      <c r="I15">
        <v>26</v>
      </c>
      <c r="J15">
        <v>24.2</v>
      </c>
      <c r="K15">
        <v>26.4</v>
      </c>
    </row>
    <row r="16" spans="1:11" x14ac:dyDescent="0.25">
      <c r="A16" t="s">
        <v>47</v>
      </c>
      <c r="B16">
        <v>27.2</v>
      </c>
      <c r="C16">
        <v>26.3</v>
      </c>
      <c r="D16">
        <v>29.7</v>
      </c>
      <c r="E16">
        <v>33.4</v>
      </c>
      <c r="F16">
        <v>31.9</v>
      </c>
      <c r="G16">
        <v>34.1</v>
      </c>
      <c r="H16">
        <v>35</v>
      </c>
      <c r="I16">
        <v>33.299999999999997</v>
      </c>
      <c r="J16">
        <v>32.1</v>
      </c>
      <c r="K16">
        <v>32.6</v>
      </c>
    </row>
    <row r="17" spans="1:11" x14ac:dyDescent="0.25">
      <c r="A17" t="s">
        <v>49</v>
      </c>
      <c r="B17">
        <v>75.5</v>
      </c>
      <c r="C17">
        <v>78.400000000000006</v>
      </c>
      <c r="D17">
        <v>84</v>
      </c>
      <c r="E17">
        <v>82.2</v>
      </c>
      <c r="F17">
        <v>85.5</v>
      </c>
      <c r="G17">
        <v>84.9</v>
      </c>
      <c r="H17">
        <v>87.3</v>
      </c>
      <c r="I17">
        <v>87</v>
      </c>
      <c r="J17">
        <v>84.4</v>
      </c>
      <c r="K17">
        <v>85</v>
      </c>
    </row>
    <row r="18" spans="1:11" x14ac:dyDescent="0.25">
      <c r="A18" t="s">
        <v>51</v>
      </c>
      <c r="B18">
        <v>65.5</v>
      </c>
      <c r="C18">
        <v>65.8</v>
      </c>
      <c r="D18">
        <v>63.8</v>
      </c>
      <c r="E18">
        <v>63.3</v>
      </c>
      <c r="F18">
        <v>63.4</v>
      </c>
      <c r="G18">
        <v>65.099999999999994</v>
      </c>
      <c r="H18">
        <v>66.099999999999994</v>
      </c>
      <c r="I18">
        <v>62.7</v>
      </c>
      <c r="J18">
        <v>68.900000000000006</v>
      </c>
      <c r="K18">
        <v>68.5</v>
      </c>
    </row>
    <row r="19" spans="1:11" x14ac:dyDescent="0.25">
      <c r="A19" t="s">
        <v>52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</row>
    <row r="20" spans="1:11" x14ac:dyDescent="0.25">
      <c r="A20" t="s">
        <v>54</v>
      </c>
      <c r="B20">
        <v>48.4</v>
      </c>
      <c r="C20">
        <v>48.2</v>
      </c>
      <c r="D20">
        <v>46.7</v>
      </c>
      <c r="E20">
        <v>48.2</v>
      </c>
      <c r="F20">
        <v>48.2</v>
      </c>
      <c r="G20">
        <v>48.4</v>
      </c>
      <c r="H20">
        <v>49.7</v>
      </c>
      <c r="I20">
        <v>49.4</v>
      </c>
      <c r="J20">
        <v>50.4</v>
      </c>
      <c r="K20">
        <v>50.9</v>
      </c>
    </row>
    <row r="21" spans="1:11" x14ac:dyDescent="0.25">
      <c r="A21" t="s">
        <v>56</v>
      </c>
      <c r="B21">
        <v>63</v>
      </c>
      <c r="C21">
        <v>63.5</v>
      </c>
      <c r="D21">
        <v>63.7</v>
      </c>
      <c r="E21">
        <v>64</v>
      </c>
      <c r="F21">
        <v>63.4</v>
      </c>
      <c r="G21">
        <v>64.7</v>
      </c>
      <c r="H21">
        <v>64.900000000000006</v>
      </c>
      <c r="I21">
        <v>65.400000000000006</v>
      </c>
      <c r="J21">
        <v>66.3</v>
      </c>
      <c r="K21">
        <v>66.7</v>
      </c>
    </row>
    <row r="22" spans="1:11" x14ac:dyDescent="0.25">
      <c r="A22" t="s">
        <v>58</v>
      </c>
      <c r="B22">
        <v>70.400000000000006</v>
      </c>
      <c r="C22">
        <v>70</v>
      </c>
      <c r="D22">
        <v>72.3</v>
      </c>
      <c r="E22">
        <v>73.5</v>
      </c>
      <c r="F22">
        <v>73.400000000000006</v>
      </c>
      <c r="G22">
        <v>74.400000000000006</v>
      </c>
      <c r="H22">
        <v>75.2</v>
      </c>
      <c r="I22">
        <v>76</v>
      </c>
      <c r="J22">
        <v>73.099999999999994</v>
      </c>
      <c r="K22">
        <v>76</v>
      </c>
    </row>
    <row r="23" spans="1:11" x14ac:dyDescent="0.25">
      <c r="A23" t="s">
        <v>59</v>
      </c>
      <c r="B23">
        <v>89.1</v>
      </c>
      <c r="C23">
        <v>89.1</v>
      </c>
      <c r="D23">
        <v>87.2</v>
      </c>
      <c r="E23">
        <v>87.3</v>
      </c>
      <c r="F23">
        <v>87.2</v>
      </c>
      <c r="G23">
        <v>85.9</v>
      </c>
      <c r="H23">
        <v>85.5</v>
      </c>
      <c r="I23">
        <v>85.9</v>
      </c>
      <c r="J23">
        <v>85.8</v>
      </c>
      <c r="K23">
        <v>87</v>
      </c>
    </row>
    <row r="24" spans="1:11" x14ac:dyDescent="0.25">
      <c r="A24" t="s">
        <v>61</v>
      </c>
      <c r="B24">
        <v>36.9</v>
      </c>
      <c r="C24">
        <v>37.200000000000003</v>
      </c>
      <c r="D24">
        <v>39.4</v>
      </c>
      <c r="E24">
        <v>40.299999999999997</v>
      </c>
      <c r="F24">
        <v>40.799999999999997</v>
      </c>
      <c r="G24">
        <v>38</v>
      </c>
      <c r="H24">
        <v>40.299999999999997</v>
      </c>
      <c r="I24">
        <v>42.4</v>
      </c>
      <c r="J24">
        <v>44</v>
      </c>
      <c r="K24">
        <v>45</v>
      </c>
    </row>
    <row r="25" spans="1:11" x14ac:dyDescent="0.25">
      <c r="A25" t="s">
        <v>63</v>
      </c>
      <c r="B25">
        <v>68.2</v>
      </c>
      <c r="C25">
        <v>66</v>
      </c>
      <c r="D25">
        <v>67.2</v>
      </c>
      <c r="E25">
        <v>65.2</v>
      </c>
      <c r="F25">
        <v>64</v>
      </c>
      <c r="G25">
        <v>65</v>
      </c>
      <c r="H25">
        <v>66.099999999999994</v>
      </c>
      <c r="I25">
        <v>64.5</v>
      </c>
      <c r="J25">
        <v>64.7</v>
      </c>
      <c r="K25">
        <v>64.5</v>
      </c>
    </row>
    <row r="26" spans="1:11" x14ac:dyDescent="0.25">
      <c r="A26" t="s">
        <v>65</v>
      </c>
      <c r="B26">
        <v>55.9</v>
      </c>
      <c r="C26">
        <v>57.3</v>
      </c>
      <c r="D26">
        <v>58.7</v>
      </c>
      <c r="E26">
        <v>56.4</v>
      </c>
      <c r="F26">
        <v>57.1</v>
      </c>
      <c r="G26">
        <v>60.2</v>
      </c>
      <c r="H26">
        <v>61.7</v>
      </c>
      <c r="I26">
        <v>63.5</v>
      </c>
      <c r="J26">
        <v>64.400000000000006</v>
      </c>
      <c r="K26">
        <v>65.5</v>
      </c>
    </row>
    <row r="27" spans="1:11" x14ac:dyDescent="0.25">
      <c r="A27" t="s">
        <v>67</v>
      </c>
      <c r="B27">
        <v>72.900000000000006</v>
      </c>
      <c r="C27">
        <v>72.2</v>
      </c>
      <c r="D27">
        <v>71</v>
      </c>
      <c r="E27">
        <v>69.5</v>
      </c>
      <c r="F27">
        <v>68.8</v>
      </c>
      <c r="G27">
        <v>72.599999999999994</v>
      </c>
      <c r="H27">
        <v>72.900000000000006</v>
      </c>
      <c r="I27">
        <v>72.400000000000006</v>
      </c>
      <c r="J27">
        <v>70.7</v>
      </c>
      <c r="K27">
        <v>72.8</v>
      </c>
    </row>
    <row r="28" spans="1:11" x14ac:dyDescent="0.25">
      <c r="A28" t="s">
        <v>69</v>
      </c>
      <c r="B28">
        <v>64.400000000000006</v>
      </c>
      <c r="C28">
        <v>65.2</v>
      </c>
      <c r="D28">
        <v>64.2</v>
      </c>
      <c r="E28">
        <v>66.3</v>
      </c>
      <c r="F28">
        <v>69.599999999999994</v>
      </c>
      <c r="G28">
        <v>70.5</v>
      </c>
      <c r="H28">
        <v>70.5</v>
      </c>
      <c r="I28">
        <v>69.8</v>
      </c>
      <c r="J28">
        <v>69.3</v>
      </c>
      <c r="K28">
        <v>69.3</v>
      </c>
    </row>
    <row r="29" spans="1:11" x14ac:dyDescent="0.25">
      <c r="A29" t="s">
        <v>71</v>
      </c>
      <c r="B29">
        <v>89</v>
      </c>
      <c r="C29">
        <v>87.9</v>
      </c>
      <c r="D29">
        <v>87.8</v>
      </c>
      <c r="E29">
        <v>86.5</v>
      </c>
      <c r="F29">
        <v>86.4</v>
      </c>
      <c r="G29">
        <v>89</v>
      </c>
      <c r="H29">
        <v>90.5</v>
      </c>
      <c r="I29">
        <v>90.4</v>
      </c>
      <c r="J29">
        <v>90.5</v>
      </c>
      <c r="K29">
        <v>90.8</v>
      </c>
    </row>
    <row r="30" spans="1:11" x14ac:dyDescent="0.25">
      <c r="A30" t="s">
        <v>73</v>
      </c>
      <c r="B30">
        <v>100</v>
      </c>
      <c r="C30" s="27">
        <v>100</v>
      </c>
      <c r="D30" s="27">
        <v>100</v>
      </c>
      <c r="E30" s="27">
        <v>100</v>
      </c>
      <c r="F30" s="27">
        <v>100</v>
      </c>
      <c r="G30" s="27">
        <v>100</v>
      </c>
      <c r="H30" s="27">
        <v>100</v>
      </c>
      <c r="I30" s="27">
        <v>100</v>
      </c>
      <c r="J30" s="27">
        <v>100</v>
      </c>
      <c r="K30" s="27">
        <v>100</v>
      </c>
    </row>
    <row r="31" spans="1:11" x14ac:dyDescent="0.25">
      <c r="A31" t="s">
        <v>76</v>
      </c>
      <c r="B31">
        <v>84.6</v>
      </c>
      <c r="C31">
        <v>84.2</v>
      </c>
      <c r="D31">
        <v>85.2</v>
      </c>
      <c r="E31">
        <v>86.7</v>
      </c>
      <c r="F31">
        <v>86.3</v>
      </c>
      <c r="G31">
        <v>87.1</v>
      </c>
      <c r="H31">
        <v>87</v>
      </c>
      <c r="I31">
        <v>84.8</v>
      </c>
      <c r="J31">
        <v>85</v>
      </c>
      <c r="K31">
        <v>85.4</v>
      </c>
    </row>
    <row r="32" spans="1:11" x14ac:dyDescent="0.25">
      <c r="A32" t="s">
        <v>78</v>
      </c>
      <c r="B32">
        <v>66</v>
      </c>
      <c r="C32">
        <v>64.7</v>
      </c>
      <c r="D32">
        <v>65.2</v>
      </c>
      <c r="E32">
        <v>63.7</v>
      </c>
      <c r="F32">
        <v>63.7</v>
      </c>
      <c r="G32">
        <v>62.5</v>
      </c>
      <c r="H32">
        <v>62.4</v>
      </c>
      <c r="I32">
        <v>65.099999999999994</v>
      </c>
      <c r="J32">
        <v>65.2</v>
      </c>
      <c r="K32">
        <v>65.599999999999994</v>
      </c>
    </row>
    <row r="33" spans="1:11" x14ac:dyDescent="0.25">
      <c r="A33" t="s">
        <v>79</v>
      </c>
      <c r="B33">
        <v>38</v>
      </c>
      <c r="C33" s="27">
        <v>38</v>
      </c>
      <c r="D33" s="27">
        <v>38</v>
      </c>
      <c r="E33" s="27">
        <v>38</v>
      </c>
      <c r="F33" s="27">
        <v>38</v>
      </c>
      <c r="G33" s="27">
        <v>38</v>
      </c>
      <c r="H33" s="27">
        <v>38</v>
      </c>
      <c r="I33" s="27">
        <v>38</v>
      </c>
      <c r="J33" s="27">
        <v>38</v>
      </c>
      <c r="K33" s="27">
        <v>38</v>
      </c>
    </row>
    <row r="34" spans="1:11" x14ac:dyDescent="0.25">
      <c r="A34" t="s">
        <v>81</v>
      </c>
      <c r="B34">
        <v>98</v>
      </c>
      <c r="C34" s="27">
        <v>98</v>
      </c>
      <c r="D34" s="27">
        <v>98</v>
      </c>
      <c r="E34" s="27">
        <v>98</v>
      </c>
      <c r="F34" s="27">
        <v>98</v>
      </c>
      <c r="G34" s="27">
        <v>98</v>
      </c>
      <c r="H34" s="27">
        <v>98</v>
      </c>
      <c r="I34" s="27">
        <v>98</v>
      </c>
      <c r="J34" s="27">
        <v>98</v>
      </c>
      <c r="K34" s="27">
        <v>98</v>
      </c>
    </row>
    <row r="35" spans="1:11" x14ac:dyDescent="0.25">
      <c r="A35" t="s">
        <v>83</v>
      </c>
      <c r="B35" s="37">
        <f>ModalSplit_railways_orig!$E$43*(1+(ModalSplit_railways_orig!$G$43/100))^(B1-ModalSplit_railways_orig!$E$42)</f>
        <v>69.498480804784108</v>
      </c>
      <c r="C35" s="37">
        <f>ModalSplit_railways_orig!$E$43*(1+(ModalSplit_railways_orig!$G$43/100))^(C1-ModalSplit_railways_orig!$E$42)</f>
        <v>70.782445880478306</v>
      </c>
      <c r="D35" s="37">
        <f>ModalSplit_railways_orig!$E$43*(1+(ModalSplit_railways_orig!$G$43/100))^(D1-ModalSplit_railways_orig!$E$42)</f>
        <v>72.090131853327534</v>
      </c>
      <c r="E35" s="37">
        <f>ModalSplit_railways_orig!$E$43*(1+(ModalSplit_railways_orig!$G$43/100))^(E1-ModalSplit_railways_orig!$E$42)</f>
        <v>73.421976960299872</v>
      </c>
      <c r="F35" s="37">
        <f>ModalSplit_railways_orig!$E$43*(1+(ModalSplit_railways_orig!$G$43/100))^(F1-ModalSplit_railways_orig!$E$42)</f>
        <v>74.778427534669248</v>
      </c>
      <c r="G35" s="37">
        <f>ModalSplit_railways_orig!$E$43*(1+(ModalSplit_railways_orig!$G$43/100))^(G1-ModalSplit_railways_orig!$E$42)</f>
        <v>76.15993815559257</v>
      </c>
      <c r="H35" s="37">
        <f>ModalSplit_railways_orig!$E$43*(1+(ModalSplit_railways_orig!$G$43/100))^(H1-ModalSplit_railways_orig!$E$42)</f>
        <v>77.566971800449991</v>
      </c>
      <c r="I35">
        <v>79</v>
      </c>
      <c r="J35" s="37">
        <f>ModalSplit_railways_orig!$E$43*(1+(ModalSplit_railways_orig!$G$43/100))^(J1-ModalSplit_railways_orig!$E$42)-4.3</f>
        <v>76.159502996400079</v>
      </c>
      <c r="K35" s="37">
        <f>ModalSplit_railways_orig!$E$43*(1+(ModalSplit_railways_orig!$G$43/100))^(K1-ModalSplit_railways_orig!$E$42)</f>
        <v>81.945969904148342</v>
      </c>
    </row>
    <row r="36" spans="1:11" x14ac:dyDescent="0.25">
      <c r="A36" t="s">
        <v>85</v>
      </c>
      <c r="B36">
        <v>99</v>
      </c>
      <c r="C36" s="27">
        <v>99</v>
      </c>
      <c r="D36" s="27">
        <v>99</v>
      </c>
      <c r="E36" s="27">
        <v>99</v>
      </c>
      <c r="F36" s="27">
        <v>99</v>
      </c>
      <c r="G36" s="27">
        <v>99</v>
      </c>
      <c r="H36" s="27">
        <v>99</v>
      </c>
      <c r="I36" s="27">
        <v>99</v>
      </c>
      <c r="J36" s="27">
        <v>99</v>
      </c>
      <c r="K36" s="27">
        <v>99</v>
      </c>
    </row>
    <row r="37" spans="1:11" x14ac:dyDescent="0.25">
      <c r="A37" t="s">
        <v>87</v>
      </c>
      <c r="B37" s="37">
        <f>ModalSplit_railways_orig!$D$48*(1+(ModalSplit_railways_orig!$G$48/100))^(B1-ModalSplit_railways_orig!$D$47)</f>
        <v>64.566057403807307</v>
      </c>
      <c r="C37" s="37">
        <f>ModalSplit_railways_orig!$D$48*(1+(ModalSplit_railways_orig!$G$48/100))^(C1-ModalSplit_railways_orig!$D$47)</f>
        <v>66.171043947170475</v>
      </c>
      <c r="D37" s="37">
        <f>ModalSplit_railways_orig!$D$48*(1+(ModalSplit_railways_orig!$G$48/100))^(D1-ModalSplit_railways_orig!$D$47)</f>
        <v>67.815927332743868</v>
      </c>
      <c r="E37" s="37">
        <f>ModalSplit_railways_orig!$D$48*(1+(ModalSplit_railways_orig!$G$48/100))^(E1-ModalSplit_railways_orig!$D$47)</f>
        <v>69.501699318386756</v>
      </c>
      <c r="F37" s="37">
        <f>ModalSplit_railways_orig!$D$48*(1+(ModalSplit_railways_orig!$G$48/100))^(F1-ModalSplit_railways_orig!$D$47)</f>
        <v>71.229376315128803</v>
      </c>
      <c r="G37">
        <v>73</v>
      </c>
      <c r="H37" s="37">
        <f>ModalSplit_railways_orig!$D$48*(1+(ModalSplit_railways_orig!$G$48/100))^(H1-ModalSplit_railways_orig!$D$47)</f>
        <v>74.814637944094144</v>
      </c>
      <c r="I37" s="37">
        <f>ModalSplit_railways_orig!$D$48*(1+(ModalSplit_railways_orig!$G$48/100))^(I1-ModalSplit_railways_orig!$D$47)</f>
        <v>76.674384256245119</v>
      </c>
      <c r="J37" s="37">
        <f>ModalSplit_railways_orig!$D$48*(1+(ModalSplit_railways_orig!$G$48/100))^(J1-ModalSplit_railways_orig!$D$47)</f>
        <v>78.580360242703193</v>
      </c>
      <c r="K37" s="37">
        <f>ModalSplit_railways_orig!$D$48*(1+(ModalSplit_railways_orig!$G$48/100))^(K1-ModalSplit_railways_orig!$D$47)</f>
        <v>80.533715083210026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3" workbookViewId="0">
      <selection activeCell="J36" sqref="J36"/>
    </sheetView>
  </sheetViews>
  <sheetFormatPr baseColWidth="10" defaultRowHeight="15" x14ac:dyDescent="0.25"/>
  <sheetData>
    <row r="1" spans="1:11" x14ac:dyDescent="0.25">
      <c r="A1" t="s">
        <v>7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 x14ac:dyDescent="0.25">
      <c r="A2" t="s">
        <v>19</v>
      </c>
      <c r="B2">
        <v>14.6</v>
      </c>
      <c r="C2">
        <v>14.8</v>
      </c>
      <c r="D2">
        <v>16.399999999999999</v>
      </c>
      <c r="E2">
        <v>15.9</v>
      </c>
      <c r="F2">
        <v>15.9</v>
      </c>
      <c r="G2">
        <v>15.2</v>
      </c>
      <c r="H2">
        <v>14.7</v>
      </c>
      <c r="I2">
        <v>15.7</v>
      </c>
      <c r="J2">
        <v>12.5</v>
      </c>
      <c r="K2">
        <v>11.4</v>
      </c>
    </row>
    <row r="3" spans="1:11" x14ac:dyDescent="0.25">
      <c r="A3" t="s">
        <v>21</v>
      </c>
      <c r="B3">
        <v>33.6</v>
      </c>
      <c r="C3">
        <v>24.9</v>
      </c>
      <c r="D3">
        <v>30.5</v>
      </c>
      <c r="E3">
        <v>27.5</v>
      </c>
      <c r="F3">
        <v>26.9</v>
      </c>
      <c r="G3">
        <v>27.4</v>
      </c>
      <c r="H3">
        <v>27.3</v>
      </c>
      <c r="I3">
        <v>24.8</v>
      </c>
      <c r="J3">
        <v>24.5</v>
      </c>
      <c r="K3">
        <v>31.8</v>
      </c>
    </row>
    <row r="4" spans="1:11" x14ac:dyDescent="0.25">
      <c r="A4" t="s">
        <v>23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</v>
      </c>
      <c r="J4">
        <v>0</v>
      </c>
      <c r="K4">
        <v>0.1</v>
      </c>
    </row>
    <row r="5" spans="1:11" x14ac:dyDescent="0.25">
      <c r="A5" t="s">
        <v>25</v>
      </c>
      <c r="B5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</row>
    <row r="6" spans="1:11" x14ac:dyDescent="0.25">
      <c r="A6" t="s">
        <v>27</v>
      </c>
      <c r="B6">
        <v>10.8</v>
      </c>
      <c r="C6">
        <v>9.4</v>
      </c>
      <c r="D6">
        <v>10.1</v>
      </c>
      <c r="E6">
        <v>10.199999999999999</v>
      </c>
      <c r="F6">
        <v>9.9</v>
      </c>
      <c r="G6">
        <v>9.1</v>
      </c>
      <c r="H6">
        <v>8.6999999999999993</v>
      </c>
      <c r="I6">
        <v>8.6999999999999993</v>
      </c>
      <c r="J6">
        <v>7.5</v>
      </c>
      <c r="K6">
        <v>8</v>
      </c>
    </row>
    <row r="7" spans="1:11" x14ac:dyDescent="0.25">
      <c r="A7" t="s">
        <v>29</v>
      </c>
      <c r="B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</row>
    <row r="8" spans="1:11" x14ac:dyDescent="0.25">
      <c r="A8" t="s">
        <v>31</v>
      </c>
      <c r="B8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</row>
    <row r="9" spans="1:11" x14ac:dyDescent="0.25">
      <c r="A9" t="s">
        <v>33</v>
      </c>
      <c r="B9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</row>
    <row r="10" spans="1:11" x14ac:dyDescent="0.25">
      <c r="A10" t="s">
        <v>35</v>
      </c>
      <c r="B10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</row>
    <row r="11" spans="1:11" x14ac:dyDescent="0.25">
      <c r="A11" t="s">
        <v>37</v>
      </c>
      <c r="B11">
        <v>3</v>
      </c>
      <c r="C11">
        <v>2.9</v>
      </c>
      <c r="D11">
        <v>3</v>
      </c>
      <c r="E11">
        <v>3</v>
      </c>
      <c r="F11">
        <v>2.9</v>
      </c>
      <c r="G11">
        <v>2.9</v>
      </c>
      <c r="H11">
        <v>2.8</v>
      </c>
      <c r="I11">
        <v>2.4</v>
      </c>
      <c r="J11">
        <v>2.2999999999999998</v>
      </c>
      <c r="K11">
        <v>2.4</v>
      </c>
    </row>
    <row r="12" spans="1:11" x14ac:dyDescent="0.25">
      <c r="A12" t="s">
        <v>39</v>
      </c>
      <c r="B12">
        <v>8.1999999999999993</v>
      </c>
      <c r="C12">
        <v>6.4</v>
      </c>
      <c r="D12">
        <v>7.3</v>
      </c>
      <c r="E12">
        <v>7.3</v>
      </c>
      <c r="F12">
        <v>6.9</v>
      </c>
      <c r="G12">
        <v>7.8</v>
      </c>
      <c r="H12">
        <v>7.4</v>
      </c>
      <c r="I12">
        <v>6.3</v>
      </c>
      <c r="J12">
        <v>5.2</v>
      </c>
      <c r="K12">
        <v>6.5</v>
      </c>
    </row>
    <row r="13" spans="1:11" x14ac:dyDescent="0.25">
      <c r="A13" t="s">
        <v>41</v>
      </c>
      <c r="B13">
        <v>0.1</v>
      </c>
      <c r="C13">
        <v>0.1</v>
      </c>
      <c r="D13">
        <v>0.1</v>
      </c>
      <c r="E13">
        <v>0.1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43</v>
      </c>
      <c r="B14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</row>
    <row r="15" spans="1:11" x14ac:dyDescent="0.25">
      <c r="A15" t="s">
        <v>45</v>
      </c>
      <c r="B15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</row>
    <row r="16" spans="1:11" x14ac:dyDescent="0.25">
      <c r="A16" t="s">
        <v>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t="s">
        <v>49</v>
      </c>
      <c r="B17">
        <v>12.9</v>
      </c>
      <c r="C17">
        <v>11.1</v>
      </c>
      <c r="D17">
        <v>8.9</v>
      </c>
      <c r="E17">
        <v>10.5</v>
      </c>
      <c r="F17">
        <v>8.4</v>
      </c>
      <c r="G17">
        <v>8</v>
      </c>
      <c r="H17">
        <v>6.2</v>
      </c>
      <c r="I17">
        <v>6.2</v>
      </c>
      <c r="J17">
        <v>7.5</v>
      </c>
      <c r="K17">
        <v>8.1999999999999993</v>
      </c>
    </row>
    <row r="18" spans="1:11" x14ac:dyDescent="0.25">
      <c r="A18" t="s">
        <v>51</v>
      </c>
      <c r="B18">
        <v>7.4</v>
      </c>
      <c r="C18">
        <v>5.7</v>
      </c>
      <c r="D18">
        <v>6.4</v>
      </c>
      <c r="E18">
        <v>6.1</v>
      </c>
      <c r="F18">
        <v>5.5</v>
      </c>
      <c r="G18">
        <v>5.4</v>
      </c>
      <c r="H18">
        <v>5.4</v>
      </c>
      <c r="I18">
        <v>4.8</v>
      </c>
      <c r="J18">
        <v>4.0999999999999996</v>
      </c>
      <c r="K18">
        <v>5.2</v>
      </c>
    </row>
    <row r="19" spans="1:11" x14ac:dyDescent="0.25">
      <c r="A19" t="s">
        <v>52</v>
      </c>
      <c r="B19">
        <v>0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</row>
    <row r="20" spans="1:11" x14ac:dyDescent="0.25">
      <c r="A20" t="s">
        <v>54</v>
      </c>
      <c r="B20">
        <v>45.8</v>
      </c>
      <c r="C20">
        <v>45.6</v>
      </c>
      <c r="D20">
        <v>47.2</v>
      </c>
      <c r="E20">
        <v>46</v>
      </c>
      <c r="F20">
        <v>46.1</v>
      </c>
      <c r="G20">
        <v>45.4</v>
      </c>
      <c r="H20">
        <v>44.3</v>
      </c>
      <c r="I20">
        <v>44.7</v>
      </c>
      <c r="J20">
        <v>43.2</v>
      </c>
      <c r="K20">
        <v>42.7</v>
      </c>
    </row>
    <row r="21" spans="1:11" x14ac:dyDescent="0.25">
      <c r="A21" t="s">
        <v>56</v>
      </c>
      <c r="B21">
        <v>4</v>
      </c>
      <c r="C21">
        <v>3.4</v>
      </c>
      <c r="D21">
        <v>3.7</v>
      </c>
      <c r="E21">
        <v>3.9</v>
      </c>
      <c r="F21">
        <v>3.5</v>
      </c>
      <c r="G21">
        <v>2.8</v>
      </c>
      <c r="H21">
        <v>3</v>
      </c>
      <c r="I21">
        <v>2.9</v>
      </c>
      <c r="J21">
        <v>2.1</v>
      </c>
      <c r="K21">
        <v>2.4</v>
      </c>
    </row>
    <row r="22" spans="1:11" x14ac:dyDescent="0.25">
      <c r="A22" t="s">
        <v>58</v>
      </c>
      <c r="B22">
        <v>0.1</v>
      </c>
      <c r="C22">
        <v>0.1</v>
      </c>
      <c r="D22">
        <v>0.1</v>
      </c>
      <c r="E22">
        <v>0</v>
      </c>
      <c r="F22">
        <v>0.1</v>
      </c>
      <c r="G22">
        <v>0</v>
      </c>
      <c r="H22">
        <v>0.1</v>
      </c>
      <c r="I22">
        <v>0.1</v>
      </c>
      <c r="J22">
        <v>0.1</v>
      </c>
      <c r="K22">
        <v>0</v>
      </c>
    </row>
    <row r="23" spans="1:11" x14ac:dyDescent="0.25">
      <c r="A23" t="s">
        <v>59</v>
      </c>
      <c r="B23">
        <v>0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</row>
    <row r="24" spans="1:11" x14ac:dyDescent="0.25">
      <c r="A24" t="s">
        <v>61</v>
      </c>
      <c r="B24">
        <v>33.799999999999997</v>
      </c>
      <c r="C24">
        <v>27.4</v>
      </c>
      <c r="D24">
        <v>29.2</v>
      </c>
      <c r="E24">
        <v>29</v>
      </c>
      <c r="F24">
        <v>29</v>
      </c>
      <c r="G24">
        <v>30.4</v>
      </c>
      <c r="H24">
        <v>29.4</v>
      </c>
      <c r="I24">
        <v>27.4</v>
      </c>
      <c r="J24">
        <v>27.1</v>
      </c>
      <c r="K24">
        <v>28.1</v>
      </c>
    </row>
    <row r="25" spans="1:11" x14ac:dyDescent="0.25">
      <c r="A25" t="s">
        <v>63</v>
      </c>
      <c r="B25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</row>
    <row r="26" spans="1:11" x14ac:dyDescent="0.25">
      <c r="A26" t="s">
        <v>65</v>
      </c>
      <c r="B26">
        <v>5.6</v>
      </c>
      <c r="C26">
        <v>4.5</v>
      </c>
      <c r="D26">
        <v>4.7</v>
      </c>
      <c r="E26">
        <v>4.5999999999999996</v>
      </c>
      <c r="F26">
        <v>4</v>
      </c>
      <c r="G26">
        <v>3.2</v>
      </c>
      <c r="H26">
        <v>3.7</v>
      </c>
      <c r="I26">
        <v>3.6</v>
      </c>
      <c r="J26">
        <v>3</v>
      </c>
      <c r="K26">
        <v>3.6</v>
      </c>
    </row>
    <row r="27" spans="1:11" x14ac:dyDescent="0.25">
      <c r="A27" t="s">
        <v>67</v>
      </c>
      <c r="B27">
        <v>0.2</v>
      </c>
      <c r="C27">
        <v>0.3</v>
      </c>
      <c r="D27">
        <v>0.4</v>
      </c>
      <c r="E27">
        <v>0.4</v>
      </c>
      <c r="F27">
        <v>0.4</v>
      </c>
      <c r="G27">
        <v>0.4</v>
      </c>
      <c r="H27">
        <v>0.3</v>
      </c>
      <c r="I27">
        <v>0.3</v>
      </c>
      <c r="J27">
        <v>0.4</v>
      </c>
      <c r="K27">
        <v>0.3</v>
      </c>
    </row>
    <row r="28" spans="1:11" x14ac:dyDescent="0.25">
      <c r="A28" t="s">
        <v>69</v>
      </c>
      <c r="B28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>
        <v>0</v>
      </c>
      <c r="I28">
        <v>0</v>
      </c>
      <c r="J28">
        <v>0.1</v>
      </c>
      <c r="K28">
        <v>0.1</v>
      </c>
    </row>
    <row r="29" spans="1:11" x14ac:dyDescent="0.25">
      <c r="A29" t="s">
        <v>71</v>
      </c>
      <c r="B29">
        <v>0.1</v>
      </c>
      <c r="C29">
        <v>0.1</v>
      </c>
      <c r="D29">
        <v>0.1</v>
      </c>
      <c r="E29">
        <v>0.1</v>
      </c>
      <c r="F29">
        <v>0.1</v>
      </c>
      <c r="G29">
        <v>0.1</v>
      </c>
      <c r="H29">
        <v>0.1</v>
      </c>
      <c r="I29">
        <v>0.1</v>
      </c>
      <c r="J29">
        <v>0.1</v>
      </c>
      <c r="K29">
        <v>0.1</v>
      </c>
    </row>
    <row r="30" spans="1:11" x14ac:dyDescent="0.25">
      <c r="A30" t="s">
        <v>73</v>
      </c>
      <c r="B30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</row>
    <row r="31" spans="1:11" x14ac:dyDescent="0.25">
      <c r="A31" t="s">
        <v>76</v>
      </c>
      <c r="B31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</row>
    <row r="32" spans="1:11" x14ac:dyDescent="0.25">
      <c r="A32" t="s">
        <v>78</v>
      </c>
      <c r="B32">
        <v>0.1</v>
      </c>
      <c r="C32">
        <v>0.1</v>
      </c>
      <c r="D32">
        <v>0.2</v>
      </c>
      <c r="E32">
        <v>0.1</v>
      </c>
      <c r="F32">
        <v>0.1</v>
      </c>
      <c r="G32">
        <v>0.1</v>
      </c>
      <c r="H32">
        <v>0.1</v>
      </c>
      <c r="I32">
        <v>0.1</v>
      </c>
      <c r="J32">
        <v>0.1</v>
      </c>
      <c r="K32">
        <v>0.1</v>
      </c>
    </row>
    <row r="33" spans="1:11" x14ac:dyDescent="0.25">
      <c r="A33" t="s">
        <v>79</v>
      </c>
      <c r="B33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</row>
    <row r="34" spans="1:11" x14ac:dyDescent="0.25">
      <c r="A34" t="s">
        <v>81</v>
      </c>
      <c r="B34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</row>
    <row r="35" spans="1:11" x14ac:dyDescent="0.25">
      <c r="A35" t="s">
        <v>83</v>
      </c>
      <c r="B35" s="37">
        <f>ModalSplit_railways_orig!$E$45*(1+(ModalSplit_railways_orig!$G$45/100))^(B1-ModalSplit_railways_orig!$E$42)</f>
        <v>14.757288609992171</v>
      </c>
      <c r="C35" s="37">
        <f>ModalSplit_railways_orig!$E$45*(1+(ModalSplit_railways_orig!$G$45/100))^(C1-ModalSplit_railways_orig!$E$42)</f>
        <v>15.723100131656338</v>
      </c>
      <c r="D35" s="37">
        <f>ModalSplit_railways_orig!$E$45*(1+(ModalSplit_railways_orig!$G$45/100))^(D1-ModalSplit_railways_orig!$E$42)</f>
        <v>16.752120547584976</v>
      </c>
      <c r="E35" s="37">
        <f>ModalSplit_railways_orig!$E$45*(1+(ModalSplit_railways_orig!$G$45/100))^(E1-ModalSplit_railways_orig!$E$42)</f>
        <v>17.848486652819886</v>
      </c>
      <c r="F35" s="37">
        <f>ModalSplit_railways_orig!$E$45*(1+(ModalSplit_railways_orig!$G$45/100))^(F1-ModalSplit_railways_orig!$E$42)</f>
        <v>19.016605980776276</v>
      </c>
      <c r="G35" s="37">
        <f>ModalSplit_railways_orig!$E$45*(1+(ModalSplit_railways_orig!$G$45/100))^(G1-ModalSplit_railways_orig!$E$42)</f>
        <v>20.261174522096628</v>
      </c>
      <c r="H35" s="37">
        <f>ModalSplit_railways_orig!$E$45*(1+(ModalSplit_railways_orig!$G$45/100))^(H1-ModalSplit_railways_orig!$E$42)</f>
        <v>21.587195603139904</v>
      </c>
      <c r="I35">
        <v>23</v>
      </c>
      <c r="J35" s="37">
        <f>ModalSplit_railways_orig!$E$45*(1+(ModalSplit_railways_orig!$G$45/100))^(J1-ModalSplit_railways_orig!$E$42)-4.3</f>
        <v>20.205267368914583</v>
      </c>
      <c r="K35" s="37">
        <f>ModalSplit_railways_orig!$E$45*(1+(ModalSplit_railways_orig!$G$45/100))^(K1-ModalSplit_railways_orig!$E$42)</f>
        <v>26.109049079216934</v>
      </c>
    </row>
    <row r="36" spans="1:11" x14ac:dyDescent="0.25">
      <c r="A36" t="s">
        <v>85</v>
      </c>
      <c r="B36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</row>
    <row r="37" spans="1:11" x14ac:dyDescent="0.25">
      <c r="A37" t="s">
        <v>87</v>
      </c>
      <c r="B37">
        <v>0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16" workbookViewId="0">
      <selection activeCell="G50" sqref="G50"/>
    </sheetView>
  </sheetViews>
  <sheetFormatPr baseColWidth="10" defaultRowHeight="15" x14ac:dyDescent="0.25"/>
  <sheetData>
    <row r="1" spans="1:10" x14ac:dyDescent="0.25">
      <c r="A1" s="15" t="s">
        <v>6</v>
      </c>
      <c r="B1" s="15" t="s">
        <v>7</v>
      </c>
      <c r="C1" s="17" t="s">
        <v>88</v>
      </c>
      <c r="D1">
        <v>2018</v>
      </c>
    </row>
    <row r="2" spans="1:10" x14ac:dyDescent="0.25">
      <c r="A2" s="16" t="s">
        <v>10</v>
      </c>
      <c r="B2" s="19"/>
      <c r="C2" s="20"/>
    </row>
    <row r="3" spans="1:10" x14ac:dyDescent="0.25">
      <c r="A3" s="16" t="s">
        <v>11</v>
      </c>
      <c r="B3" s="19"/>
      <c r="C3" s="20">
        <v>18.7</v>
      </c>
    </row>
    <row r="4" spans="1:10" x14ac:dyDescent="0.25">
      <c r="A4" s="16" t="s">
        <v>12</v>
      </c>
      <c r="B4" s="19"/>
      <c r="C4" s="20">
        <v>18</v>
      </c>
    </row>
    <row r="5" spans="1:10" x14ac:dyDescent="0.25">
      <c r="A5" s="16" t="s">
        <v>13</v>
      </c>
      <c r="B5" s="19"/>
      <c r="C5" s="20"/>
    </row>
    <row r="6" spans="1:10" x14ac:dyDescent="0.25">
      <c r="A6" s="16" t="s">
        <v>14</v>
      </c>
      <c r="B6" s="19"/>
      <c r="C6" s="20"/>
    </row>
    <row r="7" spans="1:10" x14ac:dyDescent="0.25">
      <c r="A7" s="16" t="s">
        <v>15</v>
      </c>
      <c r="B7" s="19"/>
      <c r="C7" s="20"/>
    </row>
    <row r="8" spans="1:10" x14ac:dyDescent="0.25">
      <c r="A8" s="16" t="s">
        <v>16</v>
      </c>
      <c r="B8" s="19"/>
      <c r="C8" s="20"/>
      <c r="J8" t="s">
        <v>115</v>
      </c>
    </row>
    <row r="9" spans="1:10" x14ac:dyDescent="0.25">
      <c r="A9" s="16" t="s">
        <v>18</v>
      </c>
      <c r="B9" s="19" t="s">
        <v>19</v>
      </c>
      <c r="C9" s="20">
        <v>11.7</v>
      </c>
    </row>
    <row r="10" spans="1:10" x14ac:dyDescent="0.25">
      <c r="A10" s="16" t="s">
        <v>20</v>
      </c>
      <c r="B10" s="19" t="s">
        <v>21</v>
      </c>
      <c r="C10" s="20">
        <v>19.3</v>
      </c>
    </row>
    <row r="11" spans="1:10" x14ac:dyDescent="0.25">
      <c r="A11" s="16" t="s">
        <v>22</v>
      </c>
      <c r="B11" s="19" t="s">
        <v>23</v>
      </c>
      <c r="C11" s="20">
        <v>27.6</v>
      </c>
    </row>
    <row r="12" spans="1:10" x14ac:dyDescent="0.25">
      <c r="A12" s="16" t="s">
        <v>24</v>
      </c>
      <c r="B12" s="19" t="s">
        <v>25</v>
      </c>
      <c r="C12" s="20">
        <v>11.8</v>
      </c>
    </row>
    <row r="13" spans="1:10" x14ac:dyDescent="0.25">
      <c r="A13" s="16" t="s">
        <v>26</v>
      </c>
      <c r="B13" s="19" t="s">
        <v>27</v>
      </c>
      <c r="C13" s="20">
        <v>19.8</v>
      </c>
    </row>
    <row r="14" spans="1:10" x14ac:dyDescent="0.25">
      <c r="A14" s="16" t="s">
        <v>28</v>
      </c>
      <c r="B14" s="19" t="s">
        <v>29</v>
      </c>
      <c r="C14" s="20">
        <v>46.2</v>
      </c>
    </row>
    <row r="15" spans="1:10" x14ac:dyDescent="0.25">
      <c r="A15" s="16" t="s">
        <v>30</v>
      </c>
      <c r="B15" s="19" t="s">
        <v>31</v>
      </c>
      <c r="C15" s="20">
        <v>0.8</v>
      </c>
    </row>
    <row r="16" spans="1:10" x14ac:dyDescent="0.25">
      <c r="A16" s="16" t="s">
        <v>32</v>
      </c>
      <c r="B16" s="19" t="s">
        <v>33</v>
      </c>
      <c r="C16" s="20">
        <v>2.1</v>
      </c>
    </row>
    <row r="17" spans="1:6" x14ac:dyDescent="0.25">
      <c r="A17" s="16" t="s">
        <v>34</v>
      </c>
      <c r="B17" s="19" t="s">
        <v>35</v>
      </c>
      <c r="C17" s="20">
        <v>5</v>
      </c>
    </row>
    <row r="18" spans="1:6" x14ac:dyDescent="0.25">
      <c r="A18" s="16" t="s">
        <v>36</v>
      </c>
      <c r="B18" s="19" t="s">
        <v>37</v>
      </c>
      <c r="C18" s="20">
        <v>9.9</v>
      </c>
    </row>
    <row r="19" spans="1:6" x14ac:dyDescent="0.25">
      <c r="A19" s="16" t="s">
        <v>38</v>
      </c>
      <c r="B19" s="19" t="s">
        <v>39</v>
      </c>
      <c r="C19" s="20">
        <v>21.2</v>
      </c>
    </row>
    <row r="20" spans="1:6" x14ac:dyDescent="0.25">
      <c r="A20" s="16" t="s">
        <v>40</v>
      </c>
      <c r="B20" s="19" t="s">
        <v>41</v>
      </c>
      <c r="C20" s="20">
        <v>13.1</v>
      </c>
    </row>
    <row r="21" spans="1:6" x14ac:dyDescent="0.25">
      <c r="A21" s="16" t="s">
        <v>42</v>
      </c>
      <c r="B21" s="19" t="s">
        <v>43</v>
      </c>
      <c r="C21" s="20">
        <v>18.7</v>
      </c>
    </row>
    <row r="22" spans="1:6" x14ac:dyDescent="0.25">
      <c r="A22" s="16" t="s">
        <v>44</v>
      </c>
      <c r="B22" s="19" t="s">
        <v>45</v>
      </c>
      <c r="C22" s="20">
        <v>75.8</v>
      </c>
    </row>
    <row r="23" spans="1:6" x14ac:dyDescent="0.25">
      <c r="A23" s="16" t="s">
        <v>46</v>
      </c>
      <c r="B23" s="19" t="s">
        <v>47</v>
      </c>
      <c r="C23" s="20">
        <v>67.900000000000006</v>
      </c>
    </row>
    <row r="24" spans="1:6" x14ac:dyDescent="0.25">
      <c r="A24" s="16" t="s">
        <v>48</v>
      </c>
      <c r="B24" s="19" t="s">
        <v>49</v>
      </c>
      <c r="C24" s="20">
        <v>8.1999999999999993</v>
      </c>
      <c r="F24" s="34" t="s">
        <v>110</v>
      </c>
    </row>
    <row r="25" spans="1:6" x14ac:dyDescent="0.25">
      <c r="A25" s="16" t="s">
        <v>50</v>
      </c>
      <c r="B25" s="19" t="s">
        <v>51</v>
      </c>
      <c r="C25" s="20">
        <v>27</v>
      </c>
      <c r="F25" s="35" t="s">
        <v>111</v>
      </c>
    </row>
    <row r="26" spans="1:6" x14ac:dyDescent="0.25">
      <c r="A26" s="16" t="s">
        <v>52</v>
      </c>
      <c r="B26" s="19" t="s">
        <v>52</v>
      </c>
      <c r="C26" s="20">
        <v>18.7</v>
      </c>
      <c r="F26" s="35" t="s">
        <v>112</v>
      </c>
    </row>
    <row r="27" spans="1:6" x14ac:dyDescent="0.25">
      <c r="A27" s="16" t="s">
        <v>53</v>
      </c>
      <c r="B27" s="19" t="s">
        <v>54</v>
      </c>
      <c r="C27" s="20">
        <v>6.4</v>
      </c>
    </row>
    <row r="28" spans="1:6" x14ac:dyDescent="0.25">
      <c r="A28" s="16" t="s">
        <v>55</v>
      </c>
      <c r="B28" s="19" t="s">
        <v>56</v>
      </c>
      <c r="C28" s="20">
        <v>31.5</v>
      </c>
    </row>
    <row r="29" spans="1:6" x14ac:dyDescent="0.25">
      <c r="A29" s="16" t="s">
        <v>57</v>
      </c>
      <c r="B29" s="19" t="s">
        <v>58</v>
      </c>
      <c r="C29" s="20">
        <v>26.8</v>
      </c>
    </row>
    <row r="30" spans="1:6" x14ac:dyDescent="0.25">
      <c r="A30" s="16" t="s">
        <v>59</v>
      </c>
      <c r="B30" s="19" t="s">
        <v>59</v>
      </c>
      <c r="C30" s="20">
        <v>14.2</v>
      </c>
    </row>
    <row r="31" spans="1:6" x14ac:dyDescent="0.25">
      <c r="A31" s="16" t="s">
        <v>60</v>
      </c>
      <c r="B31" s="19" t="s">
        <v>61</v>
      </c>
      <c r="C31" s="20">
        <v>28.9</v>
      </c>
    </row>
    <row r="32" spans="1:6" x14ac:dyDescent="0.25">
      <c r="A32" s="16" t="s">
        <v>62</v>
      </c>
      <c r="B32" s="19" t="s">
        <v>63</v>
      </c>
      <c r="C32" s="20">
        <v>35.299999999999997</v>
      </c>
    </row>
    <row r="33" spans="1:7" x14ac:dyDescent="0.25">
      <c r="A33" s="16" t="s">
        <v>64</v>
      </c>
      <c r="B33" s="19" t="s">
        <v>65</v>
      </c>
      <c r="C33" s="20">
        <v>32.6</v>
      </c>
    </row>
    <row r="34" spans="1:7" x14ac:dyDescent="0.25">
      <c r="A34" s="16" t="s">
        <v>66</v>
      </c>
      <c r="B34" s="19" t="s">
        <v>67</v>
      </c>
      <c r="C34" s="20">
        <v>29</v>
      </c>
    </row>
    <row r="35" spans="1:7" x14ac:dyDescent="0.25">
      <c r="A35" s="16" t="s">
        <v>68</v>
      </c>
      <c r="B35" s="19" t="s">
        <v>69</v>
      </c>
      <c r="C35" s="20">
        <v>31.1</v>
      </c>
    </row>
    <row r="36" spans="1:7" x14ac:dyDescent="0.25">
      <c r="A36" s="16" t="s">
        <v>70</v>
      </c>
      <c r="B36" s="19" t="s">
        <v>71</v>
      </c>
      <c r="C36" s="20">
        <v>9.4</v>
      </c>
    </row>
    <row r="37" spans="1:7" x14ac:dyDescent="0.25">
      <c r="A37" s="16" t="s">
        <v>72</v>
      </c>
      <c r="B37" s="19" t="s">
        <v>73</v>
      </c>
      <c r="C37" s="20">
        <v>18.7</v>
      </c>
      <c r="D37" t="s">
        <v>119</v>
      </c>
      <c r="E37" t="s">
        <v>116</v>
      </c>
    </row>
    <row r="38" spans="1:7" x14ac:dyDescent="0.25">
      <c r="A38" s="16" t="s">
        <v>75</v>
      </c>
      <c r="B38" s="19" t="s">
        <v>76</v>
      </c>
      <c r="C38" s="20">
        <v>15.5</v>
      </c>
      <c r="E38" t="s">
        <v>112</v>
      </c>
    </row>
    <row r="39" spans="1:7" x14ac:dyDescent="0.25">
      <c r="A39" s="16" t="s">
        <v>77</v>
      </c>
      <c r="B39" s="19" t="s">
        <v>78</v>
      </c>
      <c r="C39" s="20">
        <v>34.700000000000003</v>
      </c>
    </row>
    <row r="40" spans="1:7" x14ac:dyDescent="0.25">
      <c r="A40" s="16" t="s">
        <v>79</v>
      </c>
      <c r="B40" s="19" t="s">
        <v>79</v>
      </c>
      <c r="C40" s="20">
        <v>18.7</v>
      </c>
    </row>
    <row r="41" spans="1:7" x14ac:dyDescent="0.25">
      <c r="A41" s="16" t="s">
        <v>80</v>
      </c>
      <c r="B41" s="19" t="s">
        <v>81</v>
      </c>
      <c r="C41" s="20">
        <v>18.7</v>
      </c>
    </row>
    <row r="42" spans="1:7" x14ac:dyDescent="0.25">
      <c r="A42" s="17" t="s">
        <v>82</v>
      </c>
      <c r="B42" s="19" t="s">
        <v>83</v>
      </c>
      <c r="C42" s="20">
        <v>18.7</v>
      </c>
      <c r="E42">
        <v>2008</v>
      </c>
      <c r="F42">
        <v>2017</v>
      </c>
    </row>
    <row r="43" spans="1:7" s="27" customFormat="1" x14ac:dyDescent="0.25">
      <c r="A43" s="39"/>
      <c r="B43" s="31"/>
      <c r="C43" s="32"/>
      <c r="D43" s="27" t="s">
        <v>117</v>
      </c>
      <c r="E43" s="27">
        <v>67</v>
      </c>
      <c r="F43" s="27">
        <v>79</v>
      </c>
      <c r="G43" s="38">
        <f>(POWER(F43/E43,(1/($F$42-$E$42)))-1)*100</f>
        <v>1.8474721473419775</v>
      </c>
    </row>
    <row r="44" spans="1:7" s="27" customFormat="1" x14ac:dyDescent="0.25">
      <c r="A44" s="39"/>
      <c r="B44" s="31"/>
      <c r="C44" s="32"/>
      <c r="D44" s="27" t="s">
        <v>97</v>
      </c>
      <c r="E44" s="27">
        <v>20</v>
      </c>
      <c r="F44" s="27">
        <v>9</v>
      </c>
      <c r="G44" s="38">
        <f t="shared" ref="G44" si="0">(POWER(F44/E44,(1/($F$42-$E$42)))-1)*100</f>
        <v>-8.4901049890631306</v>
      </c>
    </row>
    <row r="45" spans="1:7" s="27" customFormat="1" x14ac:dyDescent="0.25">
      <c r="A45" s="39"/>
      <c r="B45" s="31"/>
      <c r="C45" s="32"/>
      <c r="D45" s="27" t="s">
        <v>118</v>
      </c>
      <c r="E45" s="27">
        <v>13</v>
      </c>
      <c r="F45" s="27">
        <v>23</v>
      </c>
      <c r="G45" s="38">
        <f>(POWER(F45/E45,(1/($F$42-$E$42)))-1)*100</f>
        <v>6.5446407344111668</v>
      </c>
    </row>
    <row r="46" spans="1:7" x14ac:dyDescent="0.25">
      <c r="A46" s="18" t="s">
        <v>84</v>
      </c>
      <c r="B46" s="19" t="s">
        <v>85</v>
      </c>
      <c r="C46" s="20">
        <v>18.7</v>
      </c>
    </row>
    <row r="47" spans="1:7" x14ac:dyDescent="0.25">
      <c r="A47" s="18" t="s">
        <v>86</v>
      </c>
      <c r="B47" s="19" t="s">
        <v>87</v>
      </c>
      <c r="C47" s="20">
        <v>18.7</v>
      </c>
      <c r="D47" s="37">
        <v>2009</v>
      </c>
      <c r="E47" s="37">
        <v>2015</v>
      </c>
    </row>
    <row r="48" spans="1:7" x14ac:dyDescent="0.25">
      <c r="C48" t="s">
        <v>117</v>
      </c>
      <c r="D48" s="37">
        <v>63</v>
      </c>
      <c r="E48" s="37">
        <v>73</v>
      </c>
      <c r="G48" s="38">
        <f>(POWER(E48/D48,(1/($E$47-$D$47)))-1)*100</f>
        <v>2.4858054028687349</v>
      </c>
    </row>
    <row r="49" spans="3:7" x14ac:dyDescent="0.25">
      <c r="C49" t="s">
        <v>97</v>
      </c>
      <c r="D49" s="37">
        <v>37</v>
      </c>
      <c r="E49" s="37">
        <v>27</v>
      </c>
      <c r="G49" s="38">
        <f>(POWER(E49/D49,(1/($E$47-$D$47)))-1)*100</f>
        <v>-5.1158495766713834</v>
      </c>
    </row>
  </sheetData>
  <hyperlinks>
    <hyperlink ref="F26" r:id="rId1"/>
    <hyperlink ref="F25" r:id="rId2"/>
  </hyperlinks>
  <pageMargins left="0.7" right="0.7" top="0.78740157499999996" bottom="0.78740157499999996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I40" sqref="I40"/>
    </sheetView>
  </sheetViews>
  <sheetFormatPr baseColWidth="10" defaultRowHeight="15" x14ac:dyDescent="0.25"/>
  <sheetData>
    <row r="1" spans="1:4" x14ac:dyDescent="0.25">
      <c r="A1" s="8" t="s">
        <v>6</v>
      </c>
      <c r="B1" s="8" t="s">
        <v>7</v>
      </c>
      <c r="C1" s="8" t="s">
        <v>88</v>
      </c>
      <c r="D1" s="8"/>
    </row>
    <row r="2" spans="1:4" x14ac:dyDescent="0.25">
      <c r="A2" s="9" t="s">
        <v>8</v>
      </c>
      <c r="B2" s="9"/>
      <c r="C2" s="10">
        <v>2018</v>
      </c>
      <c r="D2" s="8"/>
    </row>
    <row r="3" spans="1:4" x14ac:dyDescent="0.25">
      <c r="A3" s="9" t="s">
        <v>10</v>
      </c>
      <c r="B3" s="12"/>
      <c r="C3" s="13">
        <v>75.3</v>
      </c>
      <c r="D3" s="8"/>
    </row>
    <row r="4" spans="1:4" x14ac:dyDescent="0.25">
      <c r="A4" s="9" t="s">
        <v>11</v>
      </c>
      <c r="B4" s="12"/>
      <c r="C4" s="13">
        <v>76.5</v>
      </c>
      <c r="D4" s="8"/>
    </row>
    <row r="5" spans="1:4" x14ac:dyDescent="0.25">
      <c r="A5" s="9" t="s">
        <v>12</v>
      </c>
      <c r="B5" s="12"/>
      <c r="C5" s="13"/>
      <c r="D5" s="8"/>
    </row>
    <row r="6" spans="1:4" x14ac:dyDescent="0.25">
      <c r="A6" s="9" t="s">
        <v>13</v>
      </c>
      <c r="B6" s="12"/>
      <c r="C6" s="13"/>
      <c r="D6" s="8"/>
    </row>
    <row r="7" spans="1:4" x14ac:dyDescent="0.25">
      <c r="A7" s="9" t="s">
        <v>14</v>
      </c>
      <c r="B7" s="12"/>
      <c r="C7" s="13"/>
      <c r="D7" s="8"/>
    </row>
    <row r="8" spans="1:4" x14ac:dyDescent="0.25">
      <c r="A8" s="9" t="s">
        <v>15</v>
      </c>
      <c r="B8" s="12"/>
      <c r="C8" s="13"/>
      <c r="D8" s="8"/>
    </row>
    <row r="9" spans="1:4" x14ac:dyDescent="0.25">
      <c r="A9" s="9" t="s">
        <v>16</v>
      </c>
      <c r="B9" s="12"/>
      <c r="C9" s="13"/>
      <c r="D9" s="8" t="s">
        <v>17</v>
      </c>
    </row>
    <row r="10" spans="1:4" x14ac:dyDescent="0.25">
      <c r="A10" s="9" t="s">
        <v>18</v>
      </c>
      <c r="B10" s="12" t="s">
        <v>19</v>
      </c>
      <c r="C10" s="13">
        <v>72.099999999999994</v>
      </c>
      <c r="D10" s="8"/>
    </row>
    <row r="11" spans="1:4" x14ac:dyDescent="0.25">
      <c r="A11" s="9" t="s">
        <v>20</v>
      </c>
      <c r="B11" s="12" t="s">
        <v>21</v>
      </c>
      <c r="C11" s="13">
        <v>56.2</v>
      </c>
      <c r="D11" s="8"/>
    </row>
    <row r="12" spans="1:4" x14ac:dyDescent="0.25">
      <c r="A12" s="9" t="s">
        <v>22</v>
      </c>
      <c r="B12" s="12" t="s">
        <v>23</v>
      </c>
      <c r="C12" s="13">
        <v>72.400000000000006</v>
      </c>
      <c r="D12" s="8"/>
    </row>
    <row r="13" spans="1:4" x14ac:dyDescent="0.25">
      <c r="A13" s="9" t="s">
        <v>24</v>
      </c>
      <c r="B13" s="12" t="s">
        <v>25</v>
      </c>
      <c r="C13" s="13">
        <v>88.2</v>
      </c>
      <c r="D13" s="8"/>
    </row>
    <row r="14" spans="1:4" x14ac:dyDescent="0.25">
      <c r="A14" s="9" t="s">
        <v>26</v>
      </c>
      <c r="B14" s="12" t="s">
        <v>27</v>
      </c>
      <c r="C14" s="13">
        <v>72.8</v>
      </c>
      <c r="D14" s="8"/>
    </row>
    <row r="15" spans="1:4" x14ac:dyDescent="0.25">
      <c r="A15" s="9" t="s">
        <v>28</v>
      </c>
      <c r="B15" s="12" t="s">
        <v>29</v>
      </c>
      <c r="C15" s="13">
        <v>53.8</v>
      </c>
      <c r="D15" s="8"/>
    </row>
    <row r="16" spans="1:4" x14ac:dyDescent="0.25">
      <c r="A16" s="9" t="s">
        <v>30</v>
      </c>
      <c r="B16" s="12" t="s">
        <v>31</v>
      </c>
      <c r="C16" s="13">
        <v>99.2</v>
      </c>
      <c r="D16" s="8"/>
    </row>
    <row r="17" spans="1:3" x14ac:dyDescent="0.25">
      <c r="A17" s="9" t="s">
        <v>32</v>
      </c>
      <c r="B17" s="12" t="s">
        <v>33</v>
      </c>
      <c r="C17" s="13">
        <v>97.9</v>
      </c>
    </row>
    <row r="18" spans="1:3" x14ac:dyDescent="0.25">
      <c r="A18" s="9" t="s">
        <v>34</v>
      </c>
      <c r="B18" s="12" t="s">
        <v>35</v>
      </c>
      <c r="C18" s="13">
        <v>95</v>
      </c>
    </row>
    <row r="19" spans="1:3" x14ac:dyDescent="0.25">
      <c r="A19" s="9" t="s">
        <v>36</v>
      </c>
      <c r="B19" s="12" t="s">
        <v>37</v>
      </c>
      <c r="C19" s="13">
        <v>87.8</v>
      </c>
    </row>
    <row r="20" spans="1:3" x14ac:dyDescent="0.25">
      <c r="A20" s="9" t="s">
        <v>38</v>
      </c>
      <c r="B20" s="12" t="s">
        <v>39</v>
      </c>
      <c r="C20" s="13">
        <v>73.599999999999994</v>
      </c>
    </row>
    <row r="21" spans="1:3" x14ac:dyDescent="0.25">
      <c r="A21" s="9" t="s">
        <v>40</v>
      </c>
      <c r="B21" s="12" t="s">
        <v>41</v>
      </c>
      <c r="C21" s="13">
        <v>86.8</v>
      </c>
    </row>
    <row r="22" spans="1:3" x14ac:dyDescent="0.25">
      <c r="A22" s="9" t="s">
        <v>42</v>
      </c>
      <c r="B22" s="12" t="s">
        <v>43</v>
      </c>
      <c r="C22" s="13">
        <v>100</v>
      </c>
    </row>
    <row r="23" spans="1:3" x14ac:dyDescent="0.25">
      <c r="A23" s="9" t="s">
        <v>44</v>
      </c>
      <c r="B23" s="12" t="s">
        <v>45</v>
      </c>
      <c r="C23" s="13">
        <v>24.2</v>
      </c>
    </row>
    <row r="24" spans="1:3" x14ac:dyDescent="0.25">
      <c r="A24" s="9" t="s">
        <v>46</v>
      </c>
      <c r="B24" s="12" t="s">
        <v>47</v>
      </c>
      <c r="C24" s="13">
        <v>32.1</v>
      </c>
    </row>
    <row r="25" spans="1:3" x14ac:dyDescent="0.25">
      <c r="A25" s="9" t="s">
        <v>48</v>
      </c>
      <c r="B25" s="12" t="s">
        <v>49</v>
      </c>
      <c r="C25" s="13">
        <v>84.3</v>
      </c>
    </row>
    <row r="26" spans="1:3" x14ac:dyDescent="0.25">
      <c r="A26" s="9" t="s">
        <v>50</v>
      </c>
      <c r="B26" s="12" t="s">
        <v>51</v>
      </c>
      <c r="C26" s="13">
        <v>68.900000000000006</v>
      </c>
    </row>
    <row r="27" spans="1:3" x14ac:dyDescent="0.25">
      <c r="A27" s="9" t="s">
        <v>52</v>
      </c>
      <c r="B27" s="12" t="s">
        <v>52</v>
      </c>
      <c r="C27" s="13">
        <v>100</v>
      </c>
    </row>
    <row r="28" spans="1:3" x14ac:dyDescent="0.25">
      <c r="A28" s="9" t="s">
        <v>53</v>
      </c>
      <c r="B28" s="12" t="s">
        <v>54</v>
      </c>
      <c r="C28" s="13">
        <v>50.4</v>
      </c>
    </row>
    <row r="29" spans="1:3" x14ac:dyDescent="0.25">
      <c r="A29" s="9" t="s">
        <v>55</v>
      </c>
      <c r="B29" s="12" t="s">
        <v>56</v>
      </c>
      <c r="C29" s="13">
        <v>66.3</v>
      </c>
    </row>
    <row r="30" spans="1:3" x14ac:dyDescent="0.25">
      <c r="A30" s="9" t="s">
        <v>57</v>
      </c>
      <c r="B30" s="12" t="s">
        <v>58</v>
      </c>
      <c r="C30" s="13">
        <v>73.099999999999994</v>
      </c>
    </row>
    <row r="31" spans="1:3" x14ac:dyDescent="0.25">
      <c r="A31" s="9" t="s">
        <v>59</v>
      </c>
      <c r="B31" s="12" t="s">
        <v>59</v>
      </c>
      <c r="C31" s="13">
        <v>85.8</v>
      </c>
    </row>
    <row r="32" spans="1:3" x14ac:dyDescent="0.25">
      <c r="A32" s="9" t="s">
        <v>60</v>
      </c>
      <c r="B32" s="12" t="s">
        <v>61</v>
      </c>
      <c r="C32" s="13">
        <v>44</v>
      </c>
    </row>
    <row r="33" spans="1:11" x14ac:dyDescent="0.25">
      <c r="A33" s="9" t="s">
        <v>62</v>
      </c>
      <c r="B33" s="12" t="s">
        <v>63</v>
      </c>
      <c r="C33" s="13">
        <v>64.7</v>
      </c>
      <c r="D33" s="8"/>
    </row>
    <row r="34" spans="1:11" x14ac:dyDescent="0.25">
      <c r="A34" s="9" t="s">
        <v>64</v>
      </c>
      <c r="B34" s="12" t="s">
        <v>65</v>
      </c>
      <c r="C34" s="13">
        <v>64.400000000000006</v>
      </c>
      <c r="D34" s="8"/>
    </row>
    <row r="35" spans="1:11" x14ac:dyDescent="0.25">
      <c r="A35" s="9" t="s">
        <v>66</v>
      </c>
      <c r="B35" s="12" t="s">
        <v>67</v>
      </c>
      <c r="C35" s="13">
        <v>70.7</v>
      </c>
      <c r="D35" s="8"/>
    </row>
    <row r="36" spans="1:11" x14ac:dyDescent="0.25">
      <c r="A36" s="9" t="s">
        <v>68</v>
      </c>
      <c r="B36" s="12" t="s">
        <v>69</v>
      </c>
      <c r="C36" s="13">
        <v>68.900000000000006</v>
      </c>
      <c r="D36" s="8"/>
    </row>
    <row r="37" spans="1:11" x14ac:dyDescent="0.25">
      <c r="A37" s="9" t="s">
        <v>70</v>
      </c>
      <c r="B37" s="12" t="s">
        <v>71</v>
      </c>
      <c r="C37" s="13">
        <v>90.5</v>
      </c>
      <c r="D37" s="8"/>
    </row>
    <row r="38" spans="1:11" x14ac:dyDescent="0.25">
      <c r="A38" s="9" t="s">
        <v>72</v>
      </c>
      <c r="B38" s="12" t="s">
        <v>73</v>
      </c>
      <c r="C38" s="14">
        <v>75.3</v>
      </c>
      <c r="D38" s="8" t="s">
        <v>74</v>
      </c>
    </row>
    <row r="39" spans="1:11" x14ac:dyDescent="0.25">
      <c r="A39" s="9" t="s">
        <v>75</v>
      </c>
      <c r="B39" s="12" t="s">
        <v>76</v>
      </c>
      <c r="C39" s="13">
        <v>84.5</v>
      </c>
      <c r="D39" s="8"/>
      <c r="K39" t="s">
        <v>105</v>
      </c>
    </row>
    <row r="40" spans="1:11" x14ac:dyDescent="0.25">
      <c r="A40" s="9" t="s">
        <v>77</v>
      </c>
      <c r="B40" s="12" t="s">
        <v>78</v>
      </c>
      <c r="C40" s="13">
        <v>65.2</v>
      </c>
      <c r="D40" s="8"/>
    </row>
    <row r="41" spans="1:11" x14ac:dyDescent="0.25">
      <c r="A41" s="9" t="s">
        <v>79</v>
      </c>
      <c r="B41" s="12" t="s">
        <v>79</v>
      </c>
      <c r="C41" s="13">
        <v>75.3</v>
      </c>
      <c r="D41" s="8" t="s">
        <v>74</v>
      </c>
    </row>
    <row r="42" spans="1:11" x14ac:dyDescent="0.25">
      <c r="A42" s="9" t="s">
        <v>80</v>
      </c>
      <c r="B42" s="12" t="s">
        <v>81</v>
      </c>
      <c r="C42" s="13">
        <v>75.3</v>
      </c>
      <c r="D42" s="8" t="s">
        <v>74</v>
      </c>
    </row>
    <row r="43" spans="1:11" x14ac:dyDescent="0.25">
      <c r="A43" s="10" t="s">
        <v>82</v>
      </c>
      <c r="B43" s="12" t="s">
        <v>83</v>
      </c>
      <c r="C43" s="13">
        <v>75.3</v>
      </c>
      <c r="D43" s="8" t="s">
        <v>74</v>
      </c>
    </row>
    <row r="44" spans="1:11" x14ac:dyDescent="0.25">
      <c r="A44" s="11" t="s">
        <v>84</v>
      </c>
      <c r="B44" s="12" t="s">
        <v>85</v>
      </c>
      <c r="C44" s="13">
        <v>75.3</v>
      </c>
      <c r="D44" s="8" t="s">
        <v>74</v>
      </c>
    </row>
    <row r="45" spans="1:11" x14ac:dyDescent="0.25">
      <c r="A45" s="11" t="s">
        <v>86</v>
      </c>
      <c r="B45" s="12" t="s">
        <v>87</v>
      </c>
      <c r="C45" s="13">
        <v>75.3</v>
      </c>
      <c r="D45" s="8" t="s">
        <v>74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7" workbookViewId="0">
      <selection activeCell="H47" sqref="H47"/>
    </sheetView>
  </sheetViews>
  <sheetFormatPr baseColWidth="10" defaultRowHeight="15" x14ac:dyDescent="0.25"/>
  <sheetData>
    <row r="1" spans="1:4" x14ac:dyDescent="0.25">
      <c r="A1" s="1" t="s">
        <v>6</v>
      </c>
      <c r="B1" s="1" t="s">
        <v>7</v>
      </c>
      <c r="C1" s="1" t="s">
        <v>88</v>
      </c>
      <c r="D1" s="1"/>
    </row>
    <row r="2" spans="1:4" x14ac:dyDescent="0.25">
      <c r="A2" s="2" t="s">
        <v>8</v>
      </c>
      <c r="B2" s="2" t="s">
        <v>9</v>
      </c>
      <c r="C2" s="3" t="s">
        <v>88</v>
      </c>
      <c r="D2" s="1">
        <v>2018</v>
      </c>
    </row>
    <row r="3" spans="1:4" x14ac:dyDescent="0.25">
      <c r="A3" s="2" t="s">
        <v>10</v>
      </c>
      <c r="B3" s="5"/>
      <c r="C3" s="6">
        <v>6</v>
      </c>
      <c r="D3" s="1"/>
    </row>
    <row r="4" spans="1:4" x14ac:dyDescent="0.25">
      <c r="A4" s="2" t="s">
        <v>11</v>
      </c>
      <c r="B4" s="5"/>
      <c r="C4" s="6">
        <v>5.5</v>
      </c>
      <c r="D4" s="1"/>
    </row>
    <row r="5" spans="1:4" x14ac:dyDescent="0.25">
      <c r="A5" s="2" t="s">
        <v>12</v>
      </c>
      <c r="B5" s="5"/>
      <c r="C5" s="6"/>
      <c r="D5" s="1"/>
    </row>
    <row r="6" spans="1:4" x14ac:dyDescent="0.25">
      <c r="A6" s="2" t="s">
        <v>13</v>
      </c>
      <c r="B6" s="5"/>
      <c r="C6" s="6"/>
      <c r="D6" s="1"/>
    </row>
    <row r="7" spans="1:4" x14ac:dyDescent="0.25">
      <c r="A7" s="2" t="s">
        <v>14</v>
      </c>
      <c r="B7" s="5"/>
      <c r="C7" s="6"/>
      <c r="D7" s="1"/>
    </row>
    <row r="8" spans="1:4" x14ac:dyDescent="0.25">
      <c r="A8" s="2" t="s">
        <v>15</v>
      </c>
      <c r="B8" s="5"/>
      <c r="C8" s="6"/>
      <c r="D8" s="1"/>
    </row>
    <row r="9" spans="1:4" x14ac:dyDescent="0.25">
      <c r="A9" s="2" t="s">
        <v>16</v>
      </c>
      <c r="B9" s="5"/>
      <c r="C9" s="6"/>
      <c r="D9" s="1" t="s">
        <v>17</v>
      </c>
    </row>
    <row r="10" spans="1:4" x14ac:dyDescent="0.25">
      <c r="A10" s="2" t="s">
        <v>18</v>
      </c>
      <c r="B10" s="5" t="s">
        <v>19</v>
      </c>
      <c r="C10" s="6">
        <v>16.100000000000001</v>
      </c>
      <c r="D10" s="1"/>
    </row>
    <row r="11" spans="1:4" x14ac:dyDescent="0.25">
      <c r="A11" s="2" t="s">
        <v>20</v>
      </c>
      <c r="B11" s="5" t="s">
        <v>21</v>
      </c>
      <c r="C11" s="6">
        <v>24.5</v>
      </c>
      <c r="D11" s="1"/>
    </row>
    <row r="12" spans="1:4" x14ac:dyDescent="0.25">
      <c r="A12" s="2" t="s">
        <v>22</v>
      </c>
      <c r="B12" s="5" t="s">
        <v>23</v>
      </c>
      <c r="C12" s="6">
        <v>0</v>
      </c>
      <c r="D12" s="1"/>
    </row>
    <row r="13" spans="1:4" x14ac:dyDescent="0.25">
      <c r="A13" s="2" t="s">
        <v>24</v>
      </c>
      <c r="B13" s="5" t="s">
        <v>25</v>
      </c>
      <c r="C13" s="6">
        <v>6</v>
      </c>
      <c r="D13" s="1"/>
    </row>
    <row r="14" spans="1:4" x14ac:dyDescent="0.25">
      <c r="A14" s="2" t="s">
        <v>26</v>
      </c>
      <c r="B14" s="5" t="s">
        <v>27</v>
      </c>
      <c r="C14" s="6">
        <v>7.4</v>
      </c>
      <c r="D14" s="1"/>
    </row>
    <row r="15" spans="1:4" x14ac:dyDescent="0.25">
      <c r="A15" s="2" t="s">
        <v>28</v>
      </c>
      <c r="B15" s="5" t="s">
        <v>29</v>
      </c>
      <c r="C15" s="6">
        <v>6</v>
      </c>
      <c r="D15" s="1"/>
    </row>
    <row r="16" spans="1:4" x14ac:dyDescent="0.25">
      <c r="A16" s="2" t="s">
        <v>30</v>
      </c>
      <c r="B16" s="5" t="s">
        <v>31</v>
      </c>
      <c r="C16" s="6">
        <v>6</v>
      </c>
      <c r="D16" s="1"/>
    </row>
    <row r="17" spans="1:3" x14ac:dyDescent="0.25">
      <c r="A17" s="2" t="s">
        <v>32</v>
      </c>
      <c r="B17" s="5" t="s">
        <v>33</v>
      </c>
      <c r="C17" s="6">
        <v>6</v>
      </c>
    </row>
    <row r="18" spans="1:3" x14ac:dyDescent="0.25">
      <c r="A18" s="2" t="s">
        <v>34</v>
      </c>
      <c r="B18" s="5" t="s">
        <v>35</v>
      </c>
      <c r="C18" s="6">
        <v>6</v>
      </c>
    </row>
    <row r="19" spans="1:3" x14ac:dyDescent="0.25">
      <c r="A19" s="2" t="s">
        <v>36</v>
      </c>
      <c r="B19" s="5" t="s">
        <v>37</v>
      </c>
      <c r="C19" s="6">
        <v>2.2999999999999998</v>
      </c>
    </row>
    <row r="20" spans="1:3" x14ac:dyDescent="0.25">
      <c r="A20" s="2" t="s">
        <v>38</v>
      </c>
      <c r="B20" s="5" t="s">
        <v>39</v>
      </c>
      <c r="C20" s="6">
        <v>5.2</v>
      </c>
    </row>
    <row r="21" spans="1:3" x14ac:dyDescent="0.25">
      <c r="A21" s="2" t="s">
        <v>40</v>
      </c>
      <c r="B21" s="5" t="s">
        <v>41</v>
      </c>
      <c r="C21" s="6">
        <v>0</v>
      </c>
    </row>
    <row r="22" spans="1:3" x14ac:dyDescent="0.25">
      <c r="A22" s="2" t="s">
        <v>42</v>
      </c>
      <c r="B22" s="5" t="s">
        <v>43</v>
      </c>
      <c r="C22" s="6">
        <v>6</v>
      </c>
    </row>
    <row r="23" spans="1:3" x14ac:dyDescent="0.25">
      <c r="A23" s="2" t="s">
        <v>44</v>
      </c>
      <c r="B23" s="5" t="s">
        <v>45</v>
      </c>
      <c r="C23" s="6">
        <v>6</v>
      </c>
    </row>
    <row r="24" spans="1:3" x14ac:dyDescent="0.25">
      <c r="A24" s="2" t="s">
        <v>46</v>
      </c>
      <c r="B24" s="5" t="s">
        <v>47</v>
      </c>
      <c r="C24" s="6">
        <v>0</v>
      </c>
    </row>
    <row r="25" spans="1:3" x14ac:dyDescent="0.25">
      <c r="A25" s="2" t="s">
        <v>48</v>
      </c>
      <c r="B25" s="5" t="s">
        <v>49</v>
      </c>
      <c r="C25" s="6">
        <v>7.5</v>
      </c>
    </row>
    <row r="26" spans="1:3" x14ac:dyDescent="0.25">
      <c r="A26" s="2" t="s">
        <v>50</v>
      </c>
      <c r="B26" s="5" t="s">
        <v>51</v>
      </c>
      <c r="C26" s="6">
        <v>4.0999999999999996</v>
      </c>
    </row>
    <row r="27" spans="1:3" x14ac:dyDescent="0.25">
      <c r="A27" s="2" t="s">
        <v>52</v>
      </c>
      <c r="B27" s="5" t="s">
        <v>52</v>
      </c>
      <c r="C27" s="6">
        <v>6</v>
      </c>
    </row>
    <row r="28" spans="1:3" x14ac:dyDescent="0.25">
      <c r="A28" s="2" t="s">
        <v>53</v>
      </c>
      <c r="B28" s="5" t="s">
        <v>54</v>
      </c>
      <c r="C28" s="6">
        <v>43.2</v>
      </c>
    </row>
    <row r="29" spans="1:3" x14ac:dyDescent="0.25">
      <c r="A29" s="2" t="s">
        <v>55</v>
      </c>
      <c r="B29" s="5" t="s">
        <v>56</v>
      </c>
      <c r="C29" s="6">
        <v>2.1</v>
      </c>
    </row>
    <row r="30" spans="1:3" x14ac:dyDescent="0.25">
      <c r="A30" s="2" t="s">
        <v>57</v>
      </c>
      <c r="B30" s="5" t="s">
        <v>58</v>
      </c>
      <c r="C30" s="6">
        <v>0.1</v>
      </c>
    </row>
    <row r="31" spans="1:3" x14ac:dyDescent="0.25">
      <c r="A31" s="2" t="s">
        <v>59</v>
      </c>
      <c r="B31" s="5" t="s">
        <v>59</v>
      </c>
      <c r="C31" s="6">
        <v>6</v>
      </c>
    </row>
    <row r="32" spans="1:3" x14ac:dyDescent="0.25">
      <c r="A32" s="2" t="s">
        <v>60</v>
      </c>
      <c r="B32" s="5" t="s">
        <v>61</v>
      </c>
      <c r="C32" s="6">
        <v>27.1</v>
      </c>
    </row>
    <row r="33" spans="1:12" x14ac:dyDescent="0.25">
      <c r="A33" s="2" t="s">
        <v>62</v>
      </c>
      <c r="B33" s="5" t="s">
        <v>63</v>
      </c>
      <c r="C33" s="6">
        <v>6</v>
      </c>
      <c r="D33" s="1"/>
    </row>
    <row r="34" spans="1:12" x14ac:dyDescent="0.25">
      <c r="A34" s="2" t="s">
        <v>64</v>
      </c>
      <c r="B34" s="5" t="s">
        <v>65</v>
      </c>
      <c r="C34" s="6">
        <v>3</v>
      </c>
      <c r="D34" s="1"/>
    </row>
    <row r="35" spans="1:12" x14ac:dyDescent="0.25">
      <c r="A35" s="2" t="s">
        <v>66</v>
      </c>
      <c r="B35" s="5" t="s">
        <v>67</v>
      </c>
      <c r="C35" s="6">
        <v>0.4</v>
      </c>
      <c r="D35" s="1"/>
    </row>
    <row r="36" spans="1:12" x14ac:dyDescent="0.25">
      <c r="A36" s="2" t="s">
        <v>68</v>
      </c>
      <c r="B36" s="5" t="s">
        <v>69</v>
      </c>
      <c r="C36" s="6">
        <v>0</v>
      </c>
      <c r="D36" s="1"/>
    </row>
    <row r="37" spans="1:12" x14ac:dyDescent="0.25">
      <c r="A37" s="2" t="s">
        <v>70</v>
      </c>
      <c r="B37" s="5" t="s">
        <v>71</v>
      </c>
      <c r="C37" s="6">
        <v>0.1</v>
      </c>
      <c r="D37" s="1"/>
    </row>
    <row r="38" spans="1:12" x14ac:dyDescent="0.25">
      <c r="A38" s="2" t="s">
        <v>72</v>
      </c>
      <c r="B38" s="5" t="s">
        <v>73</v>
      </c>
      <c r="C38" s="7">
        <v>6</v>
      </c>
      <c r="D38" s="1" t="s">
        <v>74</v>
      </c>
    </row>
    <row r="39" spans="1:12" x14ac:dyDescent="0.25">
      <c r="A39" s="2" t="s">
        <v>75</v>
      </c>
      <c r="B39" s="5" t="s">
        <v>76</v>
      </c>
      <c r="C39" s="6">
        <v>6</v>
      </c>
      <c r="D39" s="1"/>
    </row>
    <row r="40" spans="1:12" x14ac:dyDescent="0.25">
      <c r="A40" s="2" t="s">
        <v>77</v>
      </c>
      <c r="B40" s="5" t="s">
        <v>78</v>
      </c>
      <c r="C40" s="6">
        <v>0.1</v>
      </c>
      <c r="D40" s="1"/>
    </row>
    <row r="41" spans="1:12" x14ac:dyDescent="0.25">
      <c r="A41" s="2" t="s">
        <v>79</v>
      </c>
      <c r="B41" s="5" t="s">
        <v>79</v>
      </c>
      <c r="C41" s="6">
        <v>6</v>
      </c>
      <c r="D41" s="1" t="s">
        <v>74</v>
      </c>
    </row>
    <row r="42" spans="1:12" x14ac:dyDescent="0.25">
      <c r="A42" s="2" t="s">
        <v>80</v>
      </c>
      <c r="B42" s="5" t="s">
        <v>81</v>
      </c>
      <c r="C42" s="6">
        <v>6</v>
      </c>
      <c r="D42" s="1" t="s">
        <v>74</v>
      </c>
    </row>
    <row r="43" spans="1:12" x14ac:dyDescent="0.25">
      <c r="A43" s="3" t="s">
        <v>82</v>
      </c>
      <c r="B43" s="5" t="s">
        <v>83</v>
      </c>
      <c r="C43" s="6">
        <v>6</v>
      </c>
      <c r="D43" s="1" t="s">
        <v>74</v>
      </c>
    </row>
    <row r="44" spans="1:12" x14ac:dyDescent="0.25">
      <c r="A44" s="4" t="s">
        <v>84</v>
      </c>
      <c r="B44" s="5" t="s">
        <v>85</v>
      </c>
      <c r="C44" s="6">
        <v>6</v>
      </c>
      <c r="D44" s="1" t="s">
        <v>74</v>
      </c>
      <c r="L44" t="s">
        <v>106</v>
      </c>
    </row>
    <row r="45" spans="1:12" x14ac:dyDescent="0.25">
      <c r="A45" s="4" t="s">
        <v>86</v>
      </c>
      <c r="B45" s="5" t="s">
        <v>87</v>
      </c>
      <c r="C45" s="6">
        <v>6</v>
      </c>
      <c r="D45" s="1" t="s">
        <v>74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"/>
    </sheetView>
  </sheetViews>
  <sheetFormatPr baseColWidth="10" defaultRowHeight="15" x14ac:dyDescent="0.25"/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8" x14ac:dyDescent="0.25">
      <c r="A2" t="s">
        <v>1</v>
      </c>
      <c r="B2">
        <v>0.3</v>
      </c>
      <c r="C2">
        <v>0.4</v>
      </c>
      <c r="D2">
        <v>1.4</v>
      </c>
      <c r="E2">
        <v>9.8000000000000007</v>
      </c>
    </row>
    <row r="5" spans="1:8" x14ac:dyDescent="0.25">
      <c r="A5" t="s">
        <v>104</v>
      </c>
    </row>
    <row r="10" spans="1:8" x14ac:dyDescent="0.25">
      <c r="H10" s="35" t="s">
        <v>114</v>
      </c>
    </row>
  </sheetData>
  <hyperlinks>
    <hyperlink ref="H10" r:id="rId1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Tonnekm_road_train</vt:lpstr>
      <vt:lpstr>Tonnekm_flight</vt:lpstr>
      <vt:lpstr>ModalSplit_railways</vt:lpstr>
      <vt:lpstr>ModalSplit_roads</vt:lpstr>
      <vt:lpstr>ModalSplit_ship</vt:lpstr>
      <vt:lpstr>ModalSplit_railways_orig</vt:lpstr>
      <vt:lpstr>ModalSplit_roads_orig</vt:lpstr>
      <vt:lpstr>ModalSplit_ship_orig</vt:lpstr>
      <vt:lpstr>EnergyperModal</vt:lpstr>
      <vt:lpstr>EnergyperSource</vt:lpstr>
      <vt:lpstr>Sonstiges_Rest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Breuning, Larissa</cp:lastModifiedBy>
  <dcterms:created xsi:type="dcterms:W3CDTF">2020-12-20T22:55:36Z</dcterms:created>
  <dcterms:modified xsi:type="dcterms:W3CDTF">2021-04-23T13:58:13Z</dcterms:modified>
</cp:coreProperties>
</file>