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"/>
    </mc:Choice>
  </mc:AlternateContent>
  <bookViews>
    <workbookView xWindow="0" yWindow="0" windowWidth="28800" windowHeight="12435" tabRatio="894" firstSheet="3" activeTab="9"/>
  </bookViews>
  <sheets>
    <sheet name="Personkm_road_train" sheetId="1" r:id="rId1"/>
    <sheet name="Personkm_road_train_his" sheetId="10" r:id="rId2"/>
    <sheet name="Passengerkm_flight" sheetId="5" r:id="rId3"/>
    <sheet name="ModalSplit_car" sheetId="12" r:id="rId4"/>
    <sheet name="ModalSplit_rail" sheetId="13" r:id="rId5"/>
    <sheet name="ModalSplit_bus" sheetId="14" r:id="rId6"/>
    <sheet name="ModalSplit_car_orig" sheetId="2" r:id="rId7"/>
    <sheet name="ModalSplit_rail_orig" sheetId="3" r:id="rId8"/>
    <sheet name="ModalSplit_bus_orig" sheetId="4" r:id="rId9"/>
    <sheet name="EnergyperModal" sheetId="8" r:id="rId10"/>
    <sheet name="EnergyperSource" sheetId="11" r:id="rId11"/>
    <sheet name="Ship" sheetId="7" r:id="rId12"/>
    <sheet name="Sonstige_Restanteil" sheetId="9" r:id="rId13"/>
  </sheets>
  <externalReferences>
    <externalReference r:id="rId14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8" i="1"/>
  <c r="K28" i="2" l="1"/>
  <c r="H28" i="2"/>
  <c r="I28" i="2"/>
  <c r="J28" i="2"/>
  <c r="G28" i="2"/>
  <c r="AG28" i="2" l="1"/>
  <c r="C12" i="5" l="1"/>
  <c r="C42" i="5"/>
  <c r="C43" i="5"/>
  <c r="C44" i="5"/>
  <c r="C45" i="5"/>
  <c r="C41" i="5"/>
  <c r="C38" i="5"/>
  <c r="C42" i="1"/>
  <c r="C2" i="11" l="1"/>
  <c r="D2" i="11"/>
  <c r="C10" i="1"/>
  <c r="C11" i="1"/>
  <c r="C19" i="1"/>
  <c r="C21" i="1"/>
  <c r="C22" i="1"/>
  <c r="C44" i="1"/>
  <c r="C23" i="1"/>
  <c r="C25" i="1"/>
  <c r="C40" i="1"/>
  <c r="C41" i="1"/>
  <c r="C43" i="1"/>
  <c r="AF37" i="3"/>
  <c r="B15" i="2"/>
  <c r="C15" i="2"/>
  <c r="D15" i="2"/>
  <c r="B20" i="2"/>
  <c r="C20" i="2"/>
  <c r="D20" i="2"/>
  <c r="B22" i="2"/>
  <c r="C22" i="2"/>
  <c r="D22" i="2"/>
  <c r="B23" i="2"/>
  <c r="C23" i="2"/>
  <c r="D23" i="2"/>
  <c r="F15" i="2"/>
  <c r="G15" i="2"/>
  <c r="H15" i="2"/>
  <c r="I15" i="2"/>
  <c r="E15" i="2"/>
  <c r="F20" i="2"/>
  <c r="E20" i="2"/>
  <c r="F22" i="2"/>
  <c r="E22" i="2"/>
  <c r="F23" i="2"/>
  <c r="E23" i="2"/>
  <c r="F28" i="2" l="1"/>
  <c r="C27" i="2"/>
  <c r="D27" i="2"/>
  <c r="E27" i="2"/>
  <c r="F27" i="2"/>
  <c r="B27" i="2"/>
  <c r="C24" i="2"/>
  <c r="D24" i="2"/>
  <c r="E24" i="2"/>
  <c r="F24" i="2"/>
  <c r="G24" i="2"/>
  <c r="H24" i="2"/>
  <c r="I24" i="2"/>
  <c r="J24" i="2"/>
  <c r="K24" i="2"/>
  <c r="B24" i="2"/>
  <c r="C28" i="2"/>
  <c r="B28" i="2"/>
  <c r="C31" i="2"/>
  <c r="B31" i="2"/>
  <c r="B32" i="2"/>
  <c r="C32" i="2" s="1"/>
  <c r="C34" i="2"/>
  <c r="D34" i="2"/>
  <c r="B34" i="2"/>
  <c r="C38" i="2"/>
  <c r="D38" i="2"/>
  <c r="E38" i="2"/>
  <c r="F38" i="2"/>
  <c r="B38" i="2"/>
  <c r="D39" i="2"/>
  <c r="E39" i="2"/>
  <c r="F39" i="2"/>
  <c r="C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B41" i="2"/>
  <c r="C42" i="2"/>
  <c r="D42" i="2"/>
  <c r="E42" i="2"/>
  <c r="F42" i="2"/>
  <c r="G42" i="2"/>
  <c r="H42" i="2"/>
  <c r="I42" i="2"/>
  <c r="B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43" i="2"/>
  <c r="AC45" i="2"/>
  <c r="AD45" i="2"/>
  <c r="AB45" i="2"/>
  <c r="C45" i="2"/>
  <c r="H45" i="2"/>
  <c r="I45" i="2"/>
  <c r="J45" i="2"/>
  <c r="K45" i="2"/>
  <c r="P45" i="2"/>
  <c r="Q45" i="2"/>
  <c r="R45" i="2"/>
  <c r="S45" i="2"/>
  <c r="X45" i="2"/>
  <c r="Y45" i="2"/>
  <c r="Z45" i="2"/>
  <c r="B45" i="2"/>
  <c r="AA45" i="2"/>
  <c r="D45" i="2" s="1"/>
  <c r="E45" i="4"/>
  <c r="M45" i="4"/>
  <c r="U45" i="4"/>
  <c r="AA45" i="4"/>
  <c r="F45" i="4" s="1"/>
  <c r="Z44" i="4"/>
  <c r="Z44" i="2"/>
  <c r="Z44" i="3"/>
  <c r="K1" i="4"/>
  <c r="L1" i="4" s="1"/>
  <c r="C1" i="4"/>
  <c r="D1" i="4" s="1"/>
  <c r="E1" i="4" s="1"/>
  <c r="F1" i="4" s="1"/>
  <c r="G1" i="4" s="1"/>
  <c r="K1" i="3"/>
  <c r="L1" i="3" s="1"/>
  <c r="C1" i="3"/>
  <c r="D1" i="3" s="1"/>
  <c r="E1" i="3" s="1"/>
  <c r="F1" i="3" s="1"/>
  <c r="G1" i="3" s="1"/>
  <c r="K1" i="2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C1" i="2"/>
  <c r="D1" i="2" s="1"/>
  <c r="E1" i="2" s="1"/>
  <c r="F1" i="2" s="1"/>
  <c r="G1" i="2" s="1"/>
  <c r="H1" i="2" s="1"/>
  <c r="I1" i="2" s="1"/>
  <c r="L45" i="4" l="1"/>
  <c r="K45" i="4"/>
  <c r="H1" i="4"/>
  <c r="I1" i="4" s="1"/>
  <c r="AF39" i="4"/>
  <c r="Y45" i="4"/>
  <c r="Q45" i="4"/>
  <c r="I45" i="4"/>
  <c r="AD45" i="4"/>
  <c r="T45" i="4"/>
  <c r="M1" i="4"/>
  <c r="N1" i="4" s="1"/>
  <c r="O1" i="4" s="1"/>
  <c r="P1" i="4" s="1"/>
  <c r="Q1" i="4" s="1"/>
  <c r="R1" i="4" s="1"/>
  <c r="S1" i="4" s="1"/>
  <c r="T1" i="4" s="1"/>
  <c r="AF28" i="4"/>
  <c r="X45" i="4"/>
  <c r="P45" i="4"/>
  <c r="H45" i="4"/>
  <c r="AC45" i="4"/>
  <c r="S45" i="4"/>
  <c r="Z45" i="4"/>
  <c r="J45" i="4"/>
  <c r="W45" i="4"/>
  <c r="O45" i="4"/>
  <c r="G45" i="4"/>
  <c r="D45" i="4"/>
  <c r="B45" i="4"/>
  <c r="C45" i="4"/>
  <c r="R45" i="4"/>
  <c r="AB45" i="4"/>
  <c r="V45" i="4"/>
  <c r="N45" i="4"/>
  <c r="K37" i="3"/>
  <c r="M1" i="3"/>
  <c r="AF28" i="3"/>
  <c r="L37" i="3"/>
  <c r="H1" i="3"/>
  <c r="I1" i="3" s="1"/>
  <c r="AF39" i="3"/>
  <c r="E32" i="2"/>
  <c r="W45" i="2"/>
  <c r="D32" i="2"/>
  <c r="F32" i="2"/>
  <c r="O45" i="2"/>
  <c r="V45" i="2"/>
  <c r="N45" i="2"/>
  <c r="F45" i="2"/>
  <c r="G45" i="2"/>
  <c r="U45" i="2"/>
  <c r="M45" i="2"/>
  <c r="E45" i="2"/>
  <c r="T45" i="2"/>
  <c r="L45" i="2"/>
  <c r="Q25" i="10"/>
  <c r="C19" i="10"/>
  <c r="Q18" i="10"/>
  <c r="Q17" i="10"/>
  <c r="U13" i="10"/>
  <c r="V1" i="10"/>
  <c r="T1" i="10"/>
  <c r="U1" i="10" s="1"/>
  <c r="Q1" i="10"/>
  <c r="R1" i="10"/>
  <c r="S1" i="10" s="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D1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8" i="10"/>
  <c r="C17" i="10"/>
  <c r="C16" i="10"/>
  <c r="C15" i="10"/>
  <c r="C14" i="10"/>
  <c r="E39" i="4" l="1"/>
  <c r="F39" i="4"/>
  <c r="D39" i="4"/>
  <c r="C39" i="4"/>
  <c r="G28" i="4"/>
  <c r="H28" i="4"/>
  <c r="I28" i="4"/>
  <c r="J28" i="4"/>
  <c r="K28" i="4"/>
  <c r="F28" i="4"/>
  <c r="E39" i="3"/>
  <c r="C39" i="3"/>
  <c r="D39" i="3"/>
  <c r="F39" i="3"/>
  <c r="H28" i="3"/>
  <c r="G28" i="3"/>
  <c r="I28" i="3"/>
  <c r="J28" i="3"/>
  <c r="K28" i="3"/>
  <c r="F28" i="3"/>
  <c r="N1" i="3"/>
  <c r="M37" i="3"/>
  <c r="Z1" i="2"/>
  <c r="AA1" i="2" s="1"/>
  <c r="AB1" i="2" s="1"/>
  <c r="AC1" i="2" s="1"/>
  <c r="AD1" i="2" s="1"/>
  <c r="O1" i="3" l="1"/>
  <c r="N37" i="3"/>
  <c r="C39" i="1"/>
  <c r="C38" i="1"/>
  <c r="C37" i="1"/>
  <c r="C36" i="1"/>
  <c r="C35" i="1"/>
  <c r="C34" i="1"/>
  <c r="C33" i="1"/>
  <c r="C32" i="1"/>
  <c r="C30" i="1"/>
  <c r="C29" i="1"/>
  <c r="C27" i="1"/>
  <c r="C20" i="1"/>
  <c r="C18" i="1"/>
  <c r="C17" i="1"/>
  <c r="C16" i="1"/>
  <c r="C14" i="1"/>
  <c r="C13" i="1"/>
  <c r="P1" i="3" l="1"/>
  <c r="O37" i="3"/>
  <c r="C12" i="1"/>
  <c r="C9" i="1"/>
  <c r="Q1" i="3" l="1"/>
  <c r="P37" i="3"/>
  <c r="R1" i="3" l="1"/>
  <c r="Q37" i="3"/>
  <c r="S1" i="3" l="1"/>
  <c r="R37" i="3"/>
  <c r="T1" i="3" l="1"/>
  <c r="S37" i="3"/>
  <c r="U1" i="3" l="1"/>
  <c r="T37" i="3"/>
  <c r="V1" i="3" l="1"/>
  <c r="U37" i="3"/>
  <c r="W1" i="3" l="1"/>
  <c r="W37" i="3" s="1"/>
  <c r="V37" i="3"/>
</calcChain>
</file>

<file path=xl/sharedStrings.xml><?xml version="1.0" encoding="utf-8"?>
<sst xmlns="http://schemas.openxmlformats.org/spreadsheetml/2006/main" count="597" uniqueCount="158">
  <si>
    <t>country_de</t>
  </si>
  <si>
    <t>country_en</t>
  </si>
  <si>
    <t>Country</t>
  </si>
  <si>
    <t>unit: m^2/H</t>
  </si>
  <si>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</si>
  <si>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</si>
  <si>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</si>
  <si>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</si>
  <si>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</si>
  <si>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</si>
  <si>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</si>
  <si>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</si>
  <si>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</si>
  <si>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</si>
  <si>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</si>
  <si>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</si>
  <si>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</si>
  <si>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</si>
  <si>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</si>
  <si>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</si>
  <si>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</si>
  <si>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</si>
  <si>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</si>
  <si>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</si>
  <si>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</si>
  <si>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</si>
  <si>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</si>
  <si>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</si>
  <si>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</si>
  <si>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</si>
  <si>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</si>
  <si>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</si>
  <si>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</si>
  <si>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</si>
  <si>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</si>
  <si>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</si>
  <si>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</si>
  <si>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</si>
  <si>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</si>
  <si>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</si>
  <si>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</si>
  <si>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</si>
  <si>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</si>
  <si>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</si>
  <si>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</si>
  <si>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</si>
  <si>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</si>
  <si>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</si>
  <si>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</si>
  <si>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</si>
  <si>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</si>
  <si>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</si>
  <si>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</si>
  <si>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</si>
  <si>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</si>
  <si>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</si>
  <si>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</si>
  <si>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</si>
  <si>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</si>
  <si>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</si>
  <si>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</si>
  <si>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</si>
  <si>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</si>
  <si>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</si>
  <si>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</si>
  <si>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</si>
  <si>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</si>
  <si>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</si>
  <si>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</si>
  <si>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</si>
  <si>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</si>
  <si>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</si>
  <si>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</si>
  <si>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</si>
  <si>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</si>
  <si>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</si>
  <si>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</si>
  <si>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</si>
  <si>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</si>
  <si>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</si>
  <si>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Kommentar</t>
  </si>
  <si>
    <t>Quelle</t>
  </si>
  <si>
    <t>person_km</t>
  </si>
  <si>
    <t>year</t>
  </si>
  <si>
    <t>4_abb_personenverkehr_2020-02-14.xlsx</t>
  </si>
  <si>
    <t>restliche aus https://bikephreak.files.wordpress.com/2015/10/uba_studie_2012_umweltverkehr_4364.pdf</t>
  </si>
  <si>
    <t>https://de.statista.com/statistik/daten/studie/168397/umfrage/modal-split-im-personenverkehr-in-deutschland/#:~:text=Modal%20Split%20im%20Personenverkehr%20in%20Deutschland%20bis%202023&amp;text=Der%20private%20Pkw%20bleibt%20das,im%20Personenverkehr%20in%20Deutschland%20aus.</t>
  </si>
  <si>
    <t>https://bikephreak.files.wordpress.com/2015/10/uba_studie_2012_umweltverkehr_4364.pdf</t>
  </si>
  <si>
    <t>in first step not considered</t>
  </si>
  <si>
    <t>car</t>
  </si>
  <si>
    <t>rail</t>
  </si>
  <si>
    <t>bus</t>
  </si>
  <si>
    <t>uni Mrd.</t>
  </si>
  <si>
    <t>Energieverbrauch verschiedener Verkehrsträger</t>
  </si>
  <si>
    <t>pessenger_km</t>
  </si>
  <si>
    <t>flight</t>
  </si>
  <si>
    <t>kWh/Pers.kilometer (flight: PJ/Pessengerkilometer)</t>
  </si>
  <si>
    <t>Year</t>
  </si>
  <si>
    <t>https://www.lbst.de/download/2015/mks-kurzstudie-ee-im-verkehr.pdf</t>
  </si>
  <si>
    <t>Verbrauch S 15 nach Verkehrsträger</t>
  </si>
  <si>
    <t>car, rail und bus wurden als 100 angenommen, da sich aus vorherigen Methode die Berechnung der Flugkilometer in der Methode unterscheidet; 2012 ist aus Eurostat</t>
  </si>
  <si>
    <t>fehlt noch</t>
  </si>
  <si>
    <t>car, rail und bus wurden als 100 angenommen, da sich aus vorherigen Methode die Berechnung der Flugkilometer in der Methode unterscheidet -&gt; car ist hier Induvidualverkehr und beinhaltet auch Motorräder; 2012 ist aus Eurostat</t>
  </si>
  <si>
    <t>TRAM Metro</t>
  </si>
  <si>
    <t>s. S49</t>
  </si>
  <si>
    <t>https://op.europa.eu/en/publication-detail/-/publication/4b352d6f-b540-11e7-837e-01aa75ed71a1/language-en</t>
  </si>
  <si>
    <t>Problem Zusammeführung unterschiedlicher Datenannahmen oder Vergleichsbasis -&gt; Bus/ Rail inkl. Exkl. TRAM Metro</t>
  </si>
  <si>
    <t>Anteil europaweit bis zu 7 %</t>
  </si>
  <si>
    <t>EU 2015 aus dieser Quelle S. 49</t>
  </si>
  <si>
    <t>europaweiter schnitt 1.7 %</t>
  </si>
  <si>
    <t>umrechnung der einzelnen Studien ineinander</t>
  </si>
  <si>
    <t>https://www.verkehr.tu-darmstadt.de/media/verkehr/fgvv/for/publik/S010.pdf</t>
  </si>
  <si>
    <t>https://www.verkehr.tu-darmstadt.de/media/verkehr/fgvv/for/publik/S010.pdf   -&gt; 1998</t>
  </si>
  <si>
    <t>-&gt;</t>
  </si>
  <si>
    <t>https://unece.org/DAM/trans/doc/2018/wp6/_Infocards_REV_7Dec2017.pdf</t>
  </si>
  <si>
    <t>besssere Werte und auch zeitlich abhängig</t>
  </si>
  <si>
    <t>https://unece.org/DAM/trans/doc/2020/wp6/_Infocards_ENG.pdf</t>
  </si>
  <si>
    <t>https://ec.europa.eu/eurostat/documents/3433488/5582112/KS-SF-08-035-EN.PDF/ae38f406-1b03-450e-ac62-1016143ce63c?version=1.0</t>
  </si>
  <si>
    <t>https://stats.oecd.org/Index.aspx?DataSetCode=ITF_PASSENGER_TRANSPORT</t>
  </si>
  <si>
    <t>hier abgelegt: InternationalTransportForum_OECD_Passangerkm.xls</t>
  </si>
  <si>
    <t>bis Poster -&gt; historischer Mittelwert kennwert</t>
  </si>
  <si>
    <t>Regression -&gt; bis Poster</t>
  </si>
  <si>
    <t>Quellen:</t>
  </si>
  <si>
    <t>https://data.oecd.org/transport/passenger-transport.htm</t>
  </si>
  <si>
    <t>Annahme annähernd konstant, da ca. 20 Jahre ebenfalls</t>
  </si>
  <si>
    <t>https://unece.org/fileadmin/DAM/trans/doc/2019/wp6/e_Albania.pdf</t>
  </si>
  <si>
    <t>diese Quelle auch für Bosnien mit dem gleichen europäischen Verhältnis für bus und car bei road, gemessen an den Werten von Albanien</t>
  </si>
  <si>
    <t>*Annahme s. car + const</t>
  </si>
  <si>
    <t>Annahme 135 aus public 2005 bleibt auch 2014</t>
  </si>
  <si>
    <t>europäisches Verhältnis car/bus</t>
  </si>
  <si>
    <t>OECD Passanger km total</t>
  </si>
  <si>
    <t>OECD Passanger road km ab1998</t>
  </si>
  <si>
    <t>https://ec.europa.eu/eurostat/statistics-explained/index.php/Passenger_cars_in_the_EU</t>
  </si>
  <si>
    <t>wie Italien?</t>
  </si>
  <si>
    <t>https://www.forschungsinformationssystem.de/servlet/is/342234/</t>
  </si>
  <si>
    <t>Elec</t>
  </si>
  <si>
    <t>Kerosin</t>
  </si>
  <si>
    <t>Verbrauch verschiedener Energieträger kWh/Pers.kilometer (flight: PJ/Pessengerkilometer)</t>
  </si>
  <si>
    <t>Diesel</t>
  </si>
  <si>
    <t>Benzin</t>
  </si>
  <si>
    <t>https://www.umweltbundesamt.de/sites/default/files/medien/384/bilder/dateien/5_abb_spezif_energieverbrauch-pv_2020-02-14.pdf</t>
  </si>
  <si>
    <t>als % im Effizienzzugewinn?</t>
  </si>
  <si>
    <t>https://www.energieagentur.nrw/klimaschutz/haushalt/bus_bahn</t>
  </si>
  <si>
    <t>https://www.iea.org/data-and-statistics/charts/energy-intensity-of-passenger-transport-modes-2018</t>
  </si>
  <si>
    <t>mit Tabelle zu erwarten, dass es der geringste Wert ist</t>
  </si>
  <si>
    <t>https://nachhaltigwirtschaften.at/resources/sdz_pdf/berichte/schriftenreihe-2019-57-move2grid.pdf</t>
  </si>
  <si>
    <t>Plug-in-Hybrid</t>
  </si>
  <si>
    <t>ohne vorgelagerte Energiebereistellung, da dies die notwendige Energie zur Erzeugung des Kraftstoffes darstellt und in der chem. Industrie enthalten sein sollte</t>
  </si>
  <si>
    <t>Hydrogen</t>
  </si>
  <si>
    <t>https://www.ceicdata.com/en/serbia/transport-and-storage-enterprises-operation-statistics/passenger-transport-person-km</t>
  </si>
  <si>
    <t>*Annahme da bei Personkm eher wie Malta</t>
  </si>
  <si>
    <t>*Annahme da bei Personkm eher wie Ungarn</t>
  </si>
  <si>
    <t>EU Reference Szenario</t>
  </si>
  <si>
    <t>https://www.lbst.de/news/2016_docs/FVV_H1086_Renewables-in-Transport-2050-Kraftstoffstudie_II.pdf</t>
  </si>
  <si>
    <t>FCEV</t>
  </si>
  <si>
    <t>Brensstoffzellenfahrzeuge</t>
  </si>
  <si>
    <t>S. 115</t>
  </si>
  <si>
    <t>für Weiterentwicklung im Effizienzszenario: Rechnen mit diesem Prozentualen Effizienzzugewinn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</si>
</sst>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"/>
    <numFmt numFmtId="165" formatCode="0.0"/>
    <numFmt numFmtId="166" formatCode="0.0E+00"/>
    <numFmt numFmtId="167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NumberFormat="1" applyFont="1" applyFill="1" applyBorder="1" applyAlignment="1"/>
    <xf numFmtId="0" fontId="0" fillId="0" borderId="0" xfId="0" quotePrefix="1"/>
    <xf numFmtId="0" fontId="1" fillId="2" borderId="2" xfId="0" applyNumberFormat="1" applyFont="1" applyFill="1" applyBorder="1" applyAlignment="1"/>
    <xf numFmtId="0" fontId="0" fillId="0" borderId="0" xfId="0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2" borderId="0" xfId="0" applyNumberFormat="1" applyFont="1" applyFill="1" applyBorder="1" applyAlignment="1"/>
    <xf numFmtId="0" fontId="2" fillId="0" borderId="0" xfId="1"/>
    <xf numFmtId="165" fontId="0" fillId="0" borderId="0" xfId="0" applyNumberFormat="1"/>
    <xf numFmtId="0" fontId="1" fillId="0" borderId="0" xfId="0" applyNumberFormat="1" applyFon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165" fontId="1" fillId="0" borderId="0" xfId="0" applyNumberFormat="1" applyFont="1" applyFill="1" applyBorder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3" xfId="0" applyBorder="1"/>
    <xf numFmtId="164" fontId="1" fillId="0" borderId="4" xfId="0" applyNumberFormat="1" applyFont="1" applyFill="1" applyBorder="1" applyAlignment="1">
      <alignment horizontal="right"/>
    </xf>
    <xf numFmtId="0" fontId="0" fillId="0" borderId="4" xfId="0" applyBorder="1"/>
    <xf numFmtId="0" fontId="0" fillId="0" borderId="0" xfId="0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2" fontId="0" fillId="0" borderId="0" xfId="0" applyNumberFormat="1"/>
    <xf numFmtId="165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3" fillId="0" borderId="0" xfId="0" quotePrefix="1" applyFont="1"/>
    <xf numFmtId="0" fontId="0" fillId="0" borderId="0" xfId="0" applyAlignment="1">
      <alignment vertical="center" readingOrder="1"/>
    </xf>
    <xf numFmtId="166" fontId="0" fillId="0" borderId="0" xfId="0" applyNumberFormat="1"/>
    <xf numFmtId="167" fontId="0" fillId="0" borderId="0" xfId="2" applyNumberFormat="1" applyFont="1"/>
    <xf numFmtId="0" fontId="7" fillId="0" borderId="0" xfId="0" applyFont="1"/>
    <xf numFmtId="0" fontId="8" fillId="0" borderId="0" xfId="0" applyFont="1"/>
  </cellXfs>
  <cellStyles count="3">
    <cellStyle name="Komma" xfId="2" builtinId="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</xdr:colOff>
      <xdr:row>8</xdr:row>
      <xdr:rowOff>173355</xdr:rowOff>
    </xdr:from>
    <xdr:to>
      <xdr:col>19</xdr:col>
      <xdr:colOff>570673</xdr:colOff>
      <xdr:row>36</xdr:row>
      <xdr:rowOff>2941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425" y="1636395"/>
          <a:ext cx="6893368" cy="49618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38</xdr:row>
      <xdr:rowOff>40893</xdr:rowOff>
    </xdr:from>
    <xdr:to>
      <xdr:col>19</xdr:col>
      <xdr:colOff>669222</xdr:colOff>
      <xdr:row>62</xdr:row>
      <xdr:rowOff>166773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7005573"/>
          <a:ext cx="6970962" cy="4515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33</xdr:col>
      <xdr:colOff>39614</xdr:colOff>
      <xdr:row>38</xdr:row>
      <xdr:rowOff>150653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77882" y="1972235"/>
          <a:ext cx="10295238" cy="5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460782</xdr:colOff>
      <xdr:row>2</xdr:row>
      <xdr:rowOff>118110</xdr:rowOff>
    </xdr:from>
    <xdr:to>
      <xdr:col>13</xdr:col>
      <xdr:colOff>176965</xdr:colOff>
      <xdr:row>36</xdr:row>
      <xdr:rowOff>11430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022" y="483870"/>
          <a:ext cx="5263543" cy="6111240"/>
        </a:xfrm>
        <a:prstGeom prst="rect">
          <a:avLst/>
        </a:prstGeom>
      </xdr:spPr>
    </xdr:pic>
    <xdr:clientData/>
  </xdr:twoCellAnchor>
  <xdr:twoCellAnchor editAs="oneCell">
    <xdr:from>
      <xdr:col>13</xdr:col>
      <xdr:colOff>327660</xdr:colOff>
      <xdr:row>1</xdr:row>
      <xdr:rowOff>162696</xdr:rowOff>
    </xdr:from>
    <xdr:to>
      <xdr:col>21</xdr:col>
      <xdr:colOff>758660</xdr:colOff>
      <xdr:row>25</xdr:row>
      <xdr:rowOff>152400</xdr:rowOff>
    </xdr:to>
    <xdr:pic>
      <xdr:nvPicPr>
        <xdr:cNvPr id="3" name="Grafik 2" descr="3.4 &#10;M0delI &#10;AbbiIdung 1: &#10;внапг &#10;О Ьг1д-е &#10;tjt)ersicht 05ег das M0delI TEMPS 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9260" y="345576"/>
          <a:ext cx="6770840" cy="4378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2865120</xdr:colOff>
      <xdr:row>17</xdr:row>
      <xdr:rowOff>168746</xdr:rowOff>
    </xdr:from>
    <xdr:to>
      <xdr:col>5</xdr:col>
      <xdr:colOff>629809</xdr:colOff>
      <xdr:row>33</xdr:row>
      <xdr:rowOff>161409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5120" y="3277706"/>
          <a:ext cx="4226449" cy="29187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</xdr:colOff>
      <xdr:row>12</xdr:row>
      <xdr:rowOff>86103</xdr:rowOff>
    </xdr:from>
    <xdr:to>
      <xdr:col>17</xdr:col>
      <xdr:colOff>762000</xdr:colOff>
      <xdr:row>24</xdr:row>
      <xdr:rowOff>31109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2097783"/>
          <a:ext cx="7078980" cy="2139566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26</xdr:row>
      <xdr:rowOff>113360</xdr:rowOff>
    </xdr:from>
    <xdr:to>
      <xdr:col>16</xdr:col>
      <xdr:colOff>610451</xdr:colOff>
      <xdr:row>51</xdr:row>
      <xdr:rowOff>49485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9660" y="4685360"/>
          <a:ext cx="7628471" cy="4508125"/>
        </a:xfrm>
        <a:prstGeom prst="rect">
          <a:avLst/>
        </a:prstGeom>
      </xdr:spPr>
    </xdr:pic>
    <xdr:clientData/>
  </xdr:twoCellAnchor>
  <xdr:twoCellAnchor editAs="oneCell">
    <xdr:from>
      <xdr:col>16</xdr:col>
      <xdr:colOff>579120</xdr:colOff>
      <xdr:row>29</xdr:row>
      <xdr:rowOff>15240</xdr:rowOff>
    </xdr:from>
    <xdr:to>
      <xdr:col>25</xdr:col>
      <xdr:colOff>2767</xdr:colOff>
      <xdr:row>48</xdr:row>
      <xdr:rowOff>121472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6800" y="5135880"/>
          <a:ext cx="6552381" cy="35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403860</xdr:colOff>
      <xdr:row>5</xdr:row>
      <xdr:rowOff>164746</xdr:rowOff>
    </xdr:from>
    <xdr:to>
      <xdr:col>26</xdr:col>
      <xdr:colOff>327740</xdr:colOff>
      <xdr:row>23</xdr:row>
      <xdr:rowOff>145730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06500" y="896266"/>
          <a:ext cx="6263720" cy="3272824"/>
        </a:xfrm>
        <a:prstGeom prst="rect">
          <a:avLst/>
        </a:prstGeom>
      </xdr:spPr>
    </xdr:pic>
    <xdr:clientData/>
  </xdr:twoCellAnchor>
  <xdr:twoCellAnchor editAs="oneCell">
    <xdr:from>
      <xdr:col>1</xdr:col>
      <xdr:colOff>776286</xdr:colOff>
      <xdr:row>13</xdr:row>
      <xdr:rowOff>7620</xdr:rowOff>
    </xdr:from>
    <xdr:to>
      <xdr:col>7</xdr:col>
      <xdr:colOff>296393</xdr:colOff>
      <xdr:row>24</xdr:row>
      <xdr:rowOff>83439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8766" y="2202180"/>
          <a:ext cx="4305467" cy="208749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25</xdr:row>
      <xdr:rowOff>68580</xdr:rowOff>
    </xdr:from>
    <xdr:to>
      <xdr:col>7</xdr:col>
      <xdr:colOff>574550</xdr:colOff>
      <xdr:row>40</xdr:row>
      <xdr:rowOff>30142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4457700"/>
          <a:ext cx="6076190" cy="2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573740</xdr:colOff>
      <xdr:row>5</xdr:row>
      <xdr:rowOff>79828</xdr:rowOff>
    </xdr:from>
    <xdr:to>
      <xdr:col>15</xdr:col>
      <xdr:colOff>644697</xdr:colOff>
      <xdr:row>25</xdr:row>
      <xdr:rowOff>26893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42964" y="976299"/>
          <a:ext cx="6382110" cy="3532947"/>
        </a:xfrm>
        <a:prstGeom prst="rect">
          <a:avLst/>
        </a:prstGeom>
      </xdr:spPr>
    </xdr:pic>
    <xdr:clientData/>
  </xdr:twoCellAnchor>
  <xdr:twoCellAnchor editAs="oneCell">
    <xdr:from>
      <xdr:col>15</xdr:col>
      <xdr:colOff>403413</xdr:colOff>
      <xdr:row>5</xdr:row>
      <xdr:rowOff>125506</xdr:rowOff>
    </xdr:from>
    <xdr:to>
      <xdr:col>22</xdr:col>
      <xdr:colOff>681155</xdr:colOff>
      <xdr:row>27</xdr:row>
      <xdr:rowOff>76274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83789" y="1021977"/>
          <a:ext cx="5800000" cy="38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57150</xdr:rowOff>
    </xdr:from>
    <xdr:to>
      <xdr:col>1</xdr:col>
      <xdr:colOff>380879</xdr:colOff>
      <xdr:row>3</xdr:row>
      <xdr:rowOff>171364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7150"/>
          <a:ext cx="971429" cy="6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kte\IPP\08%20Daten\Nachfrage\Nachfragemodell\endemo\input\traffic\4_abb_personenverkehr_2020-02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"/>
      <sheetName val="Diagramm"/>
    </sheetNames>
    <sheetDataSet>
      <sheetData sheetId="0" refreshError="1">
        <row r="40">
          <cell r="C40">
            <v>1111.8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ocuments/3433488/5582112/KS-SF-08-035-EN.PDF/ae38f406-1b03-450e-ac62-1016143ce63c?version=1.0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unece.org/DAM/trans/doc/2020/wp6/_Infocards_ENG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lbst.de/download/2015/mks-kurzstudie-ee-im-verkehr.pdf" TargetMode="External"/><Relationship Id="rId1" Type="http://schemas.openxmlformats.org/officeDocument/2006/relationships/hyperlink" Target="https://www.lbst.de/download/2015/mks-kurzstudie-ee-im-verkehr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lbst.de/news/2016_docs/FVV_H1086_Renewables-in-Transport-2050-Kraftstoffstudie_II.pdf" TargetMode="External"/><Relationship Id="rId1" Type="http://schemas.openxmlformats.org/officeDocument/2006/relationships/hyperlink" Target="https://nachhaltigwirtschaften.at/resources/sdz_pdf/berichte/schriftenreihe-2019-57-move2grid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kephreak.files.wordpress.com/2015/10/uba_studie_2012_umweltverkehr_4364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kehr.tu-darmstadt.de/media/verkehr/fgvv/for/publik/S010.pdf%20%20%20-%3e%201998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kehr.tu-darmstadt.de/media/verkehr/fgvv/for/publik/S010.pdf%20%20%20-%3e%2019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" zoomScale="85" zoomScaleNormal="85" workbookViewId="0">
      <selection activeCell="C10" sqref="C10"/>
    </sheetView>
  </sheetViews>
  <sheetFormatPr baseColWidth="10" defaultRowHeight="15" x14ac:dyDescent="0.25"/>
  <cols>
    <col min="3" max="3" width="11.5703125" style="4"/>
  </cols>
  <sheetData>
    <row r="1" spans="1:21" x14ac:dyDescent="0.25">
      <c r="A1" s="6" t="s">
        <v>0</v>
      </c>
      <c r="B1" s="6" t="s">
        <v>1</v>
      </c>
      <c r="C1" s="7" t="s">
        <v>82</v>
      </c>
      <c r="D1" s="6" t="s">
        <v>83</v>
      </c>
      <c r="E1" t="s">
        <v>80</v>
      </c>
      <c r="F1" t="s">
        <v>81</v>
      </c>
      <c r="G1" t="s">
        <v>92</v>
      </c>
    </row>
    <row r="2" spans="1:21" x14ac:dyDescent="0.25">
      <c r="A2" s="3" t="s">
        <v>4</v>
      </c>
      <c r="B2" s="3"/>
      <c r="C2" s="5"/>
      <c r="D2" s="6"/>
    </row>
    <row r="3" spans="1:21" x14ac:dyDescent="0.25">
      <c r="A3" s="3" t="s">
        <v>5</v>
      </c>
      <c r="B3" s="3"/>
      <c r="C3" s="5"/>
      <c r="D3" s="6"/>
    </row>
    <row r="4" spans="1:21" x14ac:dyDescent="0.25">
      <c r="A4" s="3" t="s">
        <v>6</v>
      </c>
      <c r="B4" s="3"/>
      <c r="C4" s="7">
        <v>182.1</v>
      </c>
      <c r="D4" s="6"/>
    </row>
    <row r="5" spans="1:21" x14ac:dyDescent="0.25">
      <c r="A5" s="3" t="s">
        <v>7</v>
      </c>
      <c r="B5" s="3"/>
      <c r="C5" s="5"/>
      <c r="D5" s="6"/>
    </row>
    <row r="6" spans="1:21" x14ac:dyDescent="0.25">
      <c r="A6" s="3" t="s">
        <v>8</v>
      </c>
      <c r="B6" s="3"/>
      <c r="C6" s="5"/>
      <c r="D6" s="6"/>
    </row>
    <row r="7" spans="1:21" x14ac:dyDescent="0.25">
      <c r="A7" s="3" t="s">
        <v>9</v>
      </c>
      <c r="B7" s="3"/>
      <c r="C7" s="5"/>
      <c r="D7" s="6"/>
    </row>
    <row r="8" spans="1:21" x14ac:dyDescent="0.25">
      <c r="A8" s="3" t="s">
        <v>10</v>
      </c>
      <c r="B8" s="3"/>
      <c r="C8" s="5"/>
      <c r="D8" s="6"/>
      <c r="F8" t="s">
        <v>85</v>
      </c>
    </row>
    <row r="9" spans="1:21" x14ac:dyDescent="0.25">
      <c r="A9" s="3" t="s">
        <v>11</v>
      </c>
      <c r="B9" s="3" t="s">
        <v>12</v>
      </c>
      <c r="C9" s="5">
        <f>140.1</f>
        <v>140.1</v>
      </c>
      <c r="D9" s="6">
        <v>2012</v>
      </c>
    </row>
    <row r="10" spans="1:21" x14ac:dyDescent="0.25">
      <c r="A10" s="3" t="s">
        <v>13</v>
      </c>
      <c r="B10" s="3" t="s">
        <v>14</v>
      </c>
      <c r="C10" s="25">
        <f>(8917+1438)/1000</f>
        <v>10.355</v>
      </c>
      <c r="D10" s="6">
        <v>2017</v>
      </c>
      <c r="E10" t="s">
        <v>116</v>
      </c>
      <c r="U10" t="s">
        <v>132</v>
      </c>
    </row>
    <row r="11" spans="1:21" x14ac:dyDescent="0.25">
      <c r="A11" s="3" t="s">
        <v>15</v>
      </c>
      <c r="B11" s="3" t="s">
        <v>16</v>
      </c>
      <c r="C11" s="25">
        <f>(90049+9498)/1000</f>
        <v>99.546999999999997</v>
      </c>
      <c r="D11" s="6">
        <v>2017</v>
      </c>
      <c r="E11" s="2" t="s">
        <v>116</v>
      </c>
    </row>
    <row r="12" spans="1:21" x14ac:dyDescent="0.25">
      <c r="A12" s="3" t="s">
        <v>17</v>
      </c>
      <c r="B12" s="3" t="s">
        <v>18</v>
      </c>
      <c r="C12" s="5">
        <f>74.1</f>
        <v>74.099999999999994</v>
      </c>
      <c r="D12" s="6">
        <v>2012</v>
      </c>
    </row>
    <row r="13" spans="1:21" x14ac:dyDescent="0.25">
      <c r="A13" s="3" t="s">
        <v>19</v>
      </c>
      <c r="B13" s="3" t="s">
        <v>20</v>
      </c>
      <c r="C13" s="5">
        <f>[1]Daten!$C$40</f>
        <v>1111.8</v>
      </c>
      <c r="D13" s="6">
        <v>2018</v>
      </c>
      <c r="F13" t="s">
        <v>84</v>
      </c>
    </row>
    <row r="14" spans="1:21" x14ac:dyDescent="0.25">
      <c r="A14" s="3" t="s">
        <v>21</v>
      </c>
      <c r="B14" s="3" t="s">
        <v>22</v>
      </c>
      <c r="C14" s="5">
        <f>2.9</f>
        <v>2.9</v>
      </c>
      <c r="D14" s="6">
        <v>2014</v>
      </c>
    </row>
    <row r="15" spans="1:21" x14ac:dyDescent="0.25">
      <c r="A15" s="3" t="s">
        <v>23</v>
      </c>
      <c r="B15" s="3" t="s">
        <v>24</v>
      </c>
      <c r="C15" s="25">
        <v>69</v>
      </c>
      <c r="D15" s="6">
        <v>2015</v>
      </c>
      <c r="E15" t="s">
        <v>116</v>
      </c>
      <c r="F15" t="s">
        <v>152</v>
      </c>
    </row>
    <row r="16" spans="1:21" x14ac:dyDescent="0.25">
      <c r="A16" s="3" t="s">
        <v>25</v>
      </c>
      <c r="B16" s="3" t="s">
        <v>26</v>
      </c>
      <c r="C16" s="5">
        <f>43.1</f>
        <v>43.1</v>
      </c>
      <c r="D16" s="6">
        <v>2012</v>
      </c>
    </row>
    <row r="17" spans="1:6" x14ac:dyDescent="0.25">
      <c r="A17" s="3" t="s">
        <v>27</v>
      </c>
      <c r="B17" s="3" t="s">
        <v>28</v>
      </c>
      <c r="C17" s="5">
        <f>384.3</f>
        <v>384.3</v>
      </c>
      <c r="D17" s="6">
        <v>2014</v>
      </c>
    </row>
    <row r="18" spans="1:6" ht="15.75" x14ac:dyDescent="0.25">
      <c r="A18" s="3" t="s">
        <v>29</v>
      </c>
      <c r="B18" s="3" t="s">
        <v>30</v>
      </c>
      <c r="C18" s="5">
        <f>970.5</f>
        <v>970.5</v>
      </c>
      <c r="D18" s="6">
        <v>2014</v>
      </c>
      <c r="F18" s="17" t="s">
        <v>120</v>
      </c>
    </row>
    <row r="19" spans="1:6" x14ac:dyDescent="0.25">
      <c r="A19" s="3" t="s">
        <v>31</v>
      </c>
      <c r="B19" s="3" t="s">
        <v>32</v>
      </c>
      <c r="C19" s="25">
        <f>(31.862+745/1000)</f>
        <v>32.606999999999999</v>
      </c>
      <c r="D19" s="6">
        <v>2017</v>
      </c>
      <c r="E19" s="2" t="s">
        <v>116</v>
      </c>
    </row>
    <row r="20" spans="1:6" x14ac:dyDescent="0.25">
      <c r="A20" s="3" t="s">
        <v>33</v>
      </c>
      <c r="B20" s="3" t="s">
        <v>34</v>
      </c>
      <c r="C20" s="5">
        <f>771.7</f>
        <v>771.7</v>
      </c>
      <c r="D20" s="6">
        <v>2013</v>
      </c>
    </row>
    <row r="21" spans="1:6" x14ac:dyDescent="0.25">
      <c r="A21" s="3" t="s">
        <v>35</v>
      </c>
      <c r="B21" s="3" t="s">
        <v>36</v>
      </c>
      <c r="C21" s="26">
        <f>C20</f>
        <v>771.7</v>
      </c>
      <c r="D21" s="6">
        <v>2012</v>
      </c>
      <c r="E21" s="2" t="s">
        <v>132</v>
      </c>
      <c r="F21" t="s">
        <v>133</v>
      </c>
    </row>
    <row r="22" spans="1:6" x14ac:dyDescent="0.25">
      <c r="A22" s="3" t="s">
        <v>37</v>
      </c>
      <c r="B22" s="3" t="s">
        <v>38</v>
      </c>
      <c r="C22" s="25">
        <f>(17813+624)/1000</f>
        <v>18.437000000000001</v>
      </c>
      <c r="D22" s="6">
        <v>2018</v>
      </c>
      <c r="E22" s="2" t="s">
        <v>116</v>
      </c>
    </row>
    <row r="23" spans="1:6" x14ac:dyDescent="0.25">
      <c r="A23" s="3" t="s">
        <v>39</v>
      </c>
      <c r="B23" s="3" t="s">
        <v>40</v>
      </c>
      <c r="C23" s="25">
        <f>34.259</f>
        <v>34.259</v>
      </c>
      <c r="D23" s="6">
        <v>2017</v>
      </c>
      <c r="E23" s="27" t="s">
        <v>130</v>
      </c>
    </row>
    <row r="24" spans="1:6" x14ac:dyDescent="0.25">
      <c r="A24" s="3" t="s">
        <v>41</v>
      </c>
      <c r="B24" s="3" t="s">
        <v>42</v>
      </c>
      <c r="C24" s="26">
        <v>9</v>
      </c>
      <c r="D24" s="6">
        <v>2015</v>
      </c>
      <c r="E24" t="s">
        <v>152</v>
      </c>
      <c r="F24" t="s">
        <v>133</v>
      </c>
    </row>
    <row r="25" spans="1:6" x14ac:dyDescent="0.25">
      <c r="A25" s="3" t="s">
        <v>43</v>
      </c>
      <c r="B25" s="3" t="s">
        <v>44</v>
      </c>
      <c r="C25" s="5">
        <f>77.9</f>
        <v>77.900000000000006</v>
      </c>
      <c r="D25" s="6">
        <v>2014</v>
      </c>
    </row>
    <row r="26" spans="1:6" x14ac:dyDescent="0.25">
      <c r="A26" s="3" t="s">
        <v>45</v>
      </c>
      <c r="B26" s="3" t="s">
        <v>45</v>
      </c>
      <c r="C26" s="25">
        <v>1.982</v>
      </c>
      <c r="D26" s="6">
        <v>2017</v>
      </c>
      <c r="E26" s="16" t="s">
        <v>130</v>
      </c>
    </row>
    <row r="27" spans="1:6" x14ac:dyDescent="0.25">
      <c r="A27" s="3" t="s">
        <v>46</v>
      </c>
      <c r="B27" s="3" t="s">
        <v>47</v>
      </c>
      <c r="C27" s="5">
        <f>173.4</f>
        <v>173.4</v>
      </c>
      <c r="D27" s="6">
        <v>2012</v>
      </c>
    </row>
    <row r="28" spans="1:6" x14ac:dyDescent="0.25">
      <c r="A28" s="3" t="s">
        <v>48</v>
      </c>
      <c r="B28" s="3" t="s">
        <v>49</v>
      </c>
      <c r="C28" s="5">
        <f>(13205+94757)/1000</f>
        <v>107.962</v>
      </c>
      <c r="D28" s="6">
        <v>2017</v>
      </c>
      <c r="E28" t="s">
        <v>116</v>
      </c>
    </row>
    <row r="29" spans="1:6" x14ac:dyDescent="0.25">
      <c r="A29" s="3" t="s">
        <v>50</v>
      </c>
      <c r="B29" s="3" t="s">
        <v>51</v>
      </c>
      <c r="C29" s="5">
        <f>267.7</f>
        <v>267.7</v>
      </c>
      <c r="D29" s="6">
        <v>2013</v>
      </c>
    </row>
    <row r="30" spans="1:6" x14ac:dyDescent="0.25">
      <c r="A30" s="3" t="s">
        <v>52</v>
      </c>
      <c r="B30" s="3" t="s">
        <v>52</v>
      </c>
      <c r="C30" s="5">
        <f>101</f>
        <v>101</v>
      </c>
      <c r="D30" s="6">
        <v>2008</v>
      </c>
    </row>
    <row r="31" spans="1:6" x14ac:dyDescent="0.25">
      <c r="A31" s="3" t="s">
        <v>53</v>
      </c>
      <c r="B31" s="3" t="s">
        <v>54</v>
      </c>
      <c r="C31" s="25">
        <f>(5664+18177)/1000</f>
        <v>23.841000000000001</v>
      </c>
      <c r="D31" s="6">
        <v>2017</v>
      </c>
      <c r="E31" s="9" t="s">
        <v>116</v>
      </c>
    </row>
    <row r="32" spans="1:6" x14ac:dyDescent="0.25">
      <c r="A32" s="3" t="s">
        <v>55</v>
      </c>
      <c r="B32" s="3" t="s">
        <v>56</v>
      </c>
      <c r="C32" s="5">
        <f>29.6</f>
        <v>29.6</v>
      </c>
      <c r="D32" s="6">
        <v>2012</v>
      </c>
    </row>
    <row r="33" spans="1:12" x14ac:dyDescent="0.25">
      <c r="A33" s="3" t="s">
        <v>57</v>
      </c>
      <c r="B33" s="3" t="s">
        <v>58</v>
      </c>
      <c r="C33" s="5">
        <f>35.1</f>
        <v>35.1</v>
      </c>
      <c r="D33" s="6">
        <v>2014</v>
      </c>
    </row>
    <row r="34" spans="1:12" x14ac:dyDescent="0.25">
      <c r="A34" s="3" t="s">
        <v>59</v>
      </c>
      <c r="B34" s="3" t="s">
        <v>60</v>
      </c>
      <c r="C34" s="5">
        <f>76.9</f>
        <v>76.900000000000006</v>
      </c>
      <c r="D34" s="6">
        <v>2014</v>
      </c>
    </row>
    <row r="35" spans="1:12" x14ac:dyDescent="0.25">
      <c r="A35" s="3" t="s">
        <v>61</v>
      </c>
      <c r="B35" s="3" t="s">
        <v>62</v>
      </c>
      <c r="C35" s="5">
        <f>136.2</f>
        <v>136.19999999999999</v>
      </c>
      <c r="D35" s="6">
        <v>2014</v>
      </c>
    </row>
    <row r="36" spans="1:12" x14ac:dyDescent="0.25">
      <c r="A36" s="3" t="s">
        <v>63</v>
      </c>
      <c r="B36" s="3" t="s">
        <v>64</v>
      </c>
      <c r="C36" s="5">
        <f>737.2</f>
        <v>737.2</v>
      </c>
      <c r="D36" s="6">
        <v>2013</v>
      </c>
    </row>
    <row r="37" spans="1:12" x14ac:dyDescent="0.25">
      <c r="A37" s="3" t="s">
        <v>65</v>
      </c>
      <c r="B37" s="3" t="s">
        <v>66</v>
      </c>
      <c r="C37" s="5">
        <f>5.9</f>
        <v>5.9</v>
      </c>
      <c r="D37" s="6">
        <v>2014</v>
      </c>
      <c r="F37" s="16" t="s">
        <v>115</v>
      </c>
    </row>
    <row r="38" spans="1:12" x14ac:dyDescent="0.25">
      <c r="A38" s="3" t="s">
        <v>67</v>
      </c>
      <c r="B38" s="3" t="s">
        <v>68</v>
      </c>
      <c r="C38" s="5">
        <f>70.7</f>
        <v>70.7</v>
      </c>
      <c r="D38" s="6">
        <v>2014</v>
      </c>
      <c r="F38" s="16" t="s">
        <v>114</v>
      </c>
      <c r="L38" s="9" t="s">
        <v>117</v>
      </c>
    </row>
    <row r="39" spans="1:12" x14ac:dyDescent="0.25">
      <c r="A39" s="3" t="s">
        <v>69</v>
      </c>
      <c r="B39" s="3" t="s">
        <v>70</v>
      </c>
      <c r="C39" s="5">
        <f>114.6</f>
        <v>114.6</v>
      </c>
      <c r="D39" s="6">
        <v>2013</v>
      </c>
      <c r="F39" s="9" t="s">
        <v>116</v>
      </c>
    </row>
    <row r="40" spans="1:12" x14ac:dyDescent="0.25">
      <c r="A40" s="3" t="s">
        <v>71</v>
      </c>
      <c r="B40" s="3" t="s">
        <v>71</v>
      </c>
      <c r="C40" s="25">
        <f>174/1000</f>
        <v>0.17399999999999999</v>
      </c>
      <c r="D40" s="6">
        <v>2017</v>
      </c>
      <c r="E40" s="16" t="s">
        <v>130</v>
      </c>
      <c r="F40" s="16" t="s">
        <v>118</v>
      </c>
    </row>
    <row r="41" spans="1:12" x14ac:dyDescent="0.25">
      <c r="A41" s="3" t="s">
        <v>72</v>
      </c>
      <c r="B41" s="3" t="s">
        <v>73</v>
      </c>
      <c r="C41" s="25">
        <f>11558/1000</f>
        <v>11.558</v>
      </c>
      <c r="D41" s="6">
        <v>2017</v>
      </c>
      <c r="E41" s="16" t="s">
        <v>130</v>
      </c>
      <c r="F41" t="s">
        <v>119</v>
      </c>
    </row>
    <row r="42" spans="1:12" x14ac:dyDescent="0.25">
      <c r="A42" s="3" t="s">
        <v>74</v>
      </c>
      <c r="B42" s="3" t="s">
        <v>75</v>
      </c>
      <c r="C42" s="7">
        <f>(4223+377)/1000</f>
        <v>4.5999999999999996</v>
      </c>
      <c r="D42" s="6">
        <v>2017</v>
      </c>
      <c r="E42" t="s">
        <v>116</v>
      </c>
      <c r="F42" t="s">
        <v>149</v>
      </c>
    </row>
    <row r="43" spans="1:12" x14ac:dyDescent="0.25">
      <c r="A43" s="3" t="s">
        <v>76</v>
      </c>
      <c r="B43" s="3" t="s">
        <v>77</v>
      </c>
      <c r="C43" s="25">
        <f>8662/1000</f>
        <v>8.6620000000000008</v>
      </c>
      <c r="D43" s="6">
        <v>2013</v>
      </c>
      <c r="F43" s="16" t="s">
        <v>130</v>
      </c>
    </row>
    <row r="44" spans="1:12" x14ac:dyDescent="0.25">
      <c r="A44" s="3" t="s">
        <v>78</v>
      </c>
      <c r="B44" s="3" t="s">
        <v>79</v>
      </c>
      <c r="C44" s="25">
        <f>(1690+29)/1000</f>
        <v>1.7190000000000001</v>
      </c>
      <c r="D44" s="6">
        <v>2016</v>
      </c>
      <c r="E44" t="s">
        <v>116</v>
      </c>
      <c r="F44" s="16" t="s">
        <v>131</v>
      </c>
    </row>
    <row r="65" spans="14:14" x14ac:dyDescent="0.25">
      <c r="N65" t="s">
        <v>123</v>
      </c>
    </row>
    <row r="66" spans="14:14" x14ac:dyDescent="0.25">
      <c r="N66" t="s">
        <v>124</v>
      </c>
    </row>
  </sheetData>
  <hyperlinks>
    <hyperlink ref="F39" r:id="rId1"/>
    <hyperlink ref="E31" r:id="rId2"/>
    <hyperlink ref="L38" r:id="rId3"/>
  </hyperlinks>
  <pageMargins left="0.7" right="0.7" top="0.78740157499999996" bottom="0.78740157499999996" header="0.3" footer="0.3"/>
  <pageSetup paperSize="9" orientation="portrait" verticalDpi="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" zoomScale="85" zoomScaleNormal="85" workbookViewId="0">
      <selection activeCell="T18" sqref="T18:T20"/>
    </sheetView>
  </sheetViews>
  <sheetFormatPr baseColWidth="10" defaultRowHeight="15" x14ac:dyDescent="0.25"/>
  <cols>
    <col min="1" max="1" width="48" customWidth="1"/>
  </cols>
  <sheetData>
    <row r="1" spans="1:9" x14ac:dyDescent="0.25">
      <c r="A1" t="s">
        <v>93</v>
      </c>
      <c r="B1" t="s">
        <v>89</v>
      </c>
      <c r="C1" t="s">
        <v>90</v>
      </c>
      <c r="D1" t="s">
        <v>91</v>
      </c>
      <c r="E1" t="s">
        <v>95</v>
      </c>
      <c r="F1" t="s">
        <v>97</v>
      </c>
    </row>
    <row r="2" spans="1:9" x14ac:dyDescent="0.25">
      <c r="A2" t="s">
        <v>96</v>
      </c>
      <c r="B2">
        <v>0.56000000000000005</v>
      </c>
      <c r="C2">
        <v>0.19</v>
      </c>
      <c r="D2">
        <v>0.13</v>
      </c>
      <c r="E2" s="29">
        <v>1.22078E-9</v>
      </c>
      <c r="H2" s="9" t="s">
        <v>98</v>
      </c>
      <c r="I2" t="s">
        <v>99</v>
      </c>
    </row>
    <row r="17" spans="5:5" x14ac:dyDescent="0.25">
      <c r="E17" s="28"/>
    </row>
    <row r="18" spans="5:5" x14ac:dyDescent="0.25">
      <c r="E18" s="28"/>
    </row>
    <row r="19" spans="5:5" x14ac:dyDescent="0.25">
      <c r="E19" s="28"/>
    </row>
    <row r="20" spans="5:5" x14ac:dyDescent="0.25">
      <c r="E20" s="28"/>
    </row>
    <row r="21" spans="5:5" x14ac:dyDescent="0.25">
      <c r="E21" s="28"/>
    </row>
    <row r="22" spans="5:5" x14ac:dyDescent="0.25">
      <c r="E22" s="28"/>
    </row>
    <row r="23" spans="5:5" x14ac:dyDescent="0.25">
      <c r="E23" s="28"/>
    </row>
    <row r="24" spans="5:5" x14ac:dyDescent="0.25">
      <c r="E24" s="28"/>
    </row>
    <row r="25" spans="5:5" x14ac:dyDescent="0.25">
      <c r="E25" s="28"/>
    </row>
    <row r="26" spans="5:5" x14ac:dyDescent="0.25">
      <c r="E26" s="28"/>
    </row>
    <row r="27" spans="5:5" x14ac:dyDescent="0.25">
      <c r="E27" s="28"/>
    </row>
    <row r="28" spans="5:5" x14ac:dyDescent="0.25">
      <c r="E28" s="28"/>
    </row>
    <row r="29" spans="5:5" x14ac:dyDescent="0.25">
      <c r="E29" s="28"/>
    </row>
    <row r="30" spans="5:5" x14ac:dyDescent="0.25">
      <c r="E30" s="28"/>
    </row>
    <row r="31" spans="5:5" x14ac:dyDescent="0.25">
      <c r="E31" s="28"/>
    </row>
    <row r="32" spans="5:5" x14ac:dyDescent="0.25">
      <c r="E32" s="28"/>
    </row>
    <row r="33" spans="5:8" x14ac:dyDescent="0.25">
      <c r="E33" s="28"/>
    </row>
    <row r="34" spans="5:8" x14ac:dyDescent="0.25">
      <c r="E34" s="28"/>
    </row>
    <row r="35" spans="5:8" x14ac:dyDescent="0.25">
      <c r="E35" s="28"/>
    </row>
    <row r="36" spans="5:8" x14ac:dyDescent="0.25">
      <c r="E36" s="28"/>
    </row>
    <row r="37" spans="5:8" x14ac:dyDescent="0.25">
      <c r="E37" s="28"/>
    </row>
    <row r="38" spans="5:8" x14ac:dyDescent="0.25">
      <c r="E38" s="28"/>
      <c r="H38" s="9" t="s">
        <v>98</v>
      </c>
    </row>
    <row r="39" spans="5:8" x14ac:dyDescent="0.25">
      <c r="E39" s="28"/>
    </row>
    <row r="40" spans="5:8" x14ac:dyDescent="0.25">
      <c r="E40" s="28"/>
    </row>
    <row r="41" spans="5:8" x14ac:dyDescent="0.25">
      <c r="E41" s="28"/>
    </row>
    <row r="42" spans="5:8" x14ac:dyDescent="0.25">
      <c r="E42" s="28"/>
    </row>
  </sheetData>
  <hyperlinks>
    <hyperlink ref="H2" r:id="rId1"/>
    <hyperlink ref="H38" r:id="rId2"/>
  </hyperlinks>
  <pageMargins left="0.7" right="0.7" top="0.78740157499999996" bottom="0.78740157499999996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85" zoomScaleNormal="85" workbookViewId="0">
      <selection activeCell="E5" sqref="E5"/>
    </sheetView>
  </sheetViews>
  <sheetFormatPr baseColWidth="10" defaultRowHeight="15" x14ac:dyDescent="0.25"/>
  <cols>
    <col min="5" max="5" width="12" bestFit="1" customWidth="1"/>
  </cols>
  <sheetData>
    <row r="1" spans="1:19" x14ac:dyDescent="0.25">
      <c r="A1" t="s">
        <v>137</v>
      </c>
      <c r="B1" t="s">
        <v>89</v>
      </c>
      <c r="C1" t="s">
        <v>90</v>
      </c>
      <c r="D1" t="s">
        <v>91</v>
      </c>
      <c r="E1" t="s">
        <v>95</v>
      </c>
      <c r="F1" t="s">
        <v>97</v>
      </c>
      <c r="G1" s="32" t="s">
        <v>157</v>
      </c>
      <c r="I1" t="s">
        <v>98</v>
      </c>
    </row>
    <row r="2" spans="1:19" x14ac:dyDescent="0.25">
      <c r="A2" t="s">
        <v>135</v>
      </c>
      <c r="B2">
        <v>0.2</v>
      </c>
      <c r="C2" s="24">
        <f>(12.1)/100</f>
        <v>0.121</v>
      </c>
      <c r="D2" s="30">
        <f>8.9/100</f>
        <v>8.900000000000001E-2</v>
      </c>
      <c r="E2">
        <v>0</v>
      </c>
      <c r="F2">
        <v>2019</v>
      </c>
      <c r="G2" s="32" t="s">
        <v>153</v>
      </c>
      <c r="I2" t="s">
        <v>143</v>
      </c>
      <c r="J2" t="s">
        <v>144</v>
      </c>
    </row>
    <row r="3" spans="1:19" x14ac:dyDescent="0.25">
      <c r="A3" t="s">
        <v>146</v>
      </c>
      <c r="B3">
        <v>0.4</v>
      </c>
      <c r="C3" s="24">
        <v>0</v>
      </c>
      <c r="D3" s="30">
        <v>0</v>
      </c>
      <c r="E3">
        <v>0</v>
      </c>
      <c r="F3">
        <v>2019</v>
      </c>
      <c r="G3" s="32" t="s">
        <v>156</v>
      </c>
    </row>
    <row r="4" spans="1:19" x14ac:dyDescent="0.25">
      <c r="A4" t="s">
        <v>148</v>
      </c>
      <c r="B4">
        <v>0.25</v>
      </c>
      <c r="C4">
        <v>0.25</v>
      </c>
      <c r="D4">
        <v>0.25</v>
      </c>
      <c r="E4">
        <v>0</v>
      </c>
      <c r="F4">
        <v>2019</v>
      </c>
      <c r="I4" t="s">
        <v>147</v>
      </c>
    </row>
    <row r="5" spans="1:19" x14ac:dyDescent="0.25">
      <c r="A5" t="s">
        <v>136</v>
      </c>
      <c r="B5">
        <v>0</v>
      </c>
      <c r="C5">
        <v>0</v>
      </c>
      <c r="D5">
        <v>0</v>
      </c>
      <c r="E5">
        <v>1.22078E-9</v>
      </c>
      <c r="S5" t="s">
        <v>143</v>
      </c>
    </row>
    <row r="6" spans="1:19" x14ac:dyDescent="0.25">
      <c r="A6" t="s">
        <v>138</v>
      </c>
      <c r="B6">
        <v>0.52</v>
      </c>
      <c r="C6">
        <v>0</v>
      </c>
      <c r="D6">
        <v>0</v>
      </c>
      <c r="E6">
        <v>0</v>
      </c>
    </row>
    <row r="7" spans="1:19" x14ac:dyDescent="0.25">
      <c r="A7" t="s">
        <v>139</v>
      </c>
      <c r="B7">
        <v>0.5</v>
      </c>
      <c r="C7">
        <v>0</v>
      </c>
      <c r="D7">
        <v>0</v>
      </c>
      <c r="E7">
        <v>0</v>
      </c>
    </row>
    <row r="9" spans="1:19" x14ac:dyDescent="0.25">
      <c r="A9" s="31" t="s">
        <v>154</v>
      </c>
      <c r="B9" s="31" t="s">
        <v>155</v>
      </c>
    </row>
    <row r="11" spans="1:19" x14ac:dyDescent="0.25">
      <c r="C11" s="9" t="s">
        <v>153</v>
      </c>
    </row>
    <row r="26" spans="10:18" x14ac:dyDescent="0.25">
      <c r="J26" t="s">
        <v>134</v>
      </c>
    </row>
    <row r="28" spans="10:18" x14ac:dyDescent="0.25">
      <c r="R28" t="s">
        <v>140</v>
      </c>
    </row>
    <row r="29" spans="10:18" x14ac:dyDescent="0.25">
      <c r="R29" t="s">
        <v>141</v>
      </c>
    </row>
    <row r="42" spans="1:1" x14ac:dyDescent="0.25">
      <c r="A42" s="9" t="s">
        <v>145</v>
      </c>
    </row>
    <row r="50" spans="18:18" x14ac:dyDescent="0.25">
      <c r="R50" t="s">
        <v>142</v>
      </c>
    </row>
  </sheetData>
  <hyperlinks>
    <hyperlink ref="A42" r:id="rId1"/>
    <hyperlink ref="C11" r:id="rId2"/>
  </hyperlinks>
  <pageMargins left="0.7" right="0.7" top="0.78740157499999996" bottom="0.78740157499999996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88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0"/>
  <sheetViews>
    <sheetView workbookViewId="0">
      <selection activeCell="C11" sqref="C11"/>
    </sheetView>
  </sheetViews>
  <sheetFormatPr baseColWidth="10" defaultRowHeight="15" x14ac:dyDescent="0.25"/>
  <sheetData>
    <row r="2" spans="3:3" x14ac:dyDescent="0.25">
      <c r="C2" t="s">
        <v>101</v>
      </c>
    </row>
    <row r="3" spans="3:3" x14ac:dyDescent="0.25">
      <c r="C3" t="s">
        <v>103</v>
      </c>
    </row>
    <row r="5" spans="3:3" x14ac:dyDescent="0.25">
      <c r="C5" t="s">
        <v>104</v>
      </c>
    </row>
    <row r="6" spans="3:3" x14ac:dyDescent="0.25">
      <c r="C6" t="s">
        <v>105</v>
      </c>
    </row>
    <row r="7" spans="3:3" x14ac:dyDescent="0.25">
      <c r="C7" t="s">
        <v>106</v>
      </c>
    </row>
    <row r="8" spans="3:3" x14ac:dyDescent="0.25">
      <c r="C8" t="s">
        <v>107</v>
      </c>
    </row>
    <row r="9" spans="3:3" x14ac:dyDescent="0.25">
      <c r="C9" t="s">
        <v>109</v>
      </c>
    </row>
    <row r="10" spans="3:3" x14ac:dyDescent="0.25">
      <c r="C10" t="s">
        <v>110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85" zoomScaleNormal="85" workbookViewId="0">
      <selection activeCell="G36" sqref="G36"/>
    </sheetView>
  </sheetViews>
  <sheetFormatPr baseColWidth="10" defaultRowHeight="15" x14ac:dyDescent="0.25"/>
  <sheetData>
    <row r="1" spans="1:22" x14ac:dyDescent="0.25">
      <c r="A1" s="6" t="s">
        <v>0</v>
      </c>
      <c r="B1" s="19" t="s">
        <v>1</v>
      </c>
      <c r="C1" s="22">
        <v>2000</v>
      </c>
      <c r="D1" s="14">
        <f>C1+1</f>
        <v>2001</v>
      </c>
      <c r="E1" s="14">
        <f t="shared" ref="E1:V1" si="0">D1+1</f>
        <v>2002</v>
      </c>
      <c r="F1" s="14">
        <f t="shared" si="0"/>
        <v>2003</v>
      </c>
      <c r="G1" s="14">
        <f t="shared" si="0"/>
        <v>2004</v>
      </c>
      <c r="H1" s="14">
        <f t="shared" si="0"/>
        <v>2005</v>
      </c>
      <c r="I1" s="14">
        <f t="shared" si="0"/>
        <v>2006</v>
      </c>
      <c r="J1" s="14">
        <f t="shared" si="0"/>
        <v>2007</v>
      </c>
      <c r="K1" s="14">
        <f t="shared" si="0"/>
        <v>2008</v>
      </c>
      <c r="L1" s="14">
        <f t="shared" si="0"/>
        <v>2009</v>
      </c>
      <c r="M1" s="14">
        <f t="shared" si="0"/>
        <v>2010</v>
      </c>
      <c r="N1" s="14">
        <f t="shared" si="0"/>
        <v>2011</v>
      </c>
      <c r="O1" s="14">
        <f t="shared" si="0"/>
        <v>2012</v>
      </c>
      <c r="P1" s="14">
        <f t="shared" si="0"/>
        <v>2013</v>
      </c>
      <c r="Q1" s="14">
        <f>P1+1</f>
        <v>2014</v>
      </c>
      <c r="R1" s="14">
        <f t="shared" si="0"/>
        <v>2015</v>
      </c>
      <c r="S1" s="14">
        <f t="shared" si="0"/>
        <v>2016</v>
      </c>
      <c r="T1" s="14">
        <f t="shared" si="0"/>
        <v>2017</v>
      </c>
      <c r="U1" s="14">
        <f t="shared" si="0"/>
        <v>2018</v>
      </c>
      <c r="V1" s="14">
        <f t="shared" si="0"/>
        <v>2019</v>
      </c>
    </row>
    <row r="2" spans="1:22" x14ac:dyDescent="0.25">
      <c r="A2" s="3" t="s">
        <v>4</v>
      </c>
      <c r="B2" s="3"/>
      <c r="C2" s="20"/>
      <c r="D2" s="21"/>
    </row>
    <row r="3" spans="1:22" x14ac:dyDescent="0.25">
      <c r="A3" s="3" t="s">
        <v>5</v>
      </c>
      <c r="B3" s="3"/>
      <c r="C3" s="5"/>
      <c r="D3" s="6"/>
    </row>
    <row r="4" spans="1:22" x14ac:dyDescent="0.25">
      <c r="A4" s="3" t="s">
        <v>6</v>
      </c>
      <c r="B4" s="3"/>
      <c r="C4" s="7">
        <v>182.1</v>
      </c>
      <c r="D4" s="6"/>
    </row>
    <row r="5" spans="1:22" x14ac:dyDescent="0.25">
      <c r="A5" s="3" t="s">
        <v>7</v>
      </c>
      <c r="B5" s="3"/>
      <c r="C5" s="5"/>
      <c r="D5" s="6"/>
    </row>
    <row r="6" spans="1:22" x14ac:dyDescent="0.25">
      <c r="A6" s="3" t="s">
        <v>8</v>
      </c>
      <c r="B6" s="3"/>
      <c r="C6" s="5"/>
      <c r="D6" s="6"/>
    </row>
    <row r="7" spans="1:22" x14ac:dyDescent="0.25">
      <c r="A7" s="3" t="s">
        <v>9</v>
      </c>
      <c r="B7" s="3"/>
      <c r="C7" s="5"/>
      <c r="D7" s="6"/>
    </row>
    <row r="8" spans="1:22" x14ac:dyDescent="0.25">
      <c r="A8" s="3" t="s">
        <v>10</v>
      </c>
      <c r="B8" s="3"/>
      <c r="C8" s="5"/>
      <c r="D8" s="6"/>
    </row>
    <row r="9" spans="1:22" x14ac:dyDescent="0.25">
      <c r="A9" s="3" t="s">
        <v>11</v>
      </c>
      <c r="B9" s="3" t="s">
        <v>12</v>
      </c>
      <c r="C9" s="5"/>
      <c r="D9" s="6">
        <v>2012</v>
      </c>
      <c r="O9">
        <v>140.1</v>
      </c>
    </row>
    <row r="10" spans="1:22" x14ac:dyDescent="0.25">
      <c r="A10" s="3" t="s">
        <v>13</v>
      </c>
      <c r="B10" s="3" t="s">
        <v>14</v>
      </c>
      <c r="C10" s="7"/>
      <c r="D10" s="6">
        <v>2012</v>
      </c>
      <c r="O10">
        <v>182.1</v>
      </c>
    </row>
    <row r="11" spans="1:22" x14ac:dyDescent="0.25">
      <c r="A11" s="3" t="s">
        <v>15</v>
      </c>
      <c r="B11" s="3" t="s">
        <v>16</v>
      </c>
      <c r="C11" s="7"/>
      <c r="D11" s="6">
        <v>2012</v>
      </c>
      <c r="O11">
        <v>182.1</v>
      </c>
    </row>
    <row r="12" spans="1:22" x14ac:dyDescent="0.25">
      <c r="A12" s="3" t="s">
        <v>17</v>
      </c>
      <c r="B12" s="3" t="s">
        <v>18</v>
      </c>
      <c r="C12" s="5"/>
      <c r="D12" s="6">
        <v>2012</v>
      </c>
      <c r="O12">
        <v>74.099999999999994</v>
      </c>
    </row>
    <row r="13" spans="1:22" x14ac:dyDescent="0.25">
      <c r="A13" s="3" t="s">
        <v>19</v>
      </c>
      <c r="B13" s="3" t="s">
        <v>20</v>
      </c>
      <c r="C13" s="5"/>
      <c r="D13" s="6">
        <v>2018</v>
      </c>
      <c r="U13">
        <f>[1]Daten!$C$40</f>
        <v>1111.8</v>
      </c>
    </row>
    <row r="14" spans="1:22" x14ac:dyDescent="0.25">
      <c r="A14" s="3" t="s">
        <v>21</v>
      </c>
      <c r="B14" s="3" t="s">
        <v>22</v>
      </c>
      <c r="C14" s="5">
        <f>2.9</f>
        <v>2.9</v>
      </c>
      <c r="D14" s="6">
        <v>2014</v>
      </c>
      <c r="Q14">
        <v>2.9</v>
      </c>
    </row>
    <row r="15" spans="1:22" x14ac:dyDescent="0.25">
      <c r="A15" s="3" t="s">
        <v>23</v>
      </c>
      <c r="B15" s="3" t="s">
        <v>24</v>
      </c>
      <c r="C15" s="7">
        <f>C4</f>
        <v>182.1</v>
      </c>
      <c r="D15" s="6">
        <v>2012</v>
      </c>
      <c r="O15">
        <v>182.1</v>
      </c>
    </row>
    <row r="16" spans="1:22" x14ac:dyDescent="0.25">
      <c r="A16" s="3" t="s">
        <v>25</v>
      </c>
      <c r="B16" s="3" t="s">
        <v>26</v>
      </c>
      <c r="C16" s="5">
        <f>43.1</f>
        <v>43.1</v>
      </c>
      <c r="D16" s="6">
        <v>2012</v>
      </c>
      <c r="O16">
        <v>43.1</v>
      </c>
    </row>
    <row r="17" spans="1:17" x14ac:dyDescent="0.25">
      <c r="A17" s="3" t="s">
        <v>27</v>
      </c>
      <c r="B17" s="3" t="s">
        <v>28</v>
      </c>
      <c r="C17" s="5">
        <f>384.3</f>
        <v>384.3</v>
      </c>
      <c r="D17" s="6">
        <v>2014</v>
      </c>
      <c r="Q17" s="23">
        <f>384.3</f>
        <v>384.3</v>
      </c>
    </row>
    <row r="18" spans="1:17" x14ac:dyDescent="0.25">
      <c r="A18" s="3" t="s">
        <v>29</v>
      </c>
      <c r="B18" s="3" t="s">
        <v>30</v>
      </c>
      <c r="C18" s="5">
        <f>970.5</f>
        <v>970.5</v>
      </c>
      <c r="D18" s="6">
        <v>2014</v>
      </c>
      <c r="Q18" s="23">
        <f>970.5</f>
        <v>970.5</v>
      </c>
    </row>
    <row r="19" spans="1:17" x14ac:dyDescent="0.25">
      <c r="A19" s="3" t="s">
        <v>31</v>
      </c>
      <c r="B19" s="3" t="s">
        <v>32</v>
      </c>
      <c r="C19" s="7">
        <f>C4</f>
        <v>182.1</v>
      </c>
      <c r="D19" s="6">
        <v>2012</v>
      </c>
      <c r="O19">
        <v>182.1</v>
      </c>
    </row>
    <row r="20" spans="1:17" x14ac:dyDescent="0.25">
      <c r="A20" s="3" t="s">
        <v>33</v>
      </c>
      <c r="B20" s="3" t="s">
        <v>34</v>
      </c>
      <c r="C20" s="5">
        <f>771.7</f>
        <v>771.7</v>
      </c>
      <c r="D20" s="6">
        <v>2013</v>
      </c>
      <c r="P20">
        <v>771.7</v>
      </c>
    </row>
    <row r="21" spans="1:17" x14ac:dyDescent="0.25">
      <c r="A21" s="3" t="s">
        <v>35</v>
      </c>
      <c r="B21" s="3" t="s">
        <v>36</v>
      </c>
      <c r="C21" s="7">
        <f>C4</f>
        <v>182.1</v>
      </c>
      <c r="D21" s="6">
        <v>2012</v>
      </c>
      <c r="O21">
        <v>182.1</v>
      </c>
    </row>
    <row r="22" spans="1:17" x14ac:dyDescent="0.25">
      <c r="A22" s="3" t="s">
        <v>37</v>
      </c>
      <c r="B22" s="3" t="s">
        <v>38</v>
      </c>
      <c r="C22" s="7">
        <f>C4</f>
        <v>182.1</v>
      </c>
      <c r="D22" s="6">
        <v>2012</v>
      </c>
      <c r="O22">
        <v>182.1</v>
      </c>
    </row>
    <row r="23" spans="1:17" x14ac:dyDescent="0.25">
      <c r="A23" s="3" t="s">
        <v>39</v>
      </c>
      <c r="B23" s="3" t="s">
        <v>40</v>
      </c>
      <c r="C23" s="7">
        <f>C4</f>
        <v>182.1</v>
      </c>
      <c r="D23" s="6">
        <v>2012</v>
      </c>
      <c r="O23">
        <v>182.1</v>
      </c>
    </row>
    <row r="24" spans="1:17" x14ac:dyDescent="0.25">
      <c r="A24" s="3" t="s">
        <v>41</v>
      </c>
      <c r="B24" s="3" t="s">
        <v>42</v>
      </c>
      <c r="C24" s="7">
        <f>C4</f>
        <v>182.1</v>
      </c>
      <c r="D24" s="6">
        <v>2012</v>
      </c>
      <c r="O24">
        <v>182.1</v>
      </c>
    </row>
    <row r="25" spans="1:17" x14ac:dyDescent="0.25">
      <c r="A25" s="3" t="s">
        <v>43</v>
      </c>
      <c r="B25" s="3" t="s">
        <v>44</v>
      </c>
      <c r="C25" s="5">
        <f>77.9</f>
        <v>77.900000000000006</v>
      </c>
      <c r="D25" s="6">
        <v>2014</v>
      </c>
      <c r="Q25" s="5">
        <f>77.9</f>
        <v>77.900000000000006</v>
      </c>
    </row>
    <row r="26" spans="1:17" x14ac:dyDescent="0.25">
      <c r="A26" s="3" t="s">
        <v>45</v>
      </c>
      <c r="B26" s="3" t="s">
        <v>45</v>
      </c>
      <c r="C26" s="7">
        <f>C4</f>
        <v>182.1</v>
      </c>
      <c r="D26" s="6">
        <v>2012</v>
      </c>
      <c r="O26">
        <v>182.1</v>
      </c>
    </row>
    <row r="27" spans="1:17" x14ac:dyDescent="0.25">
      <c r="A27" s="3" t="s">
        <v>46</v>
      </c>
      <c r="B27" s="3" t="s">
        <v>47</v>
      </c>
      <c r="C27" s="5">
        <f>173.4</f>
        <v>173.4</v>
      </c>
      <c r="D27" s="6">
        <v>2012</v>
      </c>
      <c r="O27">
        <v>173.4</v>
      </c>
    </row>
    <row r="28" spans="1:17" x14ac:dyDescent="0.25">
      <c r="A28" s="3" t="s">
        <v>48</v>
      </c>
      <c r="B28" s="3" t="s">
        <v>49</v>
      </c>
      <c r="C28" s="5">
        <f>12.1</f>
        <v>12.1</v>
      </c>
      <c r="D28" s="6">
        <v>2014</v>
      </c>
      <c r="Q28">
        <v>12.1</v>
      </c>
    </row>
    <row r="29" spans="1:17" x14ac:dyDescent="0.25">
      <c r="A29" s="3" t="s">
        <v>50</v>
      </c>
      <c r="B29" s="3" t="s">
        <v>51</v>
      </c>
      <c r="C29" s="5">
        <f>267.7</f>
        <v>267.7</v>
      </c>
      <c r="D29" s="6">
        <v>2013</v>
      </c>
      <c r="P29">
        <v>267.7</v>
      </c>
    </row>
    <row r="30" spans="1:17" x14ac:dyDescent="0.25">
      <c r="A30" s="3" t="s">
        <v>52</v>
      </c>
      <c r="B30" s="3" t="s">
        <v>52</v>
      </c>
      <c r="C30" s="5">
        <f>101</f>
        <v>101</v>
      </c>
      <c r="D30" s="6">
        <v>2008</v>
      </c>
      <c r="K30">
        <v>101</v>
      </c>
    </row>
    <row r="31" spans="1:17" x14ac:dyDescent="0.25">
      <c r="A31" s="3" t="s">
        <v>53</v>
      </c>
      <c r="B31" s="3" t="s">
        <v>54</v>
      </c>
      <c r="C31" s="7">
        <f>C4</f>
        <v>182.1</v>
      </c>
      <c r="D31" s="6">
        <v>2012</v>
      </c>
    </row>
    <row r="32" spans="1:17" x14ac:dyDescent="0.25">
      <c r="A32" s="3" t="s">
        <v>55</v>
      </c>
      <c r="B32" s="3" t="s">
        <v>56</v>
      </c>
      <c r="C32" s="5">
        <f>29.6</f>
        <v>29.6</v>
      </c>
      <c r="D32" s="6">
        <v>2012</v>
      </c>
    </row>
    <row r="33" spans="1:4" x14ac:dyDescent="0.25">
      <c r="A33" s="3" t="s">
        <v>57</v>
      </c>
      <c r="B33" s="3" t="s">
        <v>58</v>
      </c>
      <c r="C33" s="5">
        <f>35.1</f>
        <v>35.1</v>
      </c>
      <c r="D33" s="6">
        <v>2014</v>
      </c>
    </row>
    <row r="34" spans="1:4" x14ac:dyDescent="0.25">
      <c r="A34" s="3" t="s">
        <v>59</v>
      </c>
      <c r="B34" s="3" t="s">
        <v>60</v>
      </c>
      <c r="C34" s="5">
        <f>76.9</f>
        <v>76.900000000000006</v>
      </c>
      <c r="D34" s="6">
        <v>2014</v>
      </c>
    </row>
    <row r="35" spans="1:4" x14ac:dyDescent="0.25">
      <c r="A35" s="3" t="s">
        <v>61</v>
      </c>
      <c r="B35" s="3" t="s">
        <v>62</v>
      </c>
      <c r="C35" s="5">
        <f>136.2</f>
        <v>136.19999999999999</v>
      </c>
      <c r="D35" s="6">
        <v>2014</v>
      </c>
    </row>
    <row r="36" spans="1:4" x14ac:dyDescent="0.25">
      <c r="A36" s="3" t="s">
        <v>63</v>
      </c>
      <c r="B36" s="3" t="s">
        <v>64</v>
      </c>
      <c r="C36" s="5">
        <f>737.2</f>
        <v>737.2</v>
      </c>
      <c r="D36" s="6">
        <v>2013</v>
      </c>
    </row>
    <row r="37" spans="1:4" x14ac:dyDescent="0.25">
      <c r="A37" s="3" t="s">
        <v>65</v>
      </c>
      <c r="B37" s="3" t="s">
        <v>66</v>
      </c>
      <c r="C37" s="5">
        <f>5.9</f>
        <v>5.9</v>
      </c>
      <c r="D37" s="6">
        <v>2014</v>
      </c>
    </row>
    <row r="38" spans="1:4" x14ac:dyDescent="0.25">
      <c r="A38" s="3" t="s">
        <v>67</v>
      </c>
      <c r="B38" s="3" t="s">
        <v>68</v>
      </c>
      <c r="C38" s="5">
        <f>70.7</f>
        <v>70.7</v>
      </c>
      <c r="D38" s="6">
        <v>2014</v>
      </c>
    </row>
    <row r="39" spans="1:4" x14ac:dyDescent="0.25">
      <c r="A39" s="3" t="s">
        <v>69</v>
      </c>
      <c r="B39" s="3" t="s">
        <v>70</v>
      </c>
      <c r="C39" s="5">
        <f>114.6</f>
        <v>114.6</v>
      </c>
      <c r="D39" s="6">
        <v>2013</v>
      </c>
    </row>
    <row r="40" spans="1:4" x14ac:dyDescent="0.25">
      <c r="A40" s="3" t="s">
        <v>71</v>
      </c>
      <c r="B40" s="3" t="s">
        <v>71</v>
      </c>
      <c r="C40" s="7">
        <f>C4</f>
        <v>182.1</v>
      </c>
      <c r="D40" s="6">
        <v>2012</v>
      </c>
    </row>
    <row r="41" spans="1:4" x14ac:dyDescent="0.25">
      <c r="A41" s="3" t="s">
        <v>72</v>
      </c>
      <c r="B41" s="3" t="s">
        <v>73</v>
      </c>
      <c r="C41" s="7">
        <f>C4</f>
        <v>182.1</v>
      </c>
      <c r="D41" s="6">
        <v>2012</v>
      </c>
    </row>
    <row r="42" spans="1:4" x14ac:dyDescent="0.25">
      <c r="A42" s="3" t="s">
        <v>74</v>
      </c>
      <c r="B42" s="3" t="s">
        <v>75</v>
      </c>
      <c r="C42" s="7">
        <f>C4</f>
        <v>182.1</v>
      </c>
      <c r="D42" s="6">
        <v>2012</v>
      </c>
    </row>
    <row r="43" spans="1:4" x14ac:dyDescent="0.25">
      <c r="A43" s="3" t="s">
        <v>76</v>
      </c>
      <c r="B43" s="3" t="s">
        <v>77</v>
      </c>
      <c r="C43" s="7">
        <f>C4</f>
        <v>182.1</v>
      </c>
      <c r="D43" s="6">
        <v>2012</v>
      </c>
    </row>
    <row r="44" spans="1:4" x14ac:dyDescent="0.25">
      <c r="A44" s="3" t="s">
        <v>78</v>
      </c>
      <c r="B44" s="3" t="s">
        <v>79</v>
      </c>
      <c r="C44" s="7">
        <f>C4</f>
        <v>182.1</v>
      </c>
      <c r="D44" s="6">
        <v>2012</v>
      </c>
    </row>
    <row r="46" spans="1:4" x14ac:dyDescent="0.25">
      <c r="A46" s="8" t="s">
        <v>122</v>
      </c>
    </row>
    <row r="47" spans="1:4" x14ac:dyDescent="0.25">
      <c r="A47" t="s">
        <v>85</v>
      </c>
    </row>
    <row r="48" spans="1:4" x14ac:dyDescent="0.25">
      <c r="A48" t="s">
        <v>84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="85" zoomScaleNormal="85" workbookViewId="0">
      <selection activeCell="F31" sqref="F3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s="7" t="s">
        <v>94</v>
      </c>
      <c r="D1" t="s">
        <v>83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</row>
    <row r="4" spans="1:5" x14ac:dyDescent="0.25">
      <c r="A4" t="s">
        <v>5</v>
      </c>
      <c r="C4">
        <v>883702</v>
      </c>
    </row>
    <row r="5" spans="1:5" x14ac:dyDescent="0.25">
      <c r="A5" t="s">
        <v>6</v>
      </c>
    </row>
    <row r="6" spans="1:5" x14ac:dyDescent="0.25">
      <c r="A6" t="s">
        <v>7</v>
      </c>
    </row>
    <row r="7" spans="1:5" x14ac:dyDescent="0.25">
      <c r="A7" t="s">
        <v>8</v>
      </c>
    </row>
    <row r="8" spans="1:5" x14ac:dyDescent="0.25">
      <c r="A8" t="s">
        <v>9</v>
      </c>
    </row>
    <row r="9" spans="1:5" x14ac:dyDescent="0.25">
      <c r="A9" t="s">
        <v>10</v>
      </c>
    </row>
    <row r="10" spans="1:5" x14ac:dyDescent="0.25">
      <c r="A10" t="s">
        <v>11</v>
      </c>
      <c r="B10" t="s">
        <v>12</v>
      </c>
      <c r="C10">
        <v>20453</v>
      </c>
      <c r="D10">
        <v>2018</v>
      </c>
    </row>
    <row r="11" spans="1:5" x14ac:dyDescent="0.25">
      <c r="A11" t="s">
        <v>13</v>
      </c>
      <c r="B11" t="s">
        <v>14</v>
      </c>
      <c r="C11">
        <v>20699</v>
      </c>
      <c r="D11">
        <v>2018</v>
      </c>
    </row>
    <row r="12" spans="1:5" x14ac:dyDescent="0.25">
      <c r="A12" t="s">
        <v>15</v>
      </c>
      <c r="B12" t="s">
        <v>16</v>
      </c>
      <c r="C12">
        <f>C26</f>
        <v>22088</v>
      </c>
      <c r="D12">
        <v>2018</v>
      </c>
      <c r="E12" t="s">
        <v>151</v>
      </c>
    </row>
    <row r="13" spans="1:5" x14ac:dyDescent="0.25">
      <c r="A13" t="s">
        <v>17</v>
      </c>
      <c r="B13" t="s">
        <v>18</v>
      </c>
      <c r="C13">
        <v>11810</v>
      </c>
      <c r="D13">
        <v>2018</v>
      </c>
    </row>
    <row r="14" spans="1:5" x14ac:dyDescent="0.25">
      <c r="A14" t="s">
        <v>19</v>
      </c>
      <c r="B14" t="s">
        <v>20</v>
      </c>
      <c r="C14">
        <v>142932</v>
      </c>
      <c r="D14">
        <v>2018</v>
      </c>
      <c r="E14" s="9" t="s">
        <v>87</v>
      </c>
    </row>
    <row r="15" spans="1:5" x14ac:dyDescent="0.25">
      <c r="A15" t="s">
        <v>21</v>
      </c>
      <c r="B15" t="s">
        <v>22</v>
      </c>
      <c r="C15">
        <v>3791</v>
      </c>
      <c r="D15">
        <v>2018</v>
      </c>
    </row>
    <row r="16" spans="1:5" x14ac:dyDescent="0.25">
      <c r="A16" t="s">
        <v>23</v>
      </c>
      <c r="B16" t="s">
        <v>24</v>
      </c>
      <c r="C16">
        <v>14921</v>
      </c>
      <c r="D16">
        <v>2018</v>
      </c>
    </row>
    <row r="17" spans="1:4" x14ac:dyDescent="0.25">
      <c r="A17" t="s">
        <v>25</v>
      </c>
      <c r="B17" t="s">
        <v>26</v>
      </c>
      <c r="C17">
        <v>31317</v>
      </c>
      <c r="D17">
        <v>2018</v>
      </c>
    </row>
    <row r="18" spans="1:4" x14ac:dyDescent="0.25">
      <c r="A18" t="s">
        <v>27</v>
      </c>
      <c r="B18" t="s">
        <v>28</v>
      </c>
      <c r="C18">
        <v>107365</v>
      </c>
      <c r="D18">
        <v>2018</v>
      </c>
    </row>
    <row r="19" spans="1:4" x14ac:dyDescent="0.25">
      <c r="A19" t="s">
        <v>29</v>
      </c>
      <c r="B19" t="s">
        <v>30</v>
      </c>
      <c r="C19">
        <v>196077</v>
      </c>
      <c r="D19">
        <v>2018</v>
      </c>
    </row>
    <row r="20" spans="1:4" x14ac:dyDescent="0.25">
      <c r="A20" t="s">
        <v>31</v>
      </c>
      <c r="B20" t="s">
        <v>32</v>
      </c>
      <c r="C20">
        <v>17899</v>
      </c>
      <c r="D20">
        <v>2018</v>
      </c>
    </row>
    <row r="21" spans="1:4" x14ac:dyDescent="0.25">
      <c r="A21" t="s">
        <v>33</v>
      </c>
      <c r="B21" t="s">
        <v>34</v>
      </c>
      <c r="C21">
        <v>72440</v>
      </c>
      <c r="D21">
        <v>2018</v>
      </c>
    </row>
    <row r="22" spans="1:4" x14ac:dyDescent="0.25">
      <c r="A22" t="s">
        <v>35</v>
      </c>
      <c r="B22" t="s">
        <v>36</v>
      </c>
      <c r="C22">
        <v>2497</v>
      </c>
      <c r="D22">
        <v>2018</v>
      </c>
    </row>
    <row r="23" spans="1:4" x14ac:dyDescent="0.25">
      <c r="A23" t="s">
        <v>37</v>
      </c>
      <c r="B23" t="s">
        <v>38</v>
      </c>
      <c r="C23">
        <v>4756</v>
      </c>
      <c r="D23">
        <v>2018</v>
      </c>
    </row>
    <row r="24" spans="1:4" x14ac:dyDescent="0.25">
      <c r="A24" t="s">
        <v>39</v>
      </c>
      <c r="B24" t="s">
        <v>40</v>
      </c>
      <c r="C24">
        <v>4257</v>
      </c>
      <c r="D24">
        <v>2018</v>
      </c>
    </row>
    <row r="25" spans="1:4" x14ac:dyDescent="0.25">
      <c r="A25" t="s">
        <v>41</v>
      </c>
      <c r="B25" t="s">
        <v>42</v>
      </c>
      <c r="C25">
        <v>1197</v>
      </c>
      <c r="D25">
        <v>2018</v>
      </c>
    </row>
    <row r="26" spans="1:4" x14ac:dyDescent="0.25">
      <c r="A26" t="s">
        <v>43</v>
      </c>
      <c r="B26" t="s">
        <v>44</v>
      </c>
      <c r="C26">
        <v>22088</v>
      </c>
      <c r="D26">
        <v>2018</v>
      </c>
    </row>
    <row r="27" spans="1:4" x14ac:dyDescent="0.25">
      <c r="A27" t="s">
        <v>45</v>
      </c>
      <c r="B27" t="s">
        <v>45</v>
      </c>
      <c r="C27">
        <v>321</v>
      </c>
      <c r="D27">
        <v>2018</v>
      </c>
    </row>
    <row r="28" spans="1:4" x14ac:dyDescent="0.25">
      <c r="A28" t="s">
        <v>46</v>
      </c>
      <c r="B28" t="s">
        <v>47</v>
      </c>
      <c r="C28">
        <v>20235</v>
      </c>
      <c r="D28">
        <v>2018</v>
      </c>
    </row>
    <row r="29" spans="1:4" x14ac:dyDescent="0.25">
      <c r="A29" t="s">
        <v>48</v>
      </c>
      <c r="B29" t="s">
        <v>49</v>
      </c>
      <c r="C29">
        <v>30101</v>
      </c>
      <c r="D29">
        <v>2018</v>
      </c>
    </row>
    <row r="30" spans="1:4" x14ac:dyDescent="0.25">
      <c r="A30" t="s">
        <v>50</v>
      </c>
      <c r="B30" t="s">
        <v>51</v>
      </c>
      <c r="C30">
        <v>39546</v>
      </c>
      <c r="D30">
        <v>2018</v>
      </c>
    </row>
    <row r="31" spans="1:4" x14ac:dyDescent="0.25">
      <c r="A31" t="s">
        <v>52</v>
      </c>
      <c r="B31" t="s">
        <v>52</v>
      </c>
      <c r="C31">
        <v>18247</v>
      </c>
      <c r="D31">
        <v>2018</v>
      </c>
    </row>
    <row r="32" spans="1:4" x14ac:dyDescent="0.25">
      <c r="A32" t="s">
        <v>53</v>
      </c>
      <c r="B32" t="s">
        <v>54</v>
      </c>
      <c r="C32">
        <v>33121</v>
      </c>
      <c r="D32">
        <v>2018</v>
      </c>
    </row>
    <row r="33" spans="1:5" x14ac:dyDescent="0.25">
      <c r="A33" t="s">
        <v>55</v>
      </c>
      <c r="B33" t="s">
        <v>56</v>
      </c>
      <c r="C33">
        <v>5618</v>
      </c>
      <c r="D33">
        <v>2018</v>
      </c>
    </row>
    <row r="34" spans="1:5" x14ac:dyDescent="0.25">
      <c r="A34" t="s">
        <v>57</v>
      </c>
      <c r="B34" t="s">
        <v>58</v>
      </c>
      <c r="C34">
        <v>8121</v>
      </c>
      <c r="D34">
        <v>2018</v>
      </c>
    </row>
    <row r="35" spans="1:5" x14ac:dyDescent="0.25">
      <c r="A35" t="s">
        <v>59</v>
      </c>
      <c r="B35" t="s">
        <v>60</v>
      </c>
      <c r="C35">
        <v>7521</v>
      </c>
      <c r="D35">
        <v>2018</v>
      </c>
    </row>
    <row r="36" spans="1:5" x14ac:dyDescent="0.25">
      <c r="A36" t="s">
        <v>61</v>
      </c>
      <c r="B36" t="s">
        <v>62</v>
      </c>
      <c r="C36">
        <v>25375</v>
      </c>
      <c r="D36">
        <v>2018</v>
      </c>
    </row>
    <row r="37" spans="1:5" x14ac:dyDescent="0.25">
      <c r="A37" t="s">
        <v>63</v>
      </c>
      <c r="B37" t="s">
        <v>64</v>
      </c>
      <c r="C37">
        <v>85259</v>
      </c>
      <c r="D37">
        <v>2018</v>
      </c>
    </row>
    <row r="38" spans="1:5" x14ac:dyDescent="0.25">
      <c r="A38" t="s">
        <v>65</v>
      </c>
      <c r="B38" t="s">
        <v>66</v>
      </c>
      <c r="C38">
        <f>C27</f>
        <v>321</v>
      </c>
      <c r="D38">
        <v>2018</v>
      </c>
      <c r="E38" t="s">
        <v>150</v>
      </c>
    </row>
    <row r="39" spans="1:5" x14ac:dyDescent="0.25">
      <c r="A39" t="s">
        <v>67</v>
      </c>
      <c r="B39" t="s">
        <v>68</v>
      </c>
      <c r="C39">
        <v>12080</v>
      </c>
      <c r="D39">
        <v>2018</v>
      </c>
    </row>
    <row r="40" spans="1:5" x14ac:dyDescent="0.25">
      <c r="A40" t="s">
        <v>69</v>
      </c>
      <c r="B40" t="s">
        <v>70</v>
      </c>
      <c r="C40">
        <v>16824</v>
      </c>
      <c r="D40">
        <v>2018</v>
      </c>
    </row>
    <row r="41" spans="1:5" x14ac:dyDescent="0.25">
      <c r="A41" t="s">
        <v>71</v>
      </c>
      <c r="B41" t="s">
        <v>71</v>
      </c>
      <c r="C41">
        <f>$C$27</f>
        <v>321</v>
      </c>
      <c r="D41">
        <v>2018</v>
      </c>
      <c r="E41" t="s">
        <v>150</v>
      </c>
    </row>
    <row r="42" spans="1:5" x14ac:dyDescent="0.25">
      <c r="A42" t="s">
        <v>72</v>
      </c>
      <c r="B42" t="s">
        <v>73</v>
      </c>
      <c r="C42">
        <f t="shared" ref="C42:C45" si="0">$C$27</f>
        <v>321</v>
      </c>
      <c r="D42">
        <v>2018</v>
      </c>
      <c r="E42" t="s">
        <v>150</v>
      </c>
    </row>
    <row r="43" spans="1:5" x14ac:dyDescent="0.25">
      <c r="A43" t="s">
        <v>74</v>
      </c>
      <c r="B43" t="s">
        <v>75</v>
      </c>
      <c r="C43">
        <f t="shared" si="0"/>
        <v>321</v>
      </c>
      <c r="D43">
        <v>2018</v>
      </c>
      <c r="E43" t="s">
        <v>150</v>
      </c>
    </row>
    <row r="44" spans="1:5" x14ac:dyDescent="0.25">
      <c r="A44" t="s">
        <v>76</v>
      </c>
      <c r="B44" t="s">
        <v>77</v>
      </c>
      <c r="C44">
        <f t="shared" si="0"/>
        <v>321</v>
      </c>
      <c r="D44">
        <v>2018</v>
      </c>
      <c r="E44" t="s">
        <v>150</v>
      </c>
    </row>
    <row r="45" spans="1:5" x14ac:dyDescent="0.25">
      <c r="A45" t="s">
        <v>78</v>
      </c>
      <c r="B45" t="s">
        <v>79</v>
      </c>
      <c r="C45">
        <f t="shared" si="0"/>
        <v>321</v>
      </c>
      <c r="D45">
        <v>2018</v>
      </c>
      <c r="E45" t="s">
        <v>150</v>
      </c>
    </row>
  </sheetData>
  <hyperlinks>
    <hyperlink ref="E14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zoomScale="85" zoomScaleNormal="85" workbookViewId="0">
      <selection activeCell="B8" sqref="B8"/>
    </sheetView>
  </sheetViews>
  <sheetFormatPr baseColWidth="10" defaultRowHeight="15" x14ac:dyDescent="0.25"/>
  <sheetData>
    <row r="1" spans="1:30" x14ac:dyDescent="0.25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0" x14ac:dyDescent="0.25">
      <c r="A2" t="s">
        <v>12</v>
      </c>
      <c r="B2" s="10">
        <v>83.3</v>
      </c>
      <c r="C2" s="10">
        <v>83.3</v>
      </c>
      <c r="D2" s="10">
        <v>83.3</v>
      </c>
      <c r="E2" s="10">
        <v>83.3</v>
      </c>
      <c r="F2" s="10">
        <v>82.6</v>
      </c>
      <c r="G2" s="10">
        <v>82.9</v>
      </c>
      <c r="H2" s="10">
        <v>82.9</v>
      </c>
      <c r="I2" s="10">
        <v>83</v>
      </c>
      <c r="J2" s="10">
        <v>83.1</v>
      </c>
      <c r="K2" s="10">
        <v>83.1</v>
      </c>
      <c r="L2" s="10">
        <v>83</v>
      </c>
      <c r="M2" s="10">
        <v>82.6</v>
      </c>
      <c r="N2" s="10">
        <v>81.900000000000006</v>
      </c>
      <c r="O2" s="10">
        <v>80.5</v>
      </c>
      <c r="P2" s="10">
        <v>79.599999999999994</v>
      </c>
      <c r="Q2" s="10">
        <v>79.8</v>
      </c>
      <c r="R2" s="10">
        <v>79.2</v>
      </c>
      <c r="S2" s="10">
        <v>78.8</v>
      </c>
      <c r="T2" s="10">
        <v>79.599999999999994</v>
      </c>
      <c r="U2" s="10">
        <v>79.5</v>
      </c>
      <c r="V2" s="10">
        <v>79.7</v>
      </c>
      <c r="W2" s="10">
        <v>79.5</v>
      </c>
      <c r="X2" s="10">
        <v>80.400000000000006</v>
      </c>
      <c r="Y2" s="10">
        <v>79.8</v>
      </c>
      <c r="Z2" s="10">
        <v>80.400000000000006</v>
      </c>
      <c r="AA2" s="10">
        <v>80.808080808080803</v>
      </c>
      <c r="AB2" s="10">
        <v>81.8</v>
      </c>
      <c r="AC2" s="10">
        <v>81.8</v>
      </c>
      <c r="AD2" s="10">
        <v>81.599999999999994</v>
      </c>
    </row>
    <row r="3" spans="1:30" x14ac:dyDescent="0.25">
      <c r="A3" t="s">
        <v>14</v>
      </c>
      <c r="B3" s="10">
        <v>59.6</v>
      </c>
      <c r="C3" s="10">
        <v>59.6</v>
      </c>
      <c r="D3" s="10">
        <v>59.6</v>
      </c>
      <c r="E3" s="10">
        <v>59.6</v>
      </c>
      <c r="F3" s="10">
        <v>59.6</v>
      </c>
      <c r="G3" s="10">
        <v>59.6</v>
      </c>
      <c r="H3" s="10">
        <v>61.9</v>
      </c>
      <c r="I3" s="10">
        <v>61</v>
      </c>
      <c r="J3" s="10">
        <v>63.3</v>
      </c>
      <c r="K3" s="10">
        <v>67.900000000000006</v>
      </c>
      <c r="L3" s="10">
        <v>60.8</v>
      </c>
      <c r="M3" s="10">
        <v>61.5</v>
      </c>
      <c r="N3" s="10">
        <v>61.2</v>
      </c>
      <c r="O3" s="10">
        <v>66.5</v>
      </c>
      <c r="P3" s="10">
        <v>69.8</v>
      </c>
      <c r="Q3" s="10">
        <v>70.900000000000006</v>
      </c>
      <c r="R3" s="10">
        <v>72.599999999999994</v>
      </c>
      <c r="S3" s="10">
        <v>73.8</v>
      </c>
      <c r="T3" s="10">
        <v>75.099999999999994</v>
      </c>
      <c r="U3" s="10">
        <v>79.5</v>
      </c>
      <c r="V3" s="10">
        <v>80</v>
      </c>
      <c r="W3" s="10">
        <v>80.599999999999994</v>
      </c>
      <c r="X3" s="10">
        <v>80.099999999999994</v>
      </c>
      <c r="Y3" s="10">
        <v>83</v>
      </c>
      <c r="Z3" s="10">
        <v>82.3</v>
      </c>
      <c r="AA3" s="10">
        <v>80.10101010101009</v>
      </c>
      <c r="AB3" s="10">
        <v>83.7</v>
      </c>
      <c r="AC3" s="10">
        <v>84.8</v>
      </c>
      <c r="AD3" s="10">
        <v>85.8</v>
      </c>
    </row>
    <row r="4" spans="1:30" x14ac:dyDescent="0.25">
      <c r="A4" t="s">
        <v>16</v>
      </c>
      <c r="B4" s="10">
        <v>68.900000000000006</v>
      </c>
      <c r="C4" s="10">
        <v>68.900000000000006</v>
      </c>
      <c r="D4" s="10">
        <v>68.900000000000006</v>
      </c>
      <c r="E4" s="10">
        <v>68.900000000000006</v>
      </c>
      <c r="F4" s="10">
        <v>72.099999999999994</v>
      </c>
      <c r="G4" s="10">
        <v>67.2</v>
      </c>
      <c r="H4" s="10">
        <v>70.099999999999994</v>
      </c>
      <c r="I4" s="10">
        <v>71.7</v>
      </c>
      <c r="J4" s="10">
        <v>72.7</v>
      </c>
      <c r="K4" s="10">
        <v>73.599999999999994</v>
      </c>
      <c r="L4" s="10">
        <v>73.099999999999994</v>
      </c>
      <c r="M4" s="10">
        <v>71.900000000000006</v>
      </c>
      <c r="N4" s="10">
        <v>73.8</v>
      </c>
      <c r="O4" s="10">
        <v>74.599999999999994</v>
      </c>
      <c r="P4" s="10">
        <v>75.599999999999994</v>
      </c>
      <c r="Q4" s="10">
        <v>75.5</v>
      </c>
      <c r="R4" s="10">
        <v>75.2</v>
      </c>
      <c r="S4" s="10">
        <v>75.7</v>
      </c>
      <c r="T4" s="10">
        <v>76</v>
      </c>
      <c r="U4" s="10">
        <v>76.2</v>
      </c>
      <c r="V4" s="10">
        <v>73</v>
      </c>
      <c r="W4" s="10">
        <v>74.400000000000006</v>
      </c>
      <c r="X4" s="10">
        <v>74.8</v>
      </c>
      <c r="Y4" s="10">
        <v>73.599999999999994</v>
      </c>
      <c r="Z4" s="10">
        <v>72.8</v>
      </c>
      <c r="AA4" s="10">
        <v>74.143646408839786</v>
      </c>
      <c r="AB4" s="10">
        <v>73.5</v>
      </c>
      <c r="AC4" s="10">
        <v>72.900000000000006</v>
      </c>
      <c r="AD4" s="10">
        <v>73.3</v>
      </c>
    </row>
    <row r="5" spans="1:30" x14ac:dyDescent="0.25">
      <c r="A5" t="s">
        <v>18</v>
      </c>
      <c r="B5" s="10">
        <v>82.4</v>
      </c>
      <c r="C5" s="10">
        <v>82.9</v>
      </c>
      <c r="D5" s="10">
        <v>82.8</v>
      </c>
      <c r="E5" s="10">
        <v>80.5</v>
      </c>
      <c r="F5" s="10">
        <v>80.2</v>
      </c>
      <c r="G5" s="10">
        <v>79.900000000000006</v>
      </c>
      <c r="H5" s="10">
        <v>79.599999999999994</v>
      </c>
      <c r="I5" s="10">
        <v>79.599999999999994</v>
      </c>
      <c r="J5" s="10">
        <v>79.599999999999994</v>
      </c>
      <c r="K5" s="10">
        <v>80.099999999999994</v>
      </c>
      <c r="L5" s="10">
        <v>79.599999999999994</v>
      </c>
      <c r="M5" s="10">
        <v>79.2</v>
      </c>
      <c r="N5" s="10">
        <v>79.099999999999994</v>
      </c>
      <c r="O5" s="10">
        <v>79.099999999999994</v>
      </c>
      <c r="P5" s="10">
        <v>79.3</v>
      </c>
      <c r="Q5" s="10">
        <v>79.099999999999994</v>
      </c>
      <c r="R5" s="10">
        <v>79.099999999999994</v>
      </c>
      <c r="S5" s="10">
        <v>79.599999999999994</v>
      </c>
      <c r="T5" s="10">
        <v>79.8</v>
      </c>
      <c r="U5" s="10">
        <v>80.099999999999994</v>
      </c>
      <c r="V5" s="10">
        <v>79.7</v>
      </c>
      <c r="W5" s="10">
        <v>80</v>
      </c>
      <c r="X5" s="10">
        <v>80.2</v>
      </c>
      <c r="Y5" s="10">
        <v>79.900000000000006</v>
      </c>
      <c r="Z5" s="10">
        <v>80.599999999999994</v>
      </c>
      <c r="AA5" s="10">
        <v>80.823293172690768</v>
      </c>
      <c r="AB5" s="10">
        <v>81.400000000000006</v>
      </c>
      <c r="AC5" s="10">
        <v>81.5</v>
      </c>
      <c r="AD5" s="10">
        <v>82</v>
      </c>
    </row>
    <row r="6" spans="1:30" x14ac:dyDescent="0.25">
      <c r="A6" t="s">
        <v>20</v>
      </c>
      <c r="B6" s="10">
        <v>85.4</v>
      </c>
      <c r="C6" s="10">
        <v>84.6</v>
      </c>
      <c r="D6" s="10">
        <v>85</v>
      </c>
      <c r="E6" s="10">
        <v>84.5</v>
      </c>
      <c r="F6" s="10">
        <v>85.8</v>
      </c>
      <c r="G6" s="10">
        <v>85.4</v>
      </c>
      <c r="H6" s="10">
        <v>85.4</v>
      </c>
      <c r="I6" s="10">
        <v>85.3</v>
      </c>
      <c r="J6" s="10">
        <v>85.5</v>
      </c>
      <c r="K6" s="10">
        <v>85.7</v>
      </c>
      <c r="L6" s="10">
        <v>85.2</v>
      </c>
      <c r="M6" s="10">
        <v>85.5</v>
      </c>
      <c r="N6" s="10">
        <v>86.2</v>
      </c>
      <c r="O6" s="10">
        <v>86.1</v>
      </c>
      <c r="P6" s="10">
        <v>85.8</v>
      </c>
      <c r="Q6" s="10">
        <v>85.8</v>
      </c>
      <c r="R6" s="10">
        <v>85.6</v>
      </c>
      <c r="S6" s="10">
        <v>85.7</v>
      </c>
      <c r="T6" s="10">
        <v>85.6</v>
      </c>
      <c r="U6" s="10">
        <v>86</v>
      </c>
      <c r="V6" s="10">
        <v>86</v>
      </c>
      <c r="W6" s="10">
        <v>85.6</v>
      </c>
      <c r="X6" s="10">
        <v>85.4</v>
      </c>
      <c r="Y6" s="10">
        <v>85.8</v>
      </c>
      <c r="Z6" s="10">
        <v>85.7</v>
      </c>
      <c r="AA6" s="10">
        <v>84.582893347412877</v>
      </c>
      <c r="AB6" s="10">
        <v>85.6</v>
      </c>
      <c r="AC6" s="10">
        <v>85.3</v>
      </c>
      <c r="AD6" s="10">
        <v>85.1</v>
      </c>
    </row>
    <row r="7" spans="1:30" x14ac:dyDescent="0.25">
      <c r="A7" t="s">
        <v>22</v>
      </c>
      <c r="B7" s="10">
        <v>73.2</v>
      </c>
      <c r="C7" s="10">
        <v>73.2</v>
      </c>
      <c r="D7" s="10">
        <v>73.2</v>
      </c>
      <c r="E7" s="10">
        <v>73.2</v>
      </c>
      <c r="F7" s="10">
        <v>73.2</v>
      </c>
      <c r="G7" s="10">
        <v>73.2</v>
      </c>
      <c r="H7" s="10">
        <v>73.2</v>
      </c>
      <c r="I7" s="10">
        <v>73.2</v>
      </c>
      <c r="J7" s="10">
        <v>73.2</v>
      </c>
      <c r="K7" s="10">
        <v>75</v>
      </c>
      <c r="L7" s="10">
        <v>69.8</v>
      </c>
      <c r="M7" s="10">
        <v>70.099999999999994</v>
      </c>
      <c r="N7" s="10">
        <v>71.7</v>
      </c>
      <c r="O7" s="10">
        <v>73.599999999999994</v>
      </c>
      <c r="P7" s="10">
        <v>72.900000000000006</v>
      </c>
      <c r="Q7" s="10">
        <v>75.7</v>
      </c>
      <c r="R7" s="10">
        <v>78</v>
      </c>
      <c r="S7" s="10">
        <v>77.2</v>
      </c>
      <c r="T7" s="10">
        <v>79.400000000000006</v>
      </c>
      <c r="U7" s="10">
        <v>81.599999999999994</v>
      </c>
      <c r="V7" s="10">
        <v>81.400000000000006</v>
      </c>
      <c r="W7" s="10">
        <v>81.8</v>
      </c>
      <c r="X7" s="10">
        <v>83.6</v>
      </c>
      <c r="Y7" s="10">
        <v>81</v>
      </c>
      <c r="Z7" s="10">
        <v>81.599999999999994</v>
      </c>
      <c r="AA7" s="10">
        <v>78.260869565217391</v>
      </c>
      <c r="AB7" s="10">
        <v>80.099999999999994</v>
      </c>
      <c r="AC7" s="10">
        <v>80.5</v>
      </c>
      <c r="AD7" s="10">
        <v>80.599999999999994</v>
      </c>
    </row>
    <row r="8" spans="1:30" x14ac:dyDescent="0.25">
      <c r="A8" t="s">
        <v>24</v>
      </c>
      <c r="B8" s="10">
        <v>84.9</v>
      </c>
      <c r="C8" s="10">
        <v>84.3</v>
      </c>
      <c r="D8" s="10">
        <v>84.2</v>
      </c>
      <c r="E8" s="10">
        <v>83.8</v>
      </c>
      <c r="F8" s="10">
        <v>83</v>
      </c>
      <c r="G8" s="10">
        <v>83</v>
      </c>
      <c r="H8" s="10">
        <v>83.3</v>
      </c>
      <c r="I8" s="10">
        <v>83.3</v>
      </c>
      <c r="J8" s="10">
        <v>83.4</v>
      </c>
      <c r="K8" s="10">
        <v>83.4</v>
      </c>
      <c r="L8" s="10">
        <v>80.599999999999994</v>
      </c>
      <c r="M8" s="10">
        <v>80.599999999999994</v>
      </c>
      <c r="N8" s="10">
        <v>81</v>
      </c>
      <c r="O8" s="10">
        <v>81.400000000000006</v>
      </c>
      <c r="P8" s="10">
        <v>81.900000000000006</v>
      </c>
      <c r="Q8" s="10">
        <v>82.1</v>
      </c>
      <c r="R8" s="10">
        <v>82.3</v>
      </c>
      <c r="S8" s="10">
        <v>82.3</v>
      </c>
      <c r="T8" s="10">
        <v>82.3</v>
      </c>
      <c r="U8" s="10">
        <v>82.1</v>
      </c>
      <c r="V8" s="10">
        <v>82.6</v>
      </c>
      <c r="W8" s="10">
        <v>82.6</v>
      </c>
      <c r="X8" s="10">
        <v>82.8</v>
      </c>
      <c r="Y8" s="10">
        <v>83.2</v>
      </c>
      <c r="Z8" s="10">
        <v>82.3</v>
      </c>
      <c r="AA8" s="10">
        <v>80.341023069207623</v>
      </c>
      <c r="AB8" s="10">
        <v>83.4</v>
      </c>
      <c r="AC8" s="10">
        <v>82.6</v>
      </c>
      <c r="AD8" s="10">
        <v>81.7</v>
      </c>
    </row>
    <row r="9" spans="1:30" x14ac:dyDescent="0.25">
      <c r="A9" t="s">
        <v>26</v>
      </c>
      <c r="B9" s="10">
        <v>64</v>
      </c>
      <c r="C9" s="10">
        <v>64.599999999999994</v>
      </c>
      <c r="D9" s="10">
        <v>64.3</v>
      </c>
      <c r="E9" s="10">
        <v>65.400000000000006</v>
      </c>
      <c r="F9" s="10">
        <v>66.7</v>
      </c>
      <c r="G9" s="10">
        <v>66.900000000000006</v>
      </c>
      <c r="H9" s="10">
        <v>67.900000000000006</v>
      </c>
      <c r="I9" s="10">
        <v>68.900000000000006</v>
      </c>
      <c r="J9" s="10">
        <v>70</v>
      </c>
      <c r="K9" s="10">
        <v>71.5</v>
      </c>
      <c r="L9" s="10">
        <v>72.8</v>
      </c>
      <c r="M9" s="10">
        <v>74.3</v>
      </c>
      <c r="N9" s="10">
        <v>75.099999999999994</v>
      </c>
      <c r="O9" s="10">
        <v>76.400000000000006</v>
      </c>
      <c r="P9" s="10">
        <v>77.5</v>
      </c>
      <c r="Q9" s="10">
        <v>78.3</v>
      </c>
      <c r="R9" s="10">
        <v>79.2</v>
      </c>
      <c r="S9" s="10">
        <v>79.900000000000006</v>
      </c>
      <c r="T9" s="10">
        <v>80.8</v>
      </c>
      <c r="U9" s="10">
        <v>81.900000000000006</v>
      </c>
      <c r="V9" s="10">
        <v>81.599999999999994</v>
      </c>
      <c r="W9" s="10">
        <v>81.599999999999994</v>
      </c>
      <c r="X9" s="10">
        <v>81.599999999999994</v>
      </c>
      <c r="Y9" s="10">
        <v>81.3</v>
      </c>
      <c r="Z9" s="10">
        <v>81.400000000000006</v>
      </c>
      <c r="AA9" s="10">
        <v>81.440162271805278</v>
      </c>
      <c r="AB9" s="10">
        <v>81.900000000000006</v>
      </c>
      <c r="AC9" s="10">
        <v>82.5</v>
      </c>
      <c r="AD9" s="10">
        <v>82.7</v>
      </c>
    </row>
    <row r="10" spans="1:30" x14ac:dyDescent="0.25">
      <c r="A10" t="s">
        <v>28</v>
      </c>
      <c r="B10" s="10">
        <v>78.099999999999994</v>
      </c>
      <c r="C10" s="10">
        <v>80.400000000000006</v>
      </c>
      <c r="D10" s="10">
        <v>80.8</v>
      </c>
      <c r="E10" s="10">
        <v>81.400000000000006</v>
      </c>
      <c r="F10" s="10">
        <v>81.900000000000006</v>
      </c>
      <c r="G10" s="10">
        <v>82</v>
      </c>
      <c r="H10" s="10">
        <v>81.3</v>
      </c>
      <c r="I10" s="10">
        <v>81.5</v>
      </c>
      <c r="J10" s="10">
        <v>80.5</v>
      </c>
      <c r="K10" s="10">
        <v>81.2</v>
      </c>
      <c r="L10" s="10">
        <v>81</v>
      </c>
      <c r="M10" s="10">
        <v>80.8</v>
      </c>
      <c r="N10" s="10">
        <v>82.5</v>
      </c>
      <c r="O10" s="10">
        <v>83.1</v>
      </c>
      <c r="P10" s="10">
        <v>81.7</v>
      </c>
      <c r="Q10" s="10">
        <v>82</v>
      </c>
      <c r="R10" s="10">
        <v>82.8</v>
      </c>
      <c r="S10" s="10">
        <v>81</v>
      </c>
      <c r="T10" s="10">
        <v>80.3</v>
      </c>
      <c r="U10" s="10">
        <v>81.400000000000006</v>
      </c>
      <c r="V10" s="10">
        <v>82.3</v>
      </c>
      <c r="W10" s="10">
        <v>80.900000000000006</v>
      </c>
      <c r="X10" s="10">
        <v>80.7</v>
      </c>
      <c r="Y10" s="10">
        <v>80.7</v>
      </c>
      <c r="Z10" s="10">
        <v>82.7</v>
      </c>
      <c r="AA10" s="10">
        <v>81.364562118126273</v>
      </c>
      <c r="AB10" s="10">
        <v>81.599999999999994</v>
      </c>
      <c r="AC10" s="10">
        <v>85.2</v>
      </c>
      <c r="AD10" s="10">
        <v>84.9</v>
      </c>
    </row>
    <row r="11" spans="1:30" x14ac:dyDescent="0.25">
      <c r="A11" t="s">
        <v>30</v>
      </c>
      <c r="B11" s="10">
        <v>84.8</v>
      </c>
      <c r="C11" s="10">
        <v>85.1</v>
      </c>
      <c r="D11" s="10">
        <v>85.6</v>
      </c>
      <c r="E11" s="10">
        <v>86.2</v>
      </c>
      <c r="F11" s="10">
        <v>86.5</v>
      </c>
      <c r="G11" s="10">
        <v>86.8</v>
      </c>
      <c r="H11" s="10">
        <v>86.4</v>
      </c>
      <c r="I11" s="10">
        <v>86.4</v>
      </c>
      <c r="J11" s="10">
        <v>86.4</v>
      </c>
      <c r="K11" s="10">
        <v>86.6</v>
      </c>
      <c r="L11" s="10">
        <v>86.1</v>
      </c>
      <c r="M11" s="10">
        <v>86.6</v>
      </c>
      <c r="N11" s="10">
        <v>86.4</v>
      </c>
      <c r="O11" s="10">
        <v>86.6</v>
      </c>
      <c r="P11" s="10">
        <v>86.2</v>
      </c>
      <c r="Q11" s="10">
        <v>85.8</v>
      </c>
      <c r="R11" s="10">
        <v>85.3</v>
      </c>
      <c r="S11" s="10">
        <v>84.9</v>
      </c>
      <c r="T11" s="10">
        <v>84.2</v>
      </c>
      <c r="U11" s="10">
        <v>85.4</v>
      </c>
      <c r="V11" s="10">
        <v>85.5</v>
      </c>
      <c r="W11" s="10">
        <v>85.3</v>
      </c>
      <c r="X11" s="10">
        <v>85.1</v>
      </c>
      <c r="Y11" s="10">
        <v>81.400000000000006</v>
      </c>
      <c r="Z11" s="10">
        <v>81.599999999999994</v>
      </c>
      <c r="AA11" s="10">
        <v>81.975560081466398</v>
      </c>
      <c r="AB11" s="10">
        <v>83.2</v>
      </c>
      <c r="AC11" s="10">
        <v>82.8</v>
      </c>
      <c r="AD11" s="10">
        <v>83.3</v>
      </c>
    </row>
    <row r="12" spans="1:30" x14ac:dyDescent="0.25">
      <c r="A12" t="s">
        <v>32</v>
      </c>
      <c r="B12" s="10">
        <v>70.7</v>
      </c>
      <c r="C12" s="10">
        <v>70.7</v>
      </c>
      <c r="D12" s="10">
        <v>70.7</v>
      </c>
      <c r="E12" s="10">
        <v>70.7</v>
      </c>
      <c r="F12" s="10">
        <v>70.7</v>
      </c>
      <c r="G12" s="10">
        <v>70.7</v>
      </c>
      <c r="H12" s="10">
        <v>72.900000000000006</v>
      </c>
      <c r="I12" s="10">
        <v>74.599999999999994</v>
      </c>
      <c r="J12" s="10">
        <v>77.599999999999994</v>
      </c>
      <c r="K12" s="10">
        <v>80.900000000000006</v>
      </c>
      <c r="L12" s="10">
        <v>81.400000000000006</v>
      </c>
      <c r="M12" s="10">
        <v>81.7</v>
      </c>
      <c r="N12" s="10">
        <v>82.2</v>
      </c>
      <c r="O12" s="10">
        <v>82.2</v>
      </c>
      <c r="P12" s="10">
        <v>83.8</v>
      </c>
      <c r="Q12" s="10">
        <v>83.8</v>
      </c>
      <c r="R12" s="10">
        <v>83.7</v>
      </c>
      <c r="S12" s="10">
        <v>82.9</v>
      </c>
      <c r="T12" s="10">
        <v>82.2</v>
      </c>
      <c r="U12" s="10">
        <v>83.6</v>
      </c>
      <c r="V12" s="10">
        <v>83.7</v>
      </c>
      <c r="W12" s="10">
        <v>84.6</v>
      </c>
      <c r="X12" s="10">
        <v>85.8</v>
      </c>
      <c r="Y12" s="10">
        <v>85.5</v>
      </c>
      <c r="Z12" s="10">
        <v>85.1</v>
      </c>
      <c r="AA12" s="10">
        <v>85.932721712538225</v>
      </c>
      <c r="AB12" s="10">
        <v>85</v>
      </c>
      <c r="AC12" s="10">
        <v>84.3</v>
      </c>
      <c r="AD12" s="10">
        <v>84.8</v>
      </c>
    </row>
    <row r="13" spans="1:30" x14ac:dyDescent="0.25">
      <c r="A13" t="s">
        <v>34</v>
      </c>
      <c r="B13" s="10">
        <v>80.2</v>
      </c>
      <c r="C13" s="10">
        <v>80.599999999999994</v>
      </c>
      <c r="D13" s="10">
        <v>82.3</v>
      </c>
      <c r="E13" s="10">
        <v>82.9</v>
      </c>
      <c r="F13" s="10">
        <v>83</v>
      </c>
      <c r="G13" s="10">
        <v>82.4</v>
      </c>
      <c r="H13" s="10">
        <v>82.5</v>
      </c>
      <c r="I13" s="10">
        <v>82.7</v>
      </c>
      <c r="J13" s="10">
        <v>83.4</v>
      </c>
      <c r="K13" s="10">
        <v>83</v>
      </c>
      <c r="L13" s="10">
        <v>83.3</v>
      </c>
      <c r="M13" s="10">
        <v>83.2</v>
      </c>
      <c r="N13" s="10">
        <v>83.3</v>
      </c>
      <c r="O13" s="10">
        <v>83.4</v>
      </c>
      <c r="P13" s="10">
        <v>83.4</v>
      </c>
      <c r="Q13" s="10">
        <v>81.8</v>
      </c>
      <c r="R13" s="10">
        <v>81.5</v>
      </c>
      <c r="S13" s="10">
        <v>81.599999999999994</v>
      </c>
      <c r="T13" s="10">
        <v>81.7</v>
      </c>
      <c r="U13" s="10">
        <v>82.8</v>
      </c>
      <c r="V13" s="10">
        <v>81.7</v>
      </c>
      <c r="W13" s="10">
        <v>81.099999999999994</v>
      </c>
      <c r="X13" s="10">
        <v>78.900000000000006</v>
      </c>
      <c r="Y13" s="10">
        <v>79.7</v>
      </c>
      <c r="Z13" s="10">
        <v>80.8</v>
      </c>
      <c r="AA13" s="10">
        <v>81.432896064581229</v>
      </c>
      <c r="AB13" s="10">
        <v>82</v>
      </c>
      <c r="AC13" s="10">
        <v>82.7</v>
      </c>
      <c r="AD13" s="10">
        <v>82</v>
      </c>
    </row>
    <row r="14" spans="1:30" x14ac:dyDescent="0.25">
      <c r="A14" t="s">
        <v>36</v>
      </c>
      <c r="B14" s="10">
        <v>77.3</v>
      </c>
      <c r="C14" s="10">
        <v>77.3</v>
      </c>
      <c r="D14" s="10">
        <v>77.3</v>
      </c>
      <c r="E14" s="10">
        <v>77.3</v>
      </c>
      <c r="F14" s="10">
        <v>77.3</v>
      </c>
      <c r="G14" s="10">
        <v>77.3</v>
      </c>
      <c r="H14" s="10">
        <v>77.099999999999994</v>
      </c>
      <c r="I14" s="10">
        <v>77.400000000000006</v>
      </c>
      <c r="J14" s="10">
        <v>77.7</v>
      </c>
      <c r="K14" s="10">
        <v>77.900000000000006</v>
      </c>
      <c r="L14" s="10">
        <v>77.7</v>
      </c>
      <c r="M14" s="10">
        <v>77.5</v>
      </c>
      <c r="N14" s="10">
        <v>77.400000000000006</v>
      </c>
      <c r="O14" s="10">
        <v>76.400000000000006</v>
      </c>
      <c r="P14" s="10">
        <v>78.8</v>
      </c>
      <c r="Q14" s="10">
        <v>79.2</v>
      </c>
      <c r="R14" s="10">
        <v>79.599999999999994</v>
      </c>
      <c r="S14" s="10">
        <v>80.3</v>
      </c>
      <c r="T14" s="10">
        <v>81.2</v>
      </c>
      <c r="U14" s="10">
        <v>82.4</v>
      </c>
      <c r="V14" s="10">
        <v>81.900000000000006</v>
      </c>
      <c r="W14" s="10">
        <v>81.7</v>
      </c>
      <c r="X14" s="10">
        <v>81.3</v>
      </c>
      <c r="Y14" s="10">
        <v>81.5</v>
      </c>
      <c r="Z14" s="10">
        <v>81.8</v>
      </c>
      <c r="AA14" s="10">
        <v>81.3</v>
      </c>
      <c r="AB14" s="10">
        <v>81.400000000000006</v>
      </c>
      <c r="AC14" s="10">
        <v>81</v>
      </c>
      <c r="AD14" s="10">
        <v>81.099999999999994</v>
      </c>
    </row>
    <row r="15" spans="1:30" x14ac:dyDescent="0.25">
      <c r="A15" t="s">
        <v>38</v>
      </c>
      <c r="B15" s="10">
        <v>67.3</v>
      </c>
      <c r="C15" s="10">
        <v>67.3</v>
      </c>
      <c r="D15" s="10">
        <v>67.3</v>
      </c>
      <c r="E15" s="10">
        <v>67.3</v>
      </c>
      <c r="F15" s="10">
        <v>67.3</v>
      </c>
      <c r="G15" s="10">
        <v>67.3</v>
      </c>
      <c r="H15" s="10">
        <v>71.599999999999994</v>
      </c>
      <c r="I15" s="10">
        <v>72.8</v>
      </c>
      <c r="J15" s="10">
        <v>74</v>
      </c>
      <c r="K15" s="10">
        <v>73.900000000000006</v>
      </c>
      <c r="L15" s="10">
        <v>76.900000000000006</v>
      </c>
      <c r="M15" s="10">
        <v>79.900000000000006</v>
      </c>
      <c r="N15" s="10">
        <v>76.599999999999994</v>
      </c>
      <c r="O15" s="10">
        <v>75.7</v>
      </c>
      <c r="P15" s="10">
        <v>73.8</v>
      </c>
      <c r="Q15" s="10">
        <v>73.5</v>
      </c>
      <c r="R15" s="10">
        <v>76.599999999999994</v>
      </c>
      <c r="S15" s="10">
        <v>79.400000000000006</v>
      </c>
      <c r="T15" s="10">
        <v>78.7</v>
      </c>
      <c r="U15" s="10">
        <v>80.2</v>
      </c>
      <c r="V15" s="10">
        <v>78.2</v>
      </c>
      <c r="W15" s="10">
        <v>76.2</v>
      </c>
      <c r="X15" s="10">
        <v>76.900000000000006</v>
      </c>
      <c r="Y15" s="10">
        <v>77.3</v>
      </c>
      <c r="Z15" s="10">
        <v>79</v>
      </c>
      <c r="AA15" s="10">
        <v>82.275931520644519</v>
      </c>
      <c r="AB15" s="10">
        <v>81.5</v>
      </c>
      <c r="AC15" s="10">
        <v>82.7</v>
      </c>
      <c r="AD15" s="10">
        <v>82.8</v>
      </c>
    </row>
    <row r="16" spans="1:30" x14ac:dyDescent="0.25">
      <c r="A16" t="s">
        <v>40</v>
      </c>
      <c r="B16" s="10">
        <v>82.2</v>
      </c>
      <c r="C16" s="10">
        <v>82.2</v>
      </c>
      <c r="D16" s="10">
        <v>82.2</v>
      </c>
      <c r="E16" s="10">
        <v>82.2</v>
      </c>
      <c r="F16" s="10">
        <v>82.2</v>
      </c>
      <c r="G16" s="10">
        <v>82.2</v>
      </c>
      <c r="H16" s="10">
        <v>82.2</v>
      </c>
      <c r="I16" s="10">
        <v>82.2</v>
      </c>
      <c r="J16" s="10">
        <v>82.2</v>
      </c>
      <c r="K16" s="10">
        <v>82.2</v>
      </c>
      <c r="L16" s="10">
        <v>82.2</v>
      </c>
      <c r="M16" s="10">
        <v>82.6</v>
      </c>
      <c r="N16" s="10">
        <v>82</v>
      </c>
      <c r="O16" s="10">
        <v>85</v>
      </c>
      <c r="P16" s="10">
        <v>86.6</v>
      </c>
      <c r="Q16" s="10">
        <v>89.8</v>
      </c>
      <c r="R16" s="10">
        <v>91.4</v>
      </c>
      <c r="S16" s="10">
        <v>91</v>
      </c>
      <c r="T16" s="10">
        <v>91.2</v>
      </c>
      <c r="U16" s="10">
        <v>92.3</v>
      </c>
      <c r="V16" s="10">
        <v>91.7</v>
      </c>
      <c r="W16" s="10">
        <v>90.8</v>
      </c>
      <c r="X16" s="10">
        <v>91</v>
      </c>
      <c r="Y16" s="10">
        <v>91.4</v>
      </c>
      <c r="Z16" s="10">
        <v>88.3</v>
      </c>
      <c r="AA16" s="10">
        <v>89.199999999999989</v>
      </c>
      <c r="AB16" s="10">
        <v>89.9</v>
      </c>
      <c r="AC16" s="10">
        <v>91.1</v>
      </c>
      <c r="AD16" s="10">
        <v>90.4</v>
      </c>
    </row>
    <row r="17" spans="1:30" x14ac:dyDescent="0.25">
      <c r="A17" t="s">
        <v>42</v>
      </c>
      <c r="B17" s="10">
        <v>85.3</v>
      </c>
      <c r="C17" s="10">
        <v>85.4</v>
      </c>
      <c r="D17" s="10">
        <v>84.9</v>
      </c>
      <c r="E17" s="10">
        <v>85.2</v>
      </c>
      <c r="F17" s="10">
        <v>84.9</v>
      </c>
      <c r="G17" s="10">
        <v>85</v>
      </c>
      <c r="H17" s="10">
        <v>85.2</v>
      </c>
      <c r="I17" s="10">
        <v>85.1</v>
      </c>
      <c r="J17" s="10">
        <v>85.2</v>
      </c>
      <c r="K17" s="10">
        <v>84.9</v>
      </c>
      <c r="L17" s="10">
        <v>85.5</v>
      </c>
      <c r="M17" s="10">
        <v>85.2</v>
      </c>
      <c r="N17" s="10">
        <v>85.7</v>
      </c>
      <c r="O17" s="10">
        <v>85.7</v>
      </c>
      <c r="P17" s="10">
        <v>85.6</v>
      </c>
      <c r="Q17" s="10">
        <v>85.5</v>
      </c>
      <c r="R17" s="10">
        <v>85.3</v>
      </c>
      <c r="S17" s="10">
        <v>84.9</v>
      </c>
      <c r="T17" s="10">
        <v>84.2</v>
      </c>
      <c r="U17" s="10">
        <v>84.3</v>
      </c>
      <c r="V17" s="10">
        <v>83.5</v>
      </c>
      <c r="W17" s="10">
        <v>83.1</v>
      </c>
      <c r="X17" s="10">
        <v>83</v>
      </c>
      <c r="Y17" s="10">
        <v>82.8</v>
      </c>
      <c r="Z17" s="10">
        <v>83.6</v>
      </c>
      <c r="AA17" s="10">
        <v>82.899999999999991</v>
      </c>
      <c r="AB17" s="10">
        <v>83.1</v>
      </c>
      <c r="AC17" s="10">
        <v>82.9</v>
      </c>
      <c r="AD17" s="10">
        <v>82.9</v>
      </c>
    </row>
    <row r="18" spans="1:30" x14ac:dyDescent="0.25">
      <c r="A18" t="s">
        <v>44</v>
      </c>
      <c r="B18" s="10">
        <v>60.5</v>
      </c>
      <c r="C18" s="10">
        <v>63.2</v>
      </c>
      <c r="D18" s="10">
        <v>63.9</v>
      </c>
      <c r="E18" s="10">
        <v>64.5</v>
      </c>
      <c r="F18" s="10">
        <v>64.3</v>
      </c>
      <c r="G18" s="10">
        <v>64.400000000000006</v>
      </c>
      <c r="H18" s="10">
        <v>63.9</v>
      </c>
      <c r="I18" s="10">
        <v>64.599999999999994</v>
      </c>
      <c r="J18" s="10">
        <v>63.9</v>
      </c>
      <c r="K18" s="10">
        <v>62.8</v>
      </c>
      <c r="L18" s="10">
        <v>61.9</v>
      </c>
      <c r="M18" s="10">
        <v>61.7</v>
      </c>
      <c r="N18" s="10">
        <v>61.1</v>
      </c>
      <c r="O18" s="10">
        <v>62.1</v>
      </c>
      <c r="P18" s="10">
        <v>63.2</v>
      </c>
      <c r="Q18" s="10">
        <v>64.2</v>
      </c>
      <c r="R18" s="10">
        <v>65.599999999999994</v>
      </c>
      <c r="S18" s="10">
        <v>67.599999999999994</v>
      </c>
      <c r="T18" s="10">
        <v>67.5</v>
      </c>
      <c r="U18" s="10">
        <v>69.099999999999994</v>
      </c>
      <c r="V18" s="10">
        <v>68.599999999999994</v>
      </c>
      <c r="W18" s="10">
        <v>68.3</v>
      </c>
      <c r="X18" s="10">
        <v>67.7</v>
      </c>
      <c r="Y18" s="10">
        <v>67.5</v>
      </c>
      <c r="Z18" s="10">
        <v>67.5</v>
      </c>
      <c r="AA18" s="10">
        <v>68.186528497409327</v>
      </c>
      <c r="AB18" s="10">
        <v>69.2</v>
      </c>
      <c r="AC18" s="10">
        <v>70</v>
      </c>
      <c r="AD18" s="10">
        <v>70.599999999999994</v>
      </c>
    </row>
    <row r="19" spans="1:30" x14ac:dyDescent="0.25">
      <c r="A19" t="s">
        <v>45</v>
      </c>
      <c r="B19" s="10">
        <v>80.599999999999994</v>
      </c>
      <c r="C19" s="10">
        <v>80.599999999999994</v>
      </c>
      <c r="D19" s="10">
        <v>80.599999999999994</v>
      </c>
      <c r="E19" s="10">
        <v>80.599999999999994</v>
      </c>
      <c r="F19" s="10">
        <v>80.599999999999994</v>
      </c>
      <c r="G19" s="10">
        <v>80.599999999999994</v>
      </c>
      <c r="H19" s="10">
        <v>80.400000000000006</v>
      </c>
      <c r="I19" s="10">
        <v>79.8</v>
      </c>
      <c r="J19" s="10">
        <v>79.599999999999994</v>
      </c>
      <c r="K19" s="10">
        <v>79.599999999999994</v>
      </c>
      <c r="L19" s="10">
        <v>79.599999999999994</v>
      </c>
      <c r="M19" s="10">
        <v>79.3</v>
      </c>
      <c r="N19" s="10">
        <v>79.400000000000006</v>
      </c>
      <c r="O19" s="10">
        <v>79.5</v>
      </c>
      <c r="P19" s="10">
        <v>79.599999999999994</v>
      </c>
      <c r="Q19" s="10">
        <v>80.3</v>
      </c>
      <c r="R19" s="10">
        <v>80.400000000000006</v>
      </c>
      <c r="S19" s="10">
        <v>80.599999999999994</v>
      </c>
      <c r="T19" s="10">
        <v>80.8</v>
      </c>
      <c r="U19" s="10">
        <v>81.900000000000006</v>
      </c>
      <c r="V19" s="10">
        <v>81.5</v>
      </c>
      <c r="W19" s="10">
        <v>82.4</v>
      </c>
      <c r="X19" s="10">
        <v>82.5</v>
      </c>
      <c r="Y19" s="10">
        <v>83</v>
      </c>
      <c r="Z19" s="10">
        <v>83.1</v>
      </c>
      <c r="AA19" s="10">
        <v>82.3</v>
      </c>
      <c r="AB19" s="10">
        <v>82.6</v>
      </c>
      <c r="AC19" s="10">
        <v>82.5</v>
      </c>
      <c r="AD19" s="10">
        <v>82.5</v>
      </c>
    </row>
    <row r="20" spans="1:30" x14ac:dyDescent="0.25">
      <c r="A20" t="s">
        <v>47</v>
      </c>
      <c r="B20" s="10">
        <v>83.8</v>
      </c>
      <c r="C20" s="10">
        <v>83.8</v>
      </c>
      <c r="D20" s="10">
        <v>83.8</v>
      </c>
      <c r="E20" s="10">
        <v>83.8</v>
      </c>
      <c r="F20" s="10">
        <v>84.8</v>
      </c>
      <c r="G20" s="10">
        <v>85.802344703437143</v>
      </c>
      <c r="H20" s="10">
        <v>85.804694904508494</v>
      </c>
      <c r="I20" s="10">
        <v>85.807050616104391</v>
      </c>
      <c r="J20" s="10">
        <v>85.809411851145342</v>
      </c>
      <c r="K20" s="10">
        <v>85.811778622582224</v>
      </c>
      <c r="L20" s="10">
        <v>86</v>
      </c>
      <c r="M20" s="10">
        <v>86</v>
      </c>
      <c r="N20" s="10">
        <v>86.4</v>
      </c>
      <c r="O20" s="10">
        <v>87.4</v>
      </c>
      <c r="P20" s="10">
        <v>87.7</v>
      </c>
      <c r="Q20" s="10">
        <v>87.3</v>
      </c>
      <c r="R20" s="10">
        <v>87.2</v>
      </c>
      <c r="S20" s="10">
        <v>87.1</v>
      </c>
      <c r="T20" s="10">
        <v>87.3</v>
      </c>
      <c r="U20" s="10">
        <v>87.3</v>
      </c>
      <c r="V20" s="10">
        <v>87.7</v>
      </c>
      <c r="W20" s="10">
        <v>86.5</v>
      </c>
      <c r="X20" s="10">
        <v>88.2</v>
      </c>
      <c r="Y20" s="10">
        <v>86</v>
      </c>
      <c r="Z20" s="10">
        <v>85.5</v>
      </c>
      <c r="AA20" s="10">
        <v>86.130653266331663</v>
      </c>
      <c r="AB20" s="10">
        <v>86</v>
      </c>
      <c r="AC20" s="10">
        <v>85.7</v>
      </c>
      <c r="AD20" s="10">
        <v>85.7</v>
      </c>
    </row>
    <row r="21" spans="1:30" x14ac:dyDescent="0.25">
      <c r="A21" t="s">
        <v>49</v>
      </c>
      <c r="B21" s="10">
        <v>79.599999999999994</v>
      </c>
      <c r="C21" s="10">
        <v>79.2</v>
      </c>
      <c r="D21" s="10">
        <v>79</v>
      </c>
      <c r="E21" s="10">
        <v>79.2</v>
      </c>
      <c r="F21" s="10">
        <v>79.400000000000006</v>
      </c>
      <c r="G21" s="10">
        <v>78.8</v>
      </c>
      <c r="H21" s="10">
        <v>78.8</v>
      </c>
      <c r="I21" s="10">
        <v>80</v>
      </c>
      <c r="J21" s="10">
        <v>80</v>
      </c>
      <c r="K21" s="10">
        <v>79.900000000000006</v>
      </c>
      <c r="L21" s="10">
        <v>79.5</v>
      </c>
      <c r="M21" s="10">
        <v>79.599999999999994</v>
      </c>
      <c r="N21" s="10">
        <v>79.7</v>
      </c>
      <c r="O21" s="10">
        <v>79.8</v>
      </c>
      <c r="P21" s="10">
        <v>79.900000000000006</v>
      </c>
      <c r="Q21" s="10">
        <v>79.8</v>
      </c>
      <c r="R21" s="10">
        <v>79.5</v>
      </c>
      <c r="S21" s="10">
        <v>79.3</v>
      </c>
      <c r="T21" s="10">
        <v>78.8</v>
      </c>
      <c r="U21" s="10">
        <v>79.7</v>
      </c>
      <c r="V21" s="10">
        <v>79.599999999999994</v>
      </c>
      <c r="W21" s="10">
        <v>79.099999999999994</v>
      </c>
      <c r="X21" s="10">
        <v>78.5</v>
      </c>
      <c r="Y21" s="10">
        <v>78.400000000000006</v>
      </c>
      <c r="Z21" s="10">
        <v>78.5</v>
      </c>
      <c r="AA21" s="10">
        <v>77.813504823151121</v>
      </c>
      <c r="AB21" s="10">
        <v>78.599999999999994</v>
      </c>
      <c r="AC21" s="10">
        <v>78.599999999999994</v>
      </c>
      <c r="AD21" s="10">
        <v>77.099999999999994</v>
      </c>
    </row>
    <row r="22" spans="1:30" x14ac:dyDescent="0.25">
      <c r="A22" t="s">
        <v>51</v>
      </c>
      <c r="B22" s="10">
        <v>41.3</v>
      </c>
      <c r="C22" s="10">
        <v>49.8</v>
      </c>
      <c r="D22" s="10">
        <v>55.3</v>
      </c>
      <c r="E22" s="10">
        <v>57.9</v>
      </c>
      <c r="F22" s="10">
        <v>62.3</v>
      </c>
      <c r="G22" s="10">
        <v>64.599999999999994</v>
      </c>
      <c r="H22" s="10">
        <v>69.3</v>
      </c>
      <c r="I22" s="10">
        <v>71.3</v>
      </c>
      <c r="J22" s="10">
        <v>72.099999999999994</v>
      </c>
      <c r="K22" s="10">
        <v>72.3</v>
      </c>
      <c r="L22" s="10">
        <v>64.3</v>
      </c>
      <c r="M22" s="10">
        <v>66.900000000000006</v>
      </c>
      <c r="N22" s="10">
        <v>69.7</v>
      </c>
      <c r="O22" s="10">
        <v>70.8</v>
      </c>
      <c r="P22" s="10">
        <v>72.3</v>
      </c>
      <c r="Q22" s="10">
        <v>74.599999999999994</v>
      </c>
      <c r="R22" s="10">
        <v>76.599999999999994</v>
      </c>
      <c r="S22" s="10">
        <v>70.7</v>
      </c>
      <c r="T22" s="10">
        <v>71.900000000000006</v>
      </c>
      <c r="U22" s="10">
        <v>74.7</v>
      </c>
      <c r="V22" s="10">
        <v>76.099999999999994</v>
      </c>
      <c r="W22" s="10">
        <v>77.400000000000006</v>
      </c>
      <c r="X22" s="10">
        <v>84.6</v>
      </c>
      <c r="Y22" s="10">
        <v>78</v>
      </c>
      <c r="Z22" s="10">
        <v>78.2</v>
      </c>
      <c r="AA22" s="10">
        <v>78.556910569105696</v>
      </c>
      <c r="AB22" s="10">
        <v>78.5</v>
      </c>
      <c r="AC22" s="10">
        <v>78.5</v>
      </c>
      <c r="AD22" s="10">
        <v>79.3</v>
      </c>
    </row>
    <row r="23" spans="1:30" x14ac:dyDescent="0.25">
      <c r="A23" t="s">
        <v>52</v>
      </c>
      <c r="B23" s="10">
        <v>68.2</v>
      </c>
      <c r="C23" s="10">
        <v>68.2</v>
      </c>
      <c r="D23" s="10">
        <v>68.2</v>
      </c>
      <c r="E23" s="10">
        <v>72.2</v>
      </c>
      <c r="F23" s="10">
        <v>74.3</v>
      </c>
      <c r="G23" s="10">
        <v>76.5</v>
      </c>
      <c r="H23" s="10">
        <v>78.099999999999994</v>
      </c>
      <c r="I23" s="10">
        <v>80</v>
      </c>
      <c r="J23" s="10">
        <v>80</v>
      </c>
      <c r="K23" s="10">
        <v>81.099999999999994</v>
      </c>
      <c r="L23" s="10">
        <v>81.7</v>
      </c>
      <c r="M23" s="10">
        <v>82.8</v>
      </c>
      <c r="N23" s="10">
        <v>84.9</v>
      </c>
      <c r="O23" s="10">
        <v>85.1</v>
      </c>
      <c r="P23" s="10">
        <v>85.1</v>
      </c>
      <c r="Q23" s="10">
        <v>89.3</v>
      </c>
      <c r="R23" s="10">
        <v>89.6</v>
      </c>
      <c r="S23" s="10">
        <v>89.4</v>
      </c>
      <c r="T23" s="10">
        <v>89.2</v>
      </c>
      <c r="U23" s="10">
        <v>89.4</v>
      </c>
      <c r="V23" s="10">
        <v>89.1</v>
      </c>
      <c r="W23" s="10">
        <v>89.2</v>
      </c>
      <c r="X23" s="10">
        <v>89.3</v>
      </c>
      <c r="Y23" s="10">
        <v>89.4</v>
      </c>
      <c r="Z23" s="10">
        <v>89.8</v>
      </c>
      <c r="AA23" s="10">
        <v>89.48432760364004</v>
      </c>
      <c r="AB23" s="10">
        <v>88.4</v>
      </c>
      <c r="AC23" s="10">
        <v>88.5</v>
      </c>
      <c r="AD23" s="10">
        <v>88.4</v>
      </c>
    </row>
    <row r="24" spans="1:30" x14ac:dyDescent="0.25">
      <c r="A24" t="s">
        <v>54</v>
      </c>
      <c r="B24" s="10">
        <v>56.2</v>
      </c>
      <c r="C24" s="10">
        <v>56.2</v>
      </c>
      <c r="D24" s="10">
        <v>56.2</v>
      </c>
      <c r="E24" s="10">
        <v>56.2</v>
      </c>
      <c r="F24" s="10">
        <v>56.2</v>
      </c>
      <c r="G24" s="10">
        <v>56.2</v>
      </c>
      <c r="H24" s="10">
        <v>57.7</v>
      </c>
      <c r="I24" s="10">
        <v>61.3</v>
      </c>
      <c r="J24" s="10">
        <v>66.099999999999994</v>
      </c>
      <c r="K24" s="10">
        <v>69.8</v>
      </c>
      <c r="L24" s="10">
        <v>71.5</v>
      </c>
      <c r="M24" s="10">
        <v>72.5</v>
      </c>
      <c r="N24" s="10">
        <v>75.8</v>
      </c>
      <c r="O24" s="10">
        <v>75.7</v>
      </c>
      <c r="P24" s="10">
        <v>76.2</v>
      </c>
      <c r="Q24" s="10">
        <v>75.5</v>
      </c>
      <c r="R24" s="10">
        <v>76.400000000000006</v>
      </c>
      <c r="S24" s="10">
        <v>77.5</v>
      </c>
      <c r="T24" s="10">
        <v>77.2</v>
      </c>
      <c r="U24" s="10">
        <v>80</v>
      </c>
      <c r="V24" s="10">
        <v>78</v>
      </c>
      <c r="W24" s="10">
        <v>78.5</v>
      </c>
      <c r="X24" s="10">
        <v>82.2</v>
      </c>
      <c r="Y24" s="10">
        <v>78.900000000000006</v>
      </c>
      <c r="Z24" s="10">
        <v>78.5</v>
      </c>
      <c r="AA24" s="10">
        <v>79.914529914529922</v>
      </c>
      <c r="AB24" s="10">
        <v>80.099999999999994</v>
      </c>
      <c r="AC24" s="10">
        <v>80.3</v>
      </c>
      <c r="AD24" s="10">
        <v>80.3</v>
      </c>
    </row>
    <row r="25" spans="1:30" x14ac:dyDescent="0.25">
      <c r="A25" t="s">
        <v>56</v>
      </c>
      <c r="B25" s="10">
        <v>62.7</v>
      </c>
      <c r="C25" s="10">
        <v>66.400000000000006</v>
      </c>
      <c r="D25" s="10">
        <v>73.900000000000006</v>
      </c>
      <c r="E25" s="10">
        <v>75.8</v>
      </c>
      <c r="F25" s="10">
        <v>76.599999999999994</v>
      </c>
      <c r="G25" s="10">
        <v>77.599999999999994</v>
      </c>
      <c r="H25" s="10">
        <v>78.400000000000006</v>
      </c>
      <c r="I25" s="10">
        <v>79.2</v>
      </c>
      <c r="J25" s="10">
        <v>80.8</v>
      </c>
      <c r="K25" s="10">
        <v>80.8</v>
      </c>
      <c r="L25" s="10">
        <v>82.9</v>
      </c>
      <c r="M25" s="10">
        <v>83.5</v>
      </c>
      <c r="N25" s="10">
        <v>83.9</v>
      </c>
      <c r="O25" s="10">
        <v>83.5</v>
      </c>
      <c r="P25" s="10">
        <v>84.9</v>
      </c>
      <c r="Q25" s="10">
        <v>85.6</v>
      </c>
      <c r="R25" s="10">
        <v>85.6</v>
      </c>
      <c r="S25" s="10">
        <v>86</v>
      </c>
      <c r="T25" s="10">
        <v>86.4</v>
      </c>
      <c r="U25" s="10">
        <v>86.7</v>
      </c>
      <c r="V25" s="10">
        <v>86.8</v>
      </c>
      <c r="W25" s="10">
        <v>86.6</v>
      </c>
      <c r="X25" s="10">
        <v>86.7</v>
      </c>
      <c r="Y25" s="10">
        <v>86.3</v>
      </c>
      <c r="Z25" s="10">
        <v>86.3</v>
      </c>
      <c r="AA25" s="10">
        <v>86.100000000000009</v>
      </c>
      <c r="AB25" s="10">
        <v>86.3</v>
      </c>
      <c r="AC25" s="10">
        <v>86.5</v>
      </c>
      <c r="AD25" s="10">
        <v>86.4</v>
      </c>
    </row>
    <row r="26" spans="1:30" x14ac:dyDescent="0.25">
      <c r="A26" t="s">
        <v>58</v>
      </c>
      <c r="B26" s="10">
        <v>46.5</v>
      </c>
      <c r="C26" s="10">
        <v>46.5</v>
      </c>
      <c r="D26" s="10">
        <v>46.5</v>
      </c>
      <c r="E26" s="10">
        <v>46.5</v>
      </c>
      <c r="F26" s="10">
        <v>47.7</v>
      </c>
      <c r="G26" s="10">
        <v>44.5</v>
      </c>
      <c r="H26" s="10">
        <v>45.8</v>
      </c>
      <c r="I26" s="10">
        <v>49.5</v>
      </c>
      <c r="J26" s="10">
        <v>52.8</v>
      </c>
      <c r="K26" s="10">
        <v>57</v>
      </c>
      <c r="L26" s="10">
        <v>64.400000000000006</v>
      </c>
      <c r="M26" s="10">
        <v>64.7</v>
      </c>
      <c r="N26" s="10">
        <v>66.8</v>
      </c>
      <c r="O26" s="10">
        <v>68.8</v>
      </c>
      <c r="P26" s="10">
        <v>67.8</v>
      </c>
      <c r="Q26" s="10">
        <v>69.400000000000006</v>
      </c>
      <c r="R26" s="10">
        <v>70.7</v>
      </c>
      <c r="S26" s="10">
        <v>72</v>
      </c>
      <c r="T26" s="10">
        <v>73</v>
      </c>
      <c r="U26" s="10">
        <v>77.599999999999994</v>
      </c>
      <c r="V26" s="10">
        <v>78</v>
      </c>
      <c r="W26" s="10">
        <v>77.3</v>
      </c>
      <c r="X26" s="10">
        <v>77.8</v>
      </c>
      <c r="Y26" s="10">
        <v>77.8</v>
      </c>
      <c r="Z26" s="10">
        <v>77.400000000000006</v>
      </c>
      <c r="AA26" s="10">
        <v>75.830815709969784</v>
      </c>
      <c r="AB26" s="10">
        <v>74.8</v>
      </c>
      <c r="AC26" s="10">
        <v>74.400000000000006</v>
      </c>
      <c r="AD26" s="10">
        <v>73.900000000000006</v>
      </c>
    </row>
    <row r="27" spans="1:30" x14ac:dyDescent="0.25">
      <c r="A27" t="s">
        <v>60</v>
      </c>
      <c r="B27" s="10">
        <v>81.2</v>
      </c>
      <c r="C27" s="10">
        <v>81.7</v>
      </c>
      <c r="D27" s="10">
        <v>82</v>
      </c>
      <c r="E27" s="10">
        <v>81.900000000000006</v>
      </c>
      <c r="F27" s="10">
        <v>81.8</v>
      </c>
      <c r="G27" s="10">
        <v>81.7</v>
      </c>
      <c r="H27" s="10">
        <v>81.7</v>
      </c>
      <c r="I27" s="10">
        <v>82</v>
      </c>
      <c r="J27" s="10">
        <v>82.7</v>
      </c>
      <c r="K27" s="10">
        <v>83.3</v>
      </c>
      <c r="L27" s="10">
        <v>83.4</v>
      </c>
      <c r="M27" s="10">
        <v>83.8</v>
      </c>
      <c r="N27" s="10">
        <v>84.1</v>
      </c>
      <c r="O27" s="10">
        <v>84.4</v>
      </c>
      <c r="P27" s="10">
        <v>84.8</v>
      </c>
      <c r="Q27" s="10">
        <v>84.9</v>
      </c>
      <c r="R27" s="10">
        <v>84.9</v>
      </c>
      <c r="S27" s="10">
        <v>84.9</v>
      </c>
      <c r="T27" s="10">
        <v>84.5</v>
      </c>
      <c r="U27" s="10">
        <v>84.9</v>
      </c>
      <c r="V27" s="10">
        <v>84.9</v>
      </c>
      <c r="W27" s="10">
        <v>85.1</v>
      </c>
      <c r="X27" s="10">
        <v>84.9</v>
      </c>
      <c r="Y27" s="10">
        <v>84.9</v>
      </c>
      <c r="Z27" s="10">
        <v>85.2</v>
      </c>
      <c r="AA27" s="10">
        <v>85.095669687814706</v>
      </c>
      <c r="AB27" s="10">
        <v>82.5</v>
      </c>
      <c r="AC27" s="10">
        <v>84.2</v>
      </c>
      <c r="AD27" s="10">
        <v>84.2</v>
      </c>
    </row>
    <row r="28" spans="1:30" x14ac:dyDescent="0.25">
      <c r="A28" t="s">
        <v>62</v>
      </c>
      <c r="B28" s="10">
        <v>84.1</v>
      </c>
      <c r="C28" s="10">
        <v>84.7</v>
      </c>
      <c r="D28" s="10">
        <v>84.8</v>
      </c>
      <c r="E28" s="10">
        <v>84.4</v>
      </c>
      <c r="F28" s="10">
        <v>84.4</v>
      </c>
      <c r="G28" s="10">
        <v>84.1</v>
      </c>
      <c r="H28" s="10">
        <v>84</v>
      </c>
      <c r="I28" s="10">
        <v>83.9</v>
      </c>
      <c r="J28" s="10">
        <v>83.9</v>
      </c>
      <c r="K28" s="10">
        <v>85.1</v>
      </c>
      <c r="L28" s="10">
        <v>85.1</v>
      </c>
      <c r="M28" s="10">
        <v>85.1</v>
      </c>
      <c r="N28" s="10">
        <v>85.3</v>
      </c>
      <c r="O28" s="10">
        <v>85.5</v>
      </c>
      <c r="P28" s="10">
        <v>85.9</v>
      </c>
      <c r="Q28" s="10">
        <v>85.9</v>
      </c>
      <c r="R28" s="10">
        <v>85.4</v>
      </c>
      <c r="S28" s="10">
        <v>85.2</v>
      </c>
      <c r="T28" s="10">
        <v>84.6</v>
      </c>
      <c r="U28" s="10">
        <v>84.5</v>
      </c>
      <c r="V28" s="10">
        <v>84</v>
      </c>
      <c r="W28" s="10">
        <v>83.8</v>
      </c>
      <c r="X28" s="10">
        <v>84.3</v>
      </c>
      <c r="Y28" s="10">
        <v>83.4</v>
      </c>
      <c r="Z28" s="10">
        <v>83.5</v>
      </c>
      <c r="AA28" s="10">
        <v>83.197556008146648</v>
      </c>
      <c r="AB28" s="10">
        <v>83.5</v>
      </c>
      <c r="AC28" s="10">
        <v>83.3</v>
      </c>
      <c r="AD28" s="10">
        <v>83.1</v>
      </c>
    </row>
    <row r="29" spans="1:30" x14ac:dyDescent="0.25">
      <c r="A29" t="s">
        <v>64</v>
      </c>
      <c r="B29" s="10">
        <v>88</v>
      </c>
      <c r="C29" s="10">
        <v>88.2</v>
      </c>
      <c r="D29" s="10">
        <v>88.5</v>
      </c>
      <c r="E29" s="10">
        <v>88.9</v>
      </c>
      <c r="F29" s="10">
        <v>89.2</v>
      </c>
      <c r="G29" s="10">
        <v>89.2</v>
      </c>
      <c r="H29" s="10">
        <v>89</v>
      </c>
      <c r="I29" s="10">
        <v>88.7</v>
      </c>
      <c r="J29" s="10">
        <v>88.5</v>
      </c>
      <c r="K29" s="10">
        <v>88.1</v>
      </c>
      <c r="L29" s="10">
        <v>88.1</v>
      </c>
      <c r="M29" s="10">
        <v>88.2</v>
      </c>
      <c r="N29" s="10">
        <v>89.1</v>
      </c>
      <c r="O29" s="10">
        <v>88.5</v>
      </c>
      <c r="P29" s="10">
        <v>88.7</v>
      </c>
      <c r="Q29" s="10">
        <v>88.3</v>
      </c>
      <c r="R29" s="10">
        <v>88.3</v>
      </c>
      <c r="S29" s="10">
        <v>87.9</v>
      </c>
      <c r="T29" s="10">
        <v>87.2</v>
      </c>
      <c r="U29" s="10">
        <v>87</v>
      </c>
      <c r="V29" s="10">
        <v>86.3</v>
      </c>
      <c r="W29" s="10">
        <v>86.3</v>
      </c>
      <c r="X29" s="10">
        <v>86</v>
      </c>
      <c r="Y29" s="10">
        <v>86.1</v>
      </c>
      <c r="Z29" s="10">
        <v>86.1</v>
      </c>
      <c r="AA29" s="10">
        <v>86.048879837067204</v>
      </c>
      <c r="AB29" s="10">
        <v>86.5</v>
      </c>
      <c r="AC29" s="10">
        <v>86.1</v>
      </c>
      <c r="AD29" s="10">
        <v>86.3</v>
      </c>
    </row>
    <row r="30" spans="1:30" x14ac:dyDescent="0.25">
      <c r="A30" t="s">
        <v>66</v>
      </c>
      <c r="B30" s="10">
        <v>88.6</v>
      </c>
      <c r="C30" s="10">
        <v>88.6</v>
      </c>
      <c r="D30" s="10">
        <v>88.6</v>
      </c>
      <c r="E30" s="10">
        <v>88.6</v>
      </c>
      <c r="F30" s="10">
        <v>88.6</v>
      </c>
      <c r="G30" s="10">
        <v>88.6</v>
      </c>
      <c r="H30" s="10">
        <v>88.6</v>
      </c>
      <c r="I30" s="10">
        <v>88.6</v>
      </c>
      <c r="J30" s="10">
        <v>88.6</v>
      </c>
      <c r="K30" s="10">
        <v>88.8</v>
      </c>
      <c r="L30" s="10">
        <v>88.6</v>
      </c>
      <c r="M30" s="10">
        <v>88.6</v>
      </c>
      <c r="N30" s="10">
        <v>88.6</v>
      </c>
      <c r="O30" s="10">
        <v>88.6</v>
      </c>
      <c r="P30" s="10">
        <v>88.6</v>
      </c>
      <c r="Q30" s="10">
        <v>88.6</v>
      </c>
      <c r="R30" s="10">
        <v>88.6</v>
      </c>
      <c r="S30" s="10">
        <v>88.6</v>
      </c>
      <c r="T30" s="10">
        <v>88.6</v>
      </c>
      <c r="U30" s="10">
        <v>88.6</v>
      </c>
      <c r="V30" s="10">
        <v>88.6</v>
      </c>
      <c r="W30" s="10">
        <v>88.6</v>
      </c>
      <c r="X30" s="10">
        <v>88.5</v>
      </c>
      <c r="Y30" s="10">
        <v>88.6</v>
      </c>
      <c r="Z30" s="10">
        <v>88.6</v>
      </c>
      <c r="AA30" s="10">
        <v>88.6</v>
      </c>
      <c r="AB30" s="10">
        <v>88.6</v>
      </c>
      <c r="AC30" s="10">
        <v>88.1</v>
      </c>
      <c r="AD30" s="10">
        <v>86.4</v>
      </c>
    </row>
    <row r="31" spans="1:30" x14ac:dyDescent="0.25">
      <c r="A31" t="s">
        <v>68</v>
      </c>
      <c r="B31" s="10">
        <v>88.1</v>
      </c>
      <c r="C31" s="10">
        <v>88.1</v>
      </c>
      <c r="D31" s="10">
        <v>88.1</v>
      </c>
      <c r="E31" s="10">
        <v>88.1</v>
      </c>
      <c r="F31" s="10">
        <v>88.1</v>
      </c>
      <c r="G31" s="10">
        <v>88.1</v>
      </c>
      <c r="H31" s="10">
        <v>87.7</v>
      </c>
      <c r="I31" s="10">
        <v>87.6</v>
      </c>
      <c r="J31" s="10">
        <v>87.8</v>
      </c>
      <c r="K31" s="10">
        <v>87.7</v>
      </c>
      <c r="L31" s="10">
        <v>88.3</v>
      </c>
      <c r="M31" s="10">
        <v>88.5</v>
      </c>
      <c r="N31" s="10">
        <v>89</v>
      </c>
      <c r="O31" s="10">
        <v>88.9</v>
      </c>
      <c r="P31" s="10">
        <v>88.8</v>
      </c>
      <c r="Q31" s="10">
        <v>88.5</v>
      </c>
      <c r="R31" s="10">
        <v>88.6</v>
      </c>
      <c r="S31" s="10">
        <v>88.7</v>
      </c>
      <c r="T31" s="10">
        <v>88.5</v>
      </c>
      <c r="U31" s="10">
        <v>88.6</v>
      </c>
      <c r="V31" s="10">
        <v>88.3</v>
      </c>
      <c r="W31" s="10">
        <v>88.4</v>
      </c>
      <c r="X31" s="10">
        <v>89.7</v>
      </c>
      <c r="Y31" s="10">
        <v>89.8</v>
      </c>
      <c r="Z31" s="10">
        <v>89.8</v>
      </c>
      <c r="AA31" s="10">
        <v>89.383215369059656</v>
      </c>
      <c r="AB31" s="10">
        <v>89</v>
      </c>
      <c r="AC31" s="10">
        <v>89.5</v>
      </c>
      <c r="AD31" s="10">
        <v>89.2</v>
      </c>
    </row>
    <row r="32" spans="1:30" x14ac:dyDescent="0.25">
      <c r="A32" t="s">
        <v>70</v>
      </c>
      <c r="B32" s="10">
        <v>82.1</v>
      </c>
      <c r="C32" s="10">
        <v>81.099999999999994</v>
      </c>
      <c r="D32" s="10">
        <v>81.400000000000006</v>
      </c>
      <c r="E32" s="10">
        <v>80.900000000000006</v>
      </c>
      <c r="F32" s="10">
        <v>80.599999999999994</v>
      </c>
      <c r="G32" s="10">
        <v>83.1</v>
      </c>
      <c r="H32" s="10">
        <v>83.2</v>
      </c>
      <c r="I32" s="10">
        <v>83.2</v>
      </c>
      <c r="J32" s="10">
        <v>81.8</v>
      </c>
      <c r="K32" s="10">
        <v>81.7</v>
      </c>
      <c r="L32" s="10">
        <v>81.099999999999994</v>
      </c>
      <c r="M32" s="10">
        <v>80.599999999999994</v>
      </c>
      <c r="N32" s="10">
        <v>80.099999999999994</v>
      </c>
      <c r="O32" s="10">
        <v>79.8</v>
      </c>
      <c r="P32" s="10">
        <v>79.599999999999994</v>
      </c>
      <c r="Q32" s="10">
        <v>78.400000000000006</v>
      </c>
      <c r="R32" s="10">
        <v>77.900000000000006</v>
      </c>
      <c r="S32" s="10">
        <v>77.400000000000006</v>
      </c>
      <c r="T32" s="10">
        <v>77.8</v>
      </c>
      <c r="U32" s="10">
        <v>77.5</v>
      </c>
      <c r="V32" s="10">
        <v>77.3</v>
      </c>
      <c r="W32" s="10">
        <v>74.8</v>
      </c>
      <c r="X32" s="10">
        <v>77.7</v>
      </c>
      <c r="Y32" s="10">
        <v>75</v>
      </c>
      <c r="Z32" s="10">
        <v>74.599999999999994</v>
      </c>
      <c r="AA32" s="10">
        <v>77.575757575757578</v>
      </c>
      <c r="AB32" s="10">
        <v>74.3</v>
      </c>
      <c r="AC32" s="10">
        <v>74.5</v>
      </c>
      <c r="AD32" s="10">
        <v>74.8</v>
      </c>
    </row>
    <row r="33" spans="1:30" x14ac:dyDescent="0.25">
      <c r="A33" t="s">
        <v>71</v>
      </c>
      <c r="B33" s="10">
        <v>96</v>
      </c>
      <c r="C33" s="10">
        <v>96</v>
      </c>
      <c r="D33" s="10">
        <v>96</v>
      </c>
      <c r="E33" s="10">
        <v>96</v>
      </c>
      <c r="F33" s="10">
        <v>96</v>
      </c>
      <c r="G33" s="10">
        <v>96</v>
      </c>
      <c r="H33" s="10">
        <v>96</v>
      </c>
      <c r="I33" s="10">
        <v>96</v>
      </c>
      <c r="J33" s="10">
        <v>96</v>
      </c>
      <c r="K33" s="10">
        <v>96</v>
      </c>
      <c r="L33" s="10">
        <v>96</v>
      </c>
      <c r="M33" s="10">
        <v>96</v>
      </c>
      <c r="N33" s="10">
        <v>96</v>
      </c>
      <c r="O33" s="10">
        <v>96</v>
      </c>
      <c r="P33" s="10">
        <v>96</v>
      </c>
      <c r="Q33" s="10">
        <v>96</v>
      </c>
      <c r="R33" s="10">
        <v>96</v>
      </c>
      <c r="S33" s="10">
        <v>96</v>
      </c>
      <c r="T33" s="10">
        <v>96</v>
      </c>
      <c r="U33" s="10">
        <v>96</v>
      </c>
      <c r="V33" s="10">
        <v>96</v>
      </c>
      <c r="W33" s="10">
        <v>96.4</v>
      </c>
      <c r="X33" s="10">
        <v>95.8</v>
      </c>
      <c r="Y33" s="10">
        <v>95.7</v>
      </c>
      <c r="Z33" s="10">
        <v>95.6</v>
      </c>
      <c r="AA33" s="10">
        <v>95.5</v>
      </c>
      <c r="AB33" s="10">
        <v>95.8</v>
      </c>
      <c r="AC33" s="10">
        <v>96.4</v>
      </c>
      <c r="AD33" s="10">
        <v>96.4</v>
      </c>
    </row>
    <row r="34" spans="1:30" x14ac:dyDescent="0.25">
      <c r="A34" t="s">
        <v>73</v>
      </c>
      <c r="B34" s="10">
        <v>81.599999999999994</v>
      </c>
      <c r="C34" s="10">
        <v>81.599999999999994</v>
      </c>
      <c r="D34" s="10">
        <v>81.599999999999994</v>
      </c>
      <c r="E34" s="10">
        <v>81.599999999999994</v>
      </c>
      <c r="F34" s="10">
        <v>81.599999999999994</v>
      </c>
      <c r="G34" s="10">
        <v>81.599999999999994</v>
      </c>
      <c r="H34" s="10">
        <v>81.599999999999994</v>
      </c>
      <c r="I34" s="10">
        <v>81.599999999999994</v>
      </c>
      <c r="J34" s="10">
        <v>81.599999999999994</v>
      </c>
      <c r="K34" s="10">
        <v>81.3</v>
      </c>
      <c r="L34" s="10">
        <v>84.5</v>
      </c>
      <c r="M34" s="10">
        <v>83</v>
      </c>
      <c r="N34" s="10">
        <v>81.3</v>
      </c>
      <c r="O34" s="10">
        <v>78.8</v>
      </c>
      <c r="P34" s="10">
        <v>78.5</v>
      </c>
      <c r="Q34" s="10">
        <v>79.2</v>
      </c>
      <c r="R34" s="10">
        <v>80.400000000000006</v>
      </c>
      <c r="S34" s="10">
        <v>77.8</v>
      </c>
      <c r="T34" s="10">
        <v>75.2</v>
      </c>
      <c r="U34" s="10">
        <v>75.599999999999994</v>
      </c>
      <c r="V34" s="10">
        <v>74.599999999999994</v>
      </c>
      <c r="W34" s="10">
        <v>74.900000000000006</v>
      </c>
      <c r="X34" s="10">
        <v>77.8</v>
      </c>
      <c r="Y34" s="10">
        <v>79</v>
      </c>
      <c r="Z34" s="10">
        <v>72.599999999999994</v>
      </c>
      <c r="AA34" s="10">
        <v>83.100000000000009</v>
      </c>
      <c r="AB34" s="10">
        <v>77</v>
      </c>
      <c r="AC34" s="10">
        <v>77.2</v>
      </c>
      <c r="AD34" s="10">
        <v>76.400000000000006</v>
      </c>
    </row>
    <row r="35" spans="1:30" x14ac:dyDescent="0.25">
      <c r="A35" t="s">
        <v>75</v>
      </c>
      <c r="B35" s="10">
        <v>85.5</v>
      </c>
      <c r="C35" s="10">
        <v>85.5</v>
      </c>
      <c r="D35" s="10">
        <v>85.5</v>
      </c>
      <c r="E35" s="10">
        <v>85.5</v>
      </c>
      <c r="F35" s="10">
        <v>85.5</v>
      </c>
      <c r="G35" s="10">
        <v>85.5</v>
      </c>
      <c r="H35" s="10">
        <v>85.5</v>
      </c>
      <c r="I35" s="10">
        <v>85.5</v>
      </c>
      <c r="J35" s="10">
        <v>85.5</v>
      </c>
      <c r="K35" s="10">
        <v>85.5</v>
      </c>
      <c r="L35" s="10">
        <v>85.5</v>
      </c>
      <c r="M35" s="10">
        <v>85.5</v>
      </c>
      <c r="N35" s="10">
        <v>85.5</v>
      </c>
      <c r="O35" s="10">
        <v>85.5</v>
      </c>
      <c r="P35" s="10">
        <v>85.5</v>
      </c>
      <c r="Q35" s="10">
        <v>85.5</v>
      </c>
      <c r="R35" s="10">
        <v>85.5</v>
      </c>
      <c r="S35" s="10">
        <v>85.5</v>
      </c>
      <c r="T35" s="10">
        <v>85.5</v>
      </c>
      <c r="U35" s="10">
        <v>85.5</v>
      </c>
      <c r="V35" s="10">
        <v>85.5</v>
      </c>
      <c r="W35" s="10">
        <v>83.4</v>
      </c>
      <c r="X35" s="10">
        <v>70.3</v>
      </c>
      <c r="Y35" s="10">
        <v>83.8</v>
      </c>
      <c r="Z35" s="10">
        <v>74.900000000000006</v>
      </c>
      <c r="AA35" s="10">
        <v>74.418604651162795</v>
      </c>
      <c r="AB35" s="10">
        <v>75.900000000000006</v>
      </c>
      <c r="AC35" s="10">
        <v>74.8</v>
      </c>
      <c r="AD35" s="10">
        <v>73.7</v>
      </c>
    </row>
    <row r="36" spans="1:30" x14ac:dyDescent="0.25">
      <c r="A36" t="s">
        <v>77</v>
      </c>
      <c r="B36" s="10">
        <v>98.348348348348352</v>
      </c>
      <c r="C36" s="10">
        <v>98.348348348348352</v>
      </c>
      <c r="D36" s="10">
        <v>98.348348348348352</v>
      </c>
      <c r="E36" s="10">
        <v>98.348348348348352</v>
      </c>
      <c r="F36" s="10">
        <v>98.348348348348352</v>
      </c>
      <c r="G36" s="10">
        <v>98.348348348348352</v>
      </c>
      <c r="H36" s="10">
        <v>98.348348348348352</v>
      </c>
      <c r="I36" s="10">
        <v>98.348348348348352</v>
      </c>
      <c r="J36" s="10">
        <v>98.348348348348352</v>
      </c>
      <c r="K36" s="10">
        <v>98.348348348348352</v>
      </c>
      <c r="L36" s="10">
        <v>98.348348348348352</v>
      </c>
      <c r="M36" s="10">
        <v>98.348348348348352</v>
      </c>
      <c r="N36" s="10">
        <v>98.348348348348352</v>
      </c>
      <c r="O36" s="10">
        <v>98.348348348348352</v>
      </c>
      <c r="P36" s="10">
        <v>98.348348348348352</v>
      </c>
      <c r="Q36" s="10">
        <v>98.348348348348352</v>
      </c>
      <c r="R36" s="10">
        <v>98.348348348348352</v>
      </c>
      <c r="S36" s="10">
        <v>98.348348348348352</v>
      </c>
      <c r="T36" s="10">
        <v>98.348348348348352</v>
      </c>
      <c r="U36" s="10">
        <v>98.348348348348352</v>
      </c>
      <c r="V36" s="10">
        <v>98.348348348348352</v>
      </c>
      <c r="W36" s="10">
        <v>98.348348348348352</v>
      </c>
      <c r="X36" s="10">
        <v>98.348348348348352</v>
      </c>
      <c r="Y36" s="10">
        <v>98.348348348348352</v>
      </c>
      <c r="Z36" s="10">
        <v>98.348348348348352</v>
      </c>
      <c r="AA36" s="10">
        <v>98.348348348348352</v>
      </c>
      <c r="AB36" s="10">
        <v>98.348348348348352</v>
      </c>
      <c r="AC36" s="10">
        <v>98.348348348348352</v>
      </c>
      <c r="AD36" s="10">
        <v>98.348348348348352</v>
      </c>
    </row>
    <row r="37" spans="1:30" x14ac:dyDescent="0.25">
      <c r="A37" t="s">
        <v>79</v>
      </c>
      <c r="B37" s="10">
        <v>88.298000000000002</v>
      </c>
      <c r="C37" s="10">
        <v>88.298000000000002</v>
      </c>
      <c r="D37" s="10">
        <v>88.298000000000002</v>
      </c>
      <c r="E37" s="10">
        <v>88.298000000000002</v>
      </c>
      <c r="F37" s="10">
        <v>88.298000000000002</v>
      </c>
      <c r="G37" s="10">
        <v>88.298000000000002</v>
      </c>
      <c r="H37" s="10">
        <v>88.298000000000002</v>
      </c>
      <c r="I37" s="10">
        <v>88.298000000000002</v>
      </c>
      <c r="J37" s="10">
        <v>88.298000000000002</v>
      </c>
      <c r="K37" s="10">
        <v>88.298000000000002</v>
      </c>
      <c r="L37" s="10">
        <v>88.298000000000002</v>
      </c>
      <c r="M37" s="10">
        <v>88.298000000000002</v>
      </c>
      <c r="N37" s="10">
        <v>88.298000000000002</v>
      </c>
      <c r="O37" s="10">
        <v>88.298000000000002</v>
      </c>
      <c r="P37" s="10">
        <v>88.298000000000002</v>
      </c>
      <c r="Q37" s="10">
        <v>88.298000000000002</v>
      </c>
      <c r="R37" s="10">
        <v>88.298000000000002</v>
      </c>
      <c r="S37" s="10">
        <v>88.298000000000002</v>
      </c>
      <c r="T37" s="10">
        <v>88.298000000000002</v>
      </c>
      <c r="U37" s="10">
        <v>88.298000000000002</v>
      </c>
      <c r="V37" s="10">
        <v>88.298000000000002</v>
      </c>
      <c r="W37" s="10">
        <v>88.298000000000002</v>
      </c>
      <c r="X37" s="10">
        <v>88.298000000000002</v>
      </c>
      <c r="Y37" s="10">
        <v>88.298000000000002</v>
      </c>
      <c r="Z37" s="10">
        <v>88.298000000000002</v>
      </c>
      <c r="AA37" s="10">
        <v>88.298000000000002</v>
      </c>
      <c r="AB37" s="10">
        <v>88.298000000000002</v>
      </c>
      <c r="AC37" s="10">
        <v>88.298000000000002</v>
      </c>
      <c r="AD37" s="10">
        <v>88.298000000000002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zoomScale="70" zoomScaleNormal="70" workbookViewId="0">
      <selection activeCell="B2" sqref="B2:AD37"/>
    </sheetView>
  </sheetViews>
  <sheetFormatPr baseColWidth="10" defaultRowHeight="15" x14ac:dyDescent="0.25"/>
  <sheetData>
    <row r="1" spans="1:30" x14ac:dyDescent="0.25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0" x14ac:dyDescent="0.25">
      <c r="A2" t="s">
        <v>12</v>
      </c>
      <c r="B2" s="10">
        <v>6.1</v>
      </c>
      <c r="C2" s="10">
        <v>6.1</v>
      </c>
      <c r="D2" s="10">
        <v>6</v>
      </c>
      <c r="E2" s="10">
        <v>5.9</v>
      </c>
      <c r="F2" s="10">
        <v>5.6</v>
      </c>
      <c r="G2" s="10">
        <v>5.8</v>
      </c>
      <c r="H2" s="10">
        <v>5.9</v>
      </c>
      <c r="I2" s="10">
        <v>5.9</v>
      </c>
      <c r="J2" s="10">
        <v>5.9</v>
      </c>
      <c r="K2" s="10">
        <v>6</v>
      </c>
      <c r="L2" s="10">
        <v>6.3</v>
      </c>
      <c r="M2" s="10">
        <v>6.4</v>
      </c>
      <c r="N2" s="10">
        <v>6.5</v>
      </c>
      <c r="O2" s="10">
        <v>6.5</v>
      </c>
      <c r="P2" s="10">
        <v>7.1</v>
      </c>
      <c r="Q2" s="10">
        <v>6.6</v>
      </c>
      <c r="R2" s="10">
        <v>6.9</v>
      </c>
      <c r="S2" s="10">
        <v>7.1</v>
      </c>
      <c r="T2" s="10">
        <v>7.5</v>
      </c>
      <c r="U2" s="10">
        <v>7.5</v>
      </c>
      <c r="V2" s="10">
        <v>7.7</v>
      </c>
      <c r="W2" s="10">
        <v>7.7</v>
      </c>
      <c r="X2" s="10">
        <v>7.1</v>
      </c>
      <c r="Y2" s="10">
        <v>8.1999999999999993</v>
      </c>
      <c r="Z2" s="10">
        <v>8.1999999999999993</v>
      </c>
      <c r="AA2" s="10">
        <v>7.7777777777777777</v>
      </c>
      <c r="AB2" s="10">
        <v>7.7</v>
      </c>
      <c r="AC2" s="10">
        <v>7.9</v>
      </c>
      <c r="AD2" s="10">
        <v>8.1</v>
      </c>
    </row>
    <row r="3" spans="1:30" x14ac:dyDescent="0.25">
      <c r="A3" t="s">
        <v>14</v>
      </c>
      <c r="B3" s="10">
        <v>11.2</v>
      </c>
      <c r="C3" s="10">
        <v>11.2</v>
      </c>
      <c r="D3" s="10">
        <v>11.2</v>
      </c>
      <c r="E3" s="10">
        <v>11.2</v>
      </c>
      <c r="F3" s="10">
        <v>11.2</v>
      </c>
      <c r="G3" s="10">
        <v>11.2</v>
      </c>
      <c r="H3" s="10">
        <v>12.8</v>
      </c>
      <c r="I3" s="10">
        <v>15</v>
      </c>
      <c r="J3" s="10">
        <v>12.2</v>
      </c>
      <c r="K3" s="10">
        <v>10.199999999999999</v>
      </c>
      <c r="L3" s="10">
        <v>7.8</v>
      </c>
      <c r="M3" s="10">
        <v>6.6</v>
      </c>
      <c r="N3" s="10">
        <v>5.4</v>
      </c>
      <c r="O3" s="10">
        <v>5.5</v>
      </c>
      <c r="P3" s="10">
        <v>5.0999999999999996</v>
      </c>
      <c r="Q3" s="10">
        <v>4.8</v>
      </c>
      <c r="R3" s="10">
        <v>4.7</v>
      </c>
      <c r="S3" s="10">
        <v>4.4000000000000004</v>
      </c>
      <c r="T3" s="10">
        <v>4</v>
      </c>
      <c r="U3" s="10">
        <v>3.7</v>
      </c>
      <c r="V3" s="10">
        <v>3.6</v>
      </c>
      <c r="W3" s="10">
        <v>3.5</v>
      </c>
      <c r="X3" s="10">
        <v>3</v>
      </c>
      <c r="Y3" s="10">
        <v>2.9</v>
      </c>
      <c r="Z3" s="10">
        <v>2.6</v>
      </c>
      <c r="AA3" s="10">
        <v>2.2222222222222223</v>
      </c>
      <c r="AB3" s="10">
        <v>2.2000000000000002</v>
      </c>
      <c r="AC3" s="10">
        <v>2.1</v>
      </c>
      <c r="AD3" s="10">
        <v>2.2000000000000002</v>
      </c>
    </row>
    <row r="4" spans="1:30" x14ac:dyDescent="0.25">
      <c r="A4" t="s">
        <v>16</v>
      </c>
      <c r="B4" s="10">
        <v>12</v>
      </c>
      <c r="C4" s="10">
        <v>12</v>
      </c>
      <c r="D4" s="10">
        <v>12</v>
      </c>
      <c r="E4" s="10">
        <v>12</v>
      </c>
      <c r="F4" s="10">
        <v>11.8</v>
      </c>
      <c r="G4" s="10">
        <v>9.9</v>
      </c>
      <c r="H4" s="10">
        <v>9.8000000000000007</v>
      </c>
      <c r="I4" s="10">
        <v>9.4</v>
      </c>
      <c r="J4" s="10">
        <v>8.5</v>
      </c>
      <c r="K4" s="10">
        <v>8.1999999999999993</v>
      </c>
      <c r="L4" s="10">
        <v>8.4</v>
      </c>
      <c r="M4" s="10">
        <v>8.3000000000000007</v>
      </c>
      <c r="N4" s="10">
        <v>7.5</v>
      </c>
      <c r="O4" s="10">
        <v>7.2</v>
      </c>
      <c r="P4" s="10">
        <v>7.4</v>
      </c>
      <c r="Q4" s="10">
        <v>7.3</v>
      </c>
      <c r="R4" s="10">
        <v>7.5</v>
      </c>
      <c r="S4" s="10">
        <v>7.3</v>
      </c>
      <c r="T4" s="10">
        <v>7.1</v>
      </c>
      <c r="U4" s="10">
        <v>6.8</v>
      </c>
      <c r="V4" s="10">
        <v>7.5</v>
      </c>
      <c r="W4" s="10">
        <v>7.6</v>
      </c>
      <c r="X4" s="10">
        <v>8.4</v>
      </c>
      <c r="Y4" s="10">
        <v>8.5</v>
      </c>
      <c r="Z4" s="10">
        <v>8.4</v>
      </c>
      <c r="AA4" s="10">
        <v>8.6187845303867423</v>
      </c>
      <c r="AB4" s="10">
        <v>8.9</v>
      </c>
      <c r="AC4" s="10">
        <v>9.1999999999999993</v>
      </c>
      <c r="AD4" s="10">
        <v>9.6</v>
      </c>
    </row>
    <row r="5" spans="1:30" x14ac:dyDescent="0.25">
      <c r="A5" t="s">
        <v>18</v>
      </c>
      <c r="B5" s="10">
        <v>6.3</v>
      </c>
      <c r="C5" s="10">
        <v>6</v>
      </c>
      <c r="D5" s="10">
        <v>6.1</v>
      </c>
      <c r="E5" s="10">
        <v>8.3000000000000007</v>
      </c>
      <c r="F5" s="10">
        <v>8.5</v>
      </c>
      <c r="G5" s="10">
        <v>8.1</v>
      </c>
      <c r="H5" s="10">
        <v>7.8</v>
      </c>
      <c r="I5" s="10">
        <v>8.3000000000000007</v>
      </c>
      <c r="J5" s="10">
        <v>8.5</v>
      </c>
      <c r="K5" s="10">
        <v>8.3000000000000007</v>
      </c>
      <c r="L5" s="10">
        <v>8.6999999999999993</v>
      </c>
      <c r="M5" s="10">
        <v>9.1</v>
      </c>
      <c r="N5" s="10">
        <v>9.1999999999999993</v>
      </c>
      <c r="O5" s="10">
        <v>9.3000000000000007</v>
      </c>
      <c r="P5" s="10">
        <v>9.3000000000000007</v>
      </c>
      <c r="Q5" s="10">
        <v>9.5</v>
      </c>
      <c r="R5" s="10">
        <v>9.6999999999999993</v>
      </c>
      <c r="S5" s="10">
        <v>9.6999999999999993</v>
      </c>
      <c r="T5" s="10">
        <v>9.6999999999999993</v>
      </c>
      <c r="U5" s="10">
        <v>9.5</v>
      </c>
      <c r="V5" s="10">
        <v>9.8000000000000007</v>
      </c>
      <c r="W5" s="10">
        <v>10</v>
      </c>
      <c r="X5" s="10">
        <v>10.1</v>
      </c>
      <c r="Y5" s="10">
        <v>10.3</v>
      </c>
      <c r="Z5" s="10">
        <v>9.6999999999999993</v>
      </c>
      <c r="AA5" s="10">
        <v>9.3373493975903621</v>
      </c>
      <c r="AB5" s="10">
        <v>8.8000000000000007</v>
      </c>
      <c r="AC5" s="10">
        <v>8.6</v>
      </c>
      <c r="AD5" s="10">
        <v>8.4</v>
      </c>
    </row>
    <row r="6" spans="1:30" x14ac:dyDescent="0.25">
      <c r="A6" t="s">
        <v>20</v>
      </c>
      <c r="B6" s="10">
        <v>5.4</v>
      </c>
      <c r="C6" s="10">
        <v>6.9</v>
      </c>
      <c r="D6" s="10">
        <v>6.8</v>
      </c>
      <c r="E6" s="10">
        <v>7.3</v>
      </c>
      <c r="F6" s="10">
        <v>6.9</v>
      </c>
      <c r="G6" s="10">
        <v>7.4</v>
      </c>
      <c r="H6" s="10">
        <v>7.5</v>
      </c>
      <c r="I6" s="10">
        <v>7.6</v>
      </c>
      <c r="J6" s="10">
        <v>7.5</v>
      </c>
      <c r="K6" s="10">
        <v>7.5</v>
      </c>
      <c r="L6" s="10">
        <v>7.7</v>
      </c>
      <c r="M6" s="10">
        <v>7.6</v>
      </c>
      <c r="N6" s="10">
        <v>7.1</v>
      </c>
      <c r="O6" s="10">
        <v>7.2</v>
      </c>
      <c r="P6" s="10">
        <v>7.5</v>
      </c>
      <c r="Q6" s="10">
        <v>7.5</v>
      </c>
      <c r="R6" s="10">
        <v>7.8</v>
      </c>
      <c r="S6" s="10">
        <v>7.8</v>
      </c>
      <c r="T6" s="10">
        <v>8.1</v>
      </c>
      <c r="U6" s="10">
        <v>7.9</v>
      </c>
      <c r="V6" s="10">
        <v>8</v>
      </c>
      <c r="W6" s="10">
        <v>8.5</v>
      </c>
      <c r="X6" s="10">
        <v>9</v>
      </c>
      <c r="Y6" s="10">
        <v>8.5</v>
      </c>
      <c r="Z6" s="10">
        <v>8.5</v>
      </c>
      <c r="AA6" s="10">
        <v>8.1309398099260832</v>
      </c>
      <c r="AB6" s="10">
        <v>8.6</v>
      </c>
      <c r="AC6" s="10">
        <v>8.9</v>
      </c>
      <c r="AD6" s="10">
        <v>9.1</v>
      </c>
    </row>
    <row r="7" spans="1:30" x14ac:dyDescent="0.25">
      <c r="A7" t="s">
        <v>22</v>
      </c>
      <c r="B7" s="10">
        <v>2.8</v>
      </c>
      <c r="C7" s="10">
        <v>2.8</v>
      </c>
      <c r="D7" s="10">
        <v>2.8</v>
      </c>
      <c r="E7" s="10">
        <v>2.8</v>
      </c>
      <c r="F7" s="10">
        <v>2.8</v>
      </c>
      <c r="G7" s="10">
        <v>2.8</v>
      </c>
      <c r="H7" s="10">
        <v>2.8</v>
      </c>
      <c r="I7" s="10">
        <v>2.8</v>
      </c>
      <c r="J7" s="10">
        <v>2.8</v>
      </c>
      <c r="K7" s="10">
        <v>2.8</v>
      </c>
      <c r="L7" s="10">
        <v>2.7</v>
      </c>
      <c r="M7" s="10">
        <v>1.9</v>
      </c>
      <c r="N7" s="10">
        <v>1.8</v>
      </c>
      <c r="O7" s="10">
        <v>1.7</v>
      </c>
      <c r="P7" s="10">
        <v>1.8</v>
      </c>
      <c r="Q7" s="10">
        <v>1.9</v>
      </c>
      <c r="R7" s="10">
        <v>2</v>
      </c>
      <c r="S7" s="10">
        <v>2.1</v>
      </c>
      <c r="T7" s="10">
        <v>2.1</v>
      </c>
      <c r="U7" s="10">
        <v>1.9</v>
      </c>
      <c r="V7" s="10">
        <v>2</v>
      </c>
      <c r="W7" s="10">
        <v>1.9</v>
      </c>
      <c r="X7" s="10">
        <v>1.8</v>
      </c>
      <c r="Y7" s="10">
        <v>1.6</v>
      </c>
      <c r="Z7" s="10">
        <v>1.9</v>
      </c>
      <c r="AA7" s="10">
        <v>1.820020222446916</v>
      </c>
      <c r="AB7" s="10">
        <v>2</v>
      </c>
      <c r="AC7" s="10">
        <v>2.2999999999999998</v>
      </c>
      <c r="AD7" s="10">
        <v>2.5</v>
      </c>
    </row>
    <row r="8" spans="1:30" x14ac:dyDescent="0.25">
      <c r="A8" t="s">
        <v>24</v>
      </c>
      <c r="B8" s="10">
        <v>3.6</v>
      </c>
      <c r="C8" s="10">
        <v>3.7</v>
      </c>
      <c r="D8" s="10">
        <v>3.5</v>
      </c>
      <c r="E8" s="10">
        <v>3.6</v>
      </c>
      <c r="F8" s="10">
        <v>3.4</v>
      </c>
      <c r="G8" s="10">
        <v>3.4</v>
      </c>
      <c r="H8" s="10">
        <v>3.3</v>
      </c>
      <c r="I8" s="10">
        <v>3.4</v>
      </c>
      <c r="J8" s="10">
        <v>3.3</v>
      </c>
      <c r="K8" s="10">
        <v>3.3</v>
      </c>
      <c r="L8" s="10">
        <v>3.2</v>
      </c>
      <c r="M8" s="10">
        <v>3.3</v>
      </c>
      <c r="N8" s="10">
        <v>3.5</v>
      </c>
      <c r="O8" s="10">
        <v>3.3</v>
      </c>
      <c r="P8" s="10">
        <v>3</v>
      </c>
      <c r="Q8" s="10">
        <v>3.3</v>
      </c>
      <c r="R8" s="10">
        <v>3.3</v>
      </c>
      <c r="S8" s="10">
        <v>3.4</v>
      </c>
      <c r="T8" s="10">
        <v>3.3</v>
      </c>
      <c r="U8" s="10">
        <v>2.8</v>
      </c>
      <c r="V8" s="10">
        <v>2.9</v>
      </c>
      <c r="W8" s="10">
        <v>2.9</v>
      </c>
      <c r="X8" s="10">
        <v>2.8</v>
      </c>
      <c r="Y8" s="10">
        <v>2.7</v>
      </c>
      <c r="Z8" s="10">
        <v>3</v>
      </c>
      <c r="AA8" s="10">
        <v>3.0090270812437314</v>
      </c>
      <c r="AB8" s="10">
        <v>3</v>
      </c>
      <c r="AC8" s="10">
        <v>3.1</v>
      </c>
      <c r="AD8" s="10">
        <v>3.3</v>
      </c>
    </row>
    <row r="9" spans="1:30" x14ac:dyDescent="0.25">
      <c r="A9" t="s">
        <v>26</v>
      </c>
      <c r="B9" s="10">
        <v>3.6</v>
      </c>
      <c r="C9" s="10">
        <v>3.6</v>
      </c>
      <c r="D9" s="10">
        <v>3.5</v>
      </c>
      <c r="E9" s="10">
        <v>2.9</v>
      </c>
      <c r="F9" s="10">
        <v>2.2000000000000002</v>
      </c>
      <c r="G9" s="10">
        <v>2.4</v>
      </c>
      <c r="H9" s="10">
        <v>2.5</v>
      </c>
      <c r="I9" s="10">
        <v>2.6</v>
      </c>
      <c r="J9" s="10">
        <v>2</v>
      </c>
      <c r="K9" s="10">
        <v>2</v>
      </c>
      <c r="L9" s="10">
        <v>2.2000000000000002</v>
      </c>
      <c r="M9" s="10">
        <v>1.9</v>
      </c>
      <c r="N9" s="10">
        <v>1.9</v>
      </c>
      <c r="O9" s="10">
        <v>1.6</v>
      </c>
      <c r="P9" s="10">
        <v>1.6</v>
      </c>
      <c r="Q9" s="10">
        <v>1.7</v>
      </c>
      <c r="R9" s="10">
        <v>1.6</v>
      </c>
      <c r="S9" s="10">
        <v>1.6</v>
      </c>
      <c r="T9" s="10">
        <v>1.3</v>
      </c>
      <c r="U9" s="10">
        <v>1.2</v>
      </c>
      <c r="V9" s="10">
        <v>1.1000000000000001</v>
      </c>
      <c r="W9" s="10">
        <v>0.8</v>
      </c>
      <c r="X9" s="10">
        <v>0.7</v>
      </c>
      <c r="Y9" s="10">
        <v>0.9</v>
      </c>
      <c r="Z9" s="10">
        <v>0.9</v>
      </c>
      <c r="AA9" s="10">
        <v>1.0141987829614605</v>
      </c>
      <c r="AB9" s="10">
        <v>1</v>
      </c>
      <c r="AC9" s="10">
        <v>0.9</v>
      </c>
      <c r="AD9" s="10">
        <v>0.9</v>
      </c>
    </row>
    <row r="10" spans="1:30" x14ac:dyDescent="0.25">
      <c r="A10" t="s">
        <v>28</v>
      </c>
      <c r="B10" s="10">
        <v>6.9</v>
      </c>
      <c r="C10" s="10">
        <v>5.8</v>
      </c>
      <c r="D10" s="10">
        <v>6</v>
      </c>
      <c r="E10" s="10">
        <v>5.4</v>
      </c>
      <c r="F10" s="10">
        <v>5.0999999999999996</v>
      </c>
      <c r="G10" s="10">
        <v>5</v>
      </c>
      <c r="H10" s="10">
        <v>4.9000000000000004</v>
      </c>
      <c r="I10" s="10">
        <v>5.0999999999999996</v>
      </c>
      <c r="J10" s="10">
        <v>5.0999999999999996</v>
      </c>
      <c r="K10" s="10">
        <v>5</v>
      </c>
      <c r="L10" s="10">
        <v>5.4</v>
      </c>
      <c r="M10" s="10">
        <v>5.5</v>
      </c>
      <c r="N10" s="10">
        <v>5.2</v>
      </c>
      <c r="O10" s="10">
        <v>5.0999999999999996</v>
      </c>
      <c r="P10" s="10">
        <v>5</v>
      </c>
      <c r="Q10" s="10">
        <v>5.0999999999999996</v>
      </c>
      <c r="R10" s="10">
        <v>5.2</v>
      </c>
      <c r="S10" s="10">
        <v>5</v>
      </c>
      <c r="T10" s="10">
        <v>5.5</v>
      </c>
      <c r="U10" s="10">
        <v>5.4</v>
      </c>
      <c r="V10" s="10">
        <v>5.4</v>
      </c>
      <c r="W10" s="10">
        <v>5.6</v>
      </c>
      <c r="X10" s="10">
        <v>5.6</v>
      </c>
      <c r="Y10" s="10">
        <v>6.1</v>
      </c>
      <c r="Z10" s="10">
        <v>6.7</v>
      </c>
      <c r="AA10" s="10">
        <v>6.7209775967413439</v>
      </c>
      <c r="AB10" s="10">
        <v>6.6</v>
      </c>
      <c r="AC10" s="10">
        <v>7</v>
      </c>
      <c r="AD10" s="10">
        <v>7.1</v>
      </c>
    </row>
    <row r="11" spans="1:30" x14ac:dyDescent="0.25">
      <c r="A11" t="s">
        <v>30</v>
      </c>
      <c r="B11" s="10">
        <v>9.3000000000000007</v>
      </c>
      <c r="C11" s="10">
        <v>8.8000000000000007</v>
      </c>
      <c r="D11" s="10">
        <v>8.6</v>
      </c>
      <c r="E11" s="10">
        <v>8</v>
      </c>
      <c r="F11" s="10">
        <v>7.8</v>
      </c>
      <c r="G11" s="10">
        <v>7.5</v>
      </c>
      <c r="H11" s="10">
        <v>8</v>
      </c>
      <c r="I11" s="10">
        <v>8.1</v>
      </c>
      <c r="J11" s="10">
        <v>8.1999999999999993</v>
      </c>
      <c r="K11" s="10">
        <v>8.1999999999999993</v>
      </c>
      <c r="L11" s="10">
        <v>8.6</v>
      </c>
      <c r="M11" s="10">
        <v>8.5</v>
      </c>
      <c r="N11" s="10">
        <v>8.6999999999999993</v>
      </c>
      <c r="O11" s="10">
        <v>8.4</v>
      </c>
      <c r="P11" s="10">
        <v>8.6999999999999993</v>
      </c>
      <c r="Q11" s="10">
        <v>9.1</v>
      </c>
      <c r="R11" s="10">
        <v>9.4</v>
      </c>
      <c r="S11" s="10">
        <v>9.6</v>
      </c>
      <c r="T11" s="10">
        <v>10.1</v>
      </c>
      <c r="U11" s="10">
        <v>9.4</v>
      </c>
      <c r="V11" s="10">
        <v>9.3000000000000007</v>
      </c>
      <c r="W11" s="10">
        <v>9.3000000000000007</v>
      </c>
      <c r="X11" s="10">
        <v>9.5</v>
      </c>
      <c r="Y11" s="10">
        <v>10.5</v>
      </c>
      <c r="Z11" s="10">
        <v>10.3</v>
      </c>
      <c r="AA11" s="10">
        <v>10.081466395112017</v>
      </c>
      <c r="AB11" s="10">
        <v>10.199999999999999</v>
      </c>
      <c r="AC11" s="10">
        <v>10.8</v>
      </c>
      <c r="AD11" s="10">
        <v>10.3</v>
      </c>
    </row>
    <row r="12" spans="1:30" x14ac:dyDescent="0.25">
      <c r="A12" t="s">
        <v>32</v>
      </c>
      <c r="B12" s="10">
        <v>6.4</v>
      </c>
      <c r="C12" s="10">
        <v>6.4</v>
      </c>
      <c r="D12" s="10">
        <v>6.4</v>
      </c>
      <c r="E12" s="10">
        <v>6.4</v>
      </c>
      <c r="F12" s="10">
        <v>6.4</v>
      </c>
      <c r="G12" s="10">
        <v>6.4</v>
      </c>
      <c r="H12" s="10">
        <v>6</v>
      </c>
      <c r="I12" s="10">
        <v>5.2</v>
      </c>
      <c r="J12" s="10">
        <v>4.8</v>
      </c>
      <c r="K12" s="10">
        <v>4.8</v>
      </c>
      <c r="L12" s="10">
        <v>5.0999999999999996</v>
      </c>
      <c r="M12" s="10">
        <v>4.8</v>
      </c>
      <c r="N12" s="10">
        <v>4.5</v>
      </c>
      <c r="O12" s="10">
        <v>4.2</v>
      </c>
      <c r="P12" s="10">
        <v>4.2</v>
      </c>
      <c r="Q12" s="10">
        <v>4.3</v>
      </c>
      <c r="R12" s="10">
        <v>4.4000000000000004</v>
      </c>
      <c r="S12" s="10">
        <v>5</v>
      </c>
      <c r="T12" s="10">
        <v>5.4</v>
      </c>
      <c r="U12" s="10">
        <v>5.6</v>
      </c>
      <c r="V12" s="10">
        <v>5.6</v>
      </c>
      <c r="W12" s="10">
        <v>4.9000000000000004</v>
      </c>
      <c r="X12" s="10">
        <v>3.5</v>
      </c>
      <c r="Y12" s="10">
        <v>3.1</v>
      </c>
      <c r="Z12" s="10">
        <v>3</v>
      </c>
      <c r="AA12" s="10">
        <v>3.0581039755351687</v>
      </c>
      <c r="AB12" s="10">
        <v>2.7</v>
      </c>
      <c r="AC12" s="10">
        <v>2.4</v>
      </c>
      <c r="AD12" s="10">
        <v>2.5</v>
      </c>
    </row>
    <row r="13" spans="1:30" x14ac:dyDescent="0.25">
      <c r="A13" t="s">
        <v>34</v>
      </c>
      <c r="B13" s="10">
        <v>6.9</v>
      </c>
      <c r="C13" s="10">
        <v>6.7</v>
      </c>
      <c r="D13" s="10">
        <v>6.1</v>
      </c>
      <c r="E13" s="10">
        <v>5.9</v>
      </c>
      <c r="F13" s="10">
        <v>6</v>
      </c>
      <c r="G13" s="10">
        <v>5.9</v>
      </c>
      <c r="H13" s="10">
        <v>5.9</v>
      </c>
      <c r="I13" s="10">
        <v>5.6</v>
      </c>
      <c r="J13" s="10">
        <v>5.2</v>
      </c>
      <c r="K13" s="10">
        <v>5.4</v>
      </c>
      <c r="L13" s="10">
        <v>5.8</v>
      </c>
      <c r="M13" s="10">
        <v>5.8</v>
      </c>
      <c r="N13" s="10">
        <v>5.6</v>
      </c>
      <c r="O13" s="10">
        <v>5.5</v>
      </c>
      <c r="P13" s="10">
        <v>5.5</v>
      </c>
      <c r="Q13" s="10">
        <v>6</v>
      </c>
      <c r="R13" s="10">
        <v>6.1</v>
      </c>
      <c r="S13" s="10">
        <v>6</v>
      </c>
      <c r="T13" s="10">
        <v>6</v>
      </c>
      <c r="U13" s="10">
        <v>5.5</v>
      </c>
      <c r="V13" s="10">
        <v>5.5</v>
      </c>
      <c r="W13" s="10">
        <v>5.7</v>
      </c>
      <c r="X13" s="10">
        <v>6.1</v>
      </c>
      <c r="Y13" s="10">
        <v>6.3</v>
      </c>
      <c r="Z13" s="10">
        <v>6.3</v>
      </c>
      <c r="AA13" s="10">
        <v>6.2563067608476279</v>
      </c>
      <c r="AB13" s="10">
        <v>6.1</v>
      </c>
      <c r="AC13" s="10">
        <v>5.9</v>
      </c>
      <c r="AD13" s="10">
        <v>6.3</v>
      </c>
    </row>
    <row r="14" spans="1:30" x14ac:dyDescent="0.25">
      <c r="A14" t="s">
        <v>36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</row>
    <row r="15" spans="1:30" x14ac:dyDescent="0.25">
      <c r="A15" t="s">
        <v>38</v>
      </c>
      <c r="B15" s="10">
        <v>11.3</v>
      </c>
      <c r="C15" s="10">
        <v>11.3</v>
      </c>
      <c r="D15" s="10">
        <v>11.3</v>
      </c>
      <c r="E15" s="10">
        <v>11.3</v>
      </c>
      <c r="F15" s="10">
        <v>11.3</v>
      </c>
      <c r="G15" s="10">
        <v>11.3</v>
      </c>
      <c r="H15" s="10">
        <v>10.3</v>
      </c>
      <c r="I15" s="10">
        <v>9.3000000000000007</v>
      </c>
      <c r="J15" s="10">
        <v>7.8</v>
      </c>
      <c r="K15" s="10">
        <v>6.6</v>
      </c>
      <c r="L15" s="10">
        <v>4.8</v>
      </c>
      <c r="M15" s="10">
        <v>4.8</v>
      </c>
      <c r="N15" s="10">
        <v>4.8</v>
      </c>
      <c r="O15" s="10">
        <v>4.8</v>
      </c>
      <c r="P15" s="10">
        <v>5.2</v>
      </c>
      <c r="Q15" s="10">
        <v>5.4</v>
      </c>
      <c r="R15" s="10">
        <v>5.4</v>
      </c>
      <c r="S15" s="10">
        <v>4.9000000000000004</v>
      </c>
      <c r="T15" s="10">
        <v>5.2</v>
      </c>
      <c r="U15" s="10">
        <v>4.7</v>
      </c>
      <c r="V15" s="10">
        <v>4.7</v>
      </c>
      <c r="W15" s="10">
        <v>4.9000000000000004</v>
      </c>
      <c r="X15" s="10">
        <v>4.8</v>
      </c>
      <c r="Y15" s="10">
        <v>4.7</v>
      </c>
      <c r="Z15" s="10">
        <v>4</v>
      </c>
      <c r="AA15" s="10">
        <v>3.6253776435045322</v>
      </c>
      <c r="AB15" s="10">
        <v>3.4</v>
      </c>
      <c r="AC15" s="10">
        <v>3.3</v>
      </c>
      <c r="AD15" s="10">
        <v>3.4</v>
      </c>
    </row>
    <row r="16" spans="1:30" x14ac:dyDescent="0.25">
      <c r="A16" t="s">
        <v>40</v>
      </c>
      <c r="B16" s="10">
        <v>3.2</v>
      </c>
      <c r="C16" s="10">
        <v>3.2</v>
      </c>
      <c r="D16" s="10">
        <v>3.2</v>
      </c>
      <c r="E16" s="10">
        <v>3.2</v>
      </c>
      <c r="F16" s="10">
        <v>3.2</v>
      </c>
      <c r="G16" s="10">
        <v>3.2</v>
      </c>
      <c r="H16" s="10">
        <v>3.2</v>
      </c>
      <c r="I16" s="10">
        <v>3.2</v>
      </c>
      <c r="J16" s="10">
        <v>3.2</v>
      </c>
      <c r="K16" s="10">
        <v>3.2</v>
      </c>
      <c r="L16" s="10">
        <v>3.2</v>
      </c>
      <c r="M16" s="10">
        <v>2.8</v>
      </c>
      <c r="N16" s="10">
        <v>2.5</v>
      </c>
      <c r="O16" s="10">
        <v>1.9</v>
      </c>
      <c r="P16" s="10">
        <v>1.5</v>
      </c>
      <c r="Q16" s="10">
        <v>0.7</v>
      </c>
      <c r="R16" s="10">
        <v>0.6</v>
      </c>
      <c r="S16" s="10">
        <v>0.6</v>
      </c>
      <c r="T16" s="10">
        <v>0.6</v>
      </c>
      <c r="U16" s="10">
        <v>0.6</v>
      </c>
      <c r="V16" s="10">
        <v>0.7</v>
      </c>
      <c r="W16" s="10">
        <v>0.8</v>
      </c>
      <c r="X16" s="10">
        <v>0.8</v>
      </c>
      <c r="Y16" s="10">
        <v>0.8</v>
      </c>
      <c r="Z16" s="10">
        <v>1</v>
      </c>
      <c r="AA16" s="10">
        <v>0.89999999999999991</v>
      </c>
      <c r="AB16" s="10">
        <v>1</v>
      </c>
      <c r="AC16" s="10">
        <v>0.9</v>
      </c>
      <c r="AD16" s="10">
        <v>1.1000000000000001</v>
      </c>
    </row>
    <row r="17" spans="1:30" x14ac:dyDescent="0.25">
      <c r="A17" t="s">
        <v>42</v>
      </c>
      <c r="B17" s="10">
        <v>4.4000000000000004</v>
      </c>
      <c r="C17" s="10">
        <v>4.5</v>
      </c>
      <c r="D17" s="10">
        <v>5</v>
      </c>
      <c r="E17" s="10">
        <v>5</v>
      </c>
      <c r="F17" s="10">
        <v>5.3</v>
      </c>
      <c r="G17" s="10">
        <v>5.2</v>
      </c>
      <c r="H17" s="10">
        <v>5</v>
      </c>
      <c r="I17" s="10">
        <v>5.0999999999999996</v>
      </c>
      <c r="J17" s="10">
        <v>5.0999999999999996</v>
      </c>
      <c r="K17" s="10">
        <v>5.3</v>
      </c>
      <c r="L17" s="10">
        <v>5.0999999999999996</v>
      </c>
      <c r="M17" s="10">
        <v>5.0999999999999996</v>
      </c>
      <c r="N17" s="10">
        <v>3.9</v>
      </c>
      <c r="O17" s="10">
        <v>3.7</v>
      </c>
      <c r="P17" s="10">
        <v>3.6</v>
      </c>
      <c r="Q17" s="10">
        <v>3.6</v>
      </c>
      <c r="R17" s="10">
        <v>3.9</v>
      </c>
      <c r="S17" s="10">
        <v>4.0999999999999996</v>
      </c>
      <c r="T17" s="10">
        <v>4.3</v>
      </c>
      <c r="U17" s="10">
        <v>4.3</v>
      </c>
      <c r="V17" s="10">
        <v>4.5</v>
      </c>
      <c r="W17" s="10">
        <v>4.4000000000000004</v>
      </c>
      <c r="X17" s="10">
        <v>4.5999999999999996</v>
      </c>
      <c r="Y17" s="10">
        <v>4.8</v>
      </c>
      <c r="Z17" s="10">
        <v>4.3</v>
      </c>
      <c r="AA17" s="10">
        <v>4.6999999999999993</v>
      </c>
      <c r="AB17" s="10">
        <v>4.5999999999999996</v>
      </c>
      <c r="AC17" s="10">
        <v>4.7</v>
      </c>
      <c r="AD17" s="10">
        <v>4.7</v>
      </c>
    </row>
    <row r="18" spans="1:30" x14ac:dyDescent="0.25">
      <c r="A18" t="s">
        <v>44</v>
      </c>
      <c r="B18" s="10">
        <v>14.7</v>
      </c>
      <c r="C18" s="10">
        <v>13.3</v>
      </c>
      <c r="D18" s="10">
        <v>13.2</v>
      </c>
      <c r="E18" s="10">
        <v>12.4</v>
      </c>
      <c r="F18" s="10">
        <v>12.2</v>
      </c>
      <c r="G18" s="10">
        <v>12</v>
      </c>
      <c r="H18" s="10">
        <v>12.3</v>
      </c>
      <c r="I18" s="10">
        <v>12.1</v>
      </c>
      <c r="J18" s="10">
        <v>12.3</v>
      </c>
      <c r="K18" s="10">
        <v>12.9</v>
      </c>
      <c r="L18" s="10">
        <v>13</v>
      </c>
      <c r="M18" s="10">
        <v>13.4</v>
      </c>
      <c r="N18" s="10">
        <v>13.9</v>
      </c>
      <c r="O18" s="10">
        <v>13.4</v>
      </c>
      <c r="P18" s="10">
        <v>13.4</v>
      </c>
      <c r="Q18" s="10">
        <v>12.6</v>
      </c>
      <c r="R18" s="10">
        <v>11.9</v>
      </c>
      <c r="S18" s="10">
        <v>11</v>
      </c>
      <c r="T18" s="10">
        <v>10.4</v>
      </c>
      <c r="U18" s="10">
        <v>10.199999999999999</v>
      </c>
      <c r="V18" s="10">
        <v>10</v>
      </c>
      <c r="W18" s="10">
        <v>10.199999999999999</v>
      </c>
      <c r="X18" s="10">
        <v>10.1</v>
      </c>
      <c r="Y18" s="10">
        <v>10.199999999999999</v>
      </c>
      <c r="Z18" s="10">
        <v>9.9</v>
      </c>
      <c r="AA18" s="10">
        <v>9.5336787564766841</v>
      </c>
      <c r="AB18" s="10">
        <v>9.1999999999999993</v>
      </c>
      <c r="AC18" s="10">
        <v>8.9</v>
      </c>
      <c r="AD18" s="10">
        <v>8.6</v>
      </c>
    </row>
    <row r="19" spans="1:30" x14ac:dyDescent="0.25">
      <c r="A19" t="s">
        <v>45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</row>
    <row r="20" spans="1:30" x14ac:dyDescent="0.25">
      <c r="A20" t="s">
        <v>47</v>
      </c>
      <c r="B20" s="10">
        <v>9.3000000000000007</v>
      </c>
      <c r="C20" s="10">
        <v>9.3000000000000007</v>
      </c>
      <c r="D20" s="10">
        <v>9.3000000000000007</v>
      </c>
      <c r="E20" s="10">
        <v>9.1</v>
      </c>
      <c r="F20" s="10">
        <v>9.1422636996290816</v>
      </c>
      <c r="G20" s="10">
        <v>9.1847236872039151</v>
      </c>
      <c r="H20" s="10">
        <v>9.2273808743568928</v>
      </c>
      <c r="I20" s="10">
        <v>9.2702361769543611</v>
      </c>
      <c r="J20" s="10">
        <v>9.3132905151162788</v>
      </c>
      <c r="K20" s="10">
        <v>9.3565448132359759</v>
      </c>
      <c r="L20" s="10">
        <v>9.4</v>
      </c>
      <c r="M20" s="10">
        <v>9.4</v>
      </c>
      <c r="N20" s="10">
        <v>9.3000000000000007</v>
      </c>
      <c r="O20" s="10">
        <v>8.6999999999999993</v>
      </c>
      <c r="P20" s="10">
        <v>8.4</v>
      </c>
      <c r="Q20" s="10">
        <v>8.9</v>
      </c>
      <c r="R20" s="10">
        <v>9.4</v>
      </c>
      <c r="S20" s="10">
        <v>9.6</v>
      </c>
      <c r="T20" s="10">
        <v>9.1999999999999993</v>
      </c>
      <c r="U20" s="10">
        <v>9.1999999999999993</v>
      </c>
      <c r="V20" s="10">
        <v>9.4</v>
      </c>
      <c r="W20" s="10">
        <v>10.5</v>
      </c>
      <c r="X20" s="10">
        <v>8.8000000000000007</v>
      </c>
      <c r="Y20" s="10">
        <v>11.3</v>
      </c>
      <c r="Z20" s="10">
        <v>11.8</v>
      </c>
      <c r="AA20" s="10">
        <v>10.85427135678392</v>
      </c>
      <c r="AB20" s="10">
        <v>11</v>
      </c>
      <c r="AC20" s="10">
        <v>11.4</v>
      </c>
      <c r="AD20" s="10">
        <v>11.2</v>
      </c>
    </row>
    <row r="21" spans="1:30" x14ac:dyDescent="0.25">
      <c r="A21" t="s">
        <v>49</v>
      </c>
      <c r="B21" s="10">
        <v>12.3</v>
      </c>
      <c r="C21" s="10">
        <v>12.7</v>
      </c>
      <c r="D21" s="10">
        <v>12.8</v>
      </c>
      <c r="E21" s="10">
        <v>12.4</v>
      </c>
      <c r="F21" s="10">
        <v>11.8</v>
      </c>
      <c r="G21" s="10">
        <v>12.2</v>
      </c>
      <c r="H21" s="10">
        <v>12.1</v>
      </c>
      <c r="I21" s="10">
        <v>10.199999999999999</v>
      </c>
      <c r="J21" s="10">
        <v>9.8000000000000007</v>
      </c>
      <c r="K21" s="10">
        <v>9.6999999999999993</v>
      </c>
      <c r="L21" s="10">
        <v>9.8000000000000007</v>
      </c>
      <c r="M21" s="10">
        <v>9.8000000000000007</v>
      </c>
      <c r="N21" s="10">
        <v>9.6999999999999993</v>
      </c>
      <c r="O21" s="10">
        <v>9.6</v>
      </c>
      <c r="P21" s="10">
        <v>9.5</v>
      </c>
      <c r="Q21" s="10">
        <v>9.8000000000000007</v>
      </c>
      <c r="R21" s="10">
        <v>10</v>
      </c>
      <c r="S21" s="10">
        <v>10.1</v>
      </c>
      <c r="T21" s="10">
        <v>11.1</v>
      </c>
      <c r="U21" s="10">
        <v>11.2</v>
      </c>
      <c r="V21" s="10">
        <v>11.1</v>
      </c>
      <c r="W21" s="10">
        <v>11.5</v>
      </c>
      <c r="X21" s="10">
        <v>11.5</v>
      </c>
      <c r="Y21" s="10">
        <v>12.4</v>
      </c>
      <c r="Z21" s="10">
        <v>12.3</v>
      </c>
      <c r="AA21" s="10">
        <v>12.004287245444802</v>
      </c>
      <c r="AB21" s="10">
        <v>12.2</v>
      </c>
      <c r="AC21" s="10">
        <v>12.1</v>
      </c>
      <c r="AD21" s="10">
        <v>12.9</v>
      </c>
    </row>
    <row r="22" spans="1:30" x14ac:dyDescent="0.25">
      <c r="A22" t="s">
        <v>51</v>
      </c>
      <c r="B22" s="10">
        <v>30.6</v>
      </c>
      <c r="C22" s="10">
        <v>24.6</v>
      </c>
      <c r="D22" s="10">
        <v>20.3</v>
      </c>
      <c r="E22" s="10">
        <v>18.899999999999999</v>
      </c>
      <c r="F22" s="10">
        <v>16.8</v>
      </c>
      <c r="G22" s="10">
        <v>15.5</v>
      </c>
      <c r="H22" s="10">
        <v>11.3</v>
      </c>
      <c r="I22" s="10">
        <v>10.8</v>
      </c>
      <c r="J22" s="10">
        <v>10.5</v>
      </c>
      <c r="K22" s="10">
        <v>10.9</v>
      </c>
      <c r="L22" s="10">
        <v>10.3</v>
      </c>
      <c r="M22" s="10">
        <v>9.5</v>
      </c>
      <c r="N22" s="10">
        <v>8.6</v>
      </c>
      <c r="O22" s="10">
        <v>8.1</v>
      </c>
      <c r="P22" s="10">
        <v>7.3</v>
      </c>
      <c r="Q22" s="10">
        <v>6.8</v>
      </c>
      <c r="R22" s="10">
        <v>6.4</v>
      </c>
      <c r="S22" s="10">
        <v>8.5</v>
      </c>
      <c r="T22" s="10">
        <v>8.1999999999999993</v>
      </c>
      <c r="U22" s="10">
        <v>7.4</v>
      </c>
      <c r="V22" s="10">
        <v>7.1</v>
      </c>
      <c r="W22" s="10">
        <v>6.9</v>
      </c>
      <c r="X22" s="10">
        <v>4.8</v>
      </c>
      <c r="Y22" s="10">
        <v>6.7</v>
      </c>
      <c r="Z22" s="10">
        <v>6.3</v>
      </c>
      <c r="AA22" s="10">
        <v>6.7073170731707323</v>
      </c>
      <c r="AB22" s="10">
        <v>7.3</v>
      </c>
      <c r="AC22" s="10">
        <v>7.7</v>
      </c>
      <c r="AD22" s="10">
        <v>7.9</v>
      </c>
    </row>
    <row r="23" spans="1:30" x14ac:dyDescent="0.25">
      <c r="A23" t="s">
        <v>52</v>
      </c>
      <c r="B23" s="10">
        <v>9</v>
      </c>
      <c r="C23" s="10">
        <v>9</v>
      </c>
      <c r="D23" s="10">
        <v>9</v>
      </c>
      <c r="E23" s="10">
        <v>8.5</v>
      </c>
      <c r="F23" s="10">
        <v>7.8</v>
      </c>
      <c r="G23" s="10">
        <v>7.1</v>
      </c>
      <c r="H23" s="10">
        <v>6.3</v>
      </c>
      <c r="I23" s="10">
        <v>6.1</v>
      </c>
      <c r="J23" s="10">
        <v>5.8</v>
      </c>
      <c r="K23" s="10">
        <v>5.2</v>
      </c>
      <c r="L23" s="10">
        <v>4.5999999999999996</v>
      </c>
      <c r="M23" s="10">
        <v>4.5</v>
      </c>
      <c r="N23" s="10">
        <v>4.3</v>
      </c>
      <c r="O23" s="10">
        <v>3.9</v>
      </c>
      <c r="P23" s="10">
        <v>3.8</v>
      </c>
      <c r="Q23" s="10">
        <v>4</v>
      </c>
      <c r="R23" s="10">
        <v>4</v>
      </c>
      <c r="S23" s="10">
        <v>4.0999999999999996</v>
      </c>
      <c r="T23" s="10">
        <v>4.3</v>
      </c>
      <c r="U23" s="10">
        <v>4.4000000000000004</v>
      </c>
      <c r="V23" s="10">
        <v>4.4000000000000004</v>
      </c>
      <c r="W23" s="10">
        <v>4.5</v>
      </c>
      <c r="X23" s="10">
        <v>4.0999999999999996</v>
      </c>
      <c r="Y23" s="10">
        <v>4</v>
      </c>
      <c r="Z23" s="10">
        <v>4.0999999999999996</v>
      </c>
      <c r="AA23" s="10">
        <v>4.1456016177957533</v>
      </c>
      <c r="AB23" s="10">
        <v>4.2</v>
      </c>
      <c r="AC23" s="10">
        <v>4.3</v>
      </c>
      <c r="AD23" s="10">
        <v>4.2</v>
      </c>
    </row>
    <row r="24" spans="1:30" x14ac:dyDescent="0.25">
      <c r="A24" t="s">
        <v>54</v>
      </c>
      <c r="B24" s="10">
        <v>26.5</v>
      </c>
      <c r="C24" s="10">
        <v>26.5</v>
      </c>
      <c r="D24" s="10">
        <v>26.5</v>
      </c>
      <c r="E24" s="10">
        <v>26.5</v>
      </c>
      <c r="F24" s="10">
        <v>26.5</v>
      </c>
      <c r="G24" s="10">
        <v>26.5</v>
      </c>
      <c r="H24" s="10">
        <v>24.9</v>
      </c>
      <c r="I24" s="10">
        <v>21.5</v>
      </c>
      <c r="J24" s="10">
        <v>18.899999999999999</v>
      </c>
      <c r="K24" s="10">
        <v>17.5</v>
      </c>
      <c r="L24" s="10">
        <v>16.3</v>
      </c>
      <c r="M24" s="10">
        <v>15.1</v>
      </c>
      <c r="N24" s="10">
        <v>11.9</v>
      </c>
      <c r="O24" s="10">
        <v>11.5</v>
      </c>
      <c r="P24" s="10">
        <v>11.4</v>
      </c>
      <c r="Q24" s="10">
        <v>9.9</v>
      </c>
      <c r="R24" s="10">
        <v>9.6</v>
      </c>
      <c r="S24" s="10">
        <v>8.6</v>
      </c>
      <c r="T24" s="10">
        <v>7.6</v>
      </c>
      <c r="U24" s="10">
        <v>6.5</v>
      </c>
      <c r="V24" s="10">
        <v>5.6</v>
      </c>
      <c r="W24" s="10">
        <v>5.3</v>
      </c>
      <c r="X24" s="10">
        <v>4.9000000000000004</v>
      </c>
      <c r="Y24" s="10">
        <v>4.3</v>
      </c>
      <c r="Z24" s="10">
        <v>4.5999999999999996</v>
      </c>
      <c r="AA24" s="10">
        <v>4.5940170940170946</v>
      </c>
      <c r="AB24" s="10">
        <v>4.2</v>
      </c>
      <c r="AC24" s="10">
        <v>4.7</v>
      </c>
      <c r="AD24" s="10">
        <v>4.3</v>
      </c>
    </row>
    <row r="25" spans="1:30" x14ac:dyDescent="0.25">
      <c r="A25" t="s">
        <v>56</v>
      </c>
      <c r="B25" s="10">
        <v>6.7</v>
      </c>
      <c r="C25" s="10">
        <v>4.3</v>
      </c>
      <c r="D25" s="10">
        <v>3</v>
      </c>
      <c r="E25" s="10">
        <v>3.1</v>
      </c>
      <c r="F25" s="10">
        <v>3</v>
      </c>
      <c r="G25" s="10">
        <v>2.8</v>
      </c>
      <c r="H25" s="10">
        <v>2.7</v>
      </c>
      <c r="I25" s="10">
        <v>2.6</v>
      </c>
      <c r="J25" s="10">
        <v>2.7</v>
      </c>
      <c r="K25" s="10">
        <v>2.5</v>
      </c>
      <c r="L25" s="10">
        <v>2.9</v>
      </c>
      <c r="M25" s="10">
        <v>2.9</v>
      </c>
      <c r="N25" s="10">
        <v>3</v>
      </c>
      <c r="O25" s="10">
        <v>3</v>
      </c>
      <c r="P25" s="10">
        <v>2.7</v>
      </c>
      <c r="Q25" s="10">
        <v>2.7</v>
      </c>
      <c r="R25" s="10">
        <v>2.7</v>
      </c>
      <c r="S25" s="10">
        <v>2.6</v>
      </c>
      <c r="T25" s="10">
        <v>2.7</v>
      </c>
      <c r="U25" s="10">
        <v>2.6</v>
      </c>
      <c r="V25" s="10">
        <v>2.5</v>
      </c>
      <c r="W25" s="10">
        <v>2.2999999999999998</v>
      </c>
      <c r="X25" s="10">
        <v>2.2999999999999998</v>
      </c>
      <c r="Y25" s="10">
        <v>2.2999999999999998</v>
      </c>
      <c r="Z25" s="10">
        <v>2.1</v>
      </c>
      <c r="AA25" s="10">
        <v>2.1000000000000005</v>
      </c>
      <c r="AB25" s="10">
        <v>2</v>
      </c>
      <c r="AC25" s="10">
        <v>1.8</v>
      </c>
      <c r="AD25" s="10">
        <v>1.8</v>
      </c>
    </row>
    <row r="26" spans="1:30" x14ac:dyDescent="0.25">
      <c r="A26" t="s">
        <v>58</v>
      </c>
      <c r="B26" s="10">
        <v>12.1</v>
      </c>
      <c r="C26" s="10">
        <v>12.1</v>
      </c>
      <c r="D26" s="10">
        <v>12.1</v>
      </c>
      <c r="E26" s="10">
        <v>12.1</v>
      </c>
      <c r="F26" s="10">
        <v>12.5</v>
      </c>
      <c r="G26" s="10">
        <v>10.4</v>
      </c>
      <c r="H26" s="10">
        <v>9.5</v>
      </c>
      <c r="I26" s="10">
        <v>8.1</v>
      </c>
      <c r="J26" s="10">
        <v>8.5</v>
      </c>
      <c r="K26" s="10">
        <v>7.9</v>
      </c>
      <c r="L26" s="10">
        <v>7.7</v>
      </c>
      <c r="M26" s="10">
        <v>7.5</v>
      </c>
      <c r="N26" s="10">
        <v>7.2</v>
      </c>
      <c r="O26" s="10">
        <v>6.3</v>
      </c>
      <c r="P26" s="10">
        <v>6</v>
      </c>
      <c r="Q26" s="10">
        <v>5.9</v>
      </c>
      <c r="R26" s="10">
        <v>5.9</v>
      </c>
      <c r="S26" s="10">
        <v>6</v>
      </c>
      <c r="T26" s="10">
        <v>6.4</v>
      </c>
      <c r="U26" s="10">
        <v>6.6</v>
      </c>
      <c r="V26" s="10">
        <v>6.7</v>
      </c>
      <c r="W26" s="10">
        <v>7</v>
      </c>
      <c r="X26" s="10">
        <v>7.1</v>
      </c>
      <c r="Y26" s="10">
        <v>7.1</v>
      </c>
      <c r="Z26" s="10">
        <v>7.3</v>
      </c>
      <c r="AA26" s="10">
        <v>9.3655589123867085</v>
      </c>
      <c r="AB26" s="10">
        <v>9.4</v>
      </c>
      <c r="AC26" s="10">
        <v>9.9</v>
      </c>
      <c r="AD26" s="10">
        <v>9.9</v>
      </c>
    </row>
    <row r="27" spans="1:30" x14ac:dyDescent="0.25">
      <c r="A27" t="s">
        <v>60</v>
      </c>
      <c r="B27" s="10">
        <v>5.3</v>
      </c>
      <c r="C27" s="10">
        <v>5.2</v>
      </c>
      <c r="D27" s="10">
        <v>5</v>
      </c>
      <c r="E27" s="10">
        <v>5</v>
      </c>
      <c r="F27" s="10">
        <v>5</v>
      </c>
      <c r="G27" s="10">
        <v>5.2</v>
      </c>
      <c r="H27" s="10">
        <v>5.3</v>
      </c>
      <c r="I27" s="10">
        <v>5.3</v>
      </c>
      <c r="J27" s="10">
        <v>5.2</v>
      </c>
      <c r="K27" s="10">
        <v>5.2</v>
      </c>
      <c r="L27" s="10">
        <v>5.0999999999999996</v>
      </c>
      <c r="M27" s="10">
        <v>4.8</v>
      </c>
      <c r="N27" s="10">
        <v>4.8</v>
      </c>
      <c r="O27" s="10">
        <v>4.7</v>
      </c>
      <c r="P27" s="10">
        <v>4.7</v>
      </c>
      <c r="Q27" s="10">
        <v>4.8</v>
      </c>
      <c r="R27" s="10">
        <v>4.8</v>
      </c>
      <c r="S27" s="10">
        <v>5</v>
      </c>
      <c r="T27" s="10">
        <v>5.4</v>
      </c>
      <c r="U27" s="10">
        <v>5.0999999999999996</v>
      </c>
      <c r="V27" s="10">
        <v>5.2</v>
      </c>
      <c r="W27" s="10">
        <v>5</v>
      </c>
      <c r="X27" s="10">
        <v>5.3</v>
      </c>
      <c r="Y27" s="10">
        <v>5.3</v>
      </c>
      <c r="Z27" s="10">
        <v>5</v>
      </c>
      <c r="AA27" s="10">
        <v>5.236656596173213</v>
      </c>
      <c r="AB27" s="10">
        <v>5.6</v>
      </c>
      <c r="AC27" s="10">
        <v>5.4</v>
      </c>
      <c r="AD27" s="10">
        <v>5.7</v>
      </c>
    </row>
    <row r="28" spans="1:30" x14ac:dyDescent="0.25">
      <c r="A28" t="s">
        <v>62</v>
      </c>
      <c r="B28" s="10">
        <v>6.5</v>
      </c>
      <c r="C28" s="10">
        <v>5.9</v>
      </c>
      <c r="D28" s="10">
        <v>5.8</v>
      </c>
      <c r="E28" s="10">
        <v>6.3</v>
      </c>
      <c r="F28" s="10">
        <v>6.3</v>
      </c>
      <c r="G28" s="10">
        <v>6.6</v>
      </c>
      <c r="H28" s="10">
        <v>6.7</v>
      </c>
      <c r="I28" s="10">
        <v>6.7</v>
      </c>
      <c r="J28" s="10">
        <v>6.8</v>
      </c>
      <c r="K28" s="10">
        <v>6.6</v>
      </c>
      <c r="L28" s="10">
        <v>6.9</v>
      </c>
      <c r="M28" s="10">
        <v>7.3</v>
      </c>
      <c r="N28" s="10">
        <v>7.2</v>
      </c>
      <c r="O28" s="10">
        <v>7.1</v>
      </c>
      <c r="P28" s="10">
        <v>6.9</v>
      </c>
      <c r="Q28" s="10">
        <v>7.1</v>
      </c>
      <c r="R28" s="10">
        <v>7.7</v>
      </c>
      <c r="S28" s="10">
        <v>8</v>
      </c>
      <c r="T28" s="10">
        <v>8.6999999999999993</v>
      </c>
      <c r="U28" s="10">
        <v>8.8000000000000007</v>
      </c>
      <c r="V28" s="10">
        <v>8.6999999999999993</v>
      </c>
      <c r="W28" s="10">
        <v>8.6999999999999993</v>
      </c>
      <c r="X28" s="10">
        <v>9.1</v>
      </c>
      <c r="Y28" s="10">
        <v>9.1</v>
      </c>
      <c r="Z28" s="10">
        <v>9.1999999999999993</v>
      </c>
      <c r="AA28" s="10">
        <v>9.470468431771895</v>
      </c>
      <c r="AB28" s="10">
        <v>9.3000000000000007</v>
      </c>
      <c r="AC28" s="10">
        <v>9.6</v>
      </c>
      <c r="AD28" s="10">
        <v>9.6999999999999993</v>
      </c>
    </row>
    <row r="29" spans="1:30" x14ac:dyDescent="0.25">
      <c r="A29" t="s">
        <v>64</v>
      </c>
      <c r="B29" s="10">
        <v>5.9595959595959602</v>
      </c>
      <c r="C29" s="10">
        <v>5.9595959595959602</v>
      </c>
      <c r="D29" s="10">
        <v>5.9595959595959602</v>
      </c>
      <c r="E29" s="10">
        <v>5.9595959595959602</v>
      </c>
      <c r="F29" s="10">
        <v>5.9595959595959602</v>
      </c>
      <c r="G29" s="10">
        <v>5.9595959595959602</v>
      </c>
      <c r="H29" s="10">
        <v>5.9595959595959602</v>
      </c>
      <c r="I29" s="10">
        <v>5.9595959595959602</v>
      </c>
      <c r="J29" s="10">
        <v>5.9595959595959602</v>
      </c>
      <c r="K29" s="10">
        <v>6.0970057596025704</v>
      </c>
      <c r="L29" s="10">
        <v>6.2375838034407867</v>
      </c>
      <c r="M29" s="10">
        <v>6.3814031409875183</v>
      </c>
      <c r="N29" s="10">
        <v>6.5285385064232813</v>
      </c>
      <c r="O29" s="10">
        <v>6.6790663570670175</v>
      </c>
      <c r="P29" s="10">
        <v>6.8330649131063232</v>
      </c>
      <c r="Q29" s="10">
        <v>6.9906141982437298</v>
      </c>
      <c r="R29" s="10">
        <v>7.1517960812801702</v>
      </c>
      <c r="S29" s="10">
        <v>7.3166943186572215</v>
      </c>
      <c r="T29" s="10">
        <v>7.4853945979802425</v>
      </c>
      <c r="U29" s="10">
        <v>7.6579845825450281</v>
      </c>
      <c r="V29" s="10">
        <v>7.8345539568910967</v>
      </c>
      <c r="W29" s="10">
        <v>8.0151944734053036</v>
      </c>
      <c r="X29" s="10">
        <v>8.1999999999999993</v>
      </c>
      <c r="Y29" s="10">
        <v>8.3000000000000007</v>
      </c>
      <c r="Z29" s="10">
        <v>8.5</v>
      </c>
      <c r="AA29" s="10">
        <v>8.6558044806517316</v>
      </c>
      <c r="AB29" s="10">
        <v>8.8000000000000007</v>
      </c>
      <c r="AC29" s="10">
        <v>8.9</v>
      </c>
      <c r="AD29" s="10">
        <v>8.9</v>
      </c>
    </row>
    <row r="30" spans="1:30" x14ac:dyDescent="0.25">
      <c r="A30" t="s">
        <v>66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</row>
    <row r="31" spans="1:30" x14ac:dyDescent="0.25">
      <c r="A31" t="s">
        <v>68</v>
      </c>
      <c r="B31" s="10">
        <v>4.0999999999999996</v>
      </c>
      <c r="C31" s="10">
        <v>4.1770491753102608</v>
      </c>
      <c r="D31" s="10">
        <v>4.255546295843935</v>
      </c>
      <c r="E31" s="10">
        <v>4.3355185720852552</v>
      </c>
      <c r="F31" s="10">
        <v>4.4169937258709835</v>
      </c>
      <c r="G31" s="10">
        <v>4.5</v>
      </c>
      <c r="H31" s="10">
        <v>4.5</v>
      </c>
      <c r="I31" s="10">
        <v>4.5999999999999996</v>
      </c>
      <c r="J31" s="10">
        <v>4.5999999999999996</v>
      </c>
      <c r="K31" s="10">
        <v>5.0999999999999996</v>
      </c>
      <c r="L31" s="10">
        <v>4.5</v>
      </c>
      <c r="M31" s="10">
        <v>4.5</v>
      </c>
      <c r="N31" s="10">
        <v>4.0999999999999996</v>
      </c>
      <c r="O31" s="10">
        <v>4.0999999999999996</v>
      </c>
      <c r="P31" s="10">
        <v>4.3</v>
      </c>
      <c r="Q31" s="10">
        <v>4.5</v>
      </c>
      <c r="R31" s="10">
        <v>4.5999999999999996</v>
      </c>
      <c r="S31" s="10">
        <v>4.5999999999999996</v>
      </c>
      <c r="T31" s="10">
        <v>4.8</v>
      </c>
      <c r="U31" s="10">
        <v>4.7</v>
      </c>
      <c r="V31" s="10">
        <v>4.8</v>
      </c>
      <c r="W31" s="10">
        <v>4.5</v>
      </c>
      <c r="X31" s="10">
        <v>4.7</v>
      </c>
      <c r="Y31" s="10">
        <v>4.8</v>
      </c>
      <c r="Z31" s="10">
        <v>4.9000000000000004</v>
      </c>
      <c r="AA31" s="10">
        <v>4.954499494438827</v>
      </c>
      <c r="AB31" s="10">
        <v>5.0999999999999996</v>
      </c>
      <c r="AC31" s="10">
        <v>4.8</v>
      </c>
      <c r="AD31" s="10">
        <v>5</v>
      </c>
    </row>
    <row r="32" spans="1:30" x14ac:dyDescent="0.25">
      <c r="A32" t="s">
        <v>70</v>
      </c>
      <c r="B32" s="10">
        <v>14.2</v>
      </c>
      <c r="C32" s="10">
        <v>15</v>
      </c>
      <c r="D32" s="10">
        <v>14.6</v>
      </c>
      <c r="E32" s="10">
        <v>15.2</v>
      </c>
      <c r="F32" s="10">
        <v>15.5</v>
      </c>
      <c r="G32" s="10">
        <v>13.2</v>
      </c>
      <c r="H32" s="10">
        <v>13.3</v>
      </c>
      <c r="I32" s="10">
        <v>13.4</v>
      </c>
      <c r="J32" s="10">
        <v>13.1</v>
      </c>
      <c r="K32" s="10">
        <v>13.3</v>
      </c>
      <c r="L32" s="10">
        <v>13.7</v>
      </c>
      <c r="M32" s="10">
        <v>14.2</v>
      </c>
      <c r="N32" s="10">
        <v>14.8</v>
      </c>
      <c r="O32" s="10">
        <v>15</v>
      </c>
      <c r="P32" s="10">
        <v>15.3</v>
      </c>
      <c r="Q32" s="10">
        <v>16.3</v>
      </c>
      <c r="R32" s="10">
        <v>16.5</v>
      </c>
      <c r="S32" s="10">
        <v>17</v>
      </c>
      <c r="T32" s="10">
        <v>17.100000000000001</v>
      </c>
      <c r="U32" s="10">
        <v>17.399999999999999</v>
      </c>
      <c r="V32" s="10">
        <v>17.600000000000001</v>
      </c>
      <c r="W32" s="10">
        <v>19.600000000000001</v>
      </c>
      <c r="X32" s="10">
        <v>17.2</v>
      </c>
      <c r="Y32" s="10">
        <v>19.3</v>
      </c>
      <c r="Z32" s="10">
        <v>19.600000000000001</v>
      </c>
      <c r="AA32" s="10">
        <v>17.272727272727273</v>
      </c>
      <c r="AB32" s="10">
        <v>19.8</v>
      </c>
      <c r="AC32" s="10">
        <v>19.600000000000001</v>
      </c>
      <c r="AD32" s="10">
        <v>19.3</v>
      </c>
    </row>
    <row r="33" spans="1:30" x14ac:dyDescent="0.25">
      <c r="A33" t="s">
        <v>71</v>
      </c>
      <c r="B33" s="10">
        <v>2.1</v>
      </c>
      <c r="C33" s="10">
        <v>2.1</v>
      </c>
      <c r="D33" s="10">
        <v>2.1</v>
      </c>
      <c r="E33" s="10">
        <v>2.1</v>
      </c>
      <c r="F33" s="10">
        <v>2.1</v>
      </c>
      <c r="G33" s="10">
        <v>2.1</v>
      </c>
      <c r="H33" s="10">
        <v>2.1</v>
      </c>
      <c r="I33" s="10">
        <v>2.1</v>
      </c>
      <c r="J33" s="10">
        <v>2.1</v>
      </c>
      <c r="K33" s="10">
        <v>2.1</v>
      </c>
      <c r="L33" s="10">
        <v>2.1</v>
      </c>
      <c r="M33" s="10">
        <v>2.1</v>
      </c>
      <c r="N33" s="10">
        <v>2.1</v>
      </c>
      <c r="O33" s="10">
        <v>2.1</v>
      </c>
      <c r="P33" s="10">
        <v>2.1</v>
      </c>
      <c r="Q33" s="10">
        <v>2.1</v>
      </c>
      <c r="R33" s="10">
        <v>2.1</v>
      </c>
      <c r="S33" s="10">
        <v>2.1</v>
      </c>
      <c r="T33" s="10">
        <v>2.1</v>
      </c>
      <c r="U33" s="10">
        <v>2.1</v>
      </c>
      <c r="V33" s="10">
        <v>2.1</v>
      </c>
      <c r="W33" s="10">
        <v>1.6</v>
      </c>
      <c r="X33" s="10">
        <v>1.5</v>
      </c>
      <c r="Y33" s="10">
        <v>1.7</v>
      </c>
      <c r="Z33" s="10">
        <v>1.8</v>
      </c>
      <c r="AA33" s="10">
        <v>1.9</v>
      </c>
      <c r="AB33" s="10">
        <v>1.8</v>
      </c>
      <c r="AC33" s="10">
        <v>1.3</v>
      </c>
      <c r="AD33" s="10">
        <v>1.3</v>
      </c>
    </row>
    <row r="34" spans="1:30" x14ac:dyDescent="0.25">
      <c r="A34" t="s">
        <v>73</v>
      </c>
      <c r="B34" s="10">
        <v>3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  <c r="I34" s="10">
        <v>3</v>
      </c>
      <c r="J34" s="10">
        <v>3</v>
      </c>
      <c r="K34" s="10">
        <v>3</v>
      </c>
      <c r="L34" s="10">
        <v>2</v>
      </c>
      <c r="M34" s="10">
        <v>2.8</v>
      </c>
      <c r="N34" s="10">
        <v>1.9</v>
      </c>
      <c r="O34" s="10">
        <v>1.7</v>
      </c>
      <c r="P34" s="10">
        <v>1.7</v>
      </c>
      <c r="Q34" s="10">
        <v>1.7</v>
      </c>
      <c r="R34" s="10">
        <v>1.8</v>
      </c>
      <c r="S34" s="10">
        <v>2.1</v>
      </c>
      <c r="T34" s="10">
        <v>2.6</v>
      </c>
      <c r="U34" s="10">
        <v>2.8</v>
      </c>
      <c r="V34" s="10">
        <v>2.5</v>
      </c>
      <c r="W34" s="10">
        <v>2</v>
      </c>
      <c r="X34" s="10">
        <v>1.5</v>
      </c>
      <c r="Y34" s="10">
        <v>1</v>
      </c>
      <c r="Z34" s="10">
        <v>0.9</v>
      </c>
      <c r="AA34" s="10">
        <v>2.1000000000000005</v>
      </c>
      <c r="AB34" s="10">
        <v>0.9</v>
      </c>
      <c r="AC34" s="10">
        <v>0.6</v>
      </c>
      <c r="AD34" s="10">
        <v>0.6</v>
      </c>
    </row>
    <row r="35" spans="1:30" x14ac:dyDescent="0.25">
      <c r="A35" t="s">
        <v>75</v>
      </c>
      <c r="B35" s="10">
        <v>1.5</v>
      </c>
      <c r="C35" s="10">
        <v>1.5</v>
      </c>
      <c r="D35" s="10">
        <v>1.5</v>
      </c>
      <c r="E35" s="10">
        <v>1.5</v>
      </c>
      <c r="F35" s="10">
        <v>1.5</v>
      </c>
      <c r="G35" s="10">
        <v>1.5</v>
      </c>
      <c r="H35" s="10">
        <v>1.5</v>
      </c>
      <c r="I35" s="10">
        <v>1.5</v>
      </c>
      <c r="J35" s="10">
        <v>1.5</v>
      </c>
      <c r="K35" s="10">
        <v>1.5</v>
      </c>
      <c r="L35" s="10">
        <v>1.5</v>
      </c>
      <c r="M35" s="10">
        <v>1.5</v>
      </c>
      <c r="N35" s="10">
        <v>1.5</v>
      </c>
      <c r="O35" s="10">
        <v>1.5</v>
      </c>
      <c r="P35" s="10">
        <v>1.5</v>
      </c>
      <c r="Q35" s="10">
        <v>1.5</v>
      </c>
      <c r="R35" s="10">
        <v>1.5</v>
      </c>
      <c r="S35" s="10">
        <v>1.5</v>
      </c>
      <c r="T35" s="10">
        <v>1.5</v>
      </c>
      <c r="U35" s="10">
        <v>1.5</v>
      </c>
      <c r="V35" s="10">
        <v>1.5</v>
      </c>
      <c r="W35" s="10">
        <v>1.7</v>
      </c>
      <c r="X35" s="10">
        <v>1.4</v>
      </c>
      <c r="Y35" s="10">
        <v>1.9</v>
      </c>
      <c r="Z35" s="10">
        <v>1.2</v>
      </c>
      <c r="AA35" s="10">
        <v>1.314459049544995</v>
      </c>
      <c r="AB35" s="10">
        <v>1.1000000000000001</v>
      </c>
      <c r="AC35" s="10">
        <v>0.9</v>
      </c>
      <c r="AD35" s="10">
        <v>0.8</v>
      </c>
    </row>
    <row r="36" spans="1:30" x14ac:dyDescent="0.25">
      <c r="A36" t="s">
        <v>77</v>
      </c>
      <c r="B36" s="10">
        <v>0.1</v>
      </c>
      <c r="C36" s="10">
        <v>0.1</v>
      </c>
      <c r="D36" s="10">
        <v>0.1</v>
      </c>
      <c r="E36" s="10">
        <v>0.1</v>
      </c>
      <c r="F36" s="10">
        <v>0.1</v>
      </c>
      <c r="G36" s="10">
        <v>0.1</v>
      </c>
      <c r="H36" s="10">
        <v>0.1</v>
      </c>
      <c r="I36" s="10">
        <v>0.1</v>
      </c>
      <c r="J36" s="10">
        <v>0.1</v>
      </c>
      <c r="K36" s="10">
        <v>0.1</v>
      </c>
      <c r="L36" s="10">
        <v>0.1</v>
      </c>
      <c r="M36" s="10">
        <v>0.1</v>
      </c>
      <c r="N36" s="10">
        <v>0.1</v>
      </c>
      <c r="O36" s="10">
        <v>0.1</v>
      </c>
      <c r="P36" s="10">
        <v>0.1</v>
      </c>
      <c r="Q36" s="10">
        <v>0.1</v>
      </c>
      <c r="R36" s="10">
        <v>0.1</v>
      </c>
      <c r="S36" s="10">
        <v>0.1</v>
      </c>
      <c r="T36" s="10">
        <v>0.1</v>
      </c>
      <c r="U36" s="10">
        <v>0.1</v>
      </c>
      <c r="V36" s="10">
        <v>0.1</v>
      </c>
      <c r="W36" s="10">
        <v>0.1</v>
      </c>
      <c r="X36" s="10">
        <v>0.1</v>
      </c>
      <c r="Y36" s="10">
        <v>0.1</v>
      </c>
      <c r="Z36" s="10">
        <v>9.2400092400092393E-2</v>
      </c>
      <c r="AA36" s="10">
        <v>0.1</v>
      </c>
      <c r="AB36" s="10">
        <v>0.1</v>
      </c>
      <c r="AC36" s="10">
        <v>0.1</v>
      </c>
      <c r="AD36" s="10">
        <v>0.1</v>
      </c>
    </row>
    <row r="37" spans="1:30" x14ac:dyDescent="0.25">
      <c r="A37" t="s">
        <v>79</v>
      </c>
      <c r="B37" s="10">
        <v>2</v>
      </c>
      <c r="C37" s="10">
        <v>2</v>
      </c>
      <c r="D37" s="10">
        <v>2</v>
      </c>
      <c r="E37" s="10">
        <v>2</v>
      </c>
      <c r="F37" s="10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0">
        <v>2</v>
      </c>
      <c r="S37" s="10">
        <v>2</v>
      </c>
      <c r="T37" s="10">
        <v>2</v>
      </c>
      <c r="U37" s="10">
        <v>2</v>
      </c>
      <c r="V37" s="10">
        <v>2</v>
      </c>
      <c r="W37" s="10">
        <v>2</v>
      </c>
      <c r="X37" s="10">
        <v>2</v>
      </c>
      <c r="Y37" s="10">
        <v>2</v>
      </c>
      <c r="Z37" s="10">
        <v>2</v>
      </c>
      <c r="AA37" s="10">
        <v>2</v>
      </c>
      <c r="AB37" s="10">
        <v>2</v>
      </c>
      <c r="AC37" s="10">
        <v>2</v>
      </c>
      <c r="AD37" s="10">
        <v>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zoomScale="70" zoomScaleNormal="70" workbookViewId="0">
      <selection activeCell="B2" sqref="B2:AD37"/>
    </sheetView>
  </sheetViews>
  <sheetFormatPr baseColWidth="10" defaultRowHeight="15" x14ac:dyDescent="0.25"/>
  <sheetData>
    <row r="1" spans="1:30" x14ac:dyDescent="0.25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0" x14ac:dyDescent="0.25">
      <c r="A2" t="s">
        <v>12</v>
      </c>
      <c r="B2" s="10">
        <v>10.6</v>
      </c>
      <c r="C2" s="10">
        <v>10.7</v>
      </c>
      <c r="D2" s="10">
        <v>10.7</v>
      </c>
      <c r="E2" s="10">
        <v>10.9</v>
      </c>
      <c r="F2" s="10">
        <v>11.8</v>
      </c>
      <c r="G2" s="10">
        <v>11.3</v>
      </c>
      <c r="H2" s="10">
        <v>11.3</v>
      </c>
      <c r="I2" s="10">
        <v>11.1</v>
      </c>
      <c r="J2" s="10">
        <v>11</v>
      </c>
      <c r="K2" s="10">
        <v>10.9</v>
      </c>
      <c r="L2" s="10">
        <v>10.8</v>
      </c>
      <c r="M2" s="10">
        <v>11</v>
      </c>
      <c r="N2" s="10">
        <v>11.7</v>
      </c>
      <c r="O2" s="10">
        <v>13</v>
      </c>
      <c r="P2" s="10">
        <v>13.2</v>
      </c>
      <c r="Q2" s="10">
        <v>13.6</v>
      </c>
      <c r="R2" s="10">
        <v>13.9</v>
      </c>
      <c r="S2" s="10">
        <v>14.1</v>
      </c>
      <c r="T2" s="10">
        <v>13</v>
      </c>
      <c r="U2" s="10">
        <v>13</v>
      </c>
      <c r="V2" s="10">
        <v>12.7</v>
      </c>
      <c r="W2" s="10">
        <v>12.8</v>
      </c>
      <c r="X2" s="10">
        <v>12.4</v>
      </c>
      <c r="Y2" s="10">
        <v>11.9</v>
      </c>
      <c r="Z2" s="10">
        <v>11.4</v>
      </c>
      <c r="AA2" s="10">
        <v>11.414141414141415</v>
      </c>
      <c r="AB2" s="10">
        <v>10.5</v>
      </c>
      <c r="AC2" s="10">
        <v>10.199999999999999</v>
      </c>
      <c r="AD2" s="10">
        <v>10.3</v>
      </c>
    </row>
    <row r="3" spans="1:30" x14ac:dyDescent="0.25">
      <c r="A3" t="s">
        <v>14</v>
      </c>
      <c r="B3" s="10">
        <v>29.3</v>
      </c>
      <c r="C3" s="10">
        <v>29.3</v>
      </c>
      <c r="D3" s="10">
        <v>29.3</v>
      </c>
      <c r="E3" s="10">
        <v>29.3</v>
      </c>
      <c r="F3" s="10">
        <v>29.3</v>
      </c>
      <c r="G3" s="10">
        <v>29.3</v>
      </c>
      <c r="H3" s="10">
        <v>25.3</v>
      </c>
      <c r="I3" s="10">
        <v>24</v>
      </c>
      <c r="J3" s="10">
        <v>24.5</v>
      </c>
      <c r="K3" s="10">
        <v>21.9</v>
      </c>
      <c r="L3" s="10">
        <v>31.4</v>
      </c>
      <c r="M3" s="10">
        <v>32</v>
      </c>
      <c r="N3" s="10">
        <v>33.4</v>
      </c>
      <c r="O3" s="10">
        <v>28.1</v>
      </c>
      <c r="P3" s="10">
        <v>25</v>
      </c>
      <c r="Q3" s="10">
        <v>24.3</v>
      </c>
      <c r="R3" s="10">
        <v>22.7</v>
      </c>
      <c r="S3" s="10">
        <v>21.8</v>
      </c>
      <c r="T3" s="10">
        <v>20.8</v>
      </c>
      <c r="U3" s="10">
        <v>16.8</v>
      </c>
      <c r="V3" s="10">
        <v>16.399999999999999</v>
      </c>
      <c r="W3" s="10">
        <v>15.9</v>
      </c>
      <c r="X3" s="10">
        <v>16.899999999999999</v>
      </c>
      <c r="Y3" s="10">
        <v>14</v>
      </c>
      <c r="Z3" s="10">
        <v>15.1</v>
      </c>
      <c r="AA3" s="10">
        <v>17.676767676767678</v>
      </c>
      <c r="AB3" s="10">
        <v>14.1</v>
      </c>
      <c r="AC3" s="10">
        <v>13.1</v>
      </c>
      <c r="AD3" s="10">
        <v>12</v>
      </c>
    </row>
    <row r="4" spans="1:30" x14ac:dyDescent="0.25">
      <c r="A4" t="s">
        <v>16</v>
      </c>
      <c r="B4" s="10">
        <v>19.100000000000001</v>
      </c>
      <c r="C4" s="10">
        <v>19.100000000000001</v>
      </c>
      <c r="D4" s="10">
        <v>19.100000000000001</v>
      </c>
      <c r="E4" s="10">
        <v>19.100000000000001</v>
      </c>
      <c r="F4" s="10">
        <v>16.100000000000001</v>
      </c>
      <c r="G4" s="10">
        <v>22.9</v>
      </c>
      <c r="H4" s="10">
        <v>20.100000000000001</v>
      </c>
      <c r="I4" s="10">
        <v>19</v>
      </c>
      <c r="J4" s="10">
        <v>18.7</v>
      </c>
      <c r="K4" s="10">
        <v>18.2</v>
      </c>
      <c r="L4" s="10">
        <v>18.5</v>
      </c>
      <c r="M4" s="10">
        <v>19.8</v>
      </c>
      <c r="N4" s="10">
        <v>18.7</v>
      </c>
      <c r="O4" s="10">
        <v>18.2</v>
      </c>
      <c r="P4" s="10">
        <v>17</v>
      </c>
      <c r="Q4" s="10">
        <v>17.2</v>
      </c>
      <c r="R4" s="10">
        <v>17.3</v>
      </c>
      <c r="S4" s="10">
        <v>17</v>
      </c>
      <c r="T4" s="10">
        <v>16.899999999999999</v>
      </c>
      <c r="U4" s="10">
        <v>16.899999999999999</v>
      </c>
      <c r="V4" s="10">
        <v>19.5</v>
      </c>
      <c r="W4" s="10">
        <v>18</v>
      </c>
      <c r="X4" s="10">
        <v>16.8</v>
      </c>
      <c r="Y4" s="10">
        <v>17.899999999999999</v>
      </c>
      <c r="Z4" s="10">
        <v>18.8</v>
      </c>
      <c r="AA4" s="10">
        <v>17.237569060773485</v>
      </c>
      <c r="AB4" s="10">
        <v>17.600000000000001</v>
      </c>
      <c r="AC4" s="10">
        <v>17.899999999999999</v>
      </c>
      <c r="AD4" s="10">
        <v>17</v>
      </c>
    </row>
    <row r="5" spans="1:30" x14ac:dyDescent="0.25">
      <c r="A5" t="s">
        <v>18</v>
      </c>
      <c r="B5" s="10">
        <v>11.3</v>
      </c>
      <c r="C5" s="10">
        <v>11.1</v>
      </c>
      <c r="D5" s="10">
        <v>11.1</v>
      </c>
      <c r="E5" s="10">
        <v>11.2</v>
      </c>
      <c r="F5" s="10">
        <v>11.3</v>
      </c>
      <c r="G5" s="10">
        <v>12</v>
      </c>
      <c r="H5" s="10">
        <v>12.5</v>
      </c>
      <c r="I5" s="10">
        <v>12.1</v>
      </c>
      <c r="J5" s="10">
        <v>11.9</v>
      </c>
      <c r="K5" s="10">
        <v>11.6</v>
      </c>
      <c r="L5" s="10">
        <v>11.7</v>
      </c>
      <c r="M5" s="10">
        <v>11.7</v>
      </c>
      <c r="N5" s="10">
        <v>11.7</v>
      </c>
      <c r="O5" s="10">
        <v>11.6</v>
      </c>
      <c r="P5" s="10">
        <v>11.4</v>
      </c>
      <c r="Q5" s="10">
        <v>11.4</v>
      </c>
      <c r="R5" s="10">
        <v>11.2</v>
      </c>
      <c r="S5" s="10">
        <v>10.7</v>
      </c>
      <c r="T5" s="10">
        <v>10.5</v>
      </c>
      <c r="U5" s="10">
        <v>10.4</v>
      </c>
      <c r="V5" s="10">
        <v>10.5</v>
      </c>
      <c r="W5" s="10">
        <v>10.1</v>
      </c>
      <c r="X5" s="10">
        <v>9.6999999999999993</v>
      </c>
      <c r="Y5" s="10">
        <v>9.8000000000000007</v>
      </c>
      <c r="Z5" s="10">
        <v>9.6999999999999993</v>
      </c>
      <c r="AA5" s="10">
        <v>9.8393574297188771</v>
      </c>
      <c r="AB5" s="10">
        <v>9.8000000000000007</v>
      </c>
      <c r="AC5" s="10">
        <v>10</v>
      </c>
      <c r="AD5" s="10">
        <v>9.6</v>
      </c>
    </row>
    <row r="6" spans="1:30" x14ac:dyDescent="0.25">
      <c r="A6" t="s">
        <v>20</v>
      </c>
      <c r="B6" s="10">
        <v>9.1</v>
      </c>
      <c r="C6" s="10">
        <v>8.5</v>
      </c>
      <c r="D6" s="10">
        <v>8.3000000000000007</v>
      </c>
      <c r="E6" s="10">
        <v>8.1</v>
      </c>
      <c r="F6" s="10">
        <v>7.3</v>
      </c>
      <c r="G6" s="10">
        <v>7.2</v>
      </c>
      <c r="H6" s="10">
        <v>7.1</v>
      </c>
      <c r="I6" s="10">
        <v>7.1</v>
      </c>
      <c r="J6" s="10">
        <v>7</v>
      </c>
      <c r="K6" s="10">
        <v>6.9</v>
      </c>
      <c r="L6" s="10">
        <v>7.1</v>
      </c>
      <c r="M6" s="10">
        <v>6.9</v>
      </c>
      <c r="N6" s="10">
        <v>6.7</v>
      </c>
      <c r="O6" s="10">
        <v>6.8</v>
      </c>
      <c r="P6" s="10">
        <v>6.7</v>
      </c>
      <c r="Q6" s="10">
        <v>6.7</v>
      </c>
      <c r="R6" s="10">
        <v>6.6</v>
      </c>
      <c r="S6" s="10">
        <v>6.5</v>
      </c>
      <c r="T6" s="10">
        <v>6.3</v>
      </c>
      <c r="U6" s="10">
        <v>6.1</v>
      </c>
      <c r="V6" s="10">
        <v>6</v>
      </c>
      <c r="W6" s="10">
        <v>5.9</v>
      </c>
      <c r="X6" s="10">
        <v>5.7</v>
      </c>
      <c r="Y6" s="10">
        <v>5.7</v>
      </c>
      <c r="Z6" s="10">
        <v>5.8</v>
      </c>
      <c r="AA6" s="10">
        <v>7.2861668426610349</v>
      </c>
      <c r="AB6" s="10">
        <v>5.8</v>
      </c>
      <c r="AC6" s="10">
        <v>5.8</v>
      </c>
      <c r="AD6" s="10">
        <v>5.8</v>
      </c>
    </row>
    <row r="7" spans="1:30" x14ac:dyDescent="0.25">
      <c r="A7" t="s">
        <v>22</v>
      </c>
      <c r="B7" s="10">
        <v>24</v>
      </c>
      <c r="C7" s="10">
        <v>24</v>
      </c>
      <c r="D7" s="10">
        <v>24</v>
      </c>
      <c r="E7" s="10">
        <v>24</v>
      </c>
      <c r="F7" s="10">
        <v>24</v>
      </c>
      <c r="G7" s="10">
        <v>24</v>
      </c>
      <c r="H7" s="10">
        <v>24</v>
      </c>
      <c r="I7" s="10">
        <v>24</v>
      </c>
      <c r="J7" s="10">
        <v>24</v>
      </c>
      <c r="K7" s="10">
        <v>22.2</v>
      </c>
      <c r="L7" s="10">
        <v>27.5</v>
      </c>
      <c r="M7" s="10">
        <v>28</v>
      </c>
      <c r="N7" s="10">
        <v>26.5</v>
      </c>
      <c r="O7" s="10">
        <v>24.7</v>
      </c>
      <c r="P7" s="10">
        <v>25.3</v>
      </c>
      <c r="Q7" s="10">
        <v>22.4</v>
      </c>
      <c r="R7" s="10">
        <v>19.899999999999999</v>
      </c>
      <c r="S7" s="10">
        <v>20.7</v>
      </c>
      <c r="T7" s="10">
        <v>18.5</v>
      </c>
      <c r="U7" s="10">
        <v>16.399999999999999</v>
      </c>
      <c r="V7" s="10">
        <v>16.600000000000001</v>
      </c>
      <c r="W7" s="10">
        <v>16.3</v>
      </c>
      <c r="X7" s="10">
        <v>14.6</v>
      </c>
      <c r="Y7" s="10">
        <v>17.399999999999999</v>
      </c>
      <c r="Z7" s="10">
        <v>16.5</v>
      </c>
      <c r="AA7" s="10">
        <v>19.919110212335692</v>
      </c>
      <c r="AB7" s="10">
        <v>17.899999999999999</v>
      </c>
      <c r="AC7" s="10">
        <v>17.3</v>
      </c>
      <c r="AD7" s="10">
        <v>16.8</v>
      </c>
    </row>
    <row r="8" spans="1:30" x14ac:dyDescent="0.25">
      <c r="A8" t="s">
        <v>24</v>
      </c>
      <c r="B8" s="10">
        <v>11.5</v>
      </c>
      <c r="C8" s="10">
        <v>11.9</v>
      </c>
      <c r="D8" s="10">
        <v>12.3</v>
      </c>
      <c r="E8" s="10">
        <v>12.6</v>
      </c>
      <c r="F8" s="10">
        <v>13.6</v>
      </c>
      <c r="G8" s="10">
        <v>13.6</v>
      </c>
      <c r="H8" s="10">
        <v>13.5</v>
      </c>
      <c r="I8" s="10">
        <v>13.3</v>
      </c>
      <c r="J8" s="10">
        <v>13.3</v>
      </c>
      <c r="K8" s="10">
        <v>13.3</v>
      </c>
      <c r="L8" s="10">
        <v>16.2</v>
      </c>
      <c r="M8" s="10">
        <v>16.100000000000001</v>
      </c>
      <c r="N8" s="10">
        <v>15.6</v>
      </c>
      <c r="O8" s="10">
        <v>15.3</v>
      </c>
      <c r="P8" s="10">
        <v>15.1</v>
      </c>
      <c r="Q8" s="10">
        <v>14.6</v>
      </c>
      <c r="R8" s="10">
        <v>14.4</v>
      </c>
      <c r="S8" s="10">
        <v>14.2</v>
      </c>
      <c r="T8" s="10">
        <v>14.4</v>
      </c>
      <c r="U8" s="10">
        <v>15</v>
      </c>
      <c r="V8" s="10">
        <v>14.5</v>
      </c>
      <c r="W8" s="10">
        <v>14.6</v>
      </c>
      <c r="X8" s="10">
        <v>14.4</v>
      </c>
      <c r="Y8" s="10">
        <v>14.1</v>
      </c>
      <c r="Z8" s="10">
        <v>14.7</v>
      </c>
      <c r="AA8" s="10">
        <v>16.649949849548648</v>
      </c>
      <c r="AB8" s="10">
        <v>13.6</v>
      </c>
      <c r="AC8" s="10">
        <v>14.3</v>
      </c>
      <c r="AD8" s="10">
        <v>15</v>
      </c>
    </row>
    <row r="9" spans="1:30" x14ac:dyDescent="0.25">
      <c r="A9" t="s">
        <v>26</v>
      </c>
      <c r="B9" s="10">
        <v>32.4</v>
      </c>
      <c r="C9" s="10">
        <v>31.8</v>
      </c>
      <c r="D9" s="10">
        <v>32.200000000000003</v>
      </c>
      <c r="E9" s="10">
        <v>31.7</v>
      </c>
      <c r="F9" s="10">
        <v>31.1</v>
      </c>
      <c r="G9" s="10">
        <v>30.7</v>
      </c>
      <c r="H9" s="10">
        <v>29.6</v>
      </c>
      <c r="I9" s="10">
        <v>28.5</v>
      </c>
      <c r="J9" s="10">
        <v>28</v>
      </c>
      <c r="K9" s="10">
        <v>26.5</v>
      </c>
      <c r="L9" s="10">
        <v>25.1</v>
      </c>
      <c r="M9" s="10">
        <v>23.8</v>
      </c>
      <c r="N9" s="10">
        <v>23</v>
      </c>
      <c r="O9" s="10">
        <v>22.1</v>
      </c>
      <c r="P9" s="10">
        <v>20.9</v>
      </c>
      <c r="Q9" s="10">
        <v>20</v>
      </c>
      <c r="R9" s="10">
        <v>19.2</v>
      </c>
      <c r="S9" s="10">
        <v>18.5</v>
      </c>
      <c r="T9" s="10">
        <v>17.899999999999999</v>
      </c>
      <c r="U9" s="10">
        <v>16.899999999999999</v>
      </c>
      <c r="V9" s="10">
        <v>17.3</v>
      </c>
      <c r="W9" s="10">
        <v>17.600000000000001</v>
      </c>
      <c r="X9" s="10">
        <v>17.7</v>
      </c>
      <c r="Y9" s="10">
        <v>17.8</v>
      </c>
      <c r="Z9" s="10">
        <v>17.7</v>
      </c>
      <c r="AA9" s="10">
        <v>17.545638945233264</v>
      </c>
      <c r="AB9" s="10">
        <v>17.100000000000001</v>
      </c>
      <c r="AC9" s="10">
        <v>16.600000000000001</v>
      </c>
      <c r="AD9" s="10">
        <v>16.399999999999999</v>
      </c>
    </row>
    <row r="10" spans="1:30" x14ac:dyDescent="0.25">
      <c r="A10" t="s">
        <v>28</v>
      </c>
      <c r="B10" s="10">
        <v>14.9</v>
      </c>
      <c r="C10" s="10">
        <v>13.7</v>
      </c>
      <c r="D10" s="10">
        <v>13.2</v>
      </c>
      <c r="E10" s="10">
        <v>13.2</v>
      </c>
      <c r="F10" s="10">
        <v>13</v>
      </c>
      <c r="G10" s="10">
        <v>13</v>
      </c>
      <c r="H10" s="10">
        <v>13.8</v>
      </c>
      <c r="I10" s="10">
        <v>13.4</v>
      </c>
      <c r="J10" s="10">
        <v>14.4</v>
      </c>
      <c r="K10" s="10">
        <v>13.8</v>
      </c>
      <c r="L10" s="10">
        <v>13.5</v>
      </c>
      <c r="M10" s="10">
        <v>13.7</v>
      </c>
      <c r="N10" s="10">
        <v>12.3</v>
      </c>
      <c r="O10" s="10">
        <v>11.8</v>
      </c>
      <c r="P10" s="10">
        <v>13.2</v>
      </c>
      <c r="Q10" s="10">
        <v>12.9</v>
      </c>
      <c r="R10" s="10">
        <v>12</v>
      </c>
      <c r="S10" s="10">
        <v>14</v>
      </c>
      <c r="T10" s="10">
        <v>14.3</v>
      </c>
      <c r="U10" s="10">
        <v>13.3</v>
      </c>
      <c r="V10" s="10">
        <v>12.3</v>
      </c>
      <c r="W10" s="10">
        <v>13.5</v>
      </c>
      <c r="X10" s="10">
        <v>13.7</v>
      </c>
      <c r="Y10" s="10">
        <v>13.2</v>
      </c>
      <c r="Z10" s="10">
        <v>10.6</v>
      </c>
      <c r="AA10" s="10">
        <v>11.914460285132382</v>
      </c>
      <c r="AB10" s="10">
        <v>11.8</v>
      </c>
      <c r="AC10" s="10">
        <v>7.8</v>
      </c>
      <c r="AD10" s="10">
        <v>8</v>
      </c>
    </row>
    <row r="11" spans="1:30" x14ac:dyDescent="0.25">
      <c r="A11" t="s">
        <v>30</v>
      </c>
      <c r="B11" s="10">
        <v>6</v>
      </c>
      <c r="C11" s="10">
        <v>6.1</v>
      </c>
      <c r="D11" s="10">
        <v>5.8</v>
      </c>
      <c r="E11" s="10">
        <v>5.8</v>
      </c>
      <c r="F11" s="10">
        <v>5.7</v>
      </c>
      <c r="G11" s="10">
        <v>5.6</v>
      </c>
      <c r="H11" s="10">
        <v>5.6</v>
      </c>
      <c r="I11" s="10">
        <v>5.5</v>
      </c>
      <c r="J11" s="10">
        <v>5.4</v>
      </c>
      <c r="K11" s="10">
        <v>5.2</v>
      </c>
      <c r="L11" s="10">
        <v>5.3</v>
      </c>
      <c r="M11" s="10">
        <v>4.9000000000000004</v>
      </c>
      <c r="N11" s="10">
        <v>5</v>
      </c>
      <c r="O11" s="10">
        <v>5</v>
      </c>
      <c r="P11" s="10">
        <v>5.0999999999999996</v>
      </c>
      <c r="Q11" s="10">
        <v>5.2</v>
      </c>
      <c r="R11" s="10">
        <v>5.3</v>
      </c>
      <c r="S11" s="10">
        <v>5.5</v>
      </c>
      <c r="T11" s="10">
        <v>5.7</v>
      </c>
      <c r="U11" s="10">
        <v>5.2</v>
      </c>
      <c r="V11" s="10">
        <v>5.3</v>
      </c>
      <c r="W11" s="10">
        <v>5.4</v>
      </c>
      <c r="X11" s="10">
        <v>5.4</v>
      </c>
      <c r="Y11" s="10">
        <v>8.1</v>
      </c>
      <c r="Z11" s="10">
        <v>8.1</v>
      </c>
      <c r="AA11" s="10">
        <v>7.9429735234215881</v>
      </c>
      <c r="AB11" s="10">
        <v>6.6</v>
      </c>
      <c r="AC11" s="10">
        <v>6.5</v>
      </c>
      <c r="AD11" s="10">
        <v>6.4</v>
      </c>
    </row>
    <row r="12" spans="1:30" x14ac:dyDescent="0.25">
      <c r="A12" t="s">
        <v>32</v>
      </c>
      <c r="B12" s="10">
        <v>22.9</v>
      </c>
      <c r="C12" s="10">
        <v>22.9</v>
      </c>
      <c r="D12" s="10">
        <v>22.9</v>
      </c>
      <c r="E12" s="10">
        <v>22.9</v>
      </c>
      <c r="F12" s="10">
        <v>22.9</v>
      </c>
      <c r="G12" s="10">
        <v>22.9</v>
      </c>
      <c r="H12" s="10">
        <v>21.1</v>
      </c>
      <c r="I12" s="10">
        <v>20.2</v>
      </c>
      <c r="J12" s="10">
        <v>17.600000000000001</v>
      </c>
      <c r="K12" s="10">
        <v>14.3</v>
      </c>
      <c r="L12" s="10">
        <v>13.6</v>
      </c>
      <c r="M12" s="10">
        <v>13.5</v>
      </c>
      <c r="N12" s="10">
        <v>13.3</v>
      </c>
      <c r="O12" s="10">
        <v>13.6</v>
      </c>
      <c r="P12" s="10">
        <v>12.1</v>
      </c>
      <c r="Q12" s="10">
        <v>11.9</v>
      </c>
      <c r="R12" s="10">
        <v>11.8</v>
      </c>
      <c r="S12" s="10">
        <v>12.1</v>
      </c>
      <c r="T12" s="10">
        <v>12.5</v>
      </c>
      <c r="U12" s="10">
        <v>10.7</v>
      </c>
      <c r="V12" s="10">
        <v>10.7</v>
      </c>
      <c r="W12" s="10">
        <v>10.5</v>
      </c>
      <c r="X12" s="10">
        <v>10.7</v>
      </c>
      <c r="Y12" s="10">
        <v>11.5</v>
      </c>
      <c r="Z12" s="10">
        <v>11.9</v>
      </c>
      <c r="AA12" s="10">
        <v>11.009174311926607</v>
      </c>
      <c r="AB12" s="10">
        <v>12.3</v>
      </c>
      <c r="AC12" s="10">
        <v>13.4</v>
      </c>
      <c r="AD12" s="10">
        <v>12.7</v>
      </c>
    </row>
    <row r="13" spans="1:30" x14ac:dyDescent="0.25">
      <c r="A13" t="s">
        <v>34</v>
      </c>
      <c r="B13" s="10">
        <v>12.9</v>
      </c>
      <c r="C13" s="10">
        <v>12.7</v>
      </c>
      <c r="D13" s="10">
        <v>11.6</v>
      </c>
      <c r="E13" s="10">
        <v>11.2</v>
      </c>
      <c r="F13" s="10">
        <v>11</v>
      </c>
      <c r="G13" s="10">
        <v>11.7</v>
      </c>
      <c r="H13" s="10">
        <v>11.7</v>
      </c>
      <c r="I13" s="10">
        <v>11.7</v>
      </c>
      <c r="J13" s="10">
        <v>11.4</v>
      </c>
      <c r="K13" s="10">
        <v>11.5</v>
      </c>
      <c r="L13" s="10">
        <v>10.9</v>
      </c>
      <c r="M13" s="10">
        <v>11</v>
      </c>
      <c r="N13" s="10">
        <v>11.1</v>
      </c>
      <c r="O13" s="10">
        <v>11.1</v>
      </c>
      <c r="P13" s="10">
        <v>11.1</v>
      </c>
      <c r="Q13" s="10">
        <v>12.2</v>
      </c>
      <c r="R13" s="10">
        <v>12.4</v>
      </c>
      <c r="S13" s="10">
        <v>12.4</v>
      </c>
      <c r="T13" s="10">
        <v>12.4</v>
      </c>
      <c r="U13" s="10">
        <v>11.7</v>
      </c>
      <c r="V13" s="10">
        <v>12.8</v>
      </c>
      <c r="W13" s="10">
        <v>13.2</v>
      </c>
      <c r="X13" s="10">
        <v>15</v>
      </c>
      <c r="Y13" s="10">
        <v>14.1</v>
      </c>
      <c r="Z13" s="10">
        <v>12.9</v>
      </c>
      <c r="AA13" s="10">
        <v>12.310797174571137</v>
      </c>
      <c r="AB13" s="10">
        <v>11.9</v>
      </c>
      <c r="AC13" s="10">
        <v>11.4</v>
      </c>
      <c r="AD13" s="10">
        <v>11.7</v>
      </c>
    </row>
    <row r="14" spans="1:30" x14ac:dyDescent="0.25">
      <c r="A14" t="s">
        <v>36</v>
      </c>
      <c r="B14" s="10">
        <v>22.7</v>
      </c>
      <c r="C14" s="10">
        <v>22.7</v>
      </c>
      <c r="D14" s="10">
        <v>22.7</v>
      </c>
      <c r="E14" s="10">
        <v>22.7</v>
      </c>
      <c r="F14" s="10">
        <v>22.7</v>
      </c>
      <c r="G14" s="10">
        <v>22.7</v>
      </c>
      <c r="H14" s="10">
        <v>22.9</v>
      </c>
      <c r="I14" s="10">
        <v>22.6</v>
      </c>
      <c r="J14" s="10">
        <v>22.3</v>
      </c>
      <c r="K14" s="10">
        <v>22.1</v>
      </c>
      <c r="L14" s="10">
        <v>22.3</v>
      </c>
      <c r="M14" s="10">
        <v>22.5</v>
      </c>
      <c r="N14" s="10">
        <v>22.6</v>
      </c>
      <c r="O14" s="10">
        <v>23.6</v>
      </c>
      <c r="P14" s="10">
        <v>21.2</v>
      </c>
      <c r="Q14" s="10">
        <v>20.8</v>
      </c>
      <c r="R14" s="10">
        <v>20.399999999999999</v>
      </c>
      <c r="S14" s="10">
        <v>19.7</v>
      </c>
      <c r="T14" s="10">
        <v>18.8</v>
      </c>
      <c r="U14" s="10">
        <v>17.600000000000001</v>
      </c>
      <c r="V14" s="10">
        <v>18.100000000000001</v>
      </c>
      <c r="W14" s="10">
        <v>18.3</v>
      </c>
      <c r="X14" s="10">
        <v>18.7</v>
      </c>
      <c r="Y14" s="10">
        <v>18.5</v>
      </c>
      <c r="Z14" s="10">
        <v>18.2</v>
      </c>
      <c r="AA14" s="10">
        <v>18.7</v>
      </c>
      <c r="AB14" s="10">
        <v>18.600000000000001</v>
      </c>
      <c r="AC14" s="10">
        <v>19</v>
      </c>
      <c r="AD14" s="10">
        <v>18.899999999999999</v>
      </c>
    </row>
    <row r="15" spans="1:30" x14ac:dyDescent="0.25">
      <c r="A15" t="s">
        <v>38</v>
      </c>
      <c r="B15" s="10">
        <v>21.5</v>
      </c>
      <c r="C15" s="10">
        <v>21.5</v>
      </c>
      <c r="D15" s="10">
        <v>21.5</v>
      </c>
      <c r="E15" s="10">
        <v>21.5</v>
      </c>
      <c r="F15" s="10">
        <v>21.5</v>
      </c>
      <c r="G15" s="10">
        <v>21.5</v>
      </c>
      <c r="H15" s="10">
        <v>18.100000000000001</v>
      </c>
      <c r="I15" s="10">
        <v>17.8</v>
      </c>
      <c r="J15" s="10">
        <v>18.100000000000001</v>
      </c>
      <c r="K15" s="10">
        <v>19.399999999999999</v>
      </c>
      <c r="L15" s="10">
        <v>18.399999999999999</v>
      </c>
      <c r="M15" s="10">
        <v>15.3</v>
      </c>
      <c r="N15" s="10">
        <v>18.600000000000001</v>
      </c>
      <c r="O15" s="10">
        <v>19.399999999999999</v>
      </c>
      <c r="P15" s="10">
        <v>21.1</v>
      </c>
      <c r="Q15" s="10">
        <v>21.1</v>
      </c>
      <c r="R15" s="10">
        <v>18</v>
      </c>
      <c r="S15" s="10">
        <v>15.7</v>
      </c>
      <c r="T15" s="10">
        <v>16.100000000000001</v>
      </c>
      <c r="U15" s="10">
        <v>15.1</v>
      </c>
      <c r="V15" s="10">
        <v>17.100000000000001</v>
      </c>
      <c r="W15" s="10">
        <v>18.899999999999999</v>
      </c>
      <c r="X15" s="10">
        <v>18.3</v>
      </c>
      <c r="Y15" s="10">
        <v>18</v>
      </c>
      <c r="Z15" s="10">
        <v>17</v>
      </c>
      <c r="AA15" s="10">
        <v>14.098690835850958</v>
      </c>
      <c r="AB15" s="10">
        <v>15.1</v>
      </c>
      <c r="AC15" s="10">
        <v>14</v>
      </c>
      <c r="AD15" s="10">
        <v>13.9</v>
      </c>
    </row>
    <row r="16" spans="1:30" x14ac:dyDescent="0.25">
      <c r="A16" t="s">
        <v>40</v>
      </c>
      <c r="B16" s="10">
        <v>14.6</v>
      </c>
      <c r="C16" s="10">
        <v>14.6</v>
      </c>
      <c r="D16" s="10">
        <v>14.6</v>
      </c>
      <c r="E16" s="10">
        <v>14.6</v>
      </c>
      <c r="F16" s="10">
        <v>14.6</v>
      </c>
      <c r="G16" s="10">
        <v>14.6</v>
      </c>
      <c r="H16" s="10">
        <v>14.6</v>
      </c>
      <c r="I16" s="10">
        <v>14.6</v>
      </c>
      <c r="J16" s="10">
        <v>14.6</v>
      </c>
      <c r="K16" s="10">
        <v>14.6</v>
      </c>
      <c r="L16" s="10">
        <v>14.6</v>
      </c>
      <c r="M16" s="10">
        <v>14.6</v>
      </c>
      <c r="N16" s="10">
        <v>15.4</v>
      </c>
      <c r="O16" s="10">
        <v>13.1</v>
      </c>
      <c r="P16" s="10">
        <v>11.9</v>
      </c>
      <c r="Q16" s="10">
        <v>9.5</v>
      </c>
      <c r="R16" s="10">
        <v>8</v>
      </c>
      <c r="S16" s="10">
        <v>8.4</v>
      </c>
      <c r="T16" s="10">
        <v>8.1999999999999993</v>
      </c>
      <c r="U16" s="10">
        <v>7.1</v>
      </c>
      <c r="V16" s="10">
        <v>7.6</v>
      </c>
      <c r="W16" s="10">
        <v>8.3000000000000007</v>
      </c>
      <c r="X16" s="10">
        <v>8.1999999999999993</v>
      </c>
      <c r="Y16" s="10">
        <v>7.8</v>
      </c>
      <c r="Z16" s="10">
        <v>10.8</v>
      </c>
      <c r="AA16" s="10">
        <v>9.8999999999999986</v>
      </c>
      <c r="AB16" s="10">
        <v>9.1</v>
      </c>
      <c r="AC16" s="10">
        <v>8</v>
      </c>
      <c r="AD16" s="10">
        <v>8.5</v>
      </c>
    </row>
    <row r="17" spans="1:30" x14ac:dyDescent="0.25">
      <c r="A17" t="s">
        <v>42</v>
      </c>
      <c r="B17" s="10">
        <v>10.199999999999999</v>
      </c>
      <c r="C17" s="10">
        <v>10.1</v>
      </c>
      <c r="D17" s="10">
        <v>10.1</v>
      </c>
      <c r="E17" s="10">
        <v>9.8000000000000007</v>
      </c>
      <c r="F17" s="10">
        <v>9.8000000000000007</v>
      </c>
      <c r="G17" s="10">
        <v>9.8000000000000007</v>
      </c>
      <c r="H17" s="10">
        <v>9.8000000000000007</v>
      </c>
      <c r="I17" s="10">
        <v>9.6999999999999993</v>
      </c>
      <c r="J17" s="10">
        <v>9.6999999999999993</v>
      </c>
      <c r="K17" s="10">
        <v>9.8000000000000007</v>
      </c>
      <c r="L17" s="10">
        <v>9.5</v>
      </c>
      <c r="M17" s="10">
        <v>9.6999999999999993</v>
      </c>
      <c r="N17" s="10">
        <v>10.5</v>
      </c>
      <c r="O17" s="10">
        <v>10.6</v>
      </c>
      <c r="P17" s="10">
        <v>10.8</v>
      </c>
      <c r="Q17" s="10">
        <v>10.9</v>
      </c>
      <c r="R17" s="10">
        <v>10.8</v>
      </c>
      <c r="S17" s="10">
        <v>11.1</v>
      </c>
      <c r="T17" s="10">
        <v>11.4</v>
      </c>
      <c r="U17" s="10">
        <v>11.4</v>
      </c>
      <c r="V17" s="10">
        <v>12.1</v>
      </c>
      <c r="W17" s="10">
        <v>12.5</v>
      </c>
      <c r="X17" s="10">
        <v>12.4</v>
      </c>
      <c r="Y17" s="10">
        <v>12.4</v>
      </c>
      <c r="Z17" s="10">
        <v>12.2</v>
      </c>
      <c r="AA17" s="10">
        <v>12.399999999999999</v>
      </c>
      <c r="AB17" s="10">
        <v>12.3</v>
      </c>
      <c r="AC17" s="10">
        <v>12.4</v>
      </c>
      <c r="AD17" s="10">
        <v>12.4</v>
      </c>
    </row>
    <row r="18" spans="1:30" x14ac:dyDescent="0.25">
      <c r="A18" t="s">
        <v>44</v>
      </c>
      <c r="B18" s="10">
        <v>24.8</v>
      </c>
      <c r="C18" s="10">
        <v>23.4</v>
      </c>
      <c r="D18" s="10">
        <v>22.9</v>
      </c>
      <c r="E18" s="10">
        <v>23.2</v>
      </c>
      <c r="F18" s="10">
        <v>23.5</v>
      </c>
      <c r="G18" s="10">
        <v>23.6</v>
      </c>
      <c r="H18" s="10">
        <v>23.8</v>
      </c>
      <c r="I18" s="10">
        <v>23.3</v>
      </c>
      <c r="J18" s="10">
        <v>23.8</v>
      </c>
      <c r="K18" s="10">
        <v>24.2</v>
      </c>
      <c r="L18" s="10">
        <v>25.1</v>
      </c>
      <c r="M18" s="10">
        <v>24.9</v>
      </c>
      <c r="N18" s="10">
        <v>25</v>
      </c>
      <c r="O18" s="10">
        <v>24.5</v>
      </c>
      <c r="P18" s="10">
        <v>23.4</v>
      </c>
      <c r="Q18" s="10">
        <v>23.2</v>
      </c>
      <c r="R18" s="10">
        <v>22.5</v>
      </c>
      <c r="S18" s="10">
        <v>21.5</v>
      </c>
      <c r="T18" s="10">
        <v>22.1</v>
      </c>
      <c r="U18" s="10">
        <v>20.7</v>
      </c>
      <c r="V18" s="10">
        <v>21.5</v>
      </c>
      <c r="W18" s="10">
        <v>21.5</v>
      </c>
      <c r="X18" s="10">
        <v>22.2</v>
      </c>
      <c r="Y18" s="10">
        <v>22.3</v>
      </c>
      <c r="Z18" s="10">
        <v>22.6</v>
      </c>
      <c r="AA18" s="10">
        <v>22.279792746113987</v>
      </c>
      <c r="AB18" s="10">
        <v>21.5</v>
      </c>
      <c r="AC18" s="10">
        <v>21.1</v>
      </c>
      <c r="AD18" s="10">
        <v>20.8</v>
      </c>
    </row>
    <row r="19" spans="1:30" x14ac:dyDescent="0.25">
      <c r="A19" t="s">
        <v>45</v>
      </c>
      <c r="B19" s="10">
        <v>19.399999999999999</v>
      </c>
      <c r="C19" s="10">
        <v>19.399999999999999</v>
      </c>
      <c r="D19" s="10">
        <v>19.399999999999999</v>
      </c>
      <c r="E19" s="10">
        <v>19.399999999999999</v>
      </c>
      <c r="F19" s="10">
        <v>19.399999999999999</v>
      </c>
      <c r="G19" s="10">
        <v>19.399999999999999</v>
      </c>
      <c r="H19" s="10">
        <v>19.600000000000001</v>
      </c>
      <c r="I19" s="10">
        <v>20.2</v>
      </c>
      <c r="J19" s="10">
        <v>20.399999999999999</v>
      </c>
      <c r="K19" s="10">
        <v>20.399999999999999</v>
      </c>
      <c r="L19" s="10">
        <v>20.399999999999999</v>
      </c>
      <c r="M19" s="10">
        <v>20.7</v>
      </c>
      <c r="N19" s="10">
        <v>20.6</v>
      </c>
      <c r="O19" s="10">
        <v>20.5</v>
      </c>
      <c r="P19" s="10">
        <v>20.399999999999999</v>
      </c>
      <c r="Q19" s="10">
        <v>19.7</v>
      </c>
      <c r="R19" s="10">
        <v>19.600000000000001</v>
      </c>
      <c r="S19" s="10">
        <v>19.399999999999999</v>
      </c>
      <c r="T19" s="10">
        <v>19.2</v>
      </c>
      <c r="U19" s="10">
        <v>18.100000000000001</v>
      </c>
      <c r="V19" s="10">
        <v>18.5</v>
      </c>
      <c r="W19" s="10">
        <v>17.600000000000001</v>
      </c>
      <c r="X19" s="10">
        <v>17.5</v>
      </c>
      <c r="Y19" s="10">
        <v>17</v>
      </c>
      <c r="Z19" s="10">
        <v>16.899999999999999</v>
      </c>
      <c r="AA19" s="10">
        <v>17.7</v>
      </c>
      <c r="AB19" s="10">
        <v>17.399999999999999</v>
      </c>
      <c r="AC19" s="10">
        <v>17.5</v>
      </c>
      <c r="AD19" s="10">
        <v>17.5</v>
      </c>
    </row>
    <row r="20" spans="1:30" x14ac:dyDescent="0.25">
      <c r="A20" t="s">
        <v>47</v>
      </c>
      <c r="B20" s="10">
        <v>6.9</v>
      </c>
      <c r="C20" s="10">
        <v>6.9</v>
      </c>
      <c r="D20" s="10">
        <v>6.9</v>
      </c>
      <c r="E20" s="10">
        <v>7.1</v>
      </c>
      <c r="F20" s="10">
        <v>6.6731318124305901</v>
      </c>
      <c r="G20" s="10">
        <v>6.2719279135314325</v>
      </c>
      <c r="H20" s="10">
        <v>5.8948453077546503</v>
      </c>
      <c r="I20" s="10">
        <v>5.5404337679626412</v>
      </c>
      <c r="J20" s="10">
        <v>5.207330257979744</v>
      </c>
      <c r="K20" s="10">
        <v>4.8942536904728193</v>
      </c>
      <c r="L20" s="10">
        <v>4.5999999999999996</v>
      </c>
      <c r="M20" s="10">
        <v>4.5999999999999996</v>
      </c>
      <c r="N20" s="10">
        <v>4.3</v>
      </c>
      <c r="O20" s="10">
        <v>3.9</v>
      </c>
      <c r="P20" s="10">
        <v>3.9</v>
      </c>
      <c r="Q20" s="10">
        <v>3.8</v>
      </c>
      <c r="R20" s="10">
        <v>3.5</v>
      </c>
      <c r="S20" s="10">
        <v>3.4</v>
      </c>
      <c r="T20" s="10">
        <v>3.5</v>
      </c>
      <c r="U20" s="10">
        <v>3.5</v>
      </c>
      <c r="V20" s="10">
        <v>2.9</v>
      </c>
      <c r="W20" s="10">
        <v>3</v>
      </c>
      <c r="X20" s="10">
        <v>3</v>
      </c>
      <c r="Y20" s="10">
        <v>2.7</v>
      </c>
      <c r="Z20" s="10">
        <v>2.7</v>
      </c>
      <c r="AA20" s="10">
        <v>3.0150753768844218</v>
      </c>
      <c r="AB20" s="10">
        <v>3</v>
      </c>
      <c r="AC20" s="10">
        <v>2.9</v>
      </c>
      <c r="AD20" s="10">
        <v>3.1</v>
      </c>
    </row>
    <row r="21" spans="1:30" x14ac:dyDescent="0.25">
      <c r="A21" t="s">
        <v>49</v>
      </c>
      <c r="B21" s="10">
        <v>8.1999999999999993</v>
      </c>
      <c r="C21" s="10">
        <v>8.1</v>
      </c>
      <c r="D21" s="10">
        <v>8.1999999999999993</v>
      </c>
      <c r="E21" s="10">
        <v>8.4</v>
      </c>
      <c r="F21" s="10">
        <v>8.8000000000000007</v>
      </c>
      <c r="G21" s="10">
        <v>9</v>
      </c>
      <c r="H21" s="10">
        <v>9.1</v>
      </c>
      <c r="I21" s="10">
        <v>9.8000000000000007</v>
      </c>
      <c r="J21" s="10">
        <v>10.199999999999999</v>
      </c>
      <c r="K21" s="10">
        <v>10.4</v>
      </c>
      <c r="L21" s="10">
        <v>10.7</v>
      </c>
      <c r="M21" s="10">
        <v>10.6</v>
      </c>
      <c r="N21" s="10">
        <v>10.5</v>
      </c>
      <c r="O21" s="10">
        <v>10.6</v>
      </c>
      <c r="P21" s="10">
        <v>10.6</v>
      </c>
      <c r="Q21" s="10">
        <v>10.4</v>
      </c>
      <c r="R21" s="10">
        <v>10.6</v>
      </c>
      <c r="S21" s="10">
        <v>10.6</v>
      </c>
      <c r="T21" s="10">
        <v>10</v>
      </c>
      <c r="U21" s="10">
        <v>9.1</v>
      </c>
      <c r="V21" s="10">
        <v>9.3000000000000007</v>
      </c>
      <c r="W21" s="10">
        <v>9.4</v>
      </c>
      <c r="X21" s="10">
        <v>10</v>
      </c>
      <c r="Y21" s="10">
        <v>9.1999999999999993</v>
      </c>
      <c r="Z21" s="10">
        <v>9.1999999999999993</v>
      </c>
      <c r="AA21" s="10">
        <v>10.182207931404074</v>
      </c>
      <c r="AB21" s="10">
        <v>9.1999999999999993</v>
      </c>
      <c r="AC21" s="10">
        <v>9.3000000000000007</v>
      </c>
      <c r="AD21" s="10">
        <v>10.1</v>
      </c>
    </row>
    <row r="22" spans="1:30" x14ac:dyDescent="0.25">
      <c r="A22" t="s">
        <v>51</v>
      </c>
      <c r="B22" s="10">
        <v>28.1</v>
      </c>
      <c r="C22" s="10">
        <v>25.6</v>
      </c>
      <c r="D22" s="10">
        <v>24.4</v>
      </c>
      <c r="E22" s="10">
        <v>23.2</v>
      </c>
      <c r="F22" s="10">
        <v>20.9</v>
      </c>
      <c r="G22" s="10">
        <v>19.899999999999999</v>
      </c>
      <c r="H22" s="10">
        <v>19.399999999999999</v>
      </c>
      <c r="I22" s="10">
        <v>17.899999999999999</v>
      </c>
      <c r="J22" s="10">
        <v>17.399999999999999</v>
      </c>
      <c r="K22" s="10">
        <v>16.8</v>
      </c>
      <c r="L22" s="10">
        <v>25.4</v>
      </c>
      <c r="M22" s="10">
        <v>23.5</v>
      </c>
      <c r="N22" s="10">
        <v>21.7</v>
      </c>
      <c r="O22" s="10">
        <v>21.2</v>
      </c>
      <c r="P22" s="10">
        <v>20.399999999999999</v>
      </c>
      <c r="Q22" s="10">
        <v>18.600000000000001</v>
      </c>
      <c r="R22" s="10">
        <v>17</v>
      </c>
      <c r="S22" s="10">
        <v>20.8</v>
      </c>
      <c r="T22" s="10">
        <v>19.899999999999999</v>
      </c>
      <c r="U22" s="10">
        <v>17.899999999999999</v>
      </c>
      <c r="V22" s="10">
        <v>16.8</v>
      </c>
      <c r="W22" s="10">
        <v>15.7</v>
      </c>
      <c r="X22" s="10">
        <v>10.7</v>
      </c>
      <c r="Y22" s="10">
        <v>15.3</v>
      </c>
      <c r="Z22" s="10">
        <v>15.5</v>
      </c>
      <c r="AA22" s="10">
        <v>14.735772357723578</v>
      </c>
      <c r="AB22" s="10">
        <v>14.2</v>
      </c>
      <c r="AC22" s="10">
        <v>13.8</v>
      </c>
      <c r="AD22" s="10">
        <v>12.9</v>
      </c>
    </row>
    <row r="23" spans="1:30" x14ac:dyDescent="0.25">
      <c r="A23" t="s">
        <v>52</v>
      </c>
      <c r="B23" s="10">
        <v>22.7</v>
      </c>
      <c r="C23" s="10">
        <v>22.7</v>
      </c>
      <c r="D23" s="10">
        <v>22.7</v>
      </c>
      <c r="E23" s="10">
        <v>19.3</v>
      </c>
      <c r="F23" s="10">
        <v>17.899999999999999</v>
      </c>
      <c r="G23" s="10">
        <v>16.399999999999999</v>
      </c>
      <c r="H23" s="10">
        <v>15.6</v>
      </c>
      <c r="I23" s="10">
        <v>13.9</v>
      </c>
      <c r="J23" s="10">
        <v>14.3</v>
      </c>
      <c r="K23" s="10">
        <v>13.7</v>
      </c>
      <c r="L23" s="10">
        <v>13.6</v>
      </c>
      <c r="M23" s="10">
        <v>12.6</v>
      </c>
      <c r="N23" s="10">
        <v>10.9</v>
      </c>
      <c r="O23" s="10">
        <v>11</v>
      </c>
      <c r="P23" s="10">
        <v>11.1</v>
      </c>
      <c r="Q23" s="10">
        <v>6.7</v>
      </c>
      <c r="R23" s="10">
        <v>6.3</v>
      </c>
      <c r="S23" s="10">
        <v>6.5</v>
      </c>
      <c r="T23" s="10">
        <v>6.4</v>
      </c>
      <c r="U23" s="10">
        <v>6.2</v>
      </c>
      <c r="V23" s="10">
        <v>6.5</v>
      </c>
      <c r="W23" s="10">
        <v>6.3</v>
      </c>
      <c r="X23" s="10">
        <v>6.6</v>
      </c>
      <c r="Y23" s="10">
        <v>6.6</v>
      </c>
      <c r="Z23" s="10">
        <v>6.1</v>
      </c>
      <c r="AA23" s="10">
        <v>6.3700707785642061</v>
      </c>
      <c r="AB23" s="10">
        <v>7.4</v>
      </c>
      <c r="AC23" s="10">
        <v>7.1</v>
      </c>
      <c r="AD23" s="10">
        <v>7.3</v>
      </c>
    </row>
    <row r="24" spans="1:30" x14ac:dyDescent="0.25">
      <c r="A24" t="s">
        <v>54</v>
      </c>
      <c r="B24" s="10">
        <v>17.3</v>
      </c>
      <c r="C24" s="10">
        <v>17.3</v>
      </c>
      <c r="D24" s="10">
        <v>17.3</v>
      </c>
      <c r="E24" s="10">
        <v>17.3</v>
      </c>
      <c r="F24" s="10">
        <v>17.3</v>
      </c>
      <c r="G24" s="10">
        <v>17.3</v>
      </c>
      <c r="H24" s="10">
        <v>17.399999999999999</v>
      </c>
      <c r="I24" s="10">
        <v>17.100000000000001</v>
      </c>
      <c r="J24" s="10">
        <v>15</v>
      </c>
      <c r="K24" s="10">
        <v>12.6</v>
      </c>
      <c r="L24" s="10">
        <v>12.2</v>
      </c>
      <c r="M24" s="10">
        <v>12.4</v>
      </c>
      <c r="N24" s="10">
        <v>12.3</v>
      </c>
      <c r="O24" s="10">
        <v>12.8</v>
      </c>
      <c r="P24" s="10">
        <v>12.4</v>
      </c>
      <c r="Q24" s="10">
        <v>14.6</v>
      </c>
      <c r="R24" s="10">
        <v>14</v>
      </c>
      <c r="S24" s="10">
        <v>14</v>
      </c>
      <c r="T24" s="10">
        <v>15.2</v>
      </c>
      <c r="U24" s="10">
        <v>13.6</v>
      </c>
      <c r="V24" s="10">
        <v>16.3</v>
      </c>
      <c r="W24" s="10">
        <v>16.2</v>
      </c>
      <c r="X24" s="10">
        <v>12.9</v>
      </c>
      <c r="Y24" s="10">
        <v>16.8</v>
      </c>
      <c r="Z24" s="10">
        <v>16.899999999999999</v>
      </c>
      <c r="AA24" s="10">
        <v>15.491452991452991</v>
      </c>
      <c r="AB24" s="10">
        <v>15.7</v>
      </c>
      <c r="AC24" s="10">
        <v>15</v>
      </c>
      <c r="AD24" s="10">
        <v>15.4</v>
      </c>
    </row>
    <row r="25" spans="1:30" x14ac:dyDescent="0.25">
      <c r="A25" t="s">
        <v>56</v>
      </c>
      <c r="B25" s="10">
        <v>30.6</v>
      </c>
      <c r="C25" s="10">
        <v>29.3</v>
      </c>
      <c r="D25" s="10">
        <v>23</v>
      </c>
      <c r="E25" s="10">
        <v>21.1</v>
      </c>
      <c r="F25" s="10">
        <v>20.399999999999999</v>
      </c>
      <c r="G25" s="10">
        <v>19.5</v>
      </c>
      <c r="H25" s="10">
        <v>18.899999999999999</v>
      </c>
      <c r="I25" s="10">
        <v>18.2</v>
      </c>
      <c r="J25" s="10">
        <v>16.5</v>
      </c>
      <c r="K25" s="10">
        <v>16.7</v>
      </c>
      <c r="L25" s="10">
        <v>14.3</v>
      </c>
      <c r="M25" s="10">
        <v>13.6</v>
      </c>
      <c r="N25" s="10">
        <v>13.2</v>
      </c>
      <c r="O25" s="10">
        <v>13.5</v>
      </c>
      <c r="P25" s="10">
        <v>12.4</v>
      </c>
      <c r="Q25" s="10">
        <v>11.6</v>
      </c>
      <c r="R25" s="10">
        <v>11.7</v>
      </c>
      <c r="S25" s="10">
        <v>11.4</v>
      </c>
      <c r="T25" s="10">
        <v>10.9</v>
      </c>
      <c r="U25" s="10">
        <v>10.7</v>
      </c>
      <c r="V25" s="10">
        <v>10.8</v>
      </c>
      <c r="W25" s="10">
        <v>11</v>
      </c>
      <c r="X25" s="10">
        <v>11.1</v>
      </c>
      <c r="Y25" s="10">
        <v>11.4</v>
      </c>
      <c r="Z25" s="10">
        <v>11.6</v>
      </c>
      <c r="AA25" s="10">
        <v>11.800000000000002</v>
      </c>
      <c r="AB25" s="10">
        <v>11.8</v>
      </c>
      <c r="AC25" s="10">
        <v>11.7</v>
      </c>
      <c r="AD25" s="10">
        <v>11.8</v>
      </c>
    </row>
    <row r="26" spans="1:30" x14ac:dyDescent="0.25">
      <c r="A26" t="s">
        <v>58</v>
      </c>
      <c r="B26" s="10">
        <v>41.4</v>
      </c>
      <c r="C26" s="10">
        <v>41.4</v>
      </c>
      <c r="D26" s="10">
        <v>41.4</v>
      </c>
      <c r="E26" s="10">
        <v>41.4</v>
      </c>
      <c r="F26" s="10">
        <v>39.799999999999997</v>
      </c>
      <c r="G26" s="10">
        <v>45.1</v>
      </c>
      <c r="H26" s="10">
        <v>44.7</v>
      </c>
      <c r="I26" s="10">
        <v>42.4</v>
      </c>
      <c r="J26" s="10">
        <v>38.700000000000003</v>
      </c>
      <c r="K26" s="10">
        <v>35.1</v>
      </c>
      <c r="L26" s="10">
        <v>27.8</v>
      </c>
      <c r="M26" s="10">
        <v>27.8</v>
      </c>
      <c r="N26" s="10">
        <v>26</v>
      </c>
      <c r="O26" s="10">
        <v>24.8</v>
      </c>
      <c r="P26" s="10">
        <v>26.2</v>
      </c>
      <c r="Q26" s="10">
        <v>24.8</v>
      </c>
      <c r="R26" s="10">
        <v>23.3</v>
      </c>
      <c r="S26" s="10">
        <v>22</v>
      </c>
      <c r="T26" s="10">
        <v>20.6</v>
      </c>
      <c r="U26" s="10">
        <v>15.8</v>
      </c>
      <c r="V26" s="10">
        <v>15.3</v>
      </c>
      <c r="W26" s="10">
        <v>15.7</v>
      </c>
      <c r="X26" s="10">
        <v>15.1</v>
      </c>
      <c r="Y26" s="10">
        <v>15.1</v>
      </c>
      <c r="Z26" s="10">
        <v>15.2</v>
      </c>
      <c r="AA26" s="10">
        <v>14.803625377643503</v>
      </c>
      <c r="AB26" s="10">
        <v>15.8</v>
      </c>
      <c r="AC26" s="10">
        <v>15.7</v>
      </c>
      <c r="AD26" s="10">
        <v>16.2</v>
      </c>
    </row>
    <row r="27" spans="1:30" x14ac:dyDescent="0.25">
      <c r="A27" t="s">
        <v>60</v>
      </c>
      <c r="B27" s="10">
        <v>13.5</v>
      </c>
      <c r="C27" s="10">
        <v>13.1</v>
      </c>
      <c r="D27" s="10">
        <v>13</v>
      </c>
      <c r="E27" s="10">
        <v>13.2</v>
      </c>
      <c r="F27" s="10">
        <v>13.2</v>
      </c>
      <c r="G27" s="10">
        <v>13.1</v>
      </c>
      <c r="H27" s="10">
        <v>13</v>
      </c>
      <c r="I27" s="10">
        <v>12.6</v>
      </c>
      <c r="J27" s="10">
        <v>12.1</v>
      </c>
      <c r="K27" s="10">
        <v>11.5</v>
      </c>
      <c r="L27" s="10">
        <v>11.5</v>
      </c>
      <c r="M27" s="10">
        <v>11.3</v>
      </c>
      <c r="N27" s="10">
        <v>11.1</v>
      </c>
      <c r="O27" s="10">
        <v>10.9</v>
      </c>
      <c r="P27" s="10">
        <v>10.6</v>
      </c>
      <c r="Q27" s="10">
        <v>10.3</v>
      </c>
      <c r="R27" s="10">
        <v>10.3</v>
      </c>
      <c r="S27" s="10">
        <v>10</v>
      </c>
      <c r="T27" s="10">
        <v>10.1</v>
      </c>
      <c r="U27" s="10">
        <v>10</v>
      </c>
      <c r="V27" s="10">
        <v>9.9</v>
      </c>
      <c r="W27" s="10">
        <v>9.8000000000000007</v>
      </c>
      <c r="X27" s="10">
        <v>9.8000000000000007</v>
      </c>
      <c r="Y27" s="10">
        <v>9.8000000000000007</v>
      </c>
      <c r="Z27" s="10">
        <v>9.8000000000000007</v>
      </c>
      <c r="AA27" s="10">
        <v>9.667673716012084</v>
      </c>
      <c r="AB27" s="10">
        <v>11.9</v>
      </c>
      <c r="AC27" s="10">
        <v>10.4</v>
      </c>
      <c r="AD27" s="10">
        <v>10.1</v>
      </c>
    </row>
    <row r="28" spans="1:30" x14ac:dyDescent="0.25">
      <c r="A28" t="s">
        <v>62</v>
      </c>
      <c r="B28" s="10">
        <v>9.5</v>
      </c>
      <c r="C28" s="10">
        <v>9.5</v>
      </c>
      <c r="D28" s="10">
        <v>9.4</v>
      </c>
      <c r="E28" s="10">
        <v>9.3000000000000007</v>
      </c>
      <c r="F28" s="10">
        <v>9.3000000000000007</v>
      </c>
      <c r="G28" s="10">
        <v>9.3000000000000007</v>
      </c>
      <c r="H28" s="10">
        <v>9.4</v>
      </c>
      <c r="I28" s="10">
        <v>9.4</v>
      </c>
      <c r="J28" s="10">
        <v>9.1999999999999993</v>
      </c>
      <c r="K28" s="10">
        <v>8.3000000000000007</v>
      </c>
      <c r="L28" s="10">
        <v>7.9</v>
      </c>
      <c r="M28" s="10">
        <v>7.6</v>
      </c>
      <c r="N28" s="10">
        <v>7.5</v>
      </c>
      <c r="O28" s="10">
        <v>7.3</v>
      </c>
      <c r="P28" s="10">
        <v>7.1</v>
      </c>
      <c r="Q28" s="10">
        <v>7</v>
      </c>
      <c r="R28" s="10">
        <v>7</v>
      </c>
      <c r="S28" s="10">
        <v>6.8</v>
      </c>
      <c r="T28" s="10">
        <v>6.7</v>
      </c>
      <c r="U28" s="10">
        <v>6.6</v>
      </c>
      <c r="V28" s="10">
        <v>7.3</v>
      </c>
      <c r="W28" s="10">
        <v>7.4</v>
      </c>
      <c r="X28" s="10">
        <v>6.7</v>
      </c>
      <c r="Y28" s="10">
        <v>7.5</v>
      </c>
      <c r="Z28" s="10">
        <v>7.3</v>
      </c>
      <c r="AA28" s="10">
        <v>7.3319755600814664</v>
      </c>
      <c r="AB28" s="10">
        <v>7.2</v>
      </c>
      <c r="AC28" s="10">
        <v>7.2</v>
      </c>
      <c r="AD28" s="10">
        <v>7.2</v>
      </c>
    </row>
    <row r="29" spans="1:30" x14ac:dyDescent="0.25">
      <c r="A29" t="s">
        <v>64</v>
      </c>
      <c r="B29" s="10">
        <v>7</v>
      </c>
      <c r="C29" s="10">
        <v>6.8</v>
      </c>
      <c r="D29" s="10">
        <v>6.7</v>
      </c>
      <c r="E29" s="10">
        <v>6.6</v>
      </c>
      <c r="F29" s="10">
        <v>6.6</v>
      </c>
      <c r="G29" s="10">
        <v>6.5</v>
      </c>
      <c r="H29" s="10">
        <v>6.4</v>
      </c>
      <c r="I29" s="10">
        <v>6.4</v>
      </c>
      <c r="J29" s="10">
        <v>6.5</v>
      </c>
      <c r="K29" s="10">
        <v>6.5</v>
      </c>
      <c r="L29" s="10">
        <v>6.6</v>
      </c>
      <c r="M29" s="10">
        <v>6.5</v>
      </c>
      <c r="N29" s="10">
        <v>5.6</v>
      </c>
      <c r="O29" s="10">
        <v>6.1</v>
      </c>
      <c r="P29" s="10">
        <v>5.6</v>
      </c>
      <c r="Q29" s="10">
        <v>5.8</v>
      </c>
      <c r="R29" s="10">
        <v>5.5</v>
      </c>
      <c r="S29" s="10">
        <v>5.5</v>
      </c>
      <c r="T29" s="10">
        <v>5.9</v>
      </c>
      <c r="U29" s="10">
        <v>6</v>
      </c>
      <c r="V29" s="10">
        <v>6.2</v>
      </c>
      <c r="W29" s="10">
        <v>5.9</v>
      </c>
      <c r="X29" s="10">
        <v>5.8</v>
      </c>
      <c r="Y29" s="10">
        <v>5.6</v>
      </c>
      <c r="Z29" s="10">
        <v>5.4</v>
      </c>
      <c r="AA29" s="10">
        <v>5.2953156822810588</v>
      </c>
      <c r="AB29" s="10">
        <v>4.5999999999999996</v>
      </c>
      <c r="AC29" s="10">
        <v>5.0999999999999996</v>
      </c>
      <c r="AD29" s="10">
        <v>4.7</v>
      </c>
    </row>
    <row r="30" spans="1:30" x14ac:dyDescent="0.25">
      <c r="A30" t="s">
        <v>66</v>
      </c>
      <c r="B30" s="10">
        <v>11.4</v>
      </c>
      <c r="C30" s="10">
        <v>11.4</v>
      </c>
      <c r="D30" s="10">
        <v>11.4</v>
      </c>
      <c r="E30" s="10">
        <v>11.4</v>
      </c>
      <c r="F30" s="10">
        <v>11.4</v>
      </c>
      <c r="G30" s="10">
        <v>11.4</v>
      </c>
      <c r="H30" s="10">
        <v>11.4</v>
      </c>
      <c r="I30" s="10">
        <v>11.4</v>
      </c>
      <c r="J30" s="10">
        <v>11.4</v>
      </c>
      <c r="K30" s="10">
        <v>11.2</v>
      </c>
      <c r="L30" s="10">
        <v>11.4</v>
      </c>
      <c r="M30" s="10">
        <v>11.4</v>
      </c>
      <c r="N30" s="10">
        <v>11.4</v>
      </c>
      <c r="O30" s="10">
        <v>11.4</v>
      </c>
      <c r="P30" s="10">
        <v>11.4</v>
      </c>
      <c r="Q30" s="10">
        <v>11.4</v>
      </c>
      <c r="R30" s="10">
        <v>11.4</v>
      </c>
      <c r="S30" s="10">
        <v>11.4</v>
      </c>
      <c r="T30" s="10">
        <v>11.4</v>
      </c>
      <c r="U30" s="10">
        <v>11.4</v>
      </c>
      <c r="V30" s="10">
        <v>11.4</v>
      </c>
      <c r="W30" s="10">
        <v>11.4</v>
      </c>
      <c r="X30" s="10">
        <v>11.5</v>
      </c>
      <c r="Y30" s="10">
        <v>11.4</v>
      </c>
      <c r="Z30" s="10">
        <v>11.4</v>
      </c>
      <c r="AA30" s="10">
        <v>11.4</v>
      </c>
      <c r="AB30" s="10">
        <v>11.4</v>
      </c>
      <c r="AC30" s="10">
        <v>11.9</v>
      </c>
      <c r="AD30" s="10">
        <v>13.6</v>
      </c>
    </row>
    <row r="31" spans="1:30" x14ac:dyDescent="0.25">
      <c r="A31" t="s">
        <v>68</v>
      </c>
      <c r="B31" s="10">
        <v>7.9</v>
      </c>
      <c r="C31" s="10">
        <v>7.7973677408669397</v>
      </c>
      <c r="D31" s="10">
        <v>7.6960688210522035</v>
      </c>
      <c r="E31" s="10">
        <v>7.5960859185777618</v>
      </c>
      <c r="F31" s="10">
        <v>7.497401936502766</v>
      </c>
      <c r="G31" s="10">
        <v>7.4</v>
      </c>
      <c r="H31" s="10">
        <v>7.8</v>
      </c>
      <c r="I31" s="10">
        <v>7.8</v>
      </c>
      <c r="J31" s="10">
        <v>7.5</v>
      </c>
      <c r="K31" s="10">
        <v>7.3</v>
      </c>
      <c r="L31" s="10">
        <v>7.1</v>
      </c>
      <c r="M31" s="10">
        <v>6.9</v>
      </c>
      <c r="N31" s="10">
        <v>6.9</v>
      </c>
      <c r="O31" s="10">
        <v>7</v>
      </c>
      <c r="P31" s="10">
        <v>6.9</v>
      </c>
      <c r="Q31" s="10">
        <v>7.1</v>
      </c>
      <c r="R31" s="10">
        <v>6.9</v>
      </c>
      <c r="S31" s="10">
        <v>6.7</v>
      </c>
      <c r="T31" s="10">
        <v>6.7</v>
      </c>
      <c r="U31" s="10">
        <v>6.7</v>
      </c>
      <c r="V31" s="10">
        <v>6.9</v>
      </c>
      <c r="W31" s="10">
        <v>7</v>
      </c>
      <c r="X31" s="10">
        <v>5.6</v>
      </c>
      <c r="Y31" s="10">
        <v>5.5</v>
      </c>
      <c r="Z31" s="10">
        <v>5.4</v>
      </c>
      <c r="AA31" s="10">
        <v>5.6622851365015157</v>
      </c>
      <c r="AB31" s="10">
        <v>5.9</v>
      </c>
      <c r="AC31" s="10">
        <v>5.7</v>
      </c>
      <c r="AD31" s="10">
        <v>5.8</v>
      </c>
    </row>
    <row r="32" spans="1:30" x14ac:dyDescent="0.25">
      <c r="A32" t="s">
        <v>70</v>
      </c>
      <c r="B32" s="10">
        <v>3.7</v>
      </c>
      <c r="C32" s="10">
        <v>3.9</v>
      </c>
      <c r="D32" s="10">
        <v>4</v>
      </c>
      <c r="E32" s="10">
        <v>3.9</v>
      </c>
      <c r="F32" s="10">
        <v>3.9</v>
      </c>
      <c r="G32" s="10">
        <v>3.6</v>
      </c>
      <c r="H32" s="10">
        <v>3.5</v>
      </c>
      <c r="I32" s="10">
        <v>3.4</v>
      </c>
      <c r="J32" s="10">
        <v>5.0999999999999996</v>
      </c>
      <c r="K32" s="10">
        <v>5</v>
      </c>
      <c r="L32" s="10">
        <v>5.2</v>
      </c>
      <c r="M32" s="10">
        <v>5.2</v>
      </c>
      <c r="N32" s="10">
        <v>5.0999999999999996</v>
      </c>
      <c r="O32" s="10">
        <v>5.2</v>
      </c>
      <c r="P32" s="10">
        <v>5.2</v>
      </c>
      <c r="Q32" s="10">
        <v>5.3</v>
      </c>
      <c r="R32" s="10">
        <v>5.6</v>
      </c>
      <c r="S32" s="10">
        <v>5.5</v>
      </c>
      <c r="T32" s="10">
        <v>5.2</v>
      </c>
      <c r="U32" s="10">
        <v>5.0999999999999996</v>
      </c>
      <c r="V32" s="10">
        <v>5.0999999999999996</v>
      </c>
      <c r="W32" s="10">
        <v>5.7</v>
      </c>
      <c r="X32" s="10">
        <v>5.0999999999999996</v>
      </c>
      <c r="Y32" s="10">
        <v>5.7</v>
      </c>
      <c r="Z32" s="10">
        <v>5.8</v>
      </c>
      <c r="AA32" s="10">
        <v>5.1515151515151514</v>
      </c>
      <c r="AB32" s="10">
        <v>5.9</v>
      </c>
      <c r="AC32" s="10">
        <v>5.8</v>
      </c>
      <c r="AD32" s="10">
        <v>5.9</v>
      </c>
    </row>
    <row r="33" spans="1:30" x14ac:dyDescent="0.25">
      <c r="A33" t="s">
        <v>71</v>
      </c>
      <c r="B33" s="10">
        <v>1.9</v>
      </c>
      <c r="C33" s="10">
        <v>1.9</v>
      </c>
      <c r="D33" s="10">
        <v>1.9</v>
      </c>
      <c r="E33" s="10">
        <v>1.9</v>
      </c>
      <c r="F33" s="10">
        <v>1.9</v>
      </c>
      <c r="G33" s="10">
        <v>1.9</v>
      </c>
      <c r="H33" s="10">
        <v>1.9</v>
      </c>
      <c r="I33" s="10">
        <v>1.9</v>
      </c>
      <c r="J33" s="10">
        <v>1.9</v>
      </c>
      <c r="K33" s="10">
        <v>1.9</v>
      </c>
      <c r="L33" s="10">
        <v>1.9</v>
      </c>
      <c r="M33" s="10">
        <v>1.9</v>
      </c>
      <c r="N33" s="10">
        <v>1.9</v>
      </c>
      <c r="O33" s="10">
        <v>1.9</v>
      </c>
      <c r="P33" s="10">
        <v>1.9</v>
      </c>
      <c r="Q33" s="10">
        <v>1.9</v>
      </c>
      <c r="R33" s="10">
        <v>1.9</v>
      </c>
      <c r="S33" s="10">
        <v>1.9</v>
      </c>
      <c r="T33" s="10">
        <v>1.9</v>
      </c>
      <c r="U33" s="10">
        <v>1.9</v>
      </c>
      <c r="V33" s="10">
        <v>1.9</v>
      </c>
      <c r="W33" s="10">
        <v>2</v>
      </c>
      <c r="X33" s="10">
        <v>2.7</v>
      </c>
      <c r="Y33" s="10">
        <v>2.6</v>
      </c>
      <c r="Z33" s="10">
        <v>2.6</v>
      </c>
      <c r="AA33" s="10">
        <v>2.6</v>
      </c>
      <c r="AB33" s="10">
        <v>2.4</v>
      </c>
      <c r="AC33" s="10">
        <v>2.4</v>
      </c>
      <c r="AD33" s="10">
        <v>2.2999999999999998</v>
      </c>
    </row>
    <row r="34" spans="1:30" x14ac:dyDescent="0.25">
      <c r="A34" t="s">
        <v>73</v>
      </c>
      <c r="B34" s="10">
        <v>15.4</v>
      </c>
      <c r="C34" s="10">
        <v>15.4</v>
      </c>
      <c r="D34" s="10">
        <v>15.4</v>
      </c>
      <c r="E34" s="10">
        <v>15.4</v>
      </c>
      <c r="F34" s="10">
        <v>15.4</v>
      </c>
      <c r="G34" s="10">
        <v>15.4</v>
      </c>
      <c r="H34" s="10">
        <v>15.4</v>
      </c>
      <c r="I34" s="10">
        <v>15.4</v>
      </c>
      <c r="J34" s="10">
        <v>15.4</v>
      </c>
      <c r="K34" s="10">
        <v>15.8</v>
      </c>
      <c r="L34" s="10">
        <v>13.5</v>
      </c>
      <c r="M34" s="10">
        <v>14.3</v>
      </c>
      <c r="N34" s="10">
        <v>16.7</v>
      </c>
      <c r="O34" s="10">
        <v>19.5</v>
      </c>
      <c r="P34" s="10">
        <v>19.8</v>
      </c>
      <c r="Q34" s="10">
        <v>19.100000000000001</v>
      </c>
      <c r="R34" s="10">
        <v>17.8</v>
      </c>
      <c r="S34" s="10">
        <v>20.100000000000001</v>
      </c>
      <c r="T34" s="10">
        <v>22.1</v>
      </c>
      <c r="U34" s="10">
        <v>21.6</v>
      </c>
      <c r="V34" s="10">
        <v>22.9</v>
      </c>
      <c r="W34" s="10">
        <v>23.1</v>
      </c>
      <c r="X34" s="10">
        <v>20.7</v>
      </c>
      <c r="Y34" s="10">
        <v>20</v>
      </c>
      <c r="Z34" s="10">
        <v>26.5</v>
      </c>
      <c r="AA34" s="10">
        <v>14.800000000000002</v>
      </c>
      <c r="AB34" s="10">
        <v>22.1</v>
      </c>
      <c r="AC34" s="10">
        <v>22.2</v>
      </c>
      <c r="AD34" s="10">
        <v>23</v>
      </c>
    </row>
    <row r="35" spans="1:30" x14ac:dyDescent="0.25">
      <c r="A35" t="s">
        <v>75</v>
      </c>
      <c r="B35" s="10">
        <v>13</v>
      </c>
      <c r="C35" s="10">
        <v>13</v>
      </c>
      <c r="D35" s="10">
        <v>13</v>
      </c>
      <c r="E35" s="10">
        <v>13</v>
      </c>
      <c r="F35" s="10">
        <v>13</v>
      </c>
      <c r="G35" s="10">
        <v>13</v>
      </c>
      <c r="H35" s="10">
        <v>13</v>
      </c>
      <c r="I35" s="10">
        <v>13</v>
      </c>
      <c r="J35" s="10">
        <v>13</v>
      </c>
      <c r="K35" s="10">
        <v>13</v>
      </c>
      <c r="L35" s="10">
        <v>13</v>
      </c>
      <c r="M35" s="10">
        <v>13</v>
      </c>
      <c r="N35" s="10">
        <v>13</v>
      </c>
      <c r="O35" s="10">
        <v>13</v>
      </c>
      <c r="P35" s="10">
        <v>13</v>
      </c>
      <c r="Q35" s="10">
        <v>13</v>
      </c>
      <c r="R35" s="10">
        <v>13</v>
      </c>
      <c r="S35" s="10">
        <v>13</v>
      </c>
      <c r="T35" s="10">
        <v>13</v>
      </c>
      <c r="U35" s="10">
        <v>13</v>
      </c>
      <c r="V35" s="10">
        <v>13</v>
      </c>
      <c r="W35" s="10">
        <v>14.9</v>
      </c>
      <c r="X35" s="10">
        <v>28.3</v>
      </c>
      <c r="Y35" s="10">
        <v>14.3</v>
      </c>
      <c r="Z35" s="10">
        <v>23.9</v>
      </c>
      <c r="AA35" s="10">
        <v>24.266936299292215</v>
      </c>
      <c r="AB35" s="10">
        <v>23</v>
      </c>
      <c r="AC35" s="10">
        <v>24.3</v>
      </c>
      <c r="AD35" s="10">
        <v>25.5</v>
      </c>
    </row>
    <row r="36" spans="1:30" x14ac:dyDescent="0.25">
      <c r="A36" t="s">
        <v>77</v>
      </c>
      <c r="B36" s="10">
        <v>1.5592515592515594</v>
      </c>
      <c r="C36" s="10">
        <v>1.5592515592515594</v>
      </c>
      <c r="D36" s="10">
        <v>1.5592515592515594</v>
      </c>
      <c r="E36" s="10">
        <v>1.5592515592515594</v>
      </c>
      <c r="F36" s="10">
        <v>1.5592515592515594</v>
      </c>
      <c r="G36" s="10">
        <v>1.5592515592515594</v>
      </c>
      <c r="H36" s="10">
        <v>1.5592515592515594</v>
      </c>
      <c r="I36" s="10">
        <v>1.5592515592515594</v>
      </c>
      <c r="J36" s="10">
        <v>1.5592515592515594</v>
      </c>
      <c r="K36" s="10">
        <v>1.5592515592515594</v>
      </c>
      <c r="L36" s="10">
        <v>1.5592515592515594</v>
      </c>
      <c r="M36" s="10">
        <v>1.5592515592515594</v>
      </c>
      <c r="N36" s="10">
        <v>1.5592515592515594</v>
      </c>
      <c r="O36" s="10">
        <v>1.5592515592515594</v>
      </c>
      <c r="P36" s="10">
        <v>1.5592515592515594</v>
      </c>
      <c r="Q36" s="10">
        <v>1.5592515592515594</v>
      </c>
      <c r="R36" s="10">
        <v>1.5592515592515594</v>
      </c>
      <c r="S36" s="10">
        <v>1.5592515592515594</v>
      </c>
      <c r="T36" s="10">
        <v>1.5592515592515594</v>
      </c>
      <c r="U36" s="10">
        <v>1.5592515592515594</v>
      </c>
      <c r="V36" s="10">
        <v>1.5592515592515594</v>
      </c>
      <c r="W36" s="10">
        <v>1.5592515592515594</v>
      </c>
      <c r="X36" s="10">
        <v>1.5592515592515594</v>
      </c>
      <c r="Y36" s="10">
        <v>1.5592515592515594</v>
      </c>
      <c r="Z36" s="10">
        <v>1.5592515592515594</v>
      </c>
      <c r="AA36" s="10">
        <v>1.5592515592515594</v>
      </c>
      <c r="AB36" s="10">
        <v>1.5592515592515594</v>
      </c>
      <c r="AC36" s="10">
        <v>1.5592515592515594</v>
      </c>
      <c r="AD36" s="10">
        <v>1.5592515592515594</v>
      </c>
    </row>
    <row r="37" spans="1:30" x14ac:dyDescent="0.25">
      <c r="A37" t="s">
        <v>79</v>
      </c>
      <c r="B37" s="10">
        <v>9.702</v>
      </c>
      <c r="C37" s="10">
        <v>9.702</v>
      </c>
      <c r="D37" s="10">
        <v>9.702</v>
      </c>
      <c r="E37" s="10">
        <v>9.702</v>
      </c>
      <c r="F37" s="10">
        <v>9.702</v>
      </c>
      <c r="G37" s="10">
        <v>9.702</v>
      </c>
      <c r="H37" s="10">
        <v>9.702</v>
      </c>
      <c r="I37" s="10">
        <v>9.702</v>
      </c>
      <c r="J37" s="10">
        <v>9.702</v>
      </c>
      <c r="K37" s="10">
        <v>9.702</v>
      </c>
      <c r="L37" s="10">
        <v>9.702</v>
      </c>
      <c r="M37" s="10">
        <v>9.702</v>
      </c>
      <c r="N37" s="10">
        <v>9.702</v>
      </c>
      <c r="O37" s="10">
        <v>9.702</v>
      </c>
      <c r="P37" s="10">
        <v>9.702</v>
      </c>
      <c r="Q37" s="10">
        <v>9.702</v>
      </c>
      <c r="R37" s="10">
        <v>9.702</v>
      </c>
      <c r="S37" s="10">
        <v>9.702</v>
      </c>
      <c r="T37" s="10">
        <v>9.702</v>
      </c>
      <c r="U37" s="10">
        <v>9.702</v>
      </c>
      <c r="V37" s="10">
        <v>9.702</v>
      </c>
      <c r="W37" s="10">
        <v>9.702</v>
      </c>
      <c r="X37" s="10">
        <v>9.702</v>
      </c>
      <c r="Y37" s="10">
        <v>9.702</v>
      </c>
      <c r="Z37" s="10">
        <v>9.702</v>
      </c>
      <c r="AA37" s="10">
        <v>9.702</v>
      </c>
      <c r="AB37" s="10">
        <v>9.702</v>
      </c>
      <c r="AC37" s="10">
        <v>9.702</v>
      </c>
      <c r="AD37" s="10">
        <v>9.702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zoomScale="70" zoomScaleNormal="70" workbookViewId="0">
      <pane xSplit="1" topLeftCell="E1" activePane="topRight" state="frozen"/>
      <selection pane="topRight" activeCell="K29" sqref="K29"/>
    </sheetView>
  </sheetViews>
  <sheetFormatPr baseColWidth="10" defaultRowHeight="15" x14ac:dyDescent="0.25"/>
  <sheetData>
    <row r="1" spans="1:33" x14ac:dyDescent="0.25">
      <c r="A1" t="s">
        <v>1</v>
      </c>
      <c r="B1">
        <v>1990</v>
      </c>
      <c r="C1">
        <f>B1+1</f>
        <v>1991</v>
      </c>
      <c r="D1">
        <f t="shared" ref="D1:E1" si="0">C1+1</f>
        <v>1992</v>
      </c>
      <c r="E1">
        <f t="shared" si="0"/>
        <v>1993</v>
      </c>
      <c r="F1">
        <f>E1+1</f>
        <v>1994</v>
      </c>
      <c r="G1">
        <f t="shared" ref="G1" si="1">F1+1</f>
        <v>1995</v>
      </c>
      <c r="H1">
        <f>G1+1</f>
        <v>1996</v>
      </c>
      <c r="I1">
        <f>H1+1</f>
        <v>1997</v>
      </c>
      <c r="J1" s="13">
        <v>1998</v>
      </c>
      <c r="K1" s="13">
        <f>J1+1</f>
        <v>1999</v>
      </c>
      <c r="L1" s="13">
        <f t="shared" ref="L1:W1" si="2">K1+1</f>
        <v>2000</v>
      </c>
      <c r="M1" s="13">
        <f t="shared" si="2"/>
        <v>2001</v>
      </c>
      <c r="N1" s="13">
        <f t="shared" si="2"/>
        <v>2002</v>
      </c>
      <c r="O1" s="13">
        <f t="shared" si="2"/>
        <v>2003</v>
      </c>
      <c r="P1" s="13">
        <f t="shared" si="2"/>
        <v>2004</v>
      </c>
      <c r="Q1" s="13">
        <f t="shared" si="2"/>
        <v>2005</v>
      </c>
      <c r="R1" s="13">
        <f>Q1+1</f>
        <v>2006</v>
      </c>
      <c r="S1" s="13">
        <f t="shared" si="2"/>
        <v>2007</v>
      </c>
      <c r="T1" s="13">
        <f t="shared" si="2"/>
        <v>2008</v>
      </c>
      <c r="U1" s="13">
        <f t="shared" si="2"/>
        <v>2009</v>
      </c>
      <c r="V1" s="13">
        <f t="shared" si="2"/>
        <v>2010</v>
      </c>
      <c r="W1" s="13">
        <f t="shared" si="2"/>
        <v>2011</v>
      </c>
      <c r="X1" s="13">
        <v>2012</v>
      </c>
      <c r="Y1">
        <v>2013</v>
      </c>
      <c r="Z1">
        <f>Y1+1</f>
        <v>2014</v>
      </c>
      <c r="AA1">
        <f t="shared" ref="AA1:AD1" si="3">Z1+1</f>
        <v>2015</v>
      </c>
      <c r="AB1">
        <f t="shared" si="3"/>
        <v>2016</v>
      </c>
      <c r="AC1">
        <f t="shared" si="3"/>
        <v>2017</v>
      </c>
      <c r="AD1">
        <f t="shared" si="3"/>
        <v>2018</v>
      </c>
    </row>
    <row r="2" spans="1:33" x14ac:dyDescent="0.25">
      <c r="A2" s="1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>
        <v>2012</v>
      </c>
      <c r="AE2" t="s">
        <v>105</v>
      </c>
      <c r="AF2" t="s">
        <v>108</v>
      </c>
    </row>
    <row r="3" spans="1:33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33" x14ac:dyDescent="0.25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v>83.3</v>
      </c>
    </row>
    <row r="5" spans="1:33" x14ac:dyDescent="0.25">
      <c r="A5" s="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v>83.3</v>
      </c>
      <c r="AA5" s="10">
        <v>81.056829511465594</v>
      </c>
    </row>
    <row r="6" spans="1:33" x14ac:dyDescent="0.25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AA6" s="10"/>
    </row>
    <row r="7" spans="1:33" x14ac:dyDescent="0.25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v>2012</v>
      </c>
      <c r="AA7" s="10"/>
    </row>
    <row r="8" spans="1:33" x14ac:dyDescent="0.25">
      <c r="A8" s="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AA8" s="10"/>
    </row>
    <row r="9" spans="1:33" x14ac:dyDescent="0.25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AA9" s="10"/>
    </row>
    <row r="10" spans="1:33" x14ac:dyDescent="0.25">
      <c r="A10" s="1" t="s">
        <v>12</v>
      </c>
      <c r="B10" s="11">
        <v>83.3</v>
      </c>
      <c r="C10" s="11">
        <v>83.3</v>
      </c>
      <c r="D10" s="11">
        <v>83.3</v>
      </c>
      <c r="E10" s="11">
        <v>83.3</v>
      </c>
      <c r="F10" s="11">
        <v>82.6</v>
      </c>
      <c r="G10" s="11">
        <v>82.9</v>
      </c>
      <c r="H10" s="11">
        <v>82.9</v>
      </c>
      <c r="I10" s="11">
        <v>83</v>
      </c>
      <c r="J10" s="11">
        <v>83.1</v>
      </c>
      <c r="K10" s="11">
        <v>83.1</v>
      </c>
      <c r="L10" s="11">
        <v>83</v>
      </c>
      <c r="M10" s="11">
        <v>82.6</v>
      </c>
      <c r="N10" s="11">
        <v>81.900000000000006</v>
      </c>
      <c r="O10" s="11">
        <v>80.5</v>
      </c>
      <c r="P10" s="11">
        <v>79.599999999999994</v>
      </c>
      <c r="Q10" s="11">
        <v>79.8</v>
      </c>
      <c r="R10" s="11">
        <v>79.2</v>
      </c>
      <c r="S10" s="11">
        <v>78.8</v>
      </c>
      <c r="T10" s="11">
        <v>79.599999999999994</v>
      </c>
      <c r="U10" s="11">
        <v>79.5</v>
      </c>
      <c r="V10" s="11">
        <v>79.7</v>
      </c>
      <c r="W10" s="11">
        <v>79.5</v>
      </c>
      <c r="X10" s="11">
        <v>80.400000000000006</v>
      </c>
      <c r="Y10">
        <v>79.8</v>
      </c>
      <c r="Z10">
        <v>80.400000000000006</v>
      </c>
      <c r="AA10" s="10">
        <v>80.808080808080803</v>
      </c>
      <c r="AB10">
        <v>81.8</v>
      </c>
      <c r="AC10">
        <v>81.8</v>
      </c>
      <c r="AD10">
        <v>81.599999999999994</v>
      </c>
    </row>
    <row r="11" spans="1:33" x14ac:dyDescent="0.25">
      <c r="A11" s="1" t="s">
        <v>14</v>
      </c>
      <c r="B11" s="11">
        <v>59.6</v>
      </c>
      <c r="C11" s="11">
        <v>59.6</v>
      </c>
      <c r="D11" s="11">
        <v>59.6</v>
      </c>
      <c r="E11" s="11">
        <v>59.6</v>
      </c>
      <c r="F11" s="11">
        <v>59.6</v>
      </c>
      <c r="G11" s="11">
        <v>59.6</v>
      </c>
      <c r="H11" s="11">
        <v>61.9</v>
      </c>
      <c r="I11" s="11">
        <v>61</v>
      </c>
      <c r="J11" s="11">
        <v>63.3</v>
      </c>
      <c r="K11" s="11">
        <v>67.900000000000006</v>
      </c>
      <c r="L11" s="11">
        <v>60.8</v>
      </c>
      <c r="M11" s="11">
        <v>61.5</v>
      </c>
      <c r="N11" s="11">
        <v>61.2</v>
      </c>
      <c r="O11" s="11">
        <v>66.5</v>
      </c>
      <c r="P11" s="11">
        <v>69.8</v>
      </c>
      <c r="Q11" s="11">
        <v>70.900000000000006</v>
      </c>
      <c r="R11" s="11">
        <v>72.599999999999994</v>
      </c>
      <c r="S11" s="11">
        <v>73.8</v>
      </c>
      <c r="T11" s="11">
        <v>75.099999999999994</v>
      </c>
      <c r="U11" s="11">
        <v>79.5</v>
      </c>
      <c r="V11" s="11">
        <v>80</v>
      </c>
      <c r="W11" s="11">
        <v>80.599999999999994</v>
      </c>
      <c r="X11" s="11">
        <v>80.099999999999994</v>
      </c>
      <c r="Y11">
        <v>83</v>
      </c>
      <c r="Z11">
        <v>82.3</v>
      </c>
      <c r="AA11" s="10">
        <v>80.10101010101009</v>
      </c>
      <c r="AB11">
        <v>83.7</v>
      </c>
      <c r="AC11">
        <v>84.8</v>
      </c>
      <c r="AD11">
        <v>85.8</v>
      </c>
    </row>
    <row r="12" spans="1:33" x14ac:dyDescent="0.25">
      <c r="A12" s="1" t="s">
        <v>16</v>
      </c>
      <c r="B12" s="11">
        <v>68.900000000000006</v>
      </c>
      <c r="C12" s="11">
        <v>68.900000000000006</v>
      </c>
      <c r="D12" s="11">
        <v>68.900000000000006</v>
      </c>
      <c r="E12" s="11">
        <v>68.900000000000006</v>
      </c>
      <c r="F12" s="11">
        <v>72.099999999999994</v>
      </c>
      <c r="G12" s="11">
        <v>67.2</v>
      </c>
      <c r="H12" s="11">
        <v>70.099999999999994</v>
      </c>
      <c r="I12" s="11">
        <v>71.7</v>
      </c>
      <c r="J12" s="11">
        <v>72.7</v>
      </c>
      <c r="K12" s="11">
        <v>73.599999999999994</v>
      </c>
      <c r="L12" s="11">
        <v>73.099999999999994</v>
      </c>
      <c r="M12" s="11">
        <v>71.900000000000006</v>
      </c>
      <c r="N12" s="11">
        <v>73.8</v>
      </c>
      <c r="O12" s="11">
        <v>74.599999999999994</v>
      </c>
      <c r="P12" s="11">
        <v>75.599999999999994</v>
      </c>
      <c r="Q12" s="11">
        <v>75.5</v>
      </c>
      <c r="R12" s="11">
        <v>75.2</v>
      </c>
      <c r="S12" s="11">
        <v>75.7</v>
      </c>
      <c r="T12" s="11">
        <v>76</v>
      </c>
      <c r="U12" s="11">
        <v>76.2</v>
      </c>
      <c r="V12" s="11">
        <v>73</v>
      </c>
      <c r="W12" s="11">
        <v>74.400000000000006</v>
      </c>
      <c r="X12" s="11">
        <v>74.8</v>
      </c>
      <c r="Y12">
        <v>73.599999999999994</v>
      </c>
      <c r="Z12">
        <v>72.8</v>
      </c>
      <c r="AA12" s="10">
        <v>74.143646408839786</v>
      </c>
      <c r="AB12">
        <v>73.5</v>
      </c>
      <c r="AC12">
        <v>72.900000000000006</v>
      </c>
      <c r="AD12">
        <v>73.3</v>
      </c>
    </row>
    <row r="13" spans="1:33" x14ac:dyDescent="0.25">
      <c r="A13" s="1" t="s">
        <v>18</v>
      </c>
      <c r="B13" s="11">
        <v>82.4</v>
      </c>
      <c r="C13" s="11">
        <v>82.9</v>
      </c>
      <c r="D13" s="11">
        <v>82.8</v>
      </c>
      <c r="E13" s="11">
        <v>80.5</v>
      </c>
      <c r="F13" s="11">
        <v>80.2</v>
      </c>
      <c r="G13" s="11">
        <v>79.900000000000006</v>
      </c>
      <c r="H13" s="11">
        <v>79.599999999999994</v>
      </c>
      <c r="I13" s="11">
        <v>79.599999999999994</v>
      </c>
      <c r="J13" s="11">
        <v>79.599999999999994</v>
      </c>
      <c r="K13" s="11">
        <v>80.099999999999994</v>
      </c>
      <c r="L13" s="11">
        <v>79.599999999999994</v>
      </c>
      <c r="M13" s="11">
        <v>79.2</v>
      </c>
      <c r="N13" s="11">
        <v>79.099999999999994</v>
      </c>
      <c r="O13" s="11">
        <v>79.099999999999994</v>
      </c>
      <c r="P13" s="11">
        <v>79.3</v>
      </c>
      <c r="Q13" s="11">
        <v>79.099999999999994</v>
      </c>
      <c r="R13" s="11">
        <v>79.099999999999994</v>
      </c>
      <c r="S13" s="11">
        <v>79.599999999999994</v>
      </c>
      <c r="T13" s="11">
        <v>79.8</v>
      </c>
      <c r="U13" s="11">
        <v>80.099999999999994</v>
      </c>
      <c r="V13" s="11">
        <v>79.7</v>
      </c>
      <c r="W13" s="11">
        <v>80</v>
      </c>
      <c r="X13" s="11">
        <v>80.2</v>
      </c>
      <c r="Y13">
        <v>79.900000000000006</v>
      </c>
      <c r="Z13">
        <v>80.599999999999994</v>
      </c>
      <c r="AA13" s="10">
        <v>80.823293172690768</v>
      </c>
      <c r="AB13">
        <v>81.400000000000006</v>
      </c>
      <c r="AC13">
        <v>81.5</v>
      </c>
      <c r="AD13">
        <v>82</v>
      </c>
    </row>
    <row r="14" spans="1:33" x14ac:dyDescent="0.25">
      <c r="A14" s="1" t="s">
        <v>20</v>
      </c>
      <c r="B14">
        <v>85.4</v>
      </c>
      <c r="C14">
        <v>84.6</v>
      </c>
      <c r="D14">
        <v>85</v>
      </c>
      <c r="E14">
        <v>84.5</v>
      </c>
      <c r="F14">
        <v>85.8</v>
      </c>
      <c r="G14">
        <v>85.4</v>
      </c>
      <c r="H14">
        <v>85.4</v>
      </c>
      <c r="I14">
        <v>85.3</v>
      </c>
      <c r="J14" s="15">
        <v>85.5</v>
      </c>
      <c r="K14" s="15">
        <v>85.7</v>
      </c>
      <c r="L14" s="15">
        <v>85.2</v>
      </c>
      <c r="M14" s="15">
        <v>85.5</v>
      </c>
      <c r="N14" s="15">
        <v>86.2</v>
      </c>
      <c r="O14" s="15">
        <v>86.1</v>
      </c>
      <c r="P14" s="15">
        <v>85.8</v>
      </c>
      <c r="Q14" s="15">
        <v>85.8</v>
      </c>
      <c r="R14" s="15">
        <v>85.6</v>
      </c>
      <c r="S14" s="15">
        <v>85.7</v>
      </c>
      <c r="T14" s="15">
        <v>85.6</v>
      </c>
      <c r="U14" s="15">
        <v>86</v>
      </c>
      <c r="V14" s="15">
        <v>86</v>
      </c>
      <c r="W14" s="11">
        <v>85.6</v>
      </c>
      <c r="X14" s="11">
        <v>85.4</v>
      </c>
      <c r="Y14" s="10">
        <v>85.8</v>
      </c>
      <c r="Z14" s="10">
        <v>85.7</v>
      </c>
      <c r="AA14" s="10">
        <v>84.582893347412877</v>
      </c>
      <c r="AB14" s="10">
        <v>85.6</v>
      </c>
      <c r="AC14" s="10">
        <v>85.3</v>
      </c>
      <c r="AD14" s="10">
        <v>85.1</v>
      </c>
      <c r="AE14" t="s">
        <v>86</v>
      </c>
      <c r="AF14" t="s">
        <v>102</v>
      </c>
      <c r="AG14" s="9" t="s">
        <v>112</v>
      </c>
    </row>
    <row r="15" spans="1:33" x14ac:dyDescent="0.25">
      <c r="A15" s="1" t="s">
        <v>22</v>
      </c>
      <c r="B15" s="15">
        <f t="shared" ref="B15:D15" si="4">$J$15</f>
        <v>73.2</v>
      </c>
      <c r="C15" s="15">
        <f t="shared" si="4"/>
        <v>73.2</v>
      </c>
      <c r="D15" s="15">
        <f t="shared" si="4"/>
        <v>73.2</v>
      </c>
      <c r="E15" s="15">
        <f>$J$15</f>
        <v>73.2</v>
      </c>
      <c r="F15" s="15">
        <f t="shared" ref="F15:I15" si="5">$J$15</f>
        <v>73.2</v>
      </c>
      <c r="G15" s="15">
        <f t="shared" si="5"/>
        <v>73.2</v>
      </c>
      <c r="H15" s="15">
        <f t="shared" si="5"/>
        <v>73.2</v>
      </c>
      <c r="I15" s="15">
        <f t="shared" si="5"/>
        <v>73.2</v>
      </c>
      <c r="J15" s="15">
        <v>73.2</v>
      </c>
      <c r="K15" s="15">
        <v>75</v>
      </c>
      <c r="L15" s="15">
        <v>69.8</v>
      </c>
      <c r="M15" s="15">
        <v>70.099999999999994</v>
      </c>
      <c r="N15" s="15">
        <v>71.7</v>
      </c>
      <c r="O15" s="15">
        <v>73.599999999999994</v>
      </c>
      <c r="P15" s="15">
        <v>72.900000000000006</v>
      </c>
      <c r="Q15" s="15">
        <v>75.7</v>
      </c>
      <c r="R15" s="15">
        <v>78</v>
      </c>
      <c r="S15" s="15">
        <v>77.2</v>
      </c>
      <c r="T15" s="15">
        <v>79.400000000000006</v>
      </c>
      <c r="U15" s="15">
        <v>81.599999999999994</v>
      </c>
      <c r="V15" s="15">
        <v>81.400000000000006</v>
      </c>
      <c r="W15" s="11">
        <v>81.8</v>
      </c>
      <c r="X15" s="11">
        <v>83.6</v>
      </c>
      <c r="Y15">
        <v>81</v>
      </c>
      <c r="Z15">
        <v>81.599999999999994</v>
      </c>
      <c r="AA15" s="10">
        <v>78.260869565217391</v>
      </c>
      <c r="AB15">
        <v>80.099999999999994</v>
      </c>
      <c r="AC15">
        <v>80.5</v>
      </c>
      <c r="AD15">
        <v>80.599999999999994</v>
      </c>
    </row>
    <row r="16" spans="1:33" x14ac:dyDescent="0.25">
      <c r="A16" s="1" t="s">
        <v>24</v>
      </c>
      <c r="B16" s="15">
        <v>84.9</v>
      </c>
      <c r="C16" s="15">
        <v>84.3</v>
      </c>
      <c r="D16" s="15">
        <v>84.2</v>
      </c>
      <c r="E16" s="15">
        <v>83.8</v>
      </c>
      <c r="F16" s="15">
        <v>83</v>
      </c>
      <c r="G16" s="15">
        <v>83</v>
      </c>
      <c r="H16" s="15">
        <v>83.3</v>
      </c>
      <c r="I16" s="15">
        <v>83.3</v>
      </c>
      <c r="J16" s="15">
        <v>83.4</v>
      </c>
      <c r="K16" s="15">
        <v>83.4</v>
      </c>
      <c r="L16" s="15">
        <v>80.599999999999994</v>
      </c>
      <c r="M16" s="15">
        <v>80.599999999999994</v>
      </c>
      <c r="N16" s="15">
        <v>81</v>
      </c>
      <c r="O16" s="15">
        <v>81.400000000000006</v>
      </c>
      <c r="P16" s="15">
        <v>81.900000000000006</v>
      </c>
      <c r="Q16" s="15">
        <v>82.1</v>
      </c>
      <c r="R16" s="15">
        <v>82.3</v>
      </c>
      <c r="S16" s="15">
        <v>82.3</v>
      </c>
      <c r="T16" s="15">
        <v>82.3</v>
      </c>
      <c r="U16" s="15">
        <v>82.1</v>
      </c>
      <c r="V16" s="15">
        <v>82.6</v>
      </c>
      <c r="W16" s="11">
        <v>82.6</v>
      </c>
      <c r="X16" s="11">
        <v>82.8</v>
      </c>
      <c r="Y16">
        <v>83.2</v>
      </c>
      <c r="Z16">
        <v>82.3</v>
      </c>
      <c r="AA16" s="10">
        <v>80.341023069207623</v>
      </c>
      <c r="AB16">
        <v>83.4</v>
      </c>
      <c r="AC16">
        <v>82.6</v>
      </c>
      <c r="AD16">
        <v>81.7</v>
      </c>
    </row>
    <row r="17" spans="1:35" x14ac:dyDescent="0.25">
      <c r="A17" s="1" t="s">
        <v>26</v>
      </c>
      <c r="B17" s="15">
        <v>64</v>
      </c>
      <c r="C17" s="15">
        <v>64.599999999999994</v>
      </c>
      <c r="D17" s="15">
        <v>64.3</v>
      </c>
      <c r="E17" s="15">
        <v>65.400000000000006</v>
      </c>
      <c r="F17" s="15">
        <v>66.7</v>
      </c>
      <c r="G17" s="15">
        <v>66.900000000000006</v>
      </c>
      <c r="H17" s="15">
        <v>67.900000000000006</v>
      </c>
      <c r="I17" s="15">
        <v>68.900000000000006</v>
      </c>
      <c r="J17" s="15">
        <v>70</v>
      </c>
      <c r="K17" s="15">
        <v>71.5</v>
      </c>
      <c r="L17" s="15">
        <v>72.8</v>
      </c>
      <c r="M17" s="15">
        <v>74.3</v>
      </c>
      <c r="N17" s="15">
        <v>75.099999999999994</v>
      </c>
      <c r="O17" s="15">
        <v>76.400000000000006</v>
      </c>
      <c r="P17" s="15">
        <v>77.5</v>
      </c>
      <c r="Q17" s="15">
        <v>78.3</v>
      </c>
      <c r="R17" s="15">
        <v>79.2</v>
      </c>
      <c r="S17" s="15">
        <v>79.900000000000006</v>
      </c>
      <c r="T17" s="15">
        <v>80.8</v>
      </c>
      <c r="U17" s="15">
        <v>81.900000000000006</v>
      </c>
      <c r="V17" s="15">
        <v>81.599999999999994</v>
      </c>
      <c r="W17" s="11">
        <v>81.599999999999994</v>
      </c>
      <c r="X17" s="11">
        <v>81.599999999999994</v>
      </c>
      <c r="Y17">
        <v>81.3</v>
      </c>
      <c r="Z17">
        <v>81.400000000000006</v>
      </c>
      <c r="AA17" s="10">
        <v>81.440162271805278</v>
      </c>
      <c r="AB17">
        <v>81.900000000000006</v>
      </c>
      <c r="AC17">
        <v>82.5</v>
      </c>
      <c r="AD17">
        <v>82.7</v>
      </c>
    </row>
    <row r="18" spans="1:35" x14ac:dyDescent="0.25">
      <c r="A18" s="1" t="s">
        <v>28</v>
      </c>
      <c r="B18" s="15">
        <v>78.099999999999994</v>
      </c>
      <c r="C18" s="15">
        <v>80.400000000000006</v>
      </c>
      <c r="D18" s="15">
        <v>80.8</v>
      </c>
      <c r="E18" s="15">
        <v>81.400000000000006</v>
      </c>
      <c r="F18" s="15">
        <v>81.900000000000006</v>
      </c>
      <c r="G18" s="15">
        <v>82</v>
      </c>
      <c r="H18" s="15">
        <v>81.3</v>
      </c>
      <c r="I18" s="15">
        <v>81.5</v>
      </c>
      <c r="J18" s="15">
        <v>80.5</v>
      </c>
      <c r="K18" s="15">
        <v>81.2</v>
      </c>
      <c r="L18" s="15">
        <v>81</v>
      </c>
      <c r="M18" s="15">
        <v>80.8</v>
      </c>
      <c r="N18" s="15">
        <v>82.5</v>
      </c>
      <c r="O18" s="15">
        <v>83.1</v>
      </c>
      <c r="P18" s="15">
        <v>81.7</v>
      </c>
      <c r="Q18" s="15">
        <v>82</v>
      </c>
      <c r="R18" s="15">
        <v>82.8</v>
      </c>
      <c r="S18" s="15">
        <v>81</v>
      </c>
      <c r="T18" s="15">
        <v>80.3</v>
      </c>
      <c r="U18" s="15">
        <v>81.400000000000006</v>
      </c>
      <c r="V18" s="15">
        <v>82.3</v>
      </c>
      <c r="W18" s="11">
        <v>80.900000000000006</v>
      </c>
      <c r="X18" s="11">
        <v>80.7</v>
      </c>
      <c r="Y18">
        <v>80.7</v>
      </c>
      <c r="Z18">
        <v>82.7</v>
      </c>
      <c r="AA18" s="10">
        <v>81.364562118126273</v>
      </c>
      <c r="AB18">
        <v>81.599999999999994</v>
      </c>
      <c r="AC18">
        <v>85.2</v>
      </c>
      <c r="AD18">
        <v>84.9</v>
      </c>
    </row>
    <row r="19" spans="1:35" x14ac:dyDescent="0.25">
      <c r="A19" s="1" t="s">
        <v>30</v>
      </c>
      <c r="B19">
        <v>84.8</v>
      </c>
      <c r="C19">
        <v>85.1</v>
      </c>
      <c r="D19">
        <v>85.6</v>
      </c>
      <c r="E19">
        <v>86.2</v>
      </c>
      <c r="F19">
        <v>86.5</v>
      </c>
      <c r="G19">
        <v>86.8</v>
      </c>
      <c r="H19">
        <v>86.4</v>
      </c>
      <c r="I19">
        <v>86.4</v>
      </c>
      <c r="J19" s="15">
        <v>86.4</v>
      </c>
      <c r="K19" s="15">
        <v>86.6</v>
      </c>
      <c r="L19" s="15">
        <v>86.1</v>
      </c>
      <c r="M19" s="15">
        <v>86.6</v>
      </c>
      <c r="N19" s="15">
        <v>86.4</v>
      </c>
      <c r="O19" s="15">
        <v>86.6</v>
      </c>
      <c r="P19" s="15">
        <v>86.2</v>
      </c>
      <c r="Q19" s="15">
        <v>85.8</v>
      </c>
      <c r="R19" s="15">
        <v>85.3</v>
      </c>
      <c r="S19" s="15">
        <v>84.9</v>
      </c>
      <c r="T19" s="15">
        <v>84.2</v>
      </c>
      <c r="U19" s="15">
        <v>85.4</v>
      </c>
      <c r="V19" s="15">
        <v>85.5</v>
      </c>
      <c r="W19" s="11">
        <v>85.3</v>
      </c>
      <c r="X19" s="11">
        <v>85.1</v>
      </c>
      <c r="Y19">
        <v>81.400000000000006</v>
      </c>
      <c r="Z19">
        <v>81.599999999999994</v>
      </c>
      <c r="AA19" s="10">
        <v>81.975560081466398</v>
      </c>
      <c r="AB19">
        <v>83.2</v>
      </c>
      <c r="AC19">
        <v>82.8</v>
      </c>
      <c r="AD19">
        <v>83.3</v>
      </c>
      <c r="AG19" t="s">
        <v>111</v>
      </c>
      <c r="AH19" t="s">
        <v>113</v>
      </c>
      <c r="AI19">
        <v>1998</v>
      </c>
    </row>
    <row r="20" spans="1:35" x14ac:dyDescent="0.25">
      <c r="A20" s="1" t="s">
        <v>32</v>
      </c>
      <c r="B20" s="15">
        <f t="shared" ref="B20:D20" si="6">$G$20</f>
        <v>70.7</v>
      </c>
      <c r="C20" s="15">
        <f t="shared" si="6"/>
        <v>70.7</v>
      </c>
      <c r="D20" s="15">
        <f t="shared" si="6"/>
        <v>70.7</v>
      </c>
      <c r="E20" s="15">
        <f>$G$20</f>
        <v>70.7</v>
      </c>
      <c r="F20" s="15">
        <f>$G$20</f>
        <v>70.7</v>
      </c>
      <c r="G20" s="15">
        <v>70.7</v>
      </c>
      <c r="H20" s="15">
        <v>72.900000000000006</v>
      </c>
      <c r="I20" s="15">
        <v>74.599999999999994</v>
      </c>
      <c r="J20" s="15">
        <v>77.599999999999994</v>
      </c>
      <c r="K20" s="15">
        <v>80.900000000000006</v>
      </c>
      <c r="L20" s="15">
        <v>81.400000000000006</v>
      </c>
      <c r="M20" s="15">
        <v>81.7</v>
      </c>
      <c r="N20" s="15">
        <v>82.2</v>
      </c>
      <c r="O20" s="15">
        <v>82.2</v>
      </c>
      <c r="P20" s="15">
        <v>83.8</v>
      </c>
      <c r="Q20" s="15">
        <v>83.8</v>
      </c>
      <c r="R20" s="15">
        <v>83.7</v>
      </c>
      <c r="S20" s="15">
        <v>82.9</v>
      </c>
      <c r="T20" s="15">
        <v>82.2</v>
      </c>
      <c r="U20" s="15">
        <v>83.6</v>
      </c>
      <c r="V20" s="15">
        <v>83.7</v>
      </c>
      <c r="W20" s="11">
        <v>84.6</v>
      </c>
      <c r="X20" s="11">
        <v>85.8</v>
      </c>
      <c r="Y20">
        <v>85.5</v>
      </c>
      <c r="Z20">
        <v>85.1</v>
      </c>
      <c r="AA20" s="10">
        <v>85.932721712538225</v>
      </c>
      <c r="AB20">
        <v>85</v>
      </c>
      <c r="AC20">
        <v>84.3</v>
      </c>
      <c r="AD20">
        <v>84.8</v>
      </c>
    </row>
    <row r="21" spans="1:35" x14ac:dyDescent="0.25">
      <c r="A21" s="1" t="s">
        <v>34</v>
      </c>
      <c r="B21" s="15">
        <v>80.2</v>
      </c>
      <c r="C21" s="15">
        <v>80.599999999999994</v>
      </c>
      <c r="D21" s="15">
        <v>82.3</v>
      </c>
      <c r="E21" s="15">
        <v>82.9</v>
      </c>
      <c r="F21" s="15">
        <v>83</v>
      </c>
      <c r="G21" s="15">
        <v>82.4</v>
      </c>
      <c r="H21" s="15">
        <v>82.5</v>
      </c>
      <c r="I21" s="15">
        <v>82.7</v>
      </c>
      <c r="J21" s="15">
        <v>83.4</v>
      </c>
      <c r="K21" s="15">
        <v>83</v>
      </c>
      <c r="L21" s="15">
        <v>83.3</v>
      </c>
      <c r="M21" s="15">
        <v>83.2</v>
      </c>
      <c r="N21" s="15">
        <v>83.3</v>
      </c>
      <c r="O21" s="15">
        <v>83.4</v>
      </c>
      <c r="P21" s="15">
        <v>83.4</v>
      </c>
      <c r="Q21" s="15">
        <v>81.8</v>
      </c>
      <c r="R21" s="15">
        <v>81.5</v>
      </c>
      <c r="S21" s="15">
        <v>81.599999999999994</v>
      </c>
      <c r="T21" s="15">
        <v>81.7</v>
      </c>
      <c r="U21" s="15">
        <v>82.8</v>
      </c>
      <c r="V21" s="15">
        <v>81.7</v>
      </c>
      <c r="W21" s="11">
        <v>81.099999999999994</v>
      </c>
      <c r="X21" s="11">
        <v>78.900000000000006</v>
      </c>
      <c r="Y21">
        <v>79.7</v>
      </c>
      <c r="Z21">
        <v>80.8</v>
      </c>
      <c r="AA21" s="10">
        <v>81.432896064581229</v>
      </c>
      <c r="AB21">
        <v>82</v>
      </c>
      <c r="AC21">
        <v>82.7</v>
      </c>
      <c r="AD21">
        <v>82</v>
      </c>
    </row>
    <row r="22" spans="1:35" x14ac:dyDescent="0.25">
      <c r="A22" s="1" t="s">
        <v>36</v>
      </c>
      <c r="B22" s="15">
        <f t="shared" ref="B22:D22" si="7">$G$22</f>
        <v>77.3</v>
      </c>
      <c r="C22" s="15">
        <f t="shared" si="7"/>
        <v>77.3</v>
      </c>
      <c r="D22" s="15">
        <f t="shared" si="7"/>
        <v>77.3</v>
      </c>
      <c r="E22" s="15">
        <f>$G$22</f>
        <v>77.3</v>
      </c>
      <c r="F22" s="15">
        <f>$G$22</f>
        <v>77.3</v>
      </c>
      <c r="G22" s="15">
        <v>77.3</v>
      </c>
      <c r="H22" s="15">
        <v>77.099999999999994</v>
      </c>
      <c r="I22" s="15">
        <v>77.400000000000006</v>
      </c>
      <c r="J22" s="15">
        <v>77.7</v>
      </c>
      <c r="K22" s="15">
        <v>77.900000000000006</v>
      </c>
      <c r="L22" s="15">
        <v>77.7</v>
      </c>
      <c r="M22" s="15">
        <v>77.5</v>
      </c>
      <c r="N22" s="15">
        <v>77.400000000000006</v>
      </c>
      <c r="O22" s="15">
        <v>76.400000000000006</v>
      </c>
      <c r="P22" s="15">
        <v>78.8</v>
      </c>
      <c r="Q22" s="15">
        <v>79.2</v>
      </c>
      <c r="R22" s="15">
        <v>79.599999999999994</v>
      </c>
      <c r="S22" s="15">
        <v>80.3</v>
      </c>
      <c r="T22" s="15">
        <v>81.2</v>
      </c>
      <c r="U22" s="15">
        <v>82.4</v>
      </c>
      <c r="V22" s="15">
        <v>81.900000000000006</v>
      </c>
      <c r="W22" s="11">
        <v>81.7</v>
      </c>
      <c r="X22" s="11">
        <v>81.3</v>
      </c>
      <c r="Y22">
        <v>81.5</v>
      </c>
      <c r="Z22">
        <v>81.8</v>
      </c>
      <c r="AA22" s="10">
        <v>81.3</v>
      </c>
      <c r="AB22">
        <v>81.400000000000006</v>
      </c>
      <c r="AC22">
        <v>81</v>
      </c>
      <c r="AD22">
        <v>81.099999999999994</v>
      </c>
    </row>
    <row r="23" spans="1:35" x14ac:dyDescent="0.25">
      <c r="A23" s="1" t="s">
        <v>38</v>
      </c>
      <c r="B23" s="15">
        <f t="shared" ref="B23:D23" si="8">$G$23</f>
        <v>67.3</v>
      </c>
      <c r="C23" s="15">
        <f t="shared" si="8"/>
        <v>67.3</v>
      </c>
      <c r="D23" s="15">
        <f t="shared" si="8"/>
        <v>67.3</v>
      </c>
      <c r="E23" s="15">
        <f>$G$23</f>
        <v>67.3</v>
      </c>
      <c r="F23" s="15">
        <f>$G$23</f>
        <v>67.3</v>
      </c>
      <c r="G23" s="15">
        <v>67.3</v>
      </c>
      <c r="H23" s="15">
        <v>71.599999999999994</v>
      </c>
      <c r="I23" s="15">
        <v>72.8</v>
      </c>
      <c r="J23" s="15">
        <v>74</v>
      </c>
      <c r="K23" s="15">
        <v>73.900000000000006</v>
      </c>
      <c r="L23" s="15">
        <v>76.900000000000006</v>
      </c>
      <c r="M23" s="15">
        <v>79.900000000000006</v>
      </c>
      <c r="N23" s="15">
        <v>76.599999999999994</v>
      </c>
      <c r="O23" s="15">
        <v>75.7</v>
      </c>
      <c r="P23" s="15">
        <v>73.8</v>
      </c>
      <c r="Q23" s="15">
        <v>73.5</v>
      </c>
      <c r="R23" s="15">
        <v>76.599999999999994</v>
      </c>
      <c r="S23" s="15">
        <v>79.400000000000006</v>
      </c>
      <c r="T23" s="15">
        <v>78.7</v>
      </c>
      <c r="U23" s="15">
        <v>80.2</v>
      </c>
      <c r="V23" s="15">
        <v>78.2</v>
      </c>
      <c r="W23" s="11">
        <v>76.2</v>
      </c>
      <c r="X23" s="11">
        <v>76.900000000000006</v>
      </c>
      <c r="Y23">
        <v>77.3</v>
      </c>
      <c r="Z23">
        <v>79</v>
      </c>
      <c r="AA23" s="10">
        <v>82.275931520644519</v>
      </c>
      <c r="AB23">
        <v>81.5</v>
      </c>
      <c r="AC23">
        <v>82.7</v>
      </c>
      <c r="AD23">
        <v>82.8</v>
      </c>
    </row>
    <row r="24" spans="1:35" ht="18.75" x14ac:dyDescent="0.3">
      <c r="A24" s="1" t="s">
        <v>40</v>
      </c>
      <c r="B24" s="15">
        <f>$L$24</f>
        <v>82.2</v>
      </c>
      <c r="C24" s="15">
        <f t="shared" ref="C24:K24" si="9">$L$24</f>
        <v>82.2</v>
      </c>
      <c r="D24" s="15">
        <f t="shared" si="9"/>
        <v>82.2</v>
      </c>
      <c r="E24" s="15">
        <f t="shared" si="9"/>
        <v>82.2</v>
      </c>
      <c r="F24" s="15">
        <f t="shared" si="9"/>
        <v>82.2</v>
      </c>
      <c r="G24" s="15">
        <f t="shared" si="9"/>
        <v>82.2</v>
      </c>
      <c r="H24" s="15">
        <f t="shared" si="9"/>
        <v>82.2</v>
      </c>
      <c r="I24" s="15">
        <f t="shared" si="9"/>
        <v>82.2</v>
      </c>
      <c r="J24" s="15">
        <f t="shared" si="9"/>
        <v>82.2</v>
      </c>
      <c r="K24" s="15">
        <f t="shared" si="9"/>
        <v>82.2</v>
      </c>
      <c r="L24" s="15">
        <v>82.2</v>
      </c>
      <c r="M24" s="15">
        <v>82.6</v>
      </c>
      <c r="N24" s="15">
        <v>82</v>
      </c>
      <c r="O24" s="15">
        <v>85</v>
      </c>
      <c r="P24" s="15">
        <v>86.6</v>
      </c>
      <c r="Q24" s="15">
        <v>89.8</v>
      </c>
      <c r="R24" s="15">
        <v>91.4</v>
      </c>
      <c r="S24" s="15">
        <v>91</v>
      </c>
      <c r="T24" s="15">
        <v>91.2</v>
      </c>
      <c r="U24" s="15">
        <v>92.3</v>
      </c>
      <c r="V24" s="15">
        <v>91.7</v>
      </c>
      <c r="W24" s="11">
        <v>90.8</v>
      </c>
      <c r="X24" s="11">
        <v>91</v>
      </c>
      <c r="Y24">
        <v>91.4</v>
      </c>
      <c r="Z24">
        <v>88.3</v>
      </c>
      <c r="AA24" s="10">
        <v>89.199999999999989</v>
      </c>
      <c r="AB24">
        <v>89.9</v>
      </c>
      <c r="AC24">
        <v>91.1</v>
      </c>
      <c r="AD24">
        <v>90.4</v>
      </c>
      <c r="AG24" s="18" t="s">
        <v>121</v>
      </c>
    </row>
    <row r="25" spans="1:35" x14ac:dyDescent="0.25">
      <c r="A25" s="1" t="s">
        <v>42</v>
      </c>
      <c r="B25" s="15">
        <v>85.3</v>
      </c>
      <c r="C25" s="15">
        <v>85.4</v>
      </c>
      <c r="D25" s="15">
        <v>84.9</v>
      </c>
      <c r="E25" s="15">
        <v>85.2</v>
      </c>
      <c r="F25" s="15">
        <v>84.9</v>
      </c>
      <c r="G25" s="15">
        <v>85</v>
      </c>
      <c r="H25" s="15">
        <v>85.2</v>
      </c>
      <c r="I25" s="15">
        <v>85.1</v>
      </c>
      <c r="J25" s="15">
        <v>85.2</v>
      </c>
      <c r="K25" s="15">
        <v>84.9</v>
      </c>
      <c r="L25" s="15">
        <v>85.5</v>
      </c>
      <c r="M25" s="15">
        <v>85.2</v>
      </c>
      <c r="N25" s="15">
        <v>85.7</v>
      </c>
      <c r="O25" s="15">
        <v>85.7</v>
      </c>
      <c r="P25" s="15">
        <v>85.6</v>
      </c>
      <c r="Q25" s="15">
        <v>85.5</v>
      </c>
      <c r="R25" s="15">
        <v>85.3</v>
      </c>
      <c r="S25" s="15">
        <v>84.9</v>
      </c>
      <c r="T25" s="15">
        <v>84.2</v>
      </c>
      <c r="U25" s="15">
        <v>84.3</v>
      </c>
      <c r="V25" s="15">
        <v>83.5</v>
      </c>
      <c r="W25" s="11">
        <v>83.1</v>
      </c>
      <c r="X25" s="11">
        <v>83</v>
      </c>
      <c r="Y25">
        <v>82.8</v>
      </c>
      <c r="Z25">
        <v>83.6</v>
      </c>
      <c r="AA25" s="10">
        <v>82.899999999999991</v>
      </c>
      <c r="AB25">
        <v>83.1</v>
      </c>
      <c r="AC25">
        <v>82.9</v>
      </c>
      <c r="AD25">
        <v>82.9</v>
      </c>
    </row>
    <row r="26" spans="1:35" x14ac:dyDescent="0.25">
      <c r="A26" s="1" t="s">
        <v>44</v>
      </c>
      <c r="B26" s="15">
        <v>60.5</v>
      </c>
      <c r="C26" s="15">
        <v>63.2</v>
      </c>
      <c r="D26" s="15">
        <v>63.9</v>
      </c>
      <c r="E26" s="15">
        <v>64.5</v>
      </c>
      <c r="F26" s="15">
        <v>64.3</v>
      </c>
      <c r="G26" s="15">
        <v>64.400000000000006</v>
      </c>
      <c r="H26" s="15">
        <v>63.9</v>
      </c>
      <c r="I26" s="15">
        <v>64.599999999999994</v>
      </c>
      <c r="J26" s="15">
        <v>63.9</v>
      </c>
      <c r="K26" s="15">
        <v>62.8</v>
      </c>
      <c r="L26" s="15">
        <v>61.9</v>
      </c>
      <c r="M26" s="15">
        <v>61.7</v>
      </c>
      <c r="N26" s="15">
        <v>61.1</v>
      </c>
      <c r="O26" s="15">
        <v>62.1</v>
      </c>
      <c r="P26" s="15">
        <v>63.2</v>
      </c>
      <c r="Q26" s="15">
        <v>64.2</v>
      </c>
      <c r="R26" s="15">
        <v>65.599999999999994</v>
      </c>
      <c r="S26" s="15">
        <v>67.599999999999994</v>
      </c>
      <c r="T26" s="15">
        <v>67.5</v>
      </c>
      <c r="U26" s="15">
        <v>69.099999999999994</v>
      </c>
      <c r="V26" s="15">
        <v>68.599999999999994</v>
      </c>
      <c r="W26" s="11">
        <v>68.3</v>
      </c>
      <c r="X26" s="11">
        <v>67.7</v>
      </c>
      <c r="Y26">
        <v>67.5</v>
      </c>
      <c r="Z26">
        <v>67.5</v>
      </c>
      <c r="AA26" s="10">
        <v>68.186528497409327</v>
      </c>
      <c r="AB26">
        <v>69.2</v>
      </c>
      <c r="AC26">
        <v>70</v>
      </c>
      <c r="AD26">
        <v>70.599999999999994</v>
      </c>
    </row>
    <row r="27" spans="1:35" x14ac:dyDescent="0.25">
      <c r="A27" s="1" t="s">
        <v>45</v>
      </c>
      <c r="B27" s="15">
        <f>$G$27</f>
        <v>80.599999999999994</v>
      </c>
      <c r="C27" s="15">
        <f t="shared" ref="C27:F27" si="10">$G$27</f>
        <v>80.599999999999994</v>
      </c>
      <c r="D27" s="15">
        <f t="shared" si="10"/>
        <v>80.599999999999994</v>
      </c>
      <c r="E27" s="15">
        <f t="shared" si="10"/>
        <v>80.599999999999994</v>
      </c>
      <c r="F27" s="15">
        <f t="shared" si="10"/>
        <v>80.599999999999994</v>
      </c>
      <c r="G27" s="15">
        <v>80.599999999999994</v>
      </c>
      <c r="H27" s="15">
        <v>80.400000000000006</v>
      </c>
      <c r="I27" s="15">
        <v>79.8</v>
      </c>
      <c r="J27" s="15">
        <v>79.599999999999994</v>
      </c>
      <c r="K27" s="15">
        <v>79.599999999999994</v>
      </c>
      <c r="L27" s="15">
        <v>79.599999999999994</v>
      </c>
      <c r="M27" s="15">
        <v>79.3</v>
      </c>
      <c r="N27" s="15">
        <v>79.400000000000006</v>
      </c>
      <c r="O27" s="15">
        <v>79.5</v>
      </c>
      <c r="P27" s="15">
        <v>79.599999999999994</v>
      </c>
      <c r="Q27" s="15">
        <v>80.3</v>
      </c>
      <c r="R27" s="15">
        <v>80.400000000000006</v>
      </c>
      <c r="S27" s="15">
        <v>80.599999999999994</v>
      </c>
      <c r="T27" s="15">
        <v>80.8</v>
      </c>
      <c r="U27" s="15">
        <v>81.900000000000006</v>
      </c>
      <c r="V27" s="15">
        <v>81.5</v>
      </c>
      <c r="W27" s="11">
        <v>82.4</v>
      </c>
      <c r="X27" s="11">
        <v>82.5</v>
      </c>
      <c r="Y27">
        <v>83</v>
      </c>
      <c r="Z27">
        <v>83.1</v>
      </c>
      <c r="AA27" s="10">
        <v>82.3</v>
      </c>
      <c r="AB27">
        <v>82.6</v>
      </c>
      <c r="AC27">
        <v>82.5</v>
      </c>
      <c r="AD27">
        <v>82.5</v>
      </c>
    </row>
    <row r="28" spans="1:35" x14ac:dyDescent="0.25">
      <c r="A28" s="1" t="s">
        <v>47</v>
      </c>
      <c r="B28" s="15">
        <f>$D$28</f>
        <v>83.8</v>
      </c>
      <c r="C28" s="15">
        <f>$D$28</f>
        <v>83.8</v>
      </c>
      <c r="D28" s="15">
        <v>83.8</v>
      </c>
      <c r="E28" s="15">
        <v>83.8</v>
      </c>
      <c r="F28" s="15">
        <f>E28+(1+($AF$28/100))^(F1-E1)</f>
        <v>84.8</v>
      </c>
      <c r="G28" s="15">
        <f>$F$28*(1+($AG$28/100))^(G1-$F$1)</f>
        <v>84.998830851470075</v>
      </c>
      <c r="H28" s="15">
        <f t="shared" ref="H28:J28" si="11">$F$28*(1+($AG$28/100))^(H1-$F$1)</f>
        <v>85.198127902320991</v>
      </c>
      <c r="I28" s="15">
        <f t="shared" si="11"/>
        <v>85.397892245652059</v>
      </c>
      <c r="J28" s="15">
        <f t="shared" si="11"/>
        <v>85.598124977125551</v>
      </c>
      <c r="K28" s="15">
        <f>$F$28*(1+($AG$28/100))^(K1-$F$1)</f>
        <v>85.798827194972773</v>
      </c>
      <c r="L28" s="15">
        <v>86</v>
      </c>
      <c r="M28" s="15">
        <v>86</v>
      </c>
      <c r="N28" s="15">
        <v>86.4</v>
      </c>
      <c r="O28" s="15">
        <v>87.4</v>
      </c>
      <c r="P28" s="15">
        <v>87.7</v>
      </c>
      <c r="Q28" s="15">
        <v>87.3</v>
      </c>
      <c r="R28" s="15">
        <v>87.2</v>
      </c>
      <c r="S28" s="15">
        <v>87.1</v>
      </c>
      <c r="T28" s="15">
        <v>87.3</v>
      </c>
      <c r="U28" s="15">
        <v>87.3</v>
      </c>
      <c r="V28" s="15">
        <v>87.7</v>
      </c>
      <c r="W28" s="11">
        <v>86.5</v>
      </c>
      <c r="X28" s="11">
        <v>88.2</v>
      </c>
      <c r="Y28">
        <v>86</v>
      </c>
      <c r="Z28">
        <v>85.5</v>
      </c>
      <c r="AA28" s="10">
        <v>86.130653266331663</v>
      </c>
      <c r="AB28">
        <v>86</v>
      </c>
      <c r="AC28">
        <v>85.7</v>
      </c>
      <c r="AD28">
        <v>85.7</v>
      </c>
      <c r="AF28" s="24"/>
      <c r="AG28" s="24">
        <f>(POWER(L28/F28,(1/(L1-F1)))-1)*100</f>
        <v>0.23447034371470998</v>
      </c>
    </row>
    <row r="29" spans="1:35" x14ac:dyDescent="0.25">
      <c r="A29" s="1" t="s">
        <v>49</v>
      </c>
      <c r="B29" s="15">
        <v>79.599999999999994</v>
      </c>
      <c r="C29" s="15">
        <v>79.2</v>
      </c>
      <c r="D29" s="15">
        <v>79</v>
      </c>
      <c r="E29" s="15">
        <v>79.2</v>
      </c>
      <c r="F29" s="15">
        <v>79.400000000000006</v>
      </c>
      <c r="G29" s="15">
        <v>78.8</v>
      </c>
      <c r="H29" s="15">
        <v>78.8</v>
      </c>
      <c r="I29" s="15">
        <v>80</v>
      </c>
      <c r="J29" s="15">
        <v>80</v>
      </c>
      <c r="K29" s="15">
        <v>79.900000000000006</v>
      </c>
      <c r="L29" s="15">
        <v>79.5</v>
      </c>
      <c r="M29" s="15">
        <v>79.599999999999994</v>
      </c>
      <c r="N29" s="15">
        <v>79.7</v>
      </c>
      <c r="O29" s="15">
        <v>79.8</v>
      </c>
      <c r="P29" s="15">
        <v>79.900000000000006</v>
      </c>
      <c r="Q29" s="15">
        <v>79.8</v>
      </c>
      <c r="R29" s="15">
        <v>79.5</v>
      </c>
      <c r="S29" s="15">
        <v>79.3</v>
      </c>
      <c r="T29" s="15">
        <v>78.8</v>
      </c>
      <c r="U29" s="15">
        <v>79.7</v>
      </c>
      <c r="V29" s="15">
        <v>79.599999999999994</v>
      </c>
      <c r="W29" s="11">
        <v>79.099999999999994</v>
      </c>
      <c r="X29" s="11">
        <v>78.5</v>
      </c>
      <c r="Y29">
        <v>78.400000000000006</v>
      </c>
      <c r="Z29">
        <v>78.5</v>
      </c>
      <c r="AA29" s="10">
        <v>77.813504823151121</v>
      </c>
      <c r="AB29">
        <v>78.599999999999994</v>
      </c>
      <c r="AC29">
        <v>78.599999999999994</v>
      </c>
      <c r="AD29">
        <v>77.099999999999994</v>
      </c>
    </row>
    <row r="30" spans="1:35" x14ac:dyDescent="0.25">
      <c r="A30" s="1" t="s">
        <v>51</v>
      </c>
      <c r="B30" s="15">
        <v>41.3</v>
      </c>
      <c r="C30" s="15">
        <v>49.8</v>
      </c>
      <c r="D30" s="15">
        <v>55.3</v>
      </c>
      <c r="E30" s="15">
        <v>57.9</v>
      </c>
      <c r="F30" s="15">
        <v>62.3</v>
      </c>
      <c r="G30" s="15">
        <v>64.599999999999994</v>
      </c>
      <c r="H30" s="15">
        <v>69.3</v>
      </c>
      <c r="I30" s="15">
        <v>71.3</v>
      </c>
      <c r="J30" s="15">
        <v>72.099999999999994</v>
      </c>
      <c r="K30" s="15">
        <v>72.3</v>
      </c>
      <c r="L30" s="15">
        <v>64.3</v>
      </c>
      <c r="M30" s="15">
        <v>66.900000000000006</v>
      </c>
      <c r="N30" s="15">
        <v>69.7</v>
      </c>
      <c r="O30" s="15">
        <v>70.8</v>
      </c>
      <c r="P30" s="15">
        <v>72.3</v>
      </c>
      <c r="Q30" s="15">
        <v>74.599999999999994</v>
      </c>
      <c r="R30" s="15">
        <v>76.599999999999994</v>
      </c>
      <c r="S30" s="15">
        <v>70.7</v>
      </c>
      <c r="T30" s="15">
        <v>71.900000000000006</v>
      </c>
      <c r="U30" s="15">
        <v>74.7</v>
      </c>
      <c r="V30" s="15">
        <v>76.099999999999994</v>
      </c>
      <c r="W30" s="11">
        <v>77.400000000000006</v>
      </c>
      <c r="X30" s="11">
        <v>84.6</v>
      </c>
      <c r="Y30">
        <v>78</v>
      </c>
      <c r="Z30">
        <v>78.2</v>
      </c>
      <c r="AA30" s="10">
        <v>78.556910569105696</v>
      </c>
      <c r="AB30">
        <v>78.5</v>
      </c>
      <c r="AC30">
        <v>78.5</v>
      </c>
      <c r="AD30">
        <v>79.3</v>
      </c>
    </row>
    <row r="31" spans="1:35" x14ac:dyDescent="0.25">
      <c r="A31" s="1" t="s">
        <v>52</v>
      </c>
      <c r="B31" s="15">
        <f>$D$31</f>
        <v>68.2</v>
      </c>
      <c r="C31" s="15">
        <f>$D$31</f>
        <v>68.2</v>
      </c>
      <c r="D31" s="15">
        <v>68.2</v>
      </c>
      <c r="E31" s="15">
        <v>72.2</v>
      </c>
      <c r="F31" s="15">
        <v>74.3</v>
      </c>
      <c r="G31" s="15">
        <v>76.5</v>
      </c>
      <c r="H31" s="15">
        <v>78.099999999999994</v>
      </c>
      <c r="I31" s="15">
        <v>80</v>
      </c>
      <c r="J31" s="15">
        <v>80</v>
      </c>
      <c r="K31" s="15">
        <v>81.099999999999994</v>
      </c>
      <c r="L31" s="15">
        <v>81.7</v>
      </c>
      <c r="M31" s="15">
        <v>82.8</v>
      </c>
      <c r="N31" s="15">
        <v>84.9</v>
      </c>
      <c r="O31" s="15">
        <v>85.1</v>
      </c>
      <c r="P31" s="15">
        <v>85.1</v>
      </c>
      <c r="Q31" s="15">
        <v>89.3</v>
      </c>
      <c r="R31" s="15">
        <v>89.6</v>
      </c>
      <c r="S31" s="15">
        <v>89.4</v>
      </c>
      <c r="T31" s="15">
        <v>89.2</v>
      </c>
      <c r="U31" s="15">
        <v>89.4</v>
      </c>
      <c r="V31" s="15">
        <v>89.1</v>
      </c>
      <c r="W31" s="11">
        <v>89.2</v>
      </c>
      <c r="X31" s="11">
        <v>89.3</v>
      </c>
      <c r="Y31">
        <v>89.4</v>
      </c>
      <c r="Z31">
        <v>89.8</v>
      </c>
      <c r="AA31" s="10">
        <v>89.48432760364004</v>
      </c>
      <c r="AB31">
        <v>88.4</v>
      </c>
      <c r="AC31">
        <v>88.5</v>
      </c>
      <c r="AD31">
        <v>88.4</v>
      </c>
    </row>
    <row r="32" spans="1:35" x14ac:dyDescent="0.25">
      <c r="A32" s="1" t="s">
        <v>54</v>
      </c>
      <c r="B32" s="15">
        <f>$G$32</f>
        <v>56.2</v>
      </c>
      <c r="C32" s="15">
        <f>$B$32</f>
        <v>56.2</v>
      </c>
      <c r="D32" s="15">
        <f t="shared" ref="D32:F32" si="12">$B$32</f>
        <v>56.2</v>
      </c>
      <c r="E32" s="15">
        <f t="shared" si="12"/>
        <v>56.2</v>
      </c>
      <c r="F32" s="15">
        <f t="shared" si="12"/>
        <v>56.2</v>
      </c>
      <c r="G32" s="15">
        <v>56.2</v>
      </c>
      <c r="H32" s="15">
        <v>57.7</v>
      </c>
      <c r="I32" s="15">
        <v>61.3</v>
      </c>
      <c r="J32" s="15">
        <v>66.099999999999994</v>
      </c>
      <c r="K32" s="15">
        <v>69.8</v>
      </c>
      <c r="L32" s="15">
        <v>71.5</v>
      </c>
      <c r="M32" s="15">
        <v>72.5</v>
      </c>
      <c r="N32" s="15">
        <v>75.8</v>
      </c>
      <c r="O32" s="15">
        <v>75.7</v>
      </c>
      <c r="P32" s="15">
        <v>76.2</v>
      </c>
      <c r="Q32" s="15">
        <v>75.5</v>
      </c>
      <c r="R32" s="15">
        <v>76.400000000000006</v>
      </c>
      <c r="S32" s="15">
        <v>77.5</v>
      </c>
      <c r="T32" s="15">
        <v>77.2</v>
      </c>
      <c r="U32" s="15">
        <v>80</v>
      </c>
      <c r="V32" s="15">
        <v>78</v>
      </c>
      <c r="W32" s="11">
        <v>78.5</v>
      </c>
      <c r="X32" s="11">
        <v>82.2</v>
      </c>
      <c r="Y32">
        <v>78.900000000000006</v>
      </c>
      <c r="Z32">
        <v>78.5</v>
      </c>
      <c r="AA32" s="10">
        <v>79.914529914529922</v>
      </c>
      <c r="AB32">
        <v>80.099999999999994</v>
      </c>
      <c r="AC32">
        <v>80.3</v>
      </c>
      <c r="AD32">
        <v>80.3</v>
      </c>
    </row>
    <row r="33" spans="1:35" x14ac:dyDescent="0.25">
      <c r="A33" s="1" t="s">
        <v>56</v>
      </c>
      <c r="B33" s="15">
        <v>62.7</v>
      </c>
      <c r="C33" s="15">
        <v>66.400000000000006</v>
      </c>
      <c r="D33" s="15">
        <v>73.900000000000006</v>
      </c>
      <c r="E33" s="15">
        <v>75.8</v>
      </c>
      <c r="F33" s="15">
        <v>76.599999999999994</v>
      </c>
      <c r="G33" s="15">
        <v>77.599999999999994</v>
      </c>
      <c r="H33" s="15">
        <v>78.400000000000006</v>
      </c>
      <c r="I33" s="15">
        <v>79.2</v>
      </c>
      <c r="J33" s="15">
        <v>80.8</v>
      </c>
      <c r="K33" s="15">
        <v>80.8</v>
      </c>
      <c r="L33" s="15">
        <v>82.9</v>
      </c>
      <c r="M33" s="15">
        <v>83.5</v>
      </c>
      <c r="N33" s="15">
        <v>83.9</v>
      </c>
      <c r="O33" s="15">
        <v>83.5</v>
      </c>
      <c r="P33" s="15">
        <v>84.9</v>
      </c>
      <c r="Q33" s="15">
        <v>85.6</v>
      </c>
      <c r="R33" s="15">
        <v>85.6</v>
      </c>
      <c r="S33" s="15">
        <v>86</v>
      </c>
      <c r="T33" s="15">
        <v>86.4</v>
      </c>
      <c r="U33" s="15">
        <v>86.7</v>
      </c>
      <c r="V33" s="15">
        <v>86.8</v>
      </c>
      <c r="W33" s="11">
        <v>86.6</v>
      </c>
      <c r="X33" s="11">
        <v>86.7</v>
      </c>
      <c r="Y33">
        <v>86.3</v>
      </c>
      <c r="Z33">
        <v>86.3</v>
      </c>
      <c r="AA33" s="10">
        <v>86.100000000000009</v>
      </c>
      <c r="AB33">
        <v>86.3</v>
      </c>
      <c r="AC33">
        <v>86.5</v>
      </c>
      <c r="AD33">
        <v>86.4</v>
      </c>
    </row>
    <row r="34" spans="1:35" x14ac:dyDescent="0.25">
      <c r="A34" s="1" t="s">
        <v>58</v>
      </c>
      <c r="B34" s="15">
        <f>$E$34</f>
        <v>46.5</v>
      </c>
      <c r="C34" s="15">
        <f t="shared" ref="C34:D34" si="13">$E$34</f>
        <v>46.5</v>
      </c>
      <c r="D34" s="15">
        <f t="shared" si="13"/>
        <v>46.5</v>
      </c>
      <c r="E34" s="15">
        <v>46.5</v>
      </c>
      <c r="F34" s="15">
        <v>47.7</v>
      </c>
      <c r="G34" s="15">
        <v>44.5</v>
      </c>
      <c r="H34" s="15">
        <v>45.8</v>
      </c>
      <c r="I34" s="15">
        <v>49.5</v>
      </c>
      <c r="J34" s="15">
        <v>52.8</v>
      </c>
      <c r="K34" s="15">
        <v>57</v>
      </c>
      <c r="L34" s="15">
        <v>64.400000000000006</v>
      </c>
      <c r="M34" s="15">
        <v>64.7</v>
      </c>
      <c r="N34" s="15">
        <v>66.8</v>
      </c>
      <c r="O34" s="15">
        <v>68.8</v>
      </c>
      <c r="P34" s="15">
        <v>67.8</v>
      </c>
      <c r="Q34" s="15">
        <v>69.400000000000006</v>
      </c>
      <c r="R34" s="15">
        <v>70.7</v>
      </c>
      <c r="S34" s="15">
        <v>72</v>
      </c>
      <c r="T34" s="15">
        <v>73</v>
      </c>
      <c r="U34" s="15">
        <v>77.599999999999994</v>
      </c>
      <c r="V34" s="15">
        <v>78</v>
      </c>
      <c r="W34" s="11">
        <v>77.3</v>
      </c>
      <c r="X34" s="11">
        <v>77.8</v>
      </c>
      <c r="Y34">
        <v>77.8</v>
      </c>
      <c r="Z34">
        <v>77.400000000000006</v>
      </c>
      <c r="AA34" s="10">
        <v>75.830815709969784</v>
      </c>
      <c r="AB34">
        <v>74.8</v>
      </c>
      <c r="AC34">
        <v>74.400000000000006</v>
      </c>
      <c r="AD34">
        <v>73.900000000000006</v>
      </c>
    </row>
    <row r="35" spans="1:35" x14ac:dyDescent="0.25">
      <c r="A35" s="1" t="s">
        <v>60</v>
      </c>
      <c r="B35" s="15">
        <v>81.2</v>
      </c>
      <c r="C35" s="15">
        <v>81.7</v>
      </c>
      <c r="D35" s="15">
        <v>82</v>
      </c>
      <c r="E35" s="15">
        <v>81.900000000000006</v>
      </c>
      <c r="F35" s="15">
        <v>81.8</v>
      </c>
      <c r="G35" s="15">
        <v>81.7</v>
      </c>
      <c r="H35" s="15">
        <v>81.7</v>
      </c>
      <c r="I35" s="15">
        <v>82</v>
      </c>
      <c r="J35" s="15">
        <v>82.7</v>
      </c>
      <c r="K35" s="15">
        <v>83.3</v>
      </c>
      <c r="L35" s="15">
        <v>83.4</v>
      </c>
      <c r="M35" s="15">
        <v>83.8</v>
      </c>
      <c r="N35" s="15">
        <v>84.1</v>
      </c>
      <c r="O35" s="15">
        <v>84.4</v>
      </c>
      <c r="P35" s="15">
        <v>84.8</v>
      </c>
      <c r="Q35" s="15">
        <v>84.9</v>
      </c>
      <c r="R35" s="15">
        <v>84.9</v>
      </c>
      <c r="S35" s="15">
        <v>84.9</v>
      </c>
      <c r="T35" s="15">
        <v>84.5</v>
      </c>
      <c r="U35" s="15">
        <v>84.9</v>
      </c>
      <c r="V35" s="15">
        <v>84.9</v>
      </c>
      <c r="W35" s="11">
        <v>85.1</v>
      </c>
      <c r="X35" s="11">
        <v>84.9</v>
      </c>
      <c r="Y35">
        <v>84.9</v>
      </c>
      <c r="Z35">
        <v>85.2</v>
      </c>
      <c r="AA35" s="10">
        <v>85.095669687814706</v>
      </c>
      <c r="AB35">
        <v>82.5</v>
      </c>
      <c r="AC35">
        <v>84.2</v>
      </c>
      <c r="AD35">
        <v>84.2</v>
      </c>
    </row>
    <row r="36" spans="1:35" x14ac:dyDescent="0.25">
      <c r="A36" s="1" t="s">
        <v>62</v>
      </c>
      <c r="B36" s="15">
        <v>84.1</v>
      </c>
      <c r="C36" s="15">
        <v>84.7</v>
      </c>
      <c r="D36" s="15">
        <v>84.8</v>
      </c>
      <c r="E36" s="15">
        <v>84.4</v>
      </c>
      <c r="F36" s="15">
        <v>84.4</v>
      </c>
      <c r="G36" s="15">
        <v>84.1</v>
      </c>
      <c r="H36" s="15">
        <v>84</v>
      </c>
      <c r="I36" s="15">
        <v>83.9</v>
      </c>
      <c r="J36" s="15">
        <v>83.9</v>
      </c>
      <c r="K36" s="15">
        <v>85.1</v>
      </c>
      <c r="L36" s="15">
        <v>85.1</v>
      </c>
      <c r="M36" s="15">
        <v>85.1</v>
      </c>
      <c r="N36" s="15">
        <v>85.3</v>
      </c>
      <c r="O36" s="15">
        <v>85.5</v>
      </c>
      <c r="P36" s="15">
        <v>85.9</v>
      </c>
      <c r="Q36" s="15">
        <v>85.9</v>
      </c>
      <c r="R36" s="15">
        <v>85.4</v>
      </c>
      <c r="S36" s="15">
        <v>85.2</v>
      </c>
      <c r="T36" s="15">
        <v>84.6</v>
      </c>
      <c r="U36" s="15">
        <v>84.5</v>
      </c>
      <c r="V36" s="15">
        <v>84</v>
      </c>
      <c r="W36" s="11">
        <v>83.8</v>
      </c>
      <c r="X36" s="11">
        <v>84.3</v>
      </c>
      <c r="Y36">
        <v>83.4</v>
      </c>
      <c r="Z36">
        <v>83.5</v>
      </c>
      <c r="AA36" s="10">
        <v>83.197556008146648</v>
      </c>
      <c r="AB36">
        <v>83.5</v>
      </c>
      <c r="AC36">
        <v>83.3</v>
      </c>
      <c r="AD36">
        <v>83.1</v>
      </c>
    </row>
    <row r="37" spans="1:35" x14ac:dyDescent="0.25">
      <c r="A37" s="1" t="s">
        <v>64</v>
      </c>
      <c r="B37">
        <v>88</v>
      </c>
      <c r="C37">
        <v>88.2</v>
      </c>
      <c r="D37">
        <v>88.5</v>
      </c>
      <c r="E37">
        <v>88.9</v>
      </c>
      <c r="F37">
        <v>89.2</v>
      </c>
      <c r="G37">
        <v>89.2</v>
      </c>
      <c r="H37">
        <v>89</v>
      </c>
      <c r="I37">
        <v>88.7</v>
      </c>
      <c r="J37" s="15">
        <v>88.5</v>
      </c>
      <c r="K37" s="15">
        <v>88.1</v>
      </c>
      <c r="L37" s="15">
        <v>88.1</v>
      </c>
      <c r="M37" s="15">
        <v>88.2</v>
      </c>
      <c r="N37" s="15">
        <v>89.1</v>
      </c>
      <c r="O37" s="15">
        <v>88.5</v>
      </c>
      <c r="P37" s="15">
        <v>88.7</v>
      </c>
      <c r="Q37" s="15">
        <v>88.3</v>
      </c>
      <c r="R37" s="15">
        <v>88.3</v>
      </c>
      <c r="S37" s="15">
        <v>87.9</v>
      </c>
      <c r="T37" s="15">
        <v>87.2</v>
      </c>
      <c r="U37" s="15">
        <v>87</v>
      </c>
      <c r="V37" s="15">
        <v>86.3</v>
      </c>
      <c r="W37" s="11">
        <v>86.3</v>
      </c>
      <c r="X37" s="11">
        <v>86</v>
      </c>
      <c r="Y37">
        <v>86.1</v>
      </c>
      <c r="Z37">
        <v>86.1</v>
      </c>
      <c r="AA37" s="10">
        <v>86.048879837067204</v>
      </c>
      <c r="AB37">
        <v>86.5</v>
      </c>
      <c r="AC37">
        <v>86.1</v>
      </c>
      <c r="AD37">
        <v>86.3</v>
      </c>
      <c r="AG37" t="s">
        <v>111</v>
      </c>
      <c r="AH37" t="s">
        <v>113</v>
      </c>
      <c r="AI37">
        <v>1998</v>
      </c>
    </row>
    <row r="38" spans="1:35" x14ac:dyDescent="0.25">
      <c r="A38" s="1" t="s">
        <v>66</v>
      </c>
      <c r="B38" s="15">
        <f>$G$38</f>
        <v>88.6</v>
      </c>
      <c r="C38" s="15">
        <f t="shared" ref="C38:F38" si="14">$G$38</f>
        <v>88.6</v>
      </c>
      <c r="D38" s="15">
        <f t="shared" si="14"/>
        <v>88.6</v>
      </c>
      <c r="E38" s="15">
        <f t="shared" si="14"/>
        <v>88.6</v>
      </c>
      <c r="F38" s="15">
        <f t="shared" si="14"/>
        <v>88.6</v>
      </c>
      <c r="G38" s="15">
        <v>88.6</v>
      </c>
      <c r="H38" s="15">
        <v>88.6</v>
      </c>
      <c r="I38" s="15">
        <v>88.6</v>
      </c>
      <c r="J38" s="15">
        <v>88.6</v>
      </c>
      <c r="K38" s="15">
        <v>88.8</v>
      </c>
      <c r="L38" s="15">
        <v>88.6</v>
      </c>
      <c r="M38" s="15">
        <v>88.6</v>
      </c>
      <c r="N38" s="15">
        <v>88.6</v>
      </c>
      <c r="O38" s="15">
        <v>88.6</v>
      </c>
      <c r="P38" s="15">
        <v>88.6</v>
      </c>
      <c r="Q38" s="15">
        <v>88.6</v>
      </c>
      <c r="R38" s="15">
        <v>88.6</v>
      </c>
      <c r="S38" s="15">
        <v>88.6</v>
      </c>
      <c r="T38" s="15">
        <v>88.6</v>
      </c>
      <c r="U38" s="15">
        <v>88.6</v>
      </c>
      <c r="V38" s="15">
        <v>88.6</v>
      </c>
      <c r="W38" s="11">
        <v>88.6</v>
      </c>
      <c r="X38" s="11">
        <v>88.5</v>
      </c>
      <c r="Y38">
        <v>88.6</v>
      </c>
      <c r="Z38">
        <v>88.6</v>
      </c>
      <c r="AA38" s="10">
        <v>88.6</v>
      </c>
      <c r="AB38">
        <v>88.6</v>
      </c>
      <c r="AC38">
        <v>88.1</v>
      </c>
      <c r="AD38">
        <v>86.4</v>
      </c>
    </row>
    <row r="39" spans="1:35" x14ac:dyDescent="0.25">
      <c r="A39" s="1" t="s">
        <v>68</v>
      </c>
      <c r="B39" s="11">
        <v>88.1</v>
      </c>
      <c r="C39" s="11">
        <f>$B$39</f>
        <v>88.1</v>
      </c>
      <c r="D39" s="11">
        <f t="shared" ref="D39:F39" si="15">$B$39</f>
        <v>88.1</v>
      </c>
      <c r="E39" s="11">
        <f t="shared" si="15"/>
        <v>88.1</v>
      </c>
      <c r="F39" s="11">
        <f t="shared" si="15"/>
        <v>88.1</v>
      </c>
      <c r="G39" s="11">
        <v>88.1</v>
      </c>
      <c r="H39" s="11">
        <v>87.7</v>
      </c>
      <c r="I39" s="11">
        <v>87.6</v>
      </c>
      <c r="J39" s="11">
        <v>87.8</v>
      </c>
      <c r="K39" s="11">
        <v>87.7</v>
      </c>
      <c r="L39" s="11">
        <v>88.3</v>
      </c>
      <c r="M39" s="11">
        <v>88.5</v>
      </c>
      <c r="N39" s="11">
        <v>89</v>
      </c>
      <c r="O39" s="11">
        <v>88.9</v>
      </c>
      <c r="P39" s="11">
        <v>88.8</v>
      </c>
      <c r="Q39" s="11">
        <v>88.5</v>
      </c>
      <c r="R39" s="11">
        <v>88.6</v>
      </c>
      <c r="S39" s="11">
        <v>88.7</v>
      </c>
      <c r="T39" s="11">
        <v>88.5</v>
      </c>
      <c r="U39" s="11">
        <v>88.6</v>
      </c>
      <c r="V39" s="11">
        <v>88.3</v>
      </c>
      <c r="W39" s="11">
        <v>88.4</v>
      </c>
      <c r="X39" s="11">
        <v>89.7</v>
      </c>
      <c r="Y39">
        <v>89.8</v>
      </c>
      <c r="Z39">
        <v>89.8</v>
      </c>
      <c r="AA39" s="10">
        <v>89.383215369059656</v>
      </c>
      <c r="AB39">
        <v>89</v>
      </c>
      <c r="AC39">
        <v>89.5</v>
      </c>
      <c r="AD39">
        <v>89.2</v>
      </c>
    </row>
    <row r="40" spans="1:35" x14ac:dyDescent="0.25">
      <c r="A40" s="1" t="s">
        <v>70</v>
      </c>
      <c r="B40" s="11">
        <v>82.1</v>
      </c>
      <c r="C40" s="11">
        <v>81.099999999999994</v>
      </c>
      <c r="D40" s="11">
        <v>81.400000000000006</v>
      </c>
      <c r="E40" s="11">
        <v>80.900000000000006</v>
      </c>
      <c r="F40" s="11">
        <v>80.599999999999994</v>
      </c>
      <c r="G40" s="11">
        <v>83.1</v>
      </c>
      <c r="H40" s="11">
        <v>83.2</v>
      </c>
      <c r="I40" s="11">
        <v>83.2</v>
      </c>
      <c r="J40" s="11">
        <v>81.8</v>
      </c>
      <c r="K40" s="11">
        <v>81.7</v>
      </c>
      <c r="L40" s="11">
        <v>81.099999999999994</v>
      </c>
      <c r="M40" s="11">
        <v>80.599999999999994</v>
      </c>
      <c r="N40" s="11">
        <v>80.099999999999994</v>
      </c>
      <c r="O40" s="11">
        <v>79.8</v>
      </c>
      <c r="P40" s="11">
        <v>79.599999999999994</v>
      </c>
      <c r="Q40" s="11">
        <v>78.400000000000006</v>
      </c>
      <c r="R40" s="11">
        <v>77.900000000000006</v>
      </c>
      <c r="S40" s="11">
        <v>77.400000000000006</v>
      </c>
      <c r="T40" s="11">
        <v>77.8</v>
      </c>
      <c r="U40" s="11">
        <v>77.5</v>
      </c>
      <c r="V40" s="11">
        <v>77.3</v>
      </c>
      <c r="W40" s="11">
        <v>74.8</v>
      </c>
      <c r="X40" s="11">
        <v>77.7</v>
      </c>
      <c r="Y40">
        <v>75</v>
      </c>
      <c r="Z40">
        <v>74.599999999999994</v>
      </c>
      <c r="AA40" s="10">
        <v>77.575757575757578</v>
      </c>
      <c r="AB40">
        <v>74.3</v>
      </c>
      <c r="AC40">
        <v>74.5</v>
      </c>
      <c r="AD40">
        <v>74.8</v>
      </c>
    </row>
    <row r="41" spans="1:35" x14ac:dyDescent="0.25">
      <c r="A41" s="1" t="s">
        <v>71</v>
      </c>
      <c r="B41" s="11">
        <f>$V$41</f>
        <v>96</v>
      </c>
      <c r="C41" s="11">
        <f t="shared" ref="C41:U41" si="16">$V$41</f>
        <v>96</v>
      </c>
      <c r="D41" s="11">
        <f t="shared" si="16"/>
        <v>96</v>
      </c>
      <c r="E41" s="11">
        <f t="shared" si="16"/>
        <v>96</v>
      </c>
      <c r="F41" s="11">
        <f t="shared" si="16"/>
        <v>96</v>
      </c>
      <c r="G41" s="11">
        <f t="shared" si="16"/>
        <v>96</v>
      </c>
      <c r="H41" s="11">
        <f t="shared" si="16"/>
        <v>96</v>
      </c>
      <c r="I41" s="11">
        <f t="shared" si="16"/>
        <v>96</v>
      </c>
      <c r="J41" s="11">
        <f t="shared" si="16"/>
        <v>96</v>
      </c>
      <c r="K41" s="11">
        <f t="shared" si="16"/>
        <v>96</v>
      </c>
      <c r="L41" s="11">
        <f t="shared" si="16"/>
        <v>96</v>
      </c>
      <c r="M41" s="11">
        <f t="shared" si="16"/>
        <v>96</v>
      </c>
      <c r="N41" s="11">
        <f t="shared" si="16"/>
        <v>96</v>
      </c>
      <c r="O41" s="11">
        <f t="shared" si="16"/>
        <v>96</v>
      </c>
      <c r="P41" s="11">
        <f t="shared" si="16"/>
        <v>96</v>
      </c>
      <c r="Q41" s="11">
        <f t="shared" si="16"/>
        <v>96</v>
      </c>
      <c r="R41" s="11">
        <f t="shared" si="16"/>
        <v>96</v>
      </c>
      <c r="S41" s="11">
        <f t="shared" si="16"/>
        <v>96</v>
      </c>
      <c r="T41" s="11">
        <f t="shared" si="16"/>
        <v>96</v>
      </c>
      <c r="U41" s="11">
        <f t="shared" si="16"/>
        <v>96</v>
      </c>
      <c r="V41" s="11">
        <v>96</v>
      </c>
      <c r="W41" s="11">
        <v>96.4</v>
      </c>
      <c r="X41" s="11">
        <v>95.8</v>
      </c>
      <c r="Y41">
        <v>95.7</v>
      </c>
      <c r="Z41">
        <v>95.6</v>
      </c>
      <c r="AA41" s="10">
        <v>95.5</v>
      </c>
      <c r="AB41">
        <v>95.8</v>
      </c>
      <c r="AC41">
        <v>96.4</v>
      </c>
      <c r="AD41">
        <v>96.4</v>
      </c>
    </row>
    <row r="42" spans="1:35" x14ac:dyDescent="0.25">
      <c r="A42" s="1" t="s">
        <v>73</v>
      </c>
      <c r="B42" s="11">
        <f>$J$42</f>
        <v>81.599999999999994</v>
      </c>
      <c r="C42" s="11">
        <f t="shared" ref="C42:I42" si="17">$J$42</f>
        <v>81.599999999999994</v>
      </c>
      <c r="D42" s="11">
        <f t="shared" si="17"/>
        <v>81.599999999999994</v>
      </c>
      <c r="E42" s="11">
        <f t="shared" si="17"/>
        <v>81.599999999999994</v>
      </c>
      <c r="F42" s="11">
        <f t="shared" si="17"/>
        <v>81.599999999999994</v>
      </c>
      <c r="G42" s="11">
        <f t="shared" si="17"/>
        <v>81.599999999999994</v>
      </c>
      <c r="H42" s="11">
        <f t="shared" si="17"/>
        <v>81.599999999999994</v>
      </c>
      <c r="I42" s="11">
        <f t="shared" si="17"/>
        <v>81.599999999999994</v>
      </c>
      <c r="J42" s="11">
        <v>81.599999999999994</v>
      </c>
      <c r="K42" s="11">
        <v>81.3</v>
      </c>
      <c r="L42" s="11">
        <v>84.5</v>
      </c>
      <c r="M42" s="11">
        <v>83</v>
      </c>
      <c r="N42" s="11">
        <v>81.3</v>
      </c>
      <c r="O42" s="11">
        <v>78.8</v>
      </c>
      <c r="P42" s="11">
        <v>78.5</v>
      </c>
      <c r="Q42" s="11">
        <v>79.2</v>
      </c>
      <c r="R42" s="11">
        <v>80.400000000000006</v>
      </c>
      <c r="S42" s="11">
        <v>77.8</v>
      </c>
      <c r="T42" s="11">
        <v>75.2</v>
      </c>
      <c r="U42" s="11">
        <v>75.599999999999994</v>
      </c>
      <c r="V42" s="11">
        <v>74.599999999999994</v>
      </c>
      <c r="W42" s="11">
        <v>74.900000000000006</v>
      </c>
      <c r="X42" s="11">
        <v>77.8</v>
      </c>
      <c r="Y42">
        <v>79</v>
      </c>
      <c r="Z42">
        <v>72.599999999999994</v>
      </c>
      <c r="AA42" s="10">
        <v>83.100000000000009</v>
      </c>
      <c r="AB42">
        <v>77</v>
      </c>
      <c r="AC42">
        <v>77.2</v>
      </c>
      <c r="AD42">
        <v>76.400000000000006</v>
      </c>
    </row>
    <row r="43" spans="1:35" x14ac:dyDescent="0.25">
      <c r="A43" s="1" t="s">
        <v>75</v>
      </c>
      <c r="B43" s="11">
        <f>$V$43</f>
        <v>85.5</v>
      </c>
      <c r="C43" s="11">
        <f t="shared" ref="C43:U43" si="18">$V$43</f>
        <v>85.5</v>
      </c>
      <c r="D43" s="11">
        <f t="shared" si="18"/>
        <v>85.5</v>
      </c>
      <c r="E43" s="11">
        <f t="shared" si="18"/>
        <v>85.5</v>
      </c>
      <c r="F43" s="11">
        <f t="shared" si="18"/>
        <v>85.5</v>
      </c>
      <c r="G43" s="11">
        <f t="shared" si="18"/>
        <v>85.5</v>
      </c>
      <c r="H43" s="11">
        <f t="shared" si="18"/>
        <v>85.5</v>
      </c>
      <c r="I43" s="11">
        <f t="shared" si="18"/>
        <v>85.5</v>
      </c>
      <c r="J43" s="11">
        <f t="shared" si="18"/>
        <v>85.5</v>
      </c>
      <c r="K43" s="11">
        <f t="shared" si="18"/>
        <v>85.5</v>
      </c>
      <c r="L43" s="11">
        <f t="shared" si="18"/>
        <v>85.5</v>
      </c>
      <c r="M43" s="11">
        <f t="shared" si="18"/>
        <v>85.5</v>
      </c>
      <c r="N43" s="11">
        <f t="shared" si="18"/>
        <v>85.5</v>
      </c>
      <c r="O43" s="11">
        <f t="shared" si="18"/>
        <v>85.5</v>
      </c>
      <c r="P43" s="11">
        <f t="shared" si="18"/>
        <v>85.5</v>
      </c>
      <c r="Q43" s="11">
        <f t="shared" si="18"/>
        <v>85.5</v>
      </c>
      <c r="R43" s="11">
        <f t="shared" si="18"/>
        <v>85.5</v>
      </c>
      <c r="S43" s="11">
        <f t="shared" si="18"/>
        <v>85.5</v>
      </c>
      <c r="T43" s="11">
        <f t="shared" si="18"/>
        <v>85.5</v>
      </c>
      <c r="U43" s="11">
        <f t="shared" si="18"/>
        <v>85.5</v>
      </c>
      <c r="V43" s="11">
        <v>85.5</v>
      </c>
      <c r="W43" s="11">
        <v>83.4</v>
      </c>
      <c r="X43" s="11">
        <v>70.3</v>
      </c>
      <c r="Y43">
        <v>83.8</v>
      </c>
      <c r="Z43">
        <v>74.900000000000006</v>
      </c>
      <c r="AA43" s="10">
        <v>74.418604651162795</v>
      </c>
      <c r="AB43">
        <v>75.900000000000006</v>
      </c>
      <c r="AC43">
        <v>74.8</v>
      </c>
      <c r="AD43">
        <v>73.7</v>
      </c>
    </row>
    <row r="44" spans="1:35" x14ac:dyDescent="0.25">
      <c r="A44" s="1" t="s">
        <v>77</v>
      </c>
      <c r="B44" s="15">
        <v>98.348348348348352</v>
      </c>
      <c r="C44" s="15">
        <v>98.348348348348352</v>
      </c>
      <c r="D44" s="15">
        <v>98.348348348348352</v>
      </c>
      <c r="E44" s="15">
        <v>98.348348348348352</v>
      </c>
      <c r="F44" s="15">
        <v>98.348348348348352</v>
      </c>
      <c r="G44" s="15">
        <v>98.348348348348352</v>
      </c>
      <c r="H44" s="15">
        <v>98.348348348348352</v>
      </c>
      <c r="I44" s="15">
        <v>98.348348348348352</v>
      </c>
      <c r="J44" s="15">
        <v>98.348348348348352</v>
      </c>
      <c r="K44" s="15">
        <v>98.348348348348352</v>
      </c>
      <c r="L44" s="15">
        <v>98.348348348348352</v>
      </c>
      <c r="M44" s="15">
        <v>98.348348348348352</v>
      </c>
      <c r="N44" s="15">
        <v>98.348348348348352</v>
      </c>
      <c r="O44" s="15">
        <v>98.348348348348352</v>
      </c>
      <c r="P44" s="15">
        <v>98.348348348348352</v>
      </c>
      <c r="Q44" s="15">
        <v>98.348348348348352</v>
      </c>
      <c r="R44" s="15">
        <v>98.348348348348352</v>
      </c>
      <c r="S44" s="15">
        <v>98.348348348348352</v>
      </c>
      <c r="T44" s="15">
        <v>98.348348348348352</v>
      </c>
      <c r="U44" s="15">
        <v>98.348348348348352</v>
      </c>
      <c r="V44" s="15">
        <v>98.348348348348352</v>
      </c>
      <c r="W44" s="15">
        <v>98.348348348348352</v>
      </c>
      <c r="X44" s="15">
        <v>98.348348348348352</v>
      </c>
      <c r="Y44" s="15">
        <v>98.348348348348352</v>
      </c>
      <c r="Z44" s="10">
        <f>((8650-135)/(8650+8))*100</f>
        <v>98.348348348348352</v>
      </c>
      <c r="AA44" s="10">
        <v>98.348348348348352</v>
      </c>
      <c r="AB44" s="10">
        <v>98.348348348348352</v>
      </c>
      <c r="AC44" s="10">
        <v>98.348348348348352</v>
      </c>
      <c r="AD44" s="10">
        <v>98.348348348348352</v>
      </c>
      <c r="AE44" t="s">
        <v>125</v>
      </c>
      <c r="AF44" t="s">
        <v>126</v>
      </c>
    </row>
    <row r="45" spans="1:35" x14ac:dyDescent="0.25">
      <c r="A45" s="1" t="s">
        <v>79</v>
      </c>
      <c r="B45" s="15">
        <f>$AA$45</f>
        <v>88.298000000000002</v>
      </c>
      <c r="C45" s="15">
        <f t="shared" ref="C45:Z45" si="19">$AA$45</f>
        <v>88.298000000000002</v>
      </c>
      <c r="D45" s="15">
        <f t="shared" si="19"/>
        <v>88.298000000000002</v>
      </c>
      <c r="E45" s="15">
        <f t="shared" si="19"/>
        <v>88.298000000000002</v>
      </c>
      <c r="F45" s="15">
        <f t="shared" si="19"/>
        <v>88.298000000000002</v>
      </c>
      <c r="G45" s="15">
        <f t="shared" si="19"/>
        <v>88.298000000000002</v>
      </c>
      <c r="H45" s="15">
        <f t="shared" si="19"/>
        <v>88.298000000000002</v>
      </c>
      <c r="I45" s="15">
        <f t="shared" si="19"/>
        <v>88.298000000000002</v>
      </c>
      <c r="J45" s="15">
        <f t="shared" si="19"/>
        <v>88.298000000000002</v>
      </c>
      <c r="K45" s="15">
        <f t="shared" si="19"/>
        <v>88.298000000000002</v>
      </c>
      <c r="L45" s="15">
        <f t="shared" si="19"/>
        <v>88.298000000000002</v>
      </c>
      <c r="M45" s="15">
        <f t="shared" si="19"/>
        <v>88.298000000000002</v>
      </c>
      <c r="N45" s="15">
        <f t="shared" si="19"/>
        <v>88.298000000000002</v>
      </c>
      <c r="O45" s="15">
        <f t="shared" si="19"/>
        <v>88.298000000000002</v>
      </c>
      <c r="P45" s="15">
        <f t="shared" si="19"/>
        <v>88.298000000000002</v>
      </c>
      <c r="Q45" s="15">
        <f t="shared" si="19"/>
        <v>88.298000000000002</v>
      </c>
      <c r="R45" s="15">
        <f t="shared" si="19"/>
        <v>88.298000000000002</v>
      </c>
      <c r="S45" s="15">
        <f t="shared" si="19"/>
        <v>88.298000000000002</v>
      </c>
      <c r="T45" s="15">
        <f t="shared" si="19"/>
        <v>88.298000000000002</v>
      </c>
      <c r="U45" s="15">
        <f t="shared" si="19"/>
        <v>88.298000000000002</v>
      </c>
      <c r="V45" s="15">
        <f t="shared" si="19"/>
        <v>88.298000000000002</v>
      </c>
      <c r="W45" s="15">
        <f t="shared" si="19"/>
        <v>88.298000000000002</v>
      </c>
      <c r="X45" s="15">
        <f t="shared" si="19"/>
        <v>88.298000000000002</v>
      </c>
      <c r="Y45" s="15">
        <f t="shared" si="19"/>
        <v>88.298000000000002</v>
      </c>
      <c r="Z45" s="15">
        <f t="shared" si="19"/>
        <v>88.298000000000002</v>
      </c>
      <c r="AA45" s="10">
        <f>98-98*0.099</f>
        <v>88.298000000000002</v>
      </c>
      <c r="AB45" s="10">
        <f>$AA$45</f>
        <v>88.298000000000002</v>
      </c>
      <c r="AC45" s="10">
        <f t="shared" ref="AC45:AD45" si="20">$AA$45</f>
        <v>88.298000000000002</v>
      </c>
      <c r="AD45" s="10">
        <f t="shared" si="20"/>
        <v>88.298000000000002</v>
      </c>
      <c r="AE45" t="s">
        <v>116</v>
      </c>
      <c r="AF45" t="s">
        <v>129</v>
      </c>
    </row>
  </sheetData>
  <hyperlinks>
    <hyperlink ref="AG14" r:id="rId1"/>
  </hyperlinks>
  <pageMargins left="0.7" right="0.7" top="0.78740157499999996" bottom="0.78740157499999996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zoomScale="70" zoomScaleNormal="70" workbookViewId="0">
      <pane xSplit="1" topLeftCell="J1" activePane="topRight" state="frozen"/>
      <selection pane="topRight" activeCell="AC10" sqref="A1:XFD1048576"/>
    </sheetView>
  </sheetViews>
  <sheetFormatPr baseColWidth="10" defaultRowHeight="15" x14ac:dyDescent="0.25"/>
  <cols>
    <col min="2" max="23" width="11.42578125" style="12" customWidth="1"/>
  </cols>
  <sheetData>
    <row r="1" spans="1:32" x14ac:dyDescent="0.25">
      <c r="A1" t="s">
        <v>1</v>
      </c>
      <c r="B1" s="13">
        <v>1990</v>
      </c>
      <c r="C1" s="13">
        <f>B1+1</f>
        <v>1991</v>
      </c>
      <c r="D1" s="13">
        <f t="shared" ref="D1:I1" si="0">C1+1</f>
        <v>1992</v>
      </c>
      <c r="E1" s="13">
        <f t="shared" si="0"/>
        <v>1993</v>
      </c>
      <c r="F1" s="13">
        <f t="shared" si="0"/>
        <v>1994</v>
      </c>
      <c r="G1" s="13">
        <f t="shared" si="0"/>
        <v>1995</v>
      </c>
      <c r="H1" s="13">
        <f t="shared" si="0"/>
        <v>1996</v>
      </c>
      <c r="I1" s="13">
        <f t="shared" si="0"/>
        <v>1997</v>
      </c>
      <c r="J1" s="13">
        <v>1998</v>
      </c>
      <c r="K1" s="13">
        <f>J1+1</f>
        <v>1999</v>
      </c>
      <c r="L1" s="13">
        <f t="shared" ref="L1:W1" si="1">K1+1</f>
        <v>2000</v>
      </c>
      <c r="M1" s="13">
        <f t="shared" si="1"/>
        <v>2001</v>
      </c>
      <c r="N1" s="13">
        <f t="shared" si="1"/>
        <v>2002</v>
      </c>
      <c r="O1" s="13">
        <f t="shared" si="1"/>
        <v>2003</v>
      </c>
      <c r="P1" s="13">
        <f t="shared" si="1"/>
        <v>2004</v>
      </c>
      <c r="Q1" s="13">
        <f t="shared" si="1"/>
        <v>2005</v>
      </c>
      <c r="R1" s="13">
        <f t="shared" si="1"/>
        <v>2006</v>
      </c>
      <c r="S1" s="13">
        <f t="shared" si="1"/>
        <v>2007</v>
      </c>
      <c r="T1" s="13">
        <f t="shared" si="1"/>
        <v>2008</v>
      </c>
      <c r="U1" s="13">
        <f t="shared" si="1"/>
        <v>2009</v>
      </c>
      <c r="V1" s="13">
        <f t="shared" si="1"/>
        <v>2010</v>
      </c>
      <c r="W1" s="13">
        <f t="shared" si="1"/>
        <v>2011</v>
      </c>
      <c r="X1" s="13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2" x14ac:dyDescent="0.25">
      <c r="A2" s="1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>
        <v>2012</v>
      </c>
      <c r="Z2">
        <v>2012</v>
      </c>
    </row>
    <row r="3" spans="1:32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32" x14ac:dyDescent="0.25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v>7.4</v>
      </c>
    </row>
    <row r="5" spans="1:32" x14ac:dyDescent="0.25">
      <c r="A5" s="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v>7.4</v>
      </c>
      <c r="AA5">
        <v>7.7</v>
      </c>
    </row>
    <row r="6" spans="1:32" x14ac:dyDescent="0.25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32" x14ac:dyDescent="0.25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32" x14ac:dyDescent="0.25">
      <c r="A8" s="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32" x14ac:dyDescent="0.25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32" x14ac:dyDescent="0.25">
      <c r="A10" s="1" t="s">
        <v>12</v>
      </c>
      <c r="B10" s="11">
        <v>6.1</v>
      </c>
      <c r="C10" s="11">
        <v>6.1</v>
      </c>
      <c r="D10" s="11">
        <v>6</v>
      </c>
      <c r="E10" s="11">
        <v>5.9</v>
      </c>
      <c r="F10" s="11">
        <v>5.6</v>
      </c>
      <c r="G10" s="11">
        <v>5.8</v>
      </c>
      <c r="H10" s="11">
        <v>5.9</v>
      </c>
      <c r="I10" s="11">
        <v>5.9</v>
      </c>
      <c r="J10" s="11">
        <v>5.9</v>
      </c>
      <c r="K10" s="11">
        <v>6</v>
      </c>
      <c r="L10" s="11">
        <v>6.3</v>
      </c>
      <c r="M10" s="11">
        <v>6.4</v>
      </c>
      <c r="N10" s="11">
        <v>6.5</v>
      </c>
      <c r="O10" s="11">
        <v>6.5</v>
      </c>
      <c r="P10" s="11">
        <v>7.1</v>
      </c>
      <c r="Q10" s="11">
        <v>6.6</v>
      </c>
      <c r="R10" s="11">
        <v>6.9</v>
      </c>
      <c r="S10" s="11">
        <v>7.1</v>
      </c>
      <c r="T10" s="11">
        <v>7.5</v>
      </c>
      <c r="U10" s="11">
        <v>7.5</v>
      </c>
      <c r="V10" s="11">
        <v>7.7</v>
      </c>
      <c r="W10" s="11">
        <v>7.7</v>
      </c>
      <c r="X10" s="11">
        <v>7.1</v>
      </c>
      <c r="Y10">
        <v>8.1999999999999993</v>
      </c>
      <c r="Z10">
        <v>8.1999999999999993</v>
      </c>
      <c r="AA10" s="10">
        <v>7.7777777777777777</v>
      </c>
      <c r="AB10">
        <v>7.7</v>
      </c>
      <c r="AC10">
        <v>7.9</v>
      </c>
      <c r="AD10">
        <v>8.1</v>
      </c>
    </row>
    <row r="11" spans="1:32" x14ac:dyDescent="0.25">
      <c r="A11" s="1" t="s">
        <v>14</v>
      </c>
      <c r="B11" s="11">
        <v>11.2</v>
      </c>
      <c r="C11" s="11">
        <v>11.2</v>
      </c>
      <c r="D11" s="11">
        <v>11.2</v>
      </c>
      <c r="E11" s="11">
        <v>11.2</v>
      </c>
      <c r="F11" s="11">
        <v>11.2</v>
      </c>
      <c r="G11" s="11">
        <v>11.2</v>
      </c>
      <c r="H11" s="11">
        <v>12.8</v>
      </c>
      <c r="I11" s="11">
        <v>15</v>
      </c>
      <c r="J11" s="11">
        <v>12.2</v>
      </c>
      <c r="K11" s="11">
        <v>10.199999999999999</v>
      </c>
      <c r="L11" s="11">
        <v>7.8</v>
      </c>
      <c r="M11" s="11">
        <v>6.6</v>
      </c>
      <c r="N11" s="11">
        <v>5.4</v>
      </c>
      <c r="O11" s="11">
        <v>5.5</v>
      </c>
      <c r="P11" s="11">
        <v>5.0999999999999996</v>
      </c>
      <c r="Q11" s="11">
        <v>4.8</v>
      </c>
      <c r="R11" s="11">
        <v>4.7</v>
      </c>
      <c r="S11" s="11">
        <v>4.4000000000000004</v>
      </c>
      <c r="T11" s="11">
        <v>4</v>
      </c>
      <c r="U11" s="11">
        <v>3.7</v>
      </c>
      <c r="V11" s="11">
        <v>3.6</v>
      </c>
      <c r="W11" s="11">
        <v>3.5</v>
      </c>
      <c r="X11" s="11">
        <v>3</v>
      </c>
      <c r="Y11">
        <v>2.9</v>
      </c>
      <c r="Z11">
        <v>2.6</v>
      </c>
      <c r="AA11" s="10">
        <v>2.2222222222222223</v>
      </c>
      <c r="AB11">
        <v>2.2000000000000002</v>
      </c>
      <c r="AC11">
        <v>2.1</v>
      </c>
      <c r="AD11">
        <v>2.2000000000000002</v>
      </c>
    </row>
    <row r="12" spans="1:32" x14ac:dyDescent="0.25">
      <c r="A12" s="1" t="s">
        <v>16</v>
      </c>
      <c r="B12" s="11">
        <v>12</v>
      </c>
      <c r="C12" s="11">
        <v>12</v>
      </c>
      <c r="D12" s="11">
        <v>12</v>
      </c>
      <c r="E12" s="11">
        <v>12</v>
      </c>
      <c r="F12" s="11">
        <v>11.8</v>
      </c>
      <c r="G12" s="11">
        <v>9.9</v>
      </c>
      <c r="H12" s="11">
        <v>9.8000000000000007</v>
      </c>
      <c r="I12" s="11">
        <v>9.4</v>
      </c>
      <c r="J12" s="11">
        <v>8.5</v>
      </c>
      <c r="K12" s="11">
        <v>8.1999999999999993</v>
      </c>
      <c r="L12" s="11">
        <v>8.4</v>
      </c>
      <c r="M12" s="11">
        <v>8.3000000000000007</v>
      </c>
      <c r="N12" s="11">
        <v>7.5</v>
      </c>
      <c r="O12" s="11">
        <v>7.2</v>
      </c>
      <c r="P12" s="11">
        <v>7.4</v>
      </c>
      <c r="Q12" s="11">
        <v>7.3</v>
      </c>
      <c r="R12" s="11">
        <v>7.5</v>
      </c>
      <c r="S12" s="11">
        <v>7.3</v>
      </c>
      <c r="T12" s="11">
        <v>7.1</v>
      </c>
      <c r="U12" s="11">
        <v>6.8</v>
      </c>
      <c r="V12" s="11">
        <v>7.5</v>
      </c>
      <c r="W12" s="11">
        <v>7.6</v>
      </c>
      <c r="X12" s="11">
        <v>8.4</v>
      </c>
      <c r="Y12">
        <v>8.5</v>
      </c>
      <c r="Z12">
        <v>8.4</v>
      </c>
      <c r="AA12" s="10">
        <v>8.6187845303867423</v>
      </c>
      <c r="AB12">
        <v>8.9</v>
      </c>
      <c r="AC12">
        <v>9.1999999999999993</v>
      </c>
      <c r="AD12">
        <v>9.6</v>
      </c>
    </row>
    <row r="13" spans="1:32" x14ac:dyDescent="0.25">
      <c r="A13" s="1" t="s">
        <v>18</v>
      </c>
      <c r="B13" s="11">
        <v>6.3</v>
      </c>
      <c r="C13" s="11">
        <v>6</v>
      </c>
      <c r="D13" s="11">
        <v>6.1</v>
      </c>
      <c r="E13" s="11">
        <v>8.3000000000000007</v>
      </c>
      <c r="F13" s="11">
        <v>8.5</v>
      </c>
      <c r="G13" s="11">
        <v>8.1</v>
      </c>
      <c r="H13" s="11">
        <v>7.8</v>
      </c>
      <c r="I13" s="11">
        <v>8.3000000000000007</v>
      </c>
      <c r="J13" s="11">
        <v>8.5</v>
      </c>
      <c r="K13" s="11">
        <v>8.3000000000000007</v>
      </c>
      <c r="L13" s="11">
        <v>8.6999999999999993</v>
      </c>
      <c r="M13" s="11">
        <v>9.1</v>
      </c>
      <c r="N13" s="11">
        <v>9.1999999999999993</v>
      </c>
      <c r="O13" s="11">
        <v>9.3000000000000007</v>
      </c>
      <c r="P13" s="11">
        <v>9.3000000000000007</v>
      </c>
      <c r="Q13" s="11">
        <v>9.5</v>
      </c>
      <c r="R13" s="11">
        <v>9.6999999999999993</v>
      </c>
      <c r="S13" s="11">
        <v>9.6999999999999993</v>
      </c>
      <c r="T13" s="11">
        <v>9.6999999999999993</v>
      </c>
      <c r="U13" s="11">
        <v>9.5</v>
      </c>
      <c r="V13" s="11">
        <v>9.8000000000000007</v>
      </c>
      <c r="W13" s="11">
        <v>10</v>
      </c>
      <c r="X13" s="11">
        <v>10.1</v>
      </c>
      <c r="Y13">
        <v>10.3</v>
      </c>
      <c r="Z13">
        <v>9.6999999999999993</v>
      </c>
      <c r="AA13" s="10">
        <v>9.3373493975903621</v>
      </c>
      <c r="AB13">
        <v>8.8000000000000007</v>
      </c>
      <c r="AC13">
        <v>8.6</v>
      </c>
      <c r="AD13">
        <v>8.4</v>
      </c>
    </row>
    <row r="14" spans="1:32" x14ac:dyDescent="0.25">
      <c r="A14" s="1" t="s">
        <v>20</v>
      </c>
      <c r="B14" s="15">
        <v>5.4</v>
      </c>
      <c r="C14" s="15">
        <v>6.9</v>
      </c>
      <c r="D14" s="15">
        <v>6.8</v>
      </c>
      <c r="E14" s="15">
        <v>7.3</v>
      </c>
      <c r="F14" s="15">
        <v>6.9</v>
      </c>
      <c r="G14" s="15">
        <v>7.4</v>
      </c>
      <c r="H14" s="15">
        <v>7.5</v>
      </c>
      <c r="I14" s="15">
        <v>7.6</v>
      </c>
      <c r="J14" s="15">
        <v>7.5</v>
      </c>
      <c r="K14" s="15">
        <v>7.5</v>
      </c>
      <c r="L14" s="15">
        <v>7.7</v>
      </c>
      <c r="M14" s="15">
        <v>7.6</v>
      </c>
      <c r="N14" s="15">
        <v>7.1</v>
      </c>
      <c r="O14" s="15">
        <v>7.2</v>
      </c>
      <c r="P14" s="15">
        <v>7.5</v>
      </c>
      <c r="Q14" s="15">
        <v>7.5</v>
      </c>
      <c r="R14" s="15">
        <v>7.8</v>
      </c>
      <c r="S14" s="15">
        <v>7.8</v>
      </c>
      <c r="T14" s="15">
        <v>8.1</v>
      </c>
      <c r="U14" s="15">
        <v>7.9</v>
      </c>
      <c r="V14" s="15">
        <v>8</v>
      </c>
      <c r="W14" s="15">
        <v>8.5</v>
      </c>
      <c r="X14" s="11">
        <v>9</v>
      </c>
      <c r="Y14" s="10">
        <v>8.5</v>
      </c>
      <c r="Z14" s="10">
        <v>8.5</v>
      </c>
      <c r="AA14" s="10">
        <v>8.1309398099260832</v>
      </c>
      <c r="AB14" s="10">
        <v>8.6</v>
      </c>
      <c r="AC14" s="10">
        <v>8.9</v>
      </c>
      <c r="AD14" s="10">
        <v>9.1</v>
      </c>
      <c r="AE14" t="s">
        <v>86</v>
      </c>
      <c r="AF14" t="s">
        <v>100</v>
      </c>
    </row>
    <row r="15" spans="1:32" x14ac:dyDescent="0.25">
      <c r="A15" s="1" t="s">
        <v>22</v>
      </c>
      <c r="B15" s="15">
        <v>2.8</v>
      </c>
      <c r="C15" s="15">
        <v>2.8</v>
      </c>
      <c r="D15" s="15">
        <v>2.8</v>
      </c>
      <c r="E15" s="15">
        <v>2.8</v>
      </c>
      <c r="F15" s="15">
        <v>2.8</v>
      </c>
      <c r="G15" s="15">
        <v>2.8</v>
      </c>
      <c r="H15" s="15">
        <v>2.8</v>
      </c>
      <c r="I15" s="15">
        <v>2.8</v>
      </c>
      <c r="J15" s="15">
        <v>2.8</v>
      </c>
      <c r="K15" s="15">
        <v>2.8</v>
      </c>
      <c r="L15" s="15">
        <v>2.7</v>
      </c>
      <c r="M15" s="15">
        <v>1.9</v>
      </c>
      <c r="N15" s="15">
        <v>1.8</v>
      </c>
      <c r="O15" s="15">
        <v>1.7</v>
      </c>
      <c r="P15" s="15">
        <v>1.8</v>
      </c>
      <c r="Q15" s="15">
        <v>1.9</v>
      </c>
      <c r="R15" s="15">
        <v>2</v>
      </c>
      <c r="S15" s="15">
        <v>2.1</v>
      </c>
      <c r="T15" s="15">
        <v>2.1</v>
      </c>
      <c r="U15" s="15">
        <v>1.9</v>
      </c>
      <c r="V15" s="15">
        <v>2</v>
      </c>
      <c r="W15" s="15">
        <v>1.9</v>
      </c>
      <c r="X15" s="11">
        <v>1.8</v>
      </c>
      <c r="Y15">
        <v>1.6</v>
      </c>
      <c r="Z15">
        <v>1.9</v>
      </c>
      <c r="AA15" s="10">
        <v>1.820020222446916</v>
      </c>
      <c r="AB15">
        <v>2</v>
      </c>
      <c r="AC15">
        <v>2.2999999999999998</v>
      </c>
      <c r="AD15">
        <v>2.5</v>
      </c>
    </row>
    <row r="16" spans="1:32" x14ac:dyDescent="0.25">
      <c r="A16" s="1" t="s">
        <v>24</v>
      </c>
      <c r="B16" s="15">
        <v>3.6</v>
      </c>
      <c r="C16" s="15">
        <v>3.7</v>
      </c>
      <c r="D16" s="15">
        <v>3.5</v>
      </c>
      <c r="E16" s="15">
        <v>3.6</v>
      </c>
      <c r="F16" s="15">
        <v>3.4</v>
      </c>
      <c r="G16" s="15">
        <v>3.4</v>
      </c>
      <c r="H16" s="15">
        <v>3.3</v>
      </c>
      <c r="I16" s="15">
        <v>3.4</v>
      </c>
      <c r="J16" s="15">
        <v>3.3</v>
      </c>
      <c r="K16" s="15">
        <v>3.3</v>
      </c>
      <c r="L16" s="15">
        <v>3.2</v>
      </c>
      <c r="M16" s="15">
        <v>3.3</v>
      </c>
      <c r="N16" s="15">
        <v>3.5</v>
      </c>
      <c r="O16" s="15">
        <v>3.3</v>
      </c>
      <c r="P16" s="15">
        <v>3</v>
      </c>
      <c r="Q16" s="15">
        <v>3.3</v>
      </c>
      <c r="R16" s="15">
        <v>3.3</v>
      </c>
      <c r="S16" s="15">
        <v>3.4</v>
      </c>
      <c r="T16" s="15">
        <v>3.3</v>
      </c>
      <c r="U16" s="15">
        <v>2.8</v>
      </c>
      <c r="V16" s="15">
        <v>2.9</v>
      </c>
      <c r="W16" s="15">
        <v>2.9</v>
      </c>
      <c r="X16" s="11">
        <v>2.8</v>
      </c>
      <c r="Y16">
        <v>2.7</v>
      </c>
      <c r="Z16">
        <v>3</v>
      </c>
      <c r="AA16" s="10">
        <v>3.0090270812437314</v>
      </c>
      <c r="AB16">
        <v>3</v>
      </c>
      <c r="AC16">
        <v>3.1</v>
      </c>
      <c r="AD16">
        <v>3.3</v>
      </c>
    </row>
    <row r="17" spans="1:33" x14ac:dyDescent="0.25">
      <c r="A17" s="1" t="s">
        <v>26</v>
      </c>
      <c r="B17" s="15">
        <v>3.6</v>
      </c>
      <c r="C17" s="15">
        <v>3.6</v>
      </c>
      <c r="D17" s="15">
        <v>3.5</v>
      </c>
      <c r="E17" s="15">
        <v>2.9</v>
      </c>
      <c r="F17" s="15">
        <v>2.2000000000000002</v>
      </c>
      <c r="G17" s="15">
        <v>2.4</v>
      </c>
      <c r="H17" s="15">
        <v>2.5</v>
      </c>
      <c r="I17" s="15">
        <v>2.6</v>
      </c>
      <c r="J17" s="15">
        <v>2</v>
      </c>
      <c r="K17" s="15">
        <v>2</v>
      </c>
      <c r="L17" s="15">
        <v>2.2000000000000002</v>
      </c>
      <c r="M17" s="15">
        <v>1.9</v>
      </c>
      <c r="N17" s="15">
        <v>1.9</v>
      </c>
      <c r="O17" s="15">
        <v>1.6</v>
      </c>
      <c r="P17" s="15">
        <v>1.6</v>
      </c>
      <c r="Q17" s="15">
        <v>1.7</v>
      </c>
      <c r="R17" s="15">
        <v>1.6</v>
      </c>
      <c r="S17" s="15">
        <v>1.6</v>
      </c>
      <c r="T17" s="15">
        <v>1.3</v>
      </c>
      <c r="U17" s="15">
        <v>1.2</v>
      </c>
      <c r="V17" s="15">
        <v>1.1000000000000001</v>
      </c>
      <c r="W17" s="15">
        <v>0.8</v>
      </c>
      <c r="X17" s="11">
        <v>0.7</v>
      </c>
      <c r="Y17">
        <v>0.9</v>
      </c>
      <c r="Z17">
        <v>0.9</v>
      </c>
      <c r="AA17" s="10">
        <v>1.0141987829614605</v>
      </c>
      <c r="AB17">
        <v>1</v>
      </c>
      <c r="AC17">
        <v>0.9</v>
      </c>
      <c r="AD17">
        <v>0.9</v>
      </c>
    </row>
    <row r="18" spans="1:33" x14ac:dyDescent="0.25">
      <c r="A18" s="1" t="s">
        <v>28</v>
      </c>
      <c r="B18" s="15">
        <v>6.9</v>
      </c>
      <c r="C18" s="15">
        <v>5.8</v>
      </c>
      <c r="D18" s="15">
        <v>6</v>
      </c>
      <c r="E18" s="15">
        <v>5.4</v>
      </c>
      <c r="F18" s="15">
        <v>5.0999999999999996</v>
      </c>
      <c r="G18" s="15">
        <v>5</v>
      </c>
      <c r="H18" s="15">
        <v>4.9000000000000004</v>
      </c>
      <c r="I18" s="15">
        <v>5.0999999999999996</v>
      </c>
      <c r="J18" s="15">
        <v>5.0999999999999996</v>
      </c>
      <c r="K18" s="15">
        <v>5</v>
      </c>
      <c r="L18" s="15">
        <v>5.4</v>
      </c>
      <c r="M18" s="15">
        <v>5.5</v>
      </c>
      <c r="N18" s="15">
        <v>5.2</v>
      </c>
      <c r="O18" s="15">
        <v>5.0999999999999996</v>
      </c>
      <c r="P18" s="15">
        <v>5</v>
      </c>
      <c r="Q18" s="15">
        <v>5.0999999999999996</v>
      </c>
      <c r="R18" s="15">
        <v>5.2</v>
      </c>
      <c r="S18" s="15">
        <v>5</v>
      </c>
      <c r="T18" s="15">
        <v>5.5</v>
      </c>
      <c r="U18" s="15">
        <v>5.4</v>
      </c>
      <c r="V18" s="15">
        <v>5.4</v>
      </c>
      <c r="W18" s="15">
        <v>5.6</v>
      </c>
      <c r="X18" s="11">
        <v>5.6</v>
      </c>
      <c r="Y18">
        <v>6.1</v>
      </c>
      <c r="Z18">
        <v>6.7</v>
      </c>
      <c r="AA18" s="10">
        <v>6.7209775967413439</v>
      </c>
      <c r="AB18">
        <v>6.6</v>
      </c>
      <c r="AC18">
        <v>7</v>
      </c>
      <c r="AD18">
        <v>7.1</v>
      </c>
    </row>
    <row r="19" spans="1:33" x14ac:dyDescent="0.25">
      <c r="A19" s="1" t="s">
        <v>30</v>
      </c>
      <c r="B19" s="15">
        <v>9.3000000000000007</v>
      </c>
      <c r="C19" s="15">
        <v>8.8000000000000007</v>
      </c>
      <c r="D19" s="15">
        <v>8.6</v>
      </c>
      <c r="E19" s="15">
        <v>8</v>
      </c>
      <c r="F19" s="15">
        <v>7.8</v>
      </c>
      <c r="G19" s="15">
        <v>7.5</v>
      </c>
      <c r="H19" s="15">
        <v>8</v>
      </c>
      <c r="I19" s="15">
        <v>8.1</v>
      </c>
      <c r="J19" s="15">
        <v>8.1999999999999993</v>
      </c>
      <c r="K19" s="15">
        <v>8.1999999999999993</v>
      </c>
      <c r="L19" s="15">
        <v>8.6</v>
      </c>
      <c r="M19" s="15">
        <v>8.5</v>
      </c>
      <c r="N19" s="15">
        <v>8.6999999999999993</v>
      </c>
      <c r="O19" s="15">
        <v>8.4</v>
      </c>
      <c r="P19" s="15">
        <v>8.6999999999999993</v>
      </c>
      <c r="Q19" s="15">
        <v>9.1</v>
      </c>
      <c r="R19" s="15">
        <v>9.4</v>
      </c>
      <c r="S19" s="15">
        <v>9.6</v>
      </c>
      <c r="T19" s="15">
        <v>10.1</v>
      </c>
      <c r="U19" s="15">
        <v>9.4</v>
      </c>
      <c r="V19" s="15">
        <v>9.3000000000000007</v>
      </c>
      <c r="W19" s="15">
        <v>9.3000000000000007</v>
      </c>
      <c r="X19" s="11">
        <v>9.5</v>
      </c>
      <c r="Y19">
        <v>10.5</v>
      </c>
      <c r="Z19">
        <v>10.3</v>
      </c>
      <c r="AA19" s="10">
        <v>10.081466395112017</v>
      </c>
      <c r="AB19">
        <v>10.199999999999999</v>
      </c>
      <c r="AC19">
        <v>10.8</v>
      </c>
      <c r="AD19">
        <v>10.3</v>
      </c>
      <c r="AE19" t="s">
        <v>111</v>
      </c>
      <c r="AF19" t="s">
        <v>113</v>
      </c>
      <c r="AG19">
        <v>1998</v>
      </c>
    </row>
    <row r="20" spans="1:33" x14ac:dyDescent="0.25">
      <c r="A20" s="1" t="s">
        <v>32</v>
      </c>
      <c r="B20" s="15">
        <v>6.4</v>
      </c>
      <c r="C20" s="15">
        <v>6.4</v>
      </c>
      <c r="D20" s="15">
        <v>6.4</v>
      </c>
      <c r="E20" s="15">
        <v>6.4</v>
      </c>
      <c r="F20" s="15">
        <v>6.4</v>
      </c>
      <c r="G20" s="15">
        <v>6.4</v>
      </c>
      <c r="H20" s="15">
        <v>6</v>
      </c>
      <c r="I20" s="15">
        <v>5.2</v>
      </c>
      <c r="J20" s="15">
        <v>4.8</v>
      </c>
      <c r="K20" s="15">
        <v>4.8</v>
      </c>
      <c r="L20" s="15">
        <v>5.0999999999999996</v>
      </c>
      <c r="M20" s="15">
        <v>4.8</v>
      </c>
      <c r="N20" s="15">
        <v>4.5</v>
      </c>
      <c r="O20" s="15">
        <v>4.2</v>
      </c>
      <c r="P20" s="15">
        <v>4.2</v>
      </c>
      <c r="Q20" s="15">
        <v>4.3</v>
      </c>
      <c r="R20" s="15">
        <v>4.4000000000000004</v>
      </c>
      <c r="S20" s="15">
        <v>5</v>
      </c>
      <c r="T20" s="15">
        <v>5.4</v>
      </c>
      <c r="U20" s="15">
        <v>5.6</v>
      </c>
      <c r="V20" s="15">
        <v>5.6</v>
      </c>
      <c r="W20" s="15">
        <v>4.9000000000000004</v>
      </c>
      <c r="X20" s="11">
        <v>3.5</v>
      </c>
      <c r="Y20">
        <v>3.1</v>
      </c>
      <c r="Z20">
        <v>3</v>
      </c>
      <c r="AA20" s="10">
        <v>3.0581039755351687</v>
      </c>
      <c r="AB20">
        <v>2.7</v>
      </c>
      <c r="AC20">
        <v>2.4</v>
      </c>
      <c r="AD20">
        <v>2.5</v>
      </c>
    </row>
    <row r="21" spans="1:33" x14ac:dyDescent="0.25">
      <c r="A21" s="1" t="s">
        <v>34</v>
      </c>
      <c r="B21" s="15">
        <v>6.9</v>
      </c>
      <c r="C21" s="15">
        <v>6.7</v>
      </c>
      <c r="D21" s="15">
        <v>6.1</v>
      </c>
      <c r="E21" s="15">
        <v>5.9</v>
      </c>
      <c r="F21" s="15">
        <v>6</v>
      </c>
      <c r="G21" s="15">
        <v>5.9</v>
      </c>
      <c r="H21" s="15">
        <v>5.9</v>
      </c>
      <c r="I21" s="15">
        <v>5.6</v>
      </c>
      <c r="J21" s="15">
        <v>5.2</v>
      </c>
      <c r="K21" s="15">
        <v>5.4</v>
      </c>
      <c r="L21" s="15">
        <v>5.8</v>
      </c>
      <c r="M21" s="15">
        <v>5.8</v>
      </c>
      <c r="N21" s="15">
        <v>5.6</v>
      </c>
      <c r="O21" s="15">
        <v>5.5</v>
      </c>
      <c r="P21" s="15">
        <v>5.5</v>
      </c>
      <c r="Q21" s="15">
        <v>6</v>
      </c>
      <c r="R21" s="15">
        <v>6.1</v>
      </c>
      <c r="S21" s="15">
        <v>6</v>
      </c>
      <c r="T21" s="15">
        <v>6</v>
      </c>
      <c r="U21" s="15">
        <v>5.5</v>
      </c>
      <c r="V21" s="15">
        <v>5.5</v>
      </c>
      <c r="W21" s="15">
        <v>5.7</v>
      </c>
      <c r="X21" s="11">
        <v>6.1</v>
      </c>
      <c r="Y21">
        <v>6.3</v>
      </c>
      <c r="Z21">
        <v>6.3</v>
      </c>
      <c r="AA21" s="10">
        <v>6.2563067608476279</v>
      </c>
      <c r="AB21">
        <v>6.1</v>
      </c>
      <c r="AC21">
        <v>5.9</v>
      </c>
      <c r="AD21">
        <v>6.3</v>
      </c>
    </row>
    <row r="22" spans="1:33" x14ac:dyDescent="0.25">
      <c r="A22" s="1" t="s">
        <v>36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</row>
    <row r="23" spans="1:33" x14ac:dyDescent="0.25">
      <c r="A23" s="1" t="s">
        <v>38</v>
      </c>
      <c r="B23" s="15">
        <v>11.3</v>
      </c>
      <c r="C23" s="15">
        <v>11.3</v>
      </c>
      <c r="D23" s="15">
        <v>11.3</v>
      </c>
      <c r="E23" s="15">
        <v>11.3</v>
      </c>
      <c r="F23" s="15">
        <v>11.3</v>
      </c>
      <c r="G23" s="15">
        <v>11.3</v>
      </c>
      <c r="H23" s="15">
        <v>10.3</v>
      </c>
      <c r="I23" s="15">
        <v>9.3000000000000007</v>
      </c>
      <c r="J23" s="15">
        <v>7.8</v>
      </c>
      <c r="K23" s="15">
        <v>6.6</v>
      </c>
      <c r="L23" s="15">
        <v>4.8</v>
      </c>
      <c r="M23" s="15">
        <v>4.8</v>
      </c>
      <c r="N23" s="15">
        <v>4.8</v>
      </c>
      <c r="O23" s="15">
        <v>4.8</v>
      </c>
      <c r="P23" s="15">
        <v>5.2</v>
      </c>
      <c r="Q23" s="15">
        <v>5.4</v>
      </c>
      <c r="R23" s="15">
        <v>5.4</v>
      </c>
      <c r="S23" s="15">
        <v>4.9000000000000004</v>
      </c>
      <c r="T23" s="15">
        <v>5.2</v>
      </c>
      <c r="U23" s="15">
        <v>4.7</v>
      </c>
      <c r="V23" s="15">
        <v>4.7</v>
      </c>
      <c r="W23" s="15">
        <v>4.9000000000000004</v>
      </c>
      <c r="X23" s="11">
        <v>4.8</v>
      </c>
      <c r="Y23">
        <v>4.7</v>
      </c>
      <c r="Z23">
        <v>4</v>
      </c>
      <c r="AA23" s="10">
        <v>3.6253776435045322</v>
      </c>
      <c r="AB23">
        <v>3.4</v>
      </c>
      <c r="AC23">
        <v>3.3</v>
      </c>
      <c r="AD23">
        <v>3.4</v>
      </c>
    </row>
    <row r="24" spans="1:33" x14ac:dyDescent="0.25">
      <c r="A24" s="1" t="s">
        <v>40</v>
      </c>
      <c r="B24" s="15">
        <v>3.2</v>
      </c>
      <c r="C24" s="15">
        <v>3.2</v>
      </c>
      <c r="D24" s="15">
        <v>3.2</v>
      </c>
      <c r="E24" s="15">
        <v>3.2</v>
      </c>
      <c r="F24" s="15">
        <v>3.2</v>
      </c>
      <c r="G24" s="15">
        <v>3.2</v>
      </c>
      <c r="H24" s="15">
        <v>3.2</v>
      </c>
      <c r="I24" s="15">
        <v>3.2</v>
      </c>
      <c r="J24" s="15">
        <v>3.2</v>
      </c>
      <c r="K24" s="15">
        <v>3.2</v>
      </c>
      <c r="L24" s="15">
        <v>3.2</v>
      </c>
      <c r="M24" s="15">
        <v>2.8</v>
      </c>
      <c r="N24" s="15">
        <v>2.5</v>
      </c>
      <c r="O24" s="15">
        <v>1.9</v>
      </c>
      <c r="P24" s="15">
        <v>1.5</v>
      </c>
      <c r="Q24" s="15">
        <v>0.7</v>
      </c>
      <c r="R24" s="15">
        <v>0.6</v>
      </c>
      <c r="S24" s="15">
        <v>0.6</v>
      </c>
      <c r="T24" s="15">
        <v>0.6</v>
      </c>
      <c r="U24" s="15">
        <v>0.6</v>
      </c>
      <c r="V24" s="15">
        <v>0.7</v>
      </c>
      <c r="W24" s="15">
        <v>0.8</v>
      </c>
      <c r="X24" s="11">
        <v>0.8</v>
      </c>
      <c r="Y24">
        <v>0.8</v>
      </c>
      <c r="Z24">
        <v>1</v>
      </c>
      <c r="AA24" s="10">
        <v>0.89999999999999991</v>
      </c>
      <c r="AB24">
        <v>1</v>
      </c>
      <c r="AC24">
        <v>0.9</v>
      </c>
      <c r="AD24">
        <v>1.1000000000000001</v>
      </c>
    </row>
    <row r="25" spans="1:33" x14ac:dyDescent="0.25">
      <c r="A25" s="1" t="s">
        <v>42</v>
      </c>
      <c r="B25" s="15">
        <v>4.4000000000000004</v>
      </c>
      <c r="C25" s="15">
        <v>4.5</v>
      </c>
      <c r="D25" s="15">
        <v>5</v>
      </c>
      <c r="E25" s="15">
        <v>5</v>
      </c>
      <c r="F25" s="15">
        <v>5.3</v>
      </c>
      <c r="G25" s="15">
        <v>5.2</v>
      </c>
      <c r="H25" s="15">
        <v>5</v>
      </c>
      <c r="I25" s="15">
        <v>5.0999999999999996</v>
      </c>
      <c r="J25" s="15">
        <v>5.0999999999999996</v>
      </c>
      <c r="K25" s="15">
        <v>5.3</v>
      </c>
      <c r="L25" s="15">
        <v>5.0999999999999996</v>
      </c>
      <c r="M25" s="15">
        <v>5.0999999999999996</v>
      </c>
      <c r="N25" s="15">
        <v>3.9</v>
      </c>
      <c r="O25" s="15">
        <v>3.7</v>
      </c>
      <c r="P25" s="15">
        <v>3.6</v>
      </c>
      <c r="Q25" s="15">
        <v>3.6</v>
      </c>
      <c r="R25" s="15">
        <v>3.9</v>
      </c>
      <c r="S25" s="15">
        <v>4.0999999999999996</v>
      </c>
      <c r="T25" s="15">
        <v>4.3</v>
      </c>
      <c r="U25" s="15">
        <v>4.3</v>
      </c>
      <c r="V25" s="15">
        <v>4.5</v>
      </c>
      <c r="W25" s="15">
        <v>4.4000000000000004</v>
      </c>
      <c r="X25" s="11">
        <v>4.5999999999999996</v>
      </c>
      <c r="Y25">
        <v>4.8</v>
      </c>
      <c r="Z25">
        <v>4.3</v>
      </c>
      <c r="AA25" s="10">
        <v>4.6999999999999993</v>
      </c>
      <c r="AB25">
        <v>4.5999999999999996</v>
      </c>
      <c r="AC25">
        <v>4.7</v>
      </c>
      <c r="AD25">
        <v>4.7</v>
      </c>
    </row>
    <row r="26" spans="1:33" x14ac:dyDescent="0.25">
      <c r="A26" s="1" t="s">
        <v>44</v>
      </c>
      <c r="B26" s="15">
        <v>14.7</v>
      </c>
      <c r="C26" s="15">
        <v>13.3</v>
      </c>
      <c r="D26" s="15">
        <v>13.2</v>
      </c>
      <c r="E26" s="15">
        <v>12.4</v>
      </c>
      <c r="F26" s="15">
        <v>12.2</v>
      </c>
      <c r="G26" s="15">
        <v>12</v>
      </c>
      <c r="H26" s="15">
        <v>12.3</v>
      </c>
      <c r="I26" s="15">
        <v>12.1</v>
      </c>
      <c r="J26" s="15">
        <v>12.3</v>
      </c>
      <c r="K26" s="15">
        <v>12.9</v>
      </c>
      <c r="L26" s="15">
        <v>13</v>
      </c>
      <c r="M26" s="15">
        <v>13.4</v>
      </c>
      <c r="N26" s="15">
        <v>13.9</v>
      </c>
      <c r="O26" s="15">
        <v>13.4</v>
      </c>
      <c r="P26" s="15">
        <v>13.4</v>
      </c>
      <c r="Q26" s="15">
        <v>12.6</v>
      </c>
      <c r="R26" s="15">
        <v>11.9</v>
      </c>
      <c r="S26" s="15">
        <v>11</v>
      </c>
      <c r="T26" s="15">
        <v>10.4</v>
      </c>
      <c r="U26" s="15">
        <v>10.199999999999999</v>
      </c>
      <c r="V26" s="15">
        <v>10</v>
      </c>
      <c r="W26" s="15">
        <v>10.199999999999999</v>
      </c>
      <c r="X26" s="11">
        <v>10.1</v>
      </c>
      <c r="Y26">
        <v>10.199999999999999</v>
      </c>
      <c r="Z26">
        <v>9.9</v>
      </c>
      <c r="AA26" s="10">
        <v>9.5336787564766841</v>
      </c>
      <c r="AB26">
        <v>9.1999999999999993</v>
      </c>
      <c r="AC26">
        <v>8.9</v>
      </c>
      <c r="AD26">
        <v>8.6</v>
      </c>
    </row>
    <row r="27" spans="1:33" x14ac:dyDescent="0.25">
      <c r="A27" s="1" t="s">
        <v>45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</row>
    <row r="28" spans="1:33" x14ac:dyDescent="0.25">
      <c r="A28" s="1" t="s">
        <v>47</v>
      </c>
      <c r="B28" s="15">
        <v>9.3000000000000007</v>
      </c>
      <c r="C28" s="15">
        <v>9.3000000000000007</v>
      </c>
      <c r="D28" s="15">
        <v>9.3000000000000007</v>
      </c>
      <c r="E28" s="15">
        <v>9.1</v>
      </c>
      <c r="F28" s="15">
        <f>$E$28*(1+($AF$28/100))^(F1-$E$1)</f>
        <v>9.1422636996290816</v>
      </c>
      <c r="G28" s="15">
        <f>$E$28*(1+($AF$28/100))^(G1-$E$1)</f>
        <v>9.1847236872039151</v>
      </c>
      <c r="H28" s="15">
        <f>$E$28*(1+($AF$28/100))^(H1-$E$1)</f>
        <v>9.2273808743568928</v>
      </c>
      <c r="I28" s="15">
        <f t="shared" ref="I28:K28" si="2">$E$28*(1+($AF$28/100))^(I1-$E$1)</f>
        <v>9.2702361769543611</v>
      </c>
      <c r="J28" s="15">
        <f t="shared" si="2"/>
        <v>9.3132905151162788</v>
      </c>
      <c r="K28" s="15">
        <f t="shared" si="2"/>
        <v>9.3565448132359759</v>
      </c>
      <c r="L28" s="15">
        <v>9.4</v>
      </c>
      <c r="M28" s="15">
        <v>9.4</v>
      </c>
      <c r="N28" s="15">
        <v>9.3000000000000007</v>
      </c>
      <c r="O28" s="15">
        <v>8.6999999999999993</v>
      </c>
      <c r="P28" s="15">
        <v>8.4</v>
      </c>
      <c r="Q28" s="15">
        <v>8.9</v>
      </c>
      <c r="R28" s="15">
        <v>9.4</v>
      </c>
      <c r="S28" s="15">
        <v>9.6</v>
      </c>
      <c r="T28" s="15">
        <v>9.1999999999999993</v>
      </c>
      <c r="U28" s="15">
        <v>9.1999999999999993</v>
      </c>
      <c r="V28" s="15">
        <v>9.4</v>
      </c>
      <c r="W28" s="15">
        <v>10.5</v>
      </c>
      <c r="X28" s="11">
        <v>8.8000000000000007</v>
      </c>
      <c r="Y28">
        <v>11.3</v>
      </c>
      <c r="Z28">
        <v>11.8</v>
      </c>
      <c r="AA28" s="10">
        <v>10.85427135678392</v>
      </c>
      <c r="AB28">
        <v>11</v>
      </c>
      <c r="AC28">
        <v>11.4</v>
      </c>
      <c r="AD28">
        <v>11.2</v>
      </c>
      <c r="AF28" s="24">
        <f>(POWER(L28/E28,(1/(L1-E1)))-1)*100</f>
        <v>0.46443625966023916</v>
      </c>
    </row>
    <row r="29" spans="1:33" x14ac:dyDescent="0.25">
      <c r="A29" s="1" t="s">
        <v>49</v>
      </c>
      <c r="B29" s="15">
        <v>12.3</v>
      </c>
      <c r="C29" s="15">
        <v>12.7</v>
      </c>
      <c r="D29" s="15">
        <v>12.8</v>
      </c>
      <c r="E29" s="15">
        <v>12.4</v>
      </c>
      <c r="F29" s="15">
        <v>11.8</v>
      </c>
      <c r="G29" s="15">
        <v>12.2</v>
      </c>
      <c r="H29" s="15">
        <v>12.1</v>
      </c>
      <c r="I29" s="15">
        <v>10.199999999999999</v>
      </c>
      <c r="J29" s="15">
        <v>9.8000000000000007</v>
      </c>
      <c r="K29" s="15">
        <v>9.6999999999999993</v>
      </c>
      <c r="L29" s="15">
        <v>9.8000000000000007</v>
      </c>
      <c r="M29" s="15">
        <v>9.8000000000000007</v>
      </c>
      <c r="N29" s="15">
        <v>9.6999999999999993</v>
      </c>
      <c r="O29" s="15">
        <v>9.6</v>
      </c>
      <c r="P29" s="15">
        <v>9.5</v>
      </c>
      <c r="Q29" s="15">
        <v>9.8000000000000007</v>
      </c>
      <c r="R29" s="15">
        <v>10</v>
      </c>
      <c r="S29" s="15">
        <v>10.1</v>
      </c>
      <c r="T29" s="15">
        <v>11.1</v>
      </c>
      <c r="U29" s="15">
        <v>11.2</v>
      </c>
      <c r="V29" s="15">
        <v>11.1</v>
      </c>
      <c r="W29" s="15">
        <v>11.5</v>
      </c>
      <c r="X29" s="11">
        <v>11.5</v>
      </c>
      <c r="Y29">
        <v>12.4</v>
      </c>
      <c r="Z29">
        <v>12.3</v>
      </c>
      <c r="AA29" s="10">
        <v>12.004287245444802</v>
      </c>
      <c r="AB29">
        <v>12.2</v>
      </c>
      <c r="AC29">
        <v>12.1</v>
      </c>
      <c r="AD29">
        <v>12.9</v>
      </c>
    </row>
    <row r="30" spans="1:33" x14ac:dyDescent="0.25">
      <c r="A30" s="1" t="s">
        <v>51</v>
      </c>
      <c r="B30" s="15">
        <v>30.6</v>
      </c>
      <c r="C30" s="15">
        <v>24.6</v>
      </c>
      <c r="D30" s="15">
        <v>20.3</v>
      </c>
      <c r="E30" s="15">
        <v>18.899999999999999</v>
      </c>
      <c r="F30" s="15">
        <v>16.8</v>
      </c>
      <c r="G30" s="15">
        <v>15.5</v>
      </c>
      <c r="H30" s="15">
        <v>11.3</v>
      </c>
      <c r="I30" s="15">
        <v>10.8</v>
      </c>
      <c r="J30" s="15">
        <v>10.5</v>
      </c>
      <c r="K30" s="15">
        <v>10.9</v>
      </c>
      <c r="L30" s="15">
        <v>10.3</v>
      </c>
      <c r="M30" s="15">
        <v>9.5</v>
      </c>
      <c r="N30" s="15">
        <v>8.6</v>
      </c>
      <c r="O30" s="15">
        <v>8.1</v>
      </c>
      <c r="P30" s="15">
        <v>7.3</v>
      </c>
      <c r="Q30" s="15">
        <v>6.8</v>
      </c>
      <c r="R30" s="15">
        <v>6.4</v>
      </c>
      <c r="S30" s="15">
        <v>8.5</v>
      </c>
      <c r="T30" s="15">
        <v>8.1999999999999993</v>
      </c>
      <c r="U30" s="15">
        <v>7.4</v>
      </c>
      <c r="V30" s="15">
        <v>7.1</v>
      </c>
      <c r="W30" s="15">
        <v>6.9</v>
      </c>
      <c r="X30" s="11">
        <v>4.8</v>
      </c>
      <c r="Y30">
        <v>6.7</v>
      </c>
      <c r="Z30">
        <v>6.3</v>
      </c>
      <c r="AA30" s="10">
        <v>6.7073170731707323</v>
      </c>
      <c r="AB30">
        <v>7.3</v>
      </c>
      <c r="AC30">
        <v>7.7</v>
      </c>
      <c r="AD30">
        <v>7.9</v>
      </c>
    </row>
    <row r="31" spans="1:33" x14ac:dyDescent="0.25">
      <c r="A31" s="1" t="s">
        <v>52</v>
      </c>
      <c r="B31" s="15">
        <v>9</v>
      </c>
      <c r="C31" s="15">
        <v>9</v>
      </c>
      <c r="D31" s="15">
        <v>9</v>
      </c>
      <c r="E31" s="15">
        <v>8.5</v>
      </c>
      <c r="F31" s="15">
        <v>7.8</v>
      </c>
      <c r="G31" s="15">
        <v>7.1</v>
      </c>
      <c r="H31" s="15">
        <v>6.3</v>
      </c>
      <c r="I31" s="15">
        <v>6.1</v>
      </c>
      <c r="J31" s="15">
        <v>5.8</v>
      </c>
      <c r="K31" s="15">
        <v>5.2</v>
      </c>
      <c r="L31" s="15">
        <v>4.5999999999999996</v>
      </c>
      <c r="M31" s="15">
        <v>4.5</v>
      </c>
      <c r="N31" s="15">
        <v>4.3</v>
      </c>
      <c r="O31" s="15">
        <v>3.9</v>
      </c>
      <c r="P31" s="15">
        <v>3.8</v>
      </c>
      <c r="Q31" s="15">
        <v>4</v>
      </c>
      <c r="R31" s="15">
        <v>4</v>
      </c>
      <c r="S31" s="15">
        <v>4.0999999999999996</v>
      </c>
      <c r="T31" s="15">
        <v>4.3</v>
      </c>
      <c r="U31" s="15">
        <v>4.4000000000000004</v>
      </c>
      <c r="V31" s="15">
        <v>4.4000000000000004</v>
      </c>
      <c r="W31" s="15">
        <v>4.5</v>
      </c>
      <c r="X31" s="11">
        <v>4.0999999999999996</v>
      </c>
      <c r="Y31">
        <v>4</v>
      </c>
      <c r="Z31">
        <v>4.0999999999999996</v>
      </c>
      <c r="AA31" s="10">
        <v>4.1456016177957533</v>
      </c>
      <c r="AB31">
        <v>4.2</v>
      </c>
      <c r="AC31">
        <v>4.3</v>
      </c>
      <c r="AD31">
        <v>4.2</v>
      </c>
    </row>
    <row r="32" spans="1:33" x14ac:dyDescent="0.25">
      <c r="A32" s="1" t="s">
        <v>54</v>
      </c>
      <c r="B32" s="15">
        <v>26.5</v>
      </c>
      <c r="C32" s="15">
        <v>26.5</v>
      </c>
      <c r="D32" s="15">
        <v>26.5</v>
      </c>
      <c r="E32" s="15">
        <v>26.5</v>
      </c>
      <c r="F32" s="15">
        <v>26.5</v>
      </c>
      <c r="G32" s="15">
        <v>26.5</v>
      </c>
      <c r="H32" s="15">
        <v>24.9</v>
      </c>
      <c r="I32" s="15">
        <v>21.5</v>
      </c>
      <c r="J32" s="15">
        <v>18.899999999999999</v>
      </c>
      <c r="K32" s="15">
        <v>17.5</v>
      </c>
      <c r="L32" s="15">
        <v>16.3</v>
      </c>
      <c r="M32" s="15">
        <v>15.1</v>
      </c>
      <c r="N32" s="15">
        <v>11.9</v>
      </c>
      <c r="O32" s="15">
        <v>11.5</v>
      </c>
      <c r="P32" s="15">
        <v>11.4</v>
      </c>
      <c r="Q32" s="15">
        <v>9.9</v>
      </c>
      <c r="R32" s="15">
        <v>9.6</v>
      </c>
      <c r="S32" s="15">
        <v>8.6</v>
      </c>
      <c r="T32" s="15">
        <v>7.6</v>
      </c>
      <c r="U32" s="15">
        <v>6.5</v>
      </c>
      <c r="V32" s="15">
        <v>5.6</v>
      </c>
      <c r="W32" s="15">
        <v>5.3</v>
      </c>
      <c r="X32" s="11">
        <v>4.9000000000000004</v>
      </c>
      <c r="Y32">
        <v>4.3</v>
      </c>
      <c r="Z32">
        <v>4.5999999999999996</v>
      </c>
      <c r="AA32" s="10">
        <v>4.5940170940170946</v>
      </c>
      <c r="AB32">
        <v>4.2</v>
      </c>
      <c r="AC32">
        <v>4.7</v>
      </c>
      <c r="AD32">
        <v>4.3</v>
      </c>
    </row>
    <row r="33" spans="1:32" x14ac:dyDescent="0.25">
      <c r="A33" s="1" t="s">
        <v>56</v>
      </c>
      <c r="B33" s="15">
        <v>6.7</v>
      </c>
      <c r="C33" s="15">
        <v>4.3</v>
      </c>
      <c r="D33" s="15">
        <v>3</v>
      </c>
      <c r="E33" s="15">
        <v>3.1</v>
      </c>
      <c r="F33" s="15">
        <v>3</v>
      </c>
      <c r="G33" s="15">
        <v>2.8</v>
      </c>
      <c r="H33" s="15">
        <v>2.7</v>
      </c>
      <c r="I33" s="15">
        <v>2.6</v>
      </c>
      <c r="J33" s="15">
        <v>2.7</v>
      </c>
      <c r="K33" s="15">
        <v>2.5</v>
      </c>
      <c r="L33" s="15">
        <v>2.9</v>
      </c>
      <c r="M33" s="15">
        <v>2.9</v>
      </c>
      <c r="N33" s="15">
        <v>3</v>
      </c>
      <c r="O33" s="15">
        <v>3</v>
      </c>
      <c r="P33" s="15">
        <v>2.7</v>
      </c>
      <c r="Q33" s="15">
        <v>2.7</v>
      </c>
      <c r="R33" s="15">
        <v>2.7</v>
      </c>
      <c r="S33" s="15">
        <v>2.6</v>
      </c>
      <c r="T33" s="15">
        <v>2.7</v>
      </c>
      <c r="U33" s="15">
        <v>2.6</v>
      </c>
      <c r="V33" s="15">
        <v>2.5</v>
      </c>
      <c r="W33" s="15">
        <v>2.2999999999999998</v>
      </c>
      <c r="X33" s="11">
        <v>2.2999999999999998</v>
      </c>
      <c r="Y33">
        <v>2.2999999999999998</v>
      </c>
      <c r="Z33">
        <v>2.1</v>
      </c>
      <c r="AA33" s="10">
        <v>2.1000000000000005</v>
      </c>
      <c r="AB33">
        <v>2</v>
      </c>
      <c r="AC33">
        <v>1.8</v>
      </c>
      <c r="AD33">
        <v>1.8</v>
      </c>
    </row>
    <row r="34" spans="1:32" x14ac:dyDescent="0.25">
      <c r="A34" s="1" t="s">
        <v>58</v>
      </c>
      <c r="B34" s="15">
        <v>12.1</v>
      </c>
      <c r="C34" s="15">
        <v>12.1</v>
      </c>
      <c r="D34" s="15">
        <v>12.1</v>
      </c>
      <c r="E34" s="15">
        <v>12.1</v>
      </c>
      <c r="F34" s="15">
        <v>12.5</v>
      </c>
      <c r="G34" s="15">
        <v>10.4</v>
      </c>
      <c r="H34" s="15">
        <v>9.5</v>
      </c>
      <c r="I34" s="15">
        <v>8.1</v>
      </c>
      <c r="J34" s="15">
        <v>8.5</v>
      </c>
      <c r="K34" s="15">
        <v>7.9</v>
      </c>
      <c r="L34" s="15">
        <v>7.7</v>
      </c>
      <c r="M34" s="15">
        <v>7.5</v>
      </c>
      <c r="N34" s="15">
        <v>7.2</v>
      </c>
      <c r="O34" s="15">
        <v>6.3</v>
      </c>
      <c r="P34" s="15">
        <v>6</v>
      </c>
      <c r="Q34" s="15">
        <v>5.9</v>
      </c>
      <c r="R34" s="15">
        <v>5.9</v>
      </c>
      <c r="S34" s="15">
        <v>6</v>
      </c>
      <c r="T34" s="15">
        <v>6.4</v>
      </c>
      <c r="U34" s="15">
        <v>6.6</v>
      </c>
      <c r="V34" s="15">
        <v>6.7</v>
      </c>
      <c r="W34" s="15">
        <v>7</v>
      </c>
      <c r="X34" s="11">
        <v>7.1</v>
      </c>
      <c r="Y34">
        <v>7.1</v>
      </c>
      <c r="Z34">
        <v>7.3</v>
      </c>
      <c r="AA34" s="10">
        <v>9.3655589123867085</v>
      </c>
      <c r="AB34">
        <v>9.4</v>
      </c>
      <c r="AC34">
        <v>9.9</v>
      </c>
      <c r="AD34">
        <v>9.9</v>
      </c>
    </row>
    <row r="35" spans="1:32" x14ac:dyDescent="0.25">
      <c r="A35" s="1" t="s">
        <v>60</v>
      </c>
      <c r="B35" s="15">
        <v>5.3</v>
      </c>
      <c r="C35" s="15">
        <v>5.2</v>
      </c>
      <c r="D35" s="15">
        <v>5</v>
      </c>
      <c r="E35" s="15">
        <v>5</v>
      </c>
      <c r="F35" s="15">
        <v>5</v>
      </c>
      <c r="G35" s="15">
        <v>5.2</v>
      </c>
      <c r="H35" s="15">
        <v>5.3</v>
      </c>
      <c r="I35" s="15">
        <v>5.3</v>
      </c>
      <c r="J35" s="15">
        <v>5.2</v>
      </c>
      <c r="K35" s="15">
        <v>5.2</v>
      </c>
      <c r="L35" s="15">
        <v>5.0999999999999996</v>
      </c>
      <c r="M35" s="15">
        <v>4.8</v>
      </c>
      <c r="N35" s="15">
        <v>4.8</v>
      </c>
      <c r="O35" s="15">
        <v>4.7</v>
      </c>
      <c r="P35" s="15">
        <v>4.7</v>
      </c>
      <c r="Q35" s="15">
        <v>4.8</v>
      </c>
      <c r="R35" s="15">
        <v>4.8</v>
      </c>
      <c r="S35" s="15">
        <v>5</v>
      </c>
      <c r="T35" s="15">
        <v>5.4</v>
      </c>
      <c r="U35" s="15">
        <v>5.0999999999999996</v>
      </c>
      <c r="V35" s="15">
        <v>5.2</v>
      </c>
      <c r="W35" s="15">
        <v>5</v>
      </c>
      <c r="X35" s="11">
        <v>5.3</v>
      </c>
      <c r="Y35">
        <v>5.3</v>
      </c>
      <c r="Z35">
        <v>5</v>
      </c>
      <c r="AA35" s="10">
        <v>5.236656596173213</v>
      </c>
      <c r="AB35">
        <v>5.6</v>
      </c>
      <c r="AC35">
        <v>5.4</v>
      </c>
      <c r="AD35">
        <v>5.7</v>
      </c>
    </row>
    <row r="36" spans="1:32" x14ac:dyDescent="0.25">
      <c r="A36" s="1" t="s">
        <v>62</v>
      </c>
      <c r="B36" s="15">
        <v>6.5</v>
      </c>
      <c r="C36" s="15">
        <v>5.9</v>
      </c>
      <c r="D36" s="15">
        <v>5.8</v>
      </c>
      <c r="E36" s="15">
        <v>6.3</v>
      </c>
      <c r="F36" s="15">
        <v>6.3</v>
      </c>
      <c r="G36" s="15">
        <v>6.6</v>
      </c>
      <c r="H36" s="15">
        <v>6.7</v>
      </c>
      <c r="I36" s="15">
        <v>6.7</v>
      </c>
      <c r="J36" s="15">
        <v>6.8</v>
      </c>
      <c r="K36" s="15">
        <v>6.6</v>
      </c>
      <c r="L36" s="15">
        <v>6.9</v>
      </c>
      <c r="M36" s="15">
        <v>7.3</v>
      </c>
      <c r="N36" s="15">
        <v>7.2</v>
      </c>
      <c r="O36" s="15">
        <v>7.1</v>
      </c>
      <c r="P36" s="15">
        <v>6.9</v>
      </c>
      <c r="Q36" s="15">
        <v>7.1</v>
      </c>
      <c r="R36" s="15">
        <v>7.7</v>
      </c>
      <c r="S36" s="15">
        <v>8</v>
      </c>
      <c r="T36" s="15">
        <v>8.6999999999999993</v>
      </c>
      <c r="U36" s="15">
        <v>8.8000000000000007</v>
      </c>
      <c r="V36" s="15">
        <v>8.6999999999999993</v>
      </c>
      <c r="W36" s="15">
        <v>8.6999999999999993</v>
      </c>
      <c r="X36" s="11">
        <v>9.1</v>
      </c>
      <c r="Y36">
        <v>9.1</v>
      </c>
      <c r="Z36">
        <v>9.1999999999999993</v>
      </c>
      <c r="AA36" s="10">
        <v>9.470468431771895</v>
      </c>
      <c r="AB36">
        <v>9.3000000000000007</v>
      </c>
      <c r="AC36">
        <v>9.6</v>
      </c>
      <c r="AD36">
        <v>9.6999999999999993</v>
      </c>
    </row>
    <row r="37" spans="1:32" x14ac:dyDescent="0.25">
      <c r="A37" s="1" t="s">
        <v>64</v>
      </c>
      <c r="B37" s="15">
        <v>5.9595959595959602</v>
      </c>
      <c r="C37" s="15">
        <v>5.9595959595959602</v>
      </c>
      <c r="D37" s="15">
        <v>5.9595959595959602</v>
      </c>
      <c r="E37" s="15">
        <v>5.9595959595959602</v>
      </c>
      <c r="F37" s="15">
        <v>5.9595959595959602</v>
      </c>
      <c r="G37" s="15">
        <v>5.9595959595959602</v>
      </c>
      <c r="H37" s="15">
        <v>5.9595959595959602</v>
      </c>
      <c r="I37" s="15">
        <v>5.9595959595959602</v>
      </c>
      <c r="J37" s="15">
        <v>5.9595959595959602</v>
      </c>
      <c r="K37" s="15">
        <f>$J$37*(1+($AF$37/100))^(K1-$J$1)</f>
        <v>6.0970057596025704</v>
      </c>
      <c r="L37" s="15">
        <f t="shared" ref="L37:W37" si="3">$J$37*(1+($AF$37/100))^(L1-$J$1)</f>
        <v>6.2375838034407867</v>
      </c>
      <c r="M37" s="15">
        <f t="shared" si="3"/>
        <v>6.3814031409875183</v>
      </c>
      <c r="N37" s="15">
        <f t="shared" si="3"/>
        <v>6.5285385064232813</v>
      </c>
      <c r="O37" s="15">
        <f t="shared" si="3"/>
        <v>6.6790663570670175</v>
      </c>
      <c r="P37" s="15">
        <f t="shared" si="3"/>
        <v>6.8330649131063232</v>
      </c>
      <c r="Q37" s="15">
        <f t="shared" si="3"/>
        <v>6.9906141982437298</v>
      </c>
      <c r="R37" s="15">
        <f t="shared" si="3"/>
        <v>7.1517960812801702</v>
      </c>
      <c r="S37" s="15">
        <f t="shared" si="3"/>
        <v>7.3166943186572215</v>
      </c>
      <c r="T37" s="15">
        <f t="shared" si="3"/>
        <v>7.4853945979802425</v>
      </c>
      <c r="U37" s="15">
        <f t="shared" si="3"/>
        <v>7.6579845825450281</v>
      </c>
      <c r="V37" s="15">
        <f t="shared" si="3"/>
        <v>7.8345539568910967</v>
      </c>
      <c r="W37" s="15">
        <f t="shared" si="3"/>
        <v>8.0151944734053036</v>
      </c>
      <c r="X37" s="11">
        <v>8.1999999999999993</v>
      </c>
      <c r="Y37">
        <v>8.3000000000000007</v>
      </c>
      <c r="Z37">
        <v>8.5</v>
      </c>
      <c r="AA37" s="10">
        <v>8.6558044806517316</v>
      </c>
      <c r="AB37">
        <v>8.8000000000000007</v>
      </c>
      <c r="AC37">
        <v>8.9</v>
      </c>
      <c r="AD37">
        <v>8.9</v>
      </c>
      <c r="AE37" s="9" t="s">
        <v>112</v>
      </c>
      <c r="AF37" s="24">
        <f>(POWER(X37/J37,(1/(X1-J1)))-1)*100</f>
        <v>2.3056898645176904</v>
      </c>
    </row>
    <row r="38" spans="1:32" x14ac:dyDescent="0.25">
      <c r="A38" s="1" t="s">
        <v>66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</row>
    <row r="39" spans="1:32" x14ac:dyDescent="0.25">
      <c r="A39" s="1" t="s">
        <v>68</v>
      </c>
      <c r="B39" s="11">
        <v>4.0999999999999996</v>
      </c>
      <c r="C39" s="15">
        <f>$B$39*(1+($AF$39/100))^(C1-$B$1)</f>
        <v>4.1770491753102608</v>
      </c>
      <c r="D39" s="15">
        <f t="shared" ref="D39:F39" si="4">$B$39*(1+($AF$39/100))^(D1-$B$1)</f>
        <v>4.255546295843935</v>
      </c>
      <c r="E39" s="15">
        <f t="shared" si="4"/>
        <v>4.3355185720852552</v>
      </c>
      <c r="F39" s="15">
        <f t="shared" si="4"/>
        <v>4.4169937258709835</v>
      </c>
      <c r="G39" s="11">
        <v>4.5</v>
      </c>
      <c r="H39" s="11">
        <v>4.5</v>
      </c>
      <c r="I39" s="11">
        <v>4.5999999999999996</v>
      </c>
      <c r="J39" s="11">
        <v>4.5999999999999996</v>
      </c>
      <c r="K39" s="11">
        <v>5.0999999999999996</v>
      </c>
      <c r="L39" s="11">
        <v>4.5</v>
      </c>
      <c r="M39" s="11">
        <v>4.5</v>
      </c>
      <c r="N39" s="11">
        <v>4.0999999999999996</v>
      </c>
      <c r="O39" s="11">
        <v>4.0999999999999996</v>
      </c>
      <c r="P39" s="11">
        <v>4.3</v>
      </c>
      <c r="Q39" s="11">
        <v>4.5</v>
      </c>
      <c r="R39" s="11">
        <v>4.5999999999999996</v>
      </c>
      <c r="S39" s="11">
        <v>4.5999999999999996</v>
      </c>
      <c r="T39" s="11">
        <v>4.8</v>
      </c>
      <c r="U39" s="11">
        <v>4.7</v>
      </c>
      <c r="V39" s="11">
        <v>4.8</v>
      </c>
      <c r="W39" s="11">
        <v>4.5</v>
      </c>
      <c r="X39" s="11">
        <v>4.7</v>
      </c>
      <c r="Y39">
        <v>4.8</v>
      </c>
      <c r="Z39">
        <v>4.9000000000000004</v>
      </c>
      <c r="AA39" s="10">
        <v>4.954499494438827</v>
      </c>
      <c r="AB39">
        <v>5.0999999999999996</v>
      </c>
      <c r="AC39">
        <v>4.8</v>
      </c>
      <c r="AD39">
        <v>5</v>
      </c>
      <c r="AF39" s="24">
        <f>(POWER(G39/B39,(1/(G1-B1)))-1)*100</f>
        <v>1.8792481782990533</v>
      </c>
    </row>
    <row r="40" spans="1:32" x14ac:dyDescent="0.25">
      <c r="A40" s="1" t="s">
        <v>70</v>
      </c>
      <c r="B40" s="11">
        <v>14.2</v>
      </c>
      <c r="C40" s="11">
        <v>15</v>
      </c>
      <c r="D40" s="11">
        <v>14.6</v>
      </c>
      <c r="E40" s="11">
        <v>15.2</v>
      </c>
      <c r="F40" s="11">
        <v>15.5</v>
      </c>
      <c r="G40" s="11">
        <v>13.2</v>
      </c>
      <c r="H40" s="11">
        <v>13.3</v>
      </c>
      <c r="I40" s="11">
        <v>13.4</v>
      </c>
      <c r="J40" s="11">
        <v>13.1</v>
      </c>
      <c r="K40" s="11">
        <v>13.3</v>
      </c>
      <c r="L40" s="11">
        <v>13.7</v>
      </c>
      <c r="M40" s="11">
        <v>14.2</v>
      </c>
      <c r="N40" s="11">
        <v>14.8</v>
      </c>
      <c r="O40" s="11">
        <v>15</v>
      </c>
      <c r="P40" s="11">
        <v>15.3</v>
      </c>
      <c r="Q40" s="11">
        <v>16.3</v>
      </c>
      <c r="R40" s="11">
        <v>16.5</v>
      </c>
      <c r="S40" s="11">
        <v>17</v>
      </c>
      <c r="T40" s="11">
        <v>17.100000000000001</v>
      </c>
      <c r="U40" s="11">
        <v>17.399999999999999</v>
      </c>
      <c r="V40" s="11">
        <v>17.600000000000001</v>
      </c>
      <c r="W40" s="11">
        <v>19.600000000000001</v>
      </c>
      <c r="X40" s="11">
        <v>17.2</v>
      </c>
      <c r="Y40">
        <v>19.3</v>
      </c>
      <c r="Z40">
        <v>19.600000000000001</v>
      </c>
      <c r="AA40" s="10">
        <v>17.272727272727273</v>
      </c>
      <c r="AB40">
        <v>19.8</v>
      </c>
      <c r="AC40">
        <v>19.600000000000001</v>
      </c>
      <c r="AD40">
        <v>19.3</v>
      </c>
    </row>
    <row r="41" spans="1:32" x14ac:dyDescent="0.25">
      <c r="A41" s="1" t="s">
        <v>71</v>
      </c>
      <c r="B41" s="11">
        <v>2.1</v>
      </c>
      <c r="C41" s="11">
        <v>2.1</v>
      </c>
      <c r="D41" s="11">
        <v>2.1</v>
      </c>
      <c r="E41" s="11">
        <v>2.1</v>
      </c>
      <c r="F41" s="11">
        <v>2.1</v>
      </c>
      <c r="G41" s="11">
        <v>2.1</v>
      </c>
      <c r="H41" s="11">
        <v>2.1</v>
      </c>
      <c r="I41" s="11">
        <v>2.1</v>
      </c>
      <c r="J41" s="11">
        <v>2.1</v>
      </c>
      <c r="K41" s="11">
        <v>2.1</v>
      </c>
      <c r="L41" s="11">
        <v>2.1</v>
      </c>
      <c r="M41" s="11">
        <v>2.1</v>
      </c>
      <c r="N41" s="11">
        <v>2.1</v>
      </c>
      <c r="O41" s="11">
        <v>2.1</v>
      </c>
      <c r="P41" s="11">
        <v>2.1</v>
      </c>
      <c r="Q41" s="11">
        <v>2.1</v>
      </c>
      <c r="R41" s="11">
        <v>2.1</v>
      </c>
      <c r="S41" s="11">
        <v>2.1</v>
      </c>
      <c r="T41" s="11">
        <v>2.1</v>
      </c>
      <c r="U41" s="11">
        <v>2.1</v>
      </c>
      <c r="V41" s="11">
        <v>2.1</v>
      </c>
      <c r="W41" s="11">
        <v>1.6</v>
      </c>
      <c r="X41" s="11">
        <v>1.5</v>
      </c>
      <c r="Y41">
        <v>1.7</v>
      </c>
      <c r="Z41">
        <v>1.8</v>
      </c>
      <c r="AA41" s="10">
        <v>1.9</v>
      </c>
      <c r="AB41">
        <v>1.8</v>
      </c>
      <c r="AC41">
        <v>1.3</v>
      </c>
      <c r="AD41">
        <v>1.3</v>
      </c>
    </row>
    <row r="42" spans="1:32" x14ac:dyDescent="0.25">
      <c r="A42" s="1" t="s">
        <v>73</v>
      </c>
      <c r="B42" s="11">
        <v>3</v>
      </c>
      <c r="C42" s="11">
        <v>3</v>
      </c>
      <c r="D42" s="11">
        <v>3</v>
      </c>
      <c r="E42" s="11">
        <v>3</v>
      </c>
      <c r="F42" s="11">
        <v>3</v>
      </c>
      <c r="G42" s="11">
        <v>3</v>
      </c>
      <c r="H42" s="11">
        <v>3</v>
      </c>
      <c r="I42" s="11">
        <v>3</v>
      </c>
      <c r="J42" s="11">
        <v>3</v>
      </c>
      <c r="K42" s="11">
        <v>3</v>
      </c>
      <c r="L42" s="11">
        <v>2</v>
      </c>
      <c r="M42" s="11">
        <v>2.8</v>
      </c>
      <c r="N42" s="11">
        <v>1.9</v>
      </c>
      <c r="O42" s="11">
        <v>1.7</v>
      </c>
      <c r="P42" s="11">
        <v>1.7</v>
      </c>
      <c r="Q42" s="11">
        <v>1.7</v>
      </c>
      <c r="R42" s="11">
        <v>1.8</v>
      </c>
      <c r="S42" s="11">
        <v>2.1</v>
      </c>
      <c r="T42" s="11">
        <v>2.6</v>
      </c>
      <c r="U42" s="11">
        <v>2.8</v>
      </c>
      <c r="V42" s="11">
        <v>2.5</v>
      </c>
      <c r="W42" s="11">
        <v>2</v>
      </c>
      <c r="X42" s="11">
        <v>1.5</v>
      </c>
      <c r="Y42">
        <v>1</v>
      </c>
      <c r="Z42">
        <v>0.9</v>
      </c>
      <c r="AA42" s="10">
        <v>2.1000000000000005</v>
      </c>
      <c r="AB42">
        <v>0.9</v>
      </c>
      <c r="AC42">
        <v>0.6</v>
      </c>
      <c r="AD42">
        <v>0.6</v>
      </c>
    </row>
    <row r="43" spans="1:32" x14ac:dyDescent="0.25">
      <c r="A43" s="1" t="s">
        <v>75</v>
      </c>
      <c r="B43" s="11">
        <v>1.5</v>
      </c>
      <c r="C43" s="11">
        <v>1.5</v>
      </c>
      <c r="D43" s="11">
        <v>1.5</v>
      </c>
      <c r="E43" s="11">
        <v>1.5</v>
      </c>
      <c r="F43" s="11">
        <v>1.5</v>
      </c>
      <c r="G43" s="11">
        <v>1.5</v>
      </c>
      <c r="H43" s="11">
        <v>1.5</v>
      </c>
      <c r="I43" s="11">
        <v>1.5</v>
      </c>
      <c r="J43" s="11">
        <v>1.5</v>
      </c>
      <c r="K43" s="11">
        <v>1.5</v>
      </c>
      <c r="L43" s="11">
        <v>1.5</v>
      </c>
      <c r="M43" s="11">
        <v>1.5</v>
      </c>
      <c r="N43" s="11">
        <v>1.5</v>
      </c>
      <c r="O43" s="11">
        <v>1.5</v>
      </c>
      <c r="P43" s="11">
        <v>1.5</v>
      </c>
      <c r="Q43" s="11">
        <v>1.5</v>
      </c>
      <c r="R43" s="11">
        <v>1.5</v>
      </c>
      <c r="S43" s="11">
        <v>1.5</v>
      </c>
      <c r="T43" s="11">
        <v>1.5</v>
      </c>
      <c r="U43" s="11">
        <v>1.5</v>
      </c>
      <c r="V43" s="11">
        <v>1.5</v>
      </c>
      <c r="W43" s="11">
        <v>1.7</v>
      </c>
      <c r="X43" s="11">
        <v>1.4</v>
      </c>
      <c r="Y43">
        <v>1.9</v>
      </c>
      <c r="Z43">
        <v>1.2</v>
      </c>
      <c r="AA43" s="10">
        <v>1.314459049544995</v>
      </c>
      <c r="AB43">
        <v>1.1000000000000001</v>
      </c>
      <c r="AC43">
        <v>0.9</v>
      </c>
      <c r="AD43">
        <v>0.8</v>
      </c>
    </row>
    <row r="44" spans="1:32" x14ac:dyDescent="0.25">
      <c r="A44" s="1" t="s">
        <v>77</v>
      </c>
      <c r="B44" s="11">
        <v>0.1</v>
      </c>
      <c r="C44" s="11">
        <v>0.1</v>
      </c>
      <c r="D44" s="11">
        <v>0.1</v>
      </c>
      <c r="E44" s="11">
        <v>0.1</v>
      </c>
      <c r="F44" s="11">
        <v>0.1</v>
      </c>
      <c r="G44" s="11">
        <v>0.1</v>
      </c>
      <c r="H44" s="11">
        <v>0.1</v>
      </c>
      <c r="I44" s="11">
        <v>0.1</v>
      </c>
      <c r="J44" s="11">
        <v>0.1</v>
      </c>
      <c r="K44" s="11">
        <v>0.1</v>
      </c>
      <c r="L44" s="11">
        <v>0.1</v>
      </c>
      <c r="M44" s="11">
        <v>0.1</v>
      </c>
      <c r="N44" s="11">
        <v>0.1</v>
      </c>
      <c r="O44" s="11">
        <v>0.1</v>
      </c>
      <c r="P44" s="11">
        <v>0.1</v>
      </c>
      <c r="Q44" s="11">
        <v>0.1</v>
      </c>
      <c r="R44" s="11">
        <v>0.1</v>
      </c>
      <c r="S44" s="11">
        <v>0.1</v>
      </c>
      <c r="T44" s="11">
        <v>0.1</v>
      </c>
      <c r="U44" s="11">
        <v>0.1</v>
      </c>
      <c r="V44" s="11">
        <v>0.1</v>
      </c>
      <c r="W44" s="11">
        <v>0.1</v>
      </c>
      <c r="X44" s="11">
        <v>0.1</v>
      </c>
      <c r="Y44" s="11">
        <v>0.1</v>
      </c>
      <c r="Z44" s="10">
        <f>(8/(8650+8))*100</f>
        <v>9.2400092400092393E-2</v>
      </c>
      <c r="AA44" s="10">
        <v>0.1</v>
      </c>
      <c r="AB44" s="11">
        <v>0.1</v>
      </c>
      <c r="AC44" s="11">
        <v>0.1</v>
      </c>
      <c r="AD44" s="11">
        <v>0.1</v>
      </c>
      <c r="AE44" t="s">
        <v>127</v>
      </c>
    </row>
    <row r="45" spans="1:32" x14ac:dyDescent="0.25">
      <c r="A45" s="1" t="s">
        <v>79</v>
      </c>
      <c r="B45" s="11">
        <v>2</v>
      </c>
      <c r="C45" s="11">
        <v>2</v>
      </c>
      <c r="D45" s="11">
        <v>2</v>
      </c>
      <c r="E45" s="11">
        <v>2</v>
      </c>
      <c r="F45" s="11">
        <v>2</v>
      </c>
      <c r="G45" s="11">
        <v>2</v>
      </c>
      <c r="H45" s="11">
        <v>2</v>
      </c>
      <c r="I45" s="11">
        <v>2</v>
      </c>
      <c r="J45" s="11">
        <v>2</v>
      </c>
      <c r="K45" s="11">
        <v>2</v>
      </c>
      <c r="L45" s="11">
        <v>2</v>
      </c>
      <c r="M45" s="11">
        <v>2</v>
      </c>
      <c r="N45" s="11">
        <v>2</v>
      </c>
      <c r="O45" s="11">
        <v>2</v>
      </c>
      <c r="P45" s="11">
        <v>2</v>
      </c>
      <c r="Q45" s="11">
        <v>2</v>
      </c>
      <c r="R45" s="11">
        <v>2</v>
      </c>
      <c r="S45" s="11">
        <v>2</v>
      </c>
      <c r="T45" s="11">
        <v>2</v>
      </c>
      <c r="U45" s="11">
        <v>2</v>
      </c>
      <c r="V45" s="11">
        <v>2</v>
      </c>
      <c r="W45" s="11">
        <v>2</v>
      </c>
      <c r="X45" s="11">
        <v>2</v>
      </c>
      <c r="Y45" s="11">
        <v>2</v>
      </c>
      <c r="Z45" s="11">
        <v>2</v>
      </c>
      <c r="AA45" s="11">
        <v>2</v>
      </c>
      <c r="AB45" s="11">
        <v>2</v>
      </c>
      <c r="AC45" s="11">
        <v>2</v>
      </c>
      <c r="AD45" s="11">
        <v>2</v>
      </c>
    </row>
  </sheetData>
  <hyperlinks>
    <hyperlink ref="AE37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zoomScale="70" zoomScaleNormal="70" workbookViewId="0">
      <pane xSplit="1" topLeftCell="B1" activePane="topRight" state="frozen"/>
      <selection pane="topRight" activeCell="J8" sqref="A1:XFD1048576"/>
    </sheetView>
  </sheetViews>
  <sheetFormatPr baseColWidth="10" defaultRowHeight="15" x14ac:dyDescent="0.25"/>
  <cols>
    <col min="2" max="2" width="11.42578125" style="13"/>
    <col min="3" max="9" width="11.5703125" style="13"/>
    <col min="10" max="10" width="11.42578125" style="13"/>
    <col min="11" max="20" width="11.5703125" style="13"/>
    <col min="21" max="22" width="11.42578125" style="13"/>
  </cols>
  <sheetData>
    <row r="1" spans="1:32" x14ac:dyDescent="0.25">
      <c r="A1" t="s">
        <v>1</v>
      </c>
      <c r="B1" s="13">
        <v>1990</v>
      </c>
      <c r="C1" s="13">
        <f>B1+1</f>
        <v>1991</v>
      </c>
      <c r="D1" s="13">
        <f t="shared" ref="D1:I1" si="0">C1+1</f>
        <v>1992</v>
      </c>
      <c r="E1" s="13">
        <f t="shared" si="0"/>
        <v>1993</v>
      </c>
      <c r="F1" s="13">
        <f t="shared" si="0"/>
        <v>1994</v>
      </c>
      <c r="G1" s="13">
        <f t="shared" si="0"/>
        <v>1995</v>
      </c>
      <c r="H1" s="13">
        <f t="shared" si="0"/>
        <v>1996</v>
      </c>
      <c r="I1" s="13">
        <f t="shared" si="0"/>
        <v>1997</v>
      </c>
      <c r="J1" s="13">
        <v>1998</v>
      </c>
      <c r="K1" s="13">
        <f>J1+1</f>
        <v>1999</v>
      </c>
      <c r="L1" s="13">
        <f t="shared" ref="L1:T1" si="1">K1+1</f>
        <v>2000</v>
      </c>
      <c r="M1" s="13">
        <f t="shared" si="1"/>
        <v>2001</v>
      </c>
      <c r="N1" s="13">
        <f t="shared" si="1"/>
        <v>2002</v>
      </c>
      <c r="O1" s="13">
        <f t="shared" si="1"/>
        <v>2003</v>
      </c>
      <c r="P1" s="13">
        <f t="shared" si="1"/>
        <v>2004</v>
      </c>
      <c r="Q1" s="13">
        <f t="shared" si="1"/>
        <v>2005</v>
      </c>
      <c r="R1" s="13">
        <f t="shared" si="1"/>
        <v>2006</v>
      </c>
      <c r="S1" s="13">
        <f t="shared" si="1"/>
        <v>2007</v>
      </c>
      <c r="T1" s="13">
        <f t="shared" si="1"/>
        <v>2008</v>
      </c>
      <c r="U1" s="13">
        <v>2009</v>
      </c>
      <c r="V1" s="13">
        <v>2010</v>
      </c>
      <c r="W1" s="13">
        <v>2011</v>
      </c>
      <c r="X1" s="13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2" x14ac:dyDescent="0.25">
      <c r="A2" s="1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 t="s">
        <v>83</v>
      </c>
    </row>
    <row r="3" spans="1:32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32" x14ac:dyDescent="0.25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v>9.1999999999999993</v>
      </c>
    </row>
    <row r="5" spans="1:32" x14ac:dyDescent="0.25">
      <c r="A5" s="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v>9.1999999999999993</v>
      </c>
      <c r="AA5">
        <v>11.3</v>
      </c>
    </row>
    <row r="6" spans="1:32" x14ac:dyDescent="0.25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32" x14ac:dyDescent="0.25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32" x14ac:dyDescent="0.25">
      <c r="A8" s="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32" x14ac:dyDescent="0.25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32" x14ac:dyDescent="0.25">
      <c r="A10" s="1" t="s">
        <v>12</v>
      </c>
      <c r="B10" s="11">
        <v>10.6</v>
      </c>
      <c r="C10" s="11">
        <v>10.7</v>
      </c>
      <c r="D10" s="11">
        <v>10.7</v>
      </c>
      <c r="E10" s="11">
        <v>10.9</v>
      </c>
      <c r="F10" s="11">
        <v>11.8</v>
      </c>
      <c r="G10" s="11">
        <v>11.3</v>
      </c>
      <c r="H10" s="11">
        <v>11.3</v>
      </c>
      <c r="I10" s="11">
        <v>11.1</v>
      </c>
      <c r="J10" s="11">
        <v>11</v>
      </c>
      <c r="K10" s="11">
        <v>10.9</v>
      </c>
      <c r="L10" s="11">
        <v>10.8</v>
      </c>
      <c r="M10" s="11">
        <v>11</v>
      </c>
      <c r="N10" s="11">
        <v>11.7</v>
      </c>
      <c r="O10" s="11">
        <v>13</v>
      </c>
      <c r="P10" s="11">
        <v>13.2</v>
      </c>
      <c r="Q10" s="11">
        <v>13.6</v>
      </c>
      <c r="R10" s="11">
        <v>13.9</v>
      </c>
      <c r="S10" s="11">
        <v>14.1</v>
      </c>
      <c r="T10" s="11">
        <v>13</v>
      </c>
      <c r="U10" s="11">
        <v>13</v>
      </c>
      <c r="V10" s="11">
        <v>12.7</v>
      </c>
      <c r="W10" s="11">
        <v>12.8</v>
      </c>
      <c r="X10" s="11">
        <v>12.4</v>
      </c>
      <c r="Y10">
        <v>11.9</v>
      </c>
      <c r="Z10">
        <v>11.4</v>
      </c>
      <c r="AA10" s="10">
        <v>11.414141414141415</v>
      </c>
      <c r="AB10">
        <v>10.5</v>
      </c>
      <c r="AC10">
        <v>10.199999999999999</v>
      </c>
      <c r="AD10">
        <v>10.3</v>
      </c>
    </row>
    <row r="11" spans="1:32" x14ac:dyDescent="0.25">
      <c r="A11" s="1" t="s">
        <v>14</v>
      </c>
      <c r="B11" s="11">
        <v>29.3</v>
      </c>
      <c r="C11" s="11">
        <v>29.3</v>
      </c>
      <c r="D11" s="11">
        <v>29.3</v>
      </c>
      <c r="E11" s="11">
        <v>29.3</v>
      </c>
      <c r="F11" s="11">
        <v>29.3</v>
      </c>
      <c r="G11" s="11">
        <v>29.3</v>
      </c>
      <c r="H11" s="11">
        <v>25.3</v>
      </c>
      <c r="I11" s="11">
        <v>24</v>
      </c>
      <c r="J11" s="11">
        <v>24.5</v>
      </c>
      <c r="K11" s="11">
        <v>21.9</v>
      </c>
      <c r="L11" s="11">
        <v>31.4</v>
      </c>
      <c r="M11" s="11">
        <v>32</v>
      </c>
      <c r="N11" s="11">
        <v>33.4</v>
      </c>
      <c r="O11" s="11">
        <v>28.1</v>
      </c>
      <c r="P11" s="11">
        <v>25</v>
      </c>
      <c r="Q11" s="11">
        <v>24.3</v>
      </c>
      <c r="R11" s="11">
        <v>22.7</v>
      </c>
      <c r="S11" s="11">
        <v>21.8</v>
      </c>
      <c r="T11" s="11">
        <v>20.8</v>
      </c>
      <c r="U11" s="11">
        <v>16.8</v>
      </c>
      <c r="V11" s="11">
        <v>16.399999999999999</v>
      </c>
      <c r="W11" s="11">
        <v>15.9</v>
      </c>
      <c r="X11" s="11">
        <v>16.899999999999999</v>
      </c>
      <c r="Y11">
        <v>14</v>
      </c>
      <c r="Z11">
        <v>15.1</v>
      </c>
      <c r="AA11" s="10">
        <v>17.676767676767678</v>
      </c>
      <c r="AB11">
        <v>14.1</v>
      </c>
      <c r="AC11">
        <v>13.1</v>
      </c>
      <c r="AD11">
        <v>12</v>
      </c>
    </row>
    <row r="12" spans="1:32" x14ac:dyDescent="0.25">
      <c r="A12" s="1" t="s">
        <v>16</v>
      </c>
      <c r="B12" s="11">
        <v>19.100000000000001</v>
      </c>
      <c r="C12" s="11">
        <v>19.100000000000001</v>
      </c>
      <c r="D12" s="11">
        <v>19.100000000000001</v>
      </c>
      <c r="E12" s="11">
        <v>19.100000000000001</v>
      </c>
      <c r="F12" s="11">
        <v>16.100000000000001</v>
      </c>
      <c r="G12" s="11">
        <v>22.9</v>
      </c>
      <c r="H12" s="11">
        <v>20.100000000000001</v>
      </c>
      <c r="I12" s="11">
        <v>19</v>
      </c>
      <c r="J12" s="11">
        <v>18.7</v>
      </c>
      <c r="K12" s="11">
        <v>18.2</v>
      </c>
      <c r="L12" s="11">
        <v>18.5</v>
      </c>
      <c r="M12" s="11">
        <v>19.8</v>
      </c>
      <c r="N12" s="11">
        <v>18.7</v>
      </c>
      <c r="O12" s="11">
        <v>18.2</v>
      </c>
      <c r="P12" s="11">
        <v>17</v>
      </c>
      <c r="Q12" s="11">
        <v>17.2</v>
      </c>
      <c r="R12" s="11">
        <v>17.3</v>
      </c>
      <c r="S12" s="11">
        <v>17</v>
      </c>
      <c r="T12" s="11">
        <v>16.899999999999999</v>
      </c>
      <c r="U12" s="11">
        <v>16.899999999999999</v>
      </c>
      <c r="V12" s="11">
        <v>19.5</v>
      </c>
      <c r="W12" s="11">
        <v>18</v>
      </c>
      <c r="X12" s="11">
        <v>16.8</v>
      </c>
      <c r="Y12">
        <v>17.899999999999999</v>
      </c>
      <c r="Z12">
        <v>18.8</v>
      </c>
      <c r="AA12" s="10">
        <v>17.237569060773485</v>
      </c>
      <c r="AB12">
        <v>17.600000000000001</v>
      </c>
      <c r="AC12">
        <v>17.899999999999999</v>
      </c>
      <c r="AD12">
        <v>17</v>
      </c>
    </row>
    <row r="13" spans="1:32" x14ac:dyDescent="0.25">
      <c r="A13" s="1" t="s">
        <v>18</v>
      </c>
      <c r="B13" s="11">
        <v>11.3</v>
      </c>
      <c r="C13" s="11">
        <v>11.1</v>
      </c>
      <c r="D13" s="11">
        <v>11.1</v>
      </c>
      <c r="E13" s="11">
        <v>11.2</v>
      </c>
      <c r="F13" s="11">
        <v>11.3</v>
      </c>
      <c r="G13" s="11">
        <v>12</v>
      </c>
      <c r="H13" s="11">
        <v>12.5</v>
      </c>
      <c r="I13" s="11">
        <v>12.1</v>
      </c>
      <c r="J13" s="11">
        <v>11.9</v>
      </c>
      <c r="K13" s="11">
        <v>11.6</v>
      </c>
      <c r="L13" s="11">
        <v>11.7</v>
      </c>
      <c r="M13" s="11">
        <v>11.7</v>
      </c>
      <c r="N13" s="11">
        <v>11.7</v>
      </c>
      <c r="O13" s="11">
        <v>11.6</v>
      </c>
      <c r="P13" s="11">
        <v>11.4</v>
      </c>
      <c r="Q13" s="11">
        <v>11.4</v>
      </c>
      <c r="R13" s="11">
        <v>11.2</v>
      </c>
      <c r="S13" s="11">
        <v>10.7</v>
      </c>
      <c r="T13" s="11">
        <v>10.5</v>
      </c>
      <c r="U13" s="11">
        <v>10.4</v>
      </c>
      <c r="V13" s="11">
        <v>10.5</v>
      </c>
      <c r="W13" s="11">
        <v>10.1</v>
      </c>
      <c r="X13" s="11">
        <v>9.6999999999999993</v>
      </c>
      <c r="Y13">
        <v>9.8000000000000007</v>
      </c>
      <c r="Z13">
        <v>9.6999999999999993</v>
      </c>
      <c r="AA13" s="10">
        <v>9.8393574297188771</v>
      </c>
      <c r="AB13">
        <v>9.8000000000000007</v>
      </c>
      <c r="AC13">
        <v>10</v>
      </c>
      <c r="AD13">
        <v>9.6</v>
      </c>
    </row>
    <row r="14" spans="1:32" x14ac:dyDescent="0.25">
      <c r="A14" s="1" t="s">
        <v>20</v>
      </c>
      <c r="B14" s="15">
        <v>9.1</v>
      </c>
      <c r="C14" s="15">
        <v>8.5</v>
      </c>
      <c r="D14" s="15">
        <v>8.3000000000000007</v>
      </c>
      <c r="E14" s="15">
        <v>8.1</v>
      </c>
      <c r="F14" s="15">
        <v>7.3</v>
      </c>
      <c r="G14" s="15">
        <v>7.2</v>
      </c>
      <c r="H14" s="15">
        <v>7.1</v>
      </c>
      <c r="I14" s="15">
        <v>7.1</v>
      </c>
      <c r="J14" s="15">
        <v>7</v>
      </c>
      <c r="K14" s="15">
        <v>6.9</v>
      </c>
      <c r="L14" s="15">
        <v>7.1</v>
      </c>
      <c r="M14" s="15">
        <v>6.9</v>
      </c>
      <c r="N14" s="15">
        <v>6.7</v>
      </c>
      <c r="O14" s="15">
        <v>6.8</v>
      </c>
      <c r="P14" s="15">
        <v>6.7</v>
      </c>
      <c r="Q14" s="15">
        <v>6.7</v>
      </c>
      <c r="R14" s="15">
        <v>6.6</v>
      </c>
      <c r="S14" s="15">
        <v>6.5</v>
      </c>
      <c r="T14" s="15">
        <v>6.3</v>
      </c>
      <c r="U14" s="15">
        <v>6.1</v>
      </c>
      <c r="V14" s="15">
        <v>6</v>
      </c>
      <c r="W14" s="11">
        <v>5.9</v>
      </c>
      <c r="X14" s="11">
        <v>5.7</v>
      </c>
      <c r="Y14" s="10">
        <v>5.7</v>
      </c>
      <c r="Z14" s="10">
        <v>5.8</v>
      </c>
      <c r="AA14" s="10">
        <v>7.2861668426610349</v>
      </c>
      <c r="AB14" s="10">
        <v>5.8</v>
      </c>
      <c r="AC14" s="10">
        <v>5.8</v>
      </c>
      <c r="AD14" s="10">
        <v>5.8</v>
      </c>
      <c r="AE14" t="s">
        <v>86</v>
      </c>
      <c r="AF14" t="s">
        <v>100</v>
      </c>
    </row>
    <row r="15" spans="1:32" x14ac:dyDescent="0.25">
      <c r="A15" s="1" t="s">
        <v>22</v>
      </c>
      <c r="B15" s="15">
        <v>24</v>
      </c>
      <c r="C15" s="15">
        <v>24</v>
      </c>
      <c r="D15" s="15">
        <v>24</v>
      </c>
      <c r="E15" s="15">
        <v>24</v>
      </c>
      <c r="F15" s="15">
        <v>24</v>
      </c>
      <c r="G15" s="15">
        <v>24</v>
      </c>
      <c r="H15" s="15">
        <v>24</v>
      </c>
      <c r="I15" s="15">
        <v>24</v>
      </c>
      <c r="J15" s="15">
        <v>24</v>
      </c>
      <c r="K15" s="15">
        <v>22.2</v>
      </c>
      <c r="L15" s="15">
        <v>27.5</v>
      </c>
      <c r="M15" s="15">
        <v>28</v>
      </c>
      <c r="N15" s="15">
        <v>26.5</v>
      </c>
      <c r="O15" s="15">
        <v>24.7</v>
      </c>
      <c r="P15" s="15">
        <v>25.3</v>
      </c>
      <c r="Q15" s="15">
        <v>22.4</v>
      </c>
      <c r="R15" s="15">
        <v>19.899999999999999</v>
      </c>
      <c r="S15" s="15">
        <v>20.7</v>
      </c>
      <c r="T15" s="15">
        <v>18.5</v>
      </c>
      <c r="U15" s="15">
        <v>16.399999999999999</v>
      </c>
      <c r="V15" s="15">
        <v>16.600000000000001</v>
      </c>
      <c r="W15" s="11">
        <v>16.3</v>
      </c>
      <c r="X15" s="11">
        <v>14.6</v>
      </c>
      <c r="Y15">
        <v>17.399999999999999</v>
      </c>
      <c r="Z15">
        <v>16.5</v>
      </c>
      <c r="AA15" s="10">
        <v>19.919110212335692</v>
      </c>
      <c r="AB15">
        <v>17.899999999999999</v>
      </c>
      <c r="AC15">
        <v>17.3</v>
      </c>
      <c r="AD15">
        <v>16.8</v>
      </c>
    </row>
    <row r="16" spans="1:32" x14ac:dyDescent="0.25">
      <c r="A16" s="1" t="s">
        <v>24</v>
      </c>
      <c r="B16" s="15">
        <v>11.5</v>
      </c>
      <c r="C16" s="15">
        <v>11.9</v>
      </c>
      <c r="D16" s="15">
        <v>12.3</v>
      </c>
      <c r="E16" s="15">
        <v>12.6</v>
      </c>
      <c r="F16" s="15">
        <v>13.6</v>
      </c>
      <c r="G16" s="15">
        <v>13.6</v>
      </c>
      <c r="H16" s="15">
        <v>13.5</v>
      </c>
      <c r="I16" s="15">
        <v>13.3</v>
      </c>
      <c r="J16" s="15">
        <v>13.3</v>
      </c>
      <c r="K16" s="15">
        <v>13.3</v>
      </c>
      <c r="L16" s="15">
        <v>16.2</v>
      </c>
      <c r="M16" s="15">
        <v>16.100000000000001</v>
      </c>
      <c r="N16" s="15">
        <v>15.6</v>
      </c>
      <c r="O16" s="15">
        <v>15.3</v>
      </c>
      <c r="P16" s="15">
        <v>15.1</v>
      </c>
      <c r="Q16" s="15">
        <v>14.6</v>
      </c>
      <c r="R16" s="15">
        <v>14.4</v>
      </c>
      <c r="S16" s="15">
        <v>14.2</v>
      </c>
      <c r="T16" s="15">
        <v>14.4</v>
      </c>
      <c r="U16" s="15">
        <v>15</v>
      </c>
      <c r="V16" s="15">
        <v>14.5</v>
      </c>
      <c r="W16" s="11">
        <v>14.6</v>
      </c>
      <c r="X16" s="11">
        <v>14.4</v>
      </c>
      <c r="Y16">
        <v>14.1</v>
      </c>
      <c r="Z16">
        <v>14.7</v>
      </c>
      <c r="AA16" s="10">
        <v>16.649949849548648</v>
      </c>
      <c r="AB16">
        <v>13.6</v>
      </c>
      <c r="AC16">
        <v>14.3</v>
      </c>
      <c r="AD16">
        <v>15</v>
      </c>
    </row>
    <row r="17" spans="1:33" x14ac:dyDescent="0.25">
      <c r="A17" s="1" t="s">
        <v>26</v>
      </c>
      <c r="B17" s="15">
        <v>32.4</v>
      </c>
      <c r="C17" s="15">
        <v>31.8</v>
      </c>
      <c r="D17" s="15">
        <v>32.200000000000003</v>
      </c>
      <c r="E17" s="15">
        <v>31.7</v>
      </c>
      <c r="F17" s="15">
        <v>31.1</v>
      </c>
      <c r="G17" s="15">
        <v>30.7</v>
      </c>
      <c r="H17" s="15">
        <v>29.6</v>
      </c>
      <c r="I17" s="15">
        <v>28.5</v>
      </c>
      <c r="J17" s="15">
        <v>28</v>
      </c>
      <c r="K17" s="15">
        <v>26.5</v>
      </c>
      <c r="L17" s="15">
        <v>25.1</v>
      </c>
      <c r="M17" s="15">
        <v>23.8</v>
      </c>
      <c r="N17" s="15">
        <v>23</v>
      </c>
      <c r="O17" s="15">
        <v>22.1</v>
      </c>
      <c r="P17" s="15">
        <v>20.9</v>
      </c>
      <c r="Q17" s="15">
        <v>20</v>
      </c>
      <c r="R17" s="15">
        <v>19.2</v>
      </c>
      <c r="S17" s="15">
        <v>18.5</v>
      </c>
      <c r="T17" s="15">
        <v>17.899999999999999</v>
      </c>
      <c r="U17" s="15">
        <v>16.899999999999999</v>
      </c>
      <c r="V17" s="15">
        <v>17.3</v>
      </c>
      <c r="W17" s="11">
        <v>17.600000000000001</v>
      </c>
      <c r="X17" s="11">
        <v>17.7</v>
      </c>
      <c r="Y17">
        <v>17.8</v>
      </c>
      <c r="Z17">
        <v>17.7</v>
      </c>
      <c r="AA17" s="10">
        <v>17.545638945233264</v>
      </c>
      <c r="AB17">
        <v>17.100000000000001</v>
      </c>
      <c r="AC17">
        <v>16.600000000000001</v>
      </c>
      <c r="AD17">
        <v>16.399999999999999</v>
      </c>
    </row>
    <row r="18" spans="1:33" x14ac:dyDescent="0.25">
      <c r="A18" s="1" t="s">
        <v>28</v>
      </c>
      <c r="B18" s="15">
        <v>14.9</v>
      </c>
      <c r="C18" s="15">
        <v>13.7</v>
      </c>
      <c r="D18" s="15">
        <v>13.2</v>
      </c>
      <c r="E18" s="15">
        <v>13.2</v>
      </c>
      <c r="F18" s="15">
        <v>13</v>
      </c>
      <c r="G18" s="15">
        <v>13</v>
      </c>
      <c r="H18" s="15">
        <v>13.8</v>
      </c>
      <c r="I18" s="15">
        <v>13.4</v>
      </c>
      <c r="J18" s="15">
        <v>14.4</v>
      </c>
      <c r="K18" s="15">
        <v>13.8</v>
      </c>
      <c r="L18" s="15">
        <v>13.5</v>
      </c>
      <c r="M18" s="15">
        <v>13.7</v>
      </c>
      <c r="N18" s="15">
        <v>12.3</v>
      </c>
      <c r="O18" s="15">
        <v>11.8</v>
      </c>
      <c r="P18" s="15">
        <v>13.2</v>
      </c>
      <c r="Q18" s="15">
        <v>12.9</v>
      </c>
      <c r="R18" s="15">
        <v>12</v>
      </c>
      <c r="S18" s="15">
        <v>14</v>
      </c>
      <c r="T18" s="15">
        <v>14.3</v>
      </c>
      <c r="U18" s="15">
        <v>13.3</v>
      </c>
      <c r="V18" s="15">
        <v>12.3</v>
      </c>
      <c r="W18" s="11">
        <v>13.5</v>
      </c>
      <c r="X18" s="11">
        <v>13.7</v>
      </c>
      <c r="Y18">
        <v>13.2</v>
      </c>
      <c r="Z18">
        <v>10.6</v>
      </c>
      <c r="AA18" s="10">
        <v>11.914460285132382</v>
      </c>
      <c r="AB18">
        <v>11.8</v>
      </c>
      <c r="AC18">
        <v>7.8</v>
      </c>
      <c r="AD18">
        <v>8</v>
      </c>
    </row>
    <row r="19" spans="1:33" x14ac:dyDescent="0.25">
      <c r="A19" s="1" t="s">
        <v>30</v>
      </c>
      <c r="B19" s="15">
        <v>6</v>
      </c>
      <c r="C19" s="15">
        <v>6.1</v>
      </c>
      <c r="D19" s="15">
        <v>5.8</v>
      </c>
      <c r="E19" s="15">
        <v>5.8</v>
      </c>
      <c r="F19" s="15">
        <v>5.7</v>
      </c>
      <c r="G19" s="15">
        <v>5.6</v>
      </c>
      <c r="H19" s="15">
        <v>5.6</v>
      </c>
      <c r="I19" s="15">
        <v>5.5</v>
      </c>
      <c r="J19" s="15">
        <v>5.4</v>
      </c>
      <c r="K19" s="15">
        <v>5.2</v>
      </c>
      <c r="L19" s="15">
        <v>5.3</v>
      </c>
      <c r="M19" s="15">
        <v>4.9000000000000004</v>
      </c>
      <c r="N19" s="15">
        <v>5</v>
      </c>
      <c r="O19" s="15">
        <v>5</v>
      </c>
      <c r="P19" s="15">
        <v>5.0999999999999996</v>
      </c>
      <c r="Q19" s="15">
        <v>5.2</v>
      </c>
      <c r="R19" s="15">
        <v>5.3</v>
      </c>
      <c r="S19" s="15">
        <v>5.5</v>
      </c>
      <c r="T19" s="15">
        <v>5.7</v>
      </c>
      <c r="U19" s="15">
        <v>5.2</v>
      </c>
      <c r="V19" s="15">
        <v>5.3</v>
      </c>
      <c r="W19" s="11">
        <v>5.4</v>
      </c>
      <c r="X19" s="11">
        <v>5.4</v>
      </c>
      <c r="Y19">
        <v>8.1</v>
      </c>
      <c r="Z19">
        <v>8.1</v>
      </c>
      <c r="AA19" s="10">
        <v>7.9429735234215881</v>
      </c>
      <c r="AB19">
        <v>6.6</v>
      </c>
      <c r="AC19">
        <v>6.5</v>
      </c>
      <c r="AD19">
        <v>6.4</v>
      </c>
      <c r="AE19" t="s">
        <v>111</v>
      </c>
      <c r="AF19" t="s">
        <v>113</v>
      </c>
      <c r="AG19">
        <v>1998</v>
      </c>
    </row>
    <row r="20" spans="1:33" x14ac:dyDescent="0.25">
      <c r="A20" s="1" t="s">
        <v>32</v>
      </c>
      <c r="B20" s="15">
        <v>22.9</v>
      </c>
      <c r="C20" s="15">
        <v>22.9</v>
      </c>
      <c r="D20" s="15">
        <v>22.9</v>
      </c>
      <c r="E20" s="15">
        <v>22.9</v>
      </c>
      <c r="F20" s="15">
        <v>22.9</v>
      </c>
      <c r="G20" s="15">
        <v>22.9</v>
      </c>
      <c r="H20" s="15">
        <v>21.1</v>
      </c>
      <c r="I20" s="15">
        <v>20.2</v>
      </c>
      <c r="J20" s="15">
        <v>17.600000000000001</v>
      </c>
      <c r="K20" s="15">
        <v>14.3</v>
      </c>
      <c r="L20" s="15">
        <v>13.6</v>
      </c>
      <c r="M20" s="15">
        <v>13.5</v>
      </c>
      <c r="N20" s="15">
        <v>13.3</v>
      </c>
      <c r="O20" s="15">
        <v>13.6</v>
      </c>
      <c r="P20" s="15">
        <v>12.1</v>
      </c>
      <c r="Q20" s="15">
        <v>11.9</v>
      </c>
      <c r="R20" s="15">
        <v>11.8</v>
      </c>
      <c r="S20" s="15">
        <v>12.1</v>
      </c>
      <c r="T20" s="15">
        <v>12.5</v>
      </c>
      <c r="U20" s="15">
        <v>10.7</v>
      </c>
      <c r="V20" s="15">
        <v>10.7</v>
      </c>
      <c r="W20" s="11">
        <v>10.5</v>
      </c>
      <c r="X20" s="11">
        <v>10.7</v>
      </c>
      <c r="Y20">
        <v>11.5</v>
      </c>
      <c r="Z20">
        <v>11.9</v>
      </c>
      <c r="AA20" s="10">
        <v>11.009174311926607</v>
      </c>
      <c r="AB20">
        <v>12.3</v>
      </c>
      <c r="AC20">
        <v>13.4</v>
      </c>
      <c r="AD20">
        <v>12.7</v>
      </c>
    </row>
    <row r="21" spans="1:33" x14ac:dyDescent="0.25">
      <c r="A21" s="1" t="s">
        <v>34</v>
      </c>
      <c r="B21" s="15">
        <v>12.9</v>
      </c>
      <c r="C21" s="15">
        <v>12.7</v>
      </c>
      <c r="D21" s="15">
        <v>11.6</v>
      </c>
      <c r="E21" s="15">
        <v>11.2</v>
      </c>
      <c r="F21" s="15">
        <v>11</v>
      </c>
      <c r="G21" s="15">
        <v>11.7</v>
      </c>
      <c r="H21" s="15">
        <v>11.7</v>
      </c>
      <c r="I21" s="15">
        <v>11.7</v>
      </c>
      <c r="J21" s="15">
        <v>11.4</v>
      </c>
      <c r="K21" s="15">
        <v>11.5</v>
      </c>
      <c r="L21" s="15">
        <v>10.9</v>
      </c>
      <c r="M21" s="15">
        <v>11</v>
      </c>
      <c r="N21" s="15">
        <v>11.1</v>
      </c>
      <c r="O21" s="15">
        <v>11.1</v>
      </c>
      <c r="P21" s="15">
        <v>11.1</v>
      </c>
      <c r="Q21" s="15">
        <v>12.2</v>
      </c>
      <c r="R21" s="15">
        <v>12.4</v>
      </c>
      <c r="S21" s="15">
        <v>12.4</v>
      </c>
      <c r="T21" s="15">
        <v>12.4</v>
      </c>
      <c r="U21" s="15">
        <v>11.7</v>
      </c>
      <c r="V21" s="15">
        <v>12.8</v>
      </c>
      <c r="W21" s="11">
        <v>13.2</v>
      </c>
      <c r="X21" s="11">
        <v>15</v>
      </c>
      <c r="Y21">
        <v>14.1</v>
      </c>
      <c r="Z21">
        <v>12.9</v>
      </c>
      <c r="AA21" s="10">
        <v>12.310797174571137</v>
      </c>
      <c r="AB21">
        <v>11.9</v>
      </c>
      <c r="AC21">
        <v>11.4</v>
      </c>
      <c r="AD21">
        <v>11.7</v>
      </c>
    </row>
    <row r="22" spans="1:33" x14ac:dyDescent="0.25">
      <c r="A22" s="1" t="s">
        <v>36</v>
      </c>
      <c r="B22" s="15">
        <v>22.7</v>
      </c>
      <c r="C22" s="15">
        <v>22.7</v>
      </c>
      <c r="D22" s="15">
        <v>22.7</v>
      </c>
      <c r="E22" s="15">
        <v>22.7</v>
      </c>
      <c r="F22" s="15">
        <v>22.7</v>
      </c>
      <c r="G22" s="15">
        <v>22.7</v>
      </c>
      <c r="H22" s="15">
        <v>22.9</v>
      </c>
      <c r="I22" s="15">
        <v>22.6</v>
      </c>
      <c r="J22" s="15">
        <v>22.3</v>
      </c>
      <c r="K22" s="15">
        <v>22.1</v>
      </c>
      <c r="L22" s="15">
        <v>22.3</v>
      </c>
      <c r="M22" s="15">
        <v>22.5</v>
      </c>
      <c r="N22" s="15">
        <v>22.6</v>
      </c>
      <c r="O22" s="15">
        <v>23.6</v>
      </c>
      <c r="P22" s="15">
        <v>21.2</v>
      </c>
      <c r="Q22" s="15">
        <v>20.8</v>
      </c>
      <c r="R22" s="15">
        <v>20.399999999999999</v>
      </c>
      <c r="S22" s="15">
        <v>19.7</v>
      </c>
      <c r="T22" s="15">
        <v>18.8</v>
      </c>
      <c r="U22" s="15">
        <v>17.600000000000001</v>
      </c>
      <c r="V22" s="15">
        <v>18.100000000000001</v>
      </c>
      <c r="W22" s="11">
        <v>18.3</v>
      </c>
      <c r="X22" s="11">
        <v>18.7</v>
      </c>
      <c r="Y22">
        <v>18.5</v>
      </c>
      <c r="Z22">
        <v>18.2</v>
      </c>
      <c r="AA22" s="10">
        <v>18.7</v>
      </c>
      <c r="AB22">
        <v>18.600000000000001</v>
      </c>
      <c r="AC22">
        <v>19</v>
      </c>
      <c r="AD22">
        <v>18.899999999999999</v>
      </c>
    </row>
    <row r="23" spans="1:33" x14ac:dyDescent="0.25">
      <c r="A23" s="1" t="s">
        <v>38</v>
      </c>
      <c r="B23" s="15">
        <v>21.5</v>
      </c>
      <c r="C23" s="15">
        <v>21.5</v>
      </c>
      <c r="D23" s="15">
        <v>21.5</v>
      </c>
      <c r="E23" s="15">
        <v>21.5</v>
      </c>
      <c r="F23" s="15">
        <v>21.5</v>
      </c>
      <c r="G23" s="15">
        <v>21.5</v>
      </c>
      <c r="H23" s="15">
        <v>18.100000000000001</v>
      </c>
      <c r="I23" s="15">
        <v>17.8</v>
      </c>
      <c r="J23" s="15">
        <v>18.100000000000001</v>
      </c>
      <c r="K23" s="15">
        <v>19.399999999999999</v>
      </c>
      <c r="L23" s="15">
        <v>18.399999999999999</v>
      </c>
      <c r="M23" s="15">
        <v>15.3</v>
      </c>
      <c r="N23" s="15">
        <v>18.600000000000001</v>
      </c>
      <c r="O23" s="15">
        <v>19.399999999999999</v>
      </c>
      <c r="P23" s="15">
        <v>21.1</v>
      </c>
      <c r="Q23" s="15">
        <v>21.1</v>
      </c>
      <c r="R23" s="15">
        <v>18</v>
      </c>
      <c r="S23" s="15">
        <v>15.7</v>
      </c>
      <c r="T23" s="15">
        <v>16.100000000000001</v>
      </c>
      <c r="U23" s="15">
        <v>15.1</v>
      </c>
      <c r="V23" s="15">
        <v>17.100000000000001</v>
      </c>
      <c r="W23" s="11">
        <v>18.899999999999999</v>
      </c>
      <c r="X23" s="11">
        <v>18.3</v>
      </c>
      <c r="Y23">
        <v>18</v>
      </c>
      <c r="Z23">
        <v>17</v>
      </c>
      <c r="AA23" s="10">
        <v>14.098690835850958</v>
      </c>
      <c r="AB23">
        <v>15.1</v>
      </c>
      <c r="AC23">
        <v>14</v>
      </c>
      <c r="AD23">
        <v>13.9</v>
      </c>
    </row>
    <row r="24" spans="1:33" x14ac:dyDescent="0.25">
      <c r="A24" s="1" t="s">
        <v>40</v>
      </c>
      <c r="B24" s="15">
        <v>14.6</v>
      </c>
      <c r="C24" s="15">
        <v>14.6</v>
      </c>
      <c r="D24" s="15">
        <v>14.6</v>
      </c>
      <c r="E24" s="15">
        <v>14.6</v>
      </c>
      <c r="F24" s="15">
        <v>14.6</v>
      </c>
      <c r="G24" s="15">
        <v>14.6</v>
      </c>
      <c r="H24" s="15">
        <v>14.6</v>
      </c>
      <c r="I24" s="15">
        <v>14.6</v>
      </c>
      <c r="J24" s="15">
        <v>14.6</v>
      </c>
      <c r="K24" s="15">
        <v>14.6</v>
      </c>
      <c r="L24" s="15">
        <v>14.6</v>
      </c>
      <c r="M24" s="15">
        <v>14.6</v>
      </c>
      <c r="N24" s="15">
        <v>15.4</v>
      </c>
      <c r="O24" s="15">
        <v>13.1</v>
      </c>
      <c r="P24" s="15">
        <v>11.9</v>
      </c>
      <c r="Q24" s="15">
        <v>9.5</v>
      </c>
      <c r="R24" s="15">
        <v>8</v>
      </c>
      <c r="S24" s="15">
        <v>8.4</v>
      </c>
      <c r="T24" s="15">
        <v>8.1999999999999993</v>
      </c>
      <c r="U24" s="15">
        <v>7.1</v>
      </c>
      <c r="V24" s="15">
        <v>7.6</v>
      </c>
      <c r="W24" s="11">
        <v>8.3000000000000007</v>
      </c>
      <c r="X24" s="11">
        <v>8.1999999999999993</v>
      </c>
      <c r="Y24">
        <v>7.8</v>
      </c>
      <c r="Z24">
        <v>10.8</v>
      </c>
      <c r="AA24" s="10">
        <v>9.8999999999999986</v>
      </c>
      <c r="AB24">
        <v>9.1</v>
      </c>
      <c r="AC24">
        <v>8</v>
      </c>
      <c r="AD24">
        <v>8.5</v>
      </c>
    </row>
    <row r="25" spans="1:33" x14ac:dyDescent="0.25">
      <c r="A25" s="1" t="s">
        <v>42</v>
      </c>
      <c r="B25" s="15">
        <v>10.199999999999999</v>
      </c>
      <c r="C25" s="15">
        <v>10.1</v>
      </c>
      <c r="D25" s="15">
        <v>10.1</v>
      </c>
      <c r="E25" s="15">
        <v>9.8000000000000007</v>
      </c>
      <c r="F25" s="15">
        <v>9.8000000000000007</v>
      </c>
      <c r="G25" s="15">
        <v>9.8000000000000007</v>
      </c>
      <c r="H25" s="15">
        <v>9.8000000000000007</v>
      </c>
      <c r="I25" s="15">
        <v>9.6999999999999993</v>
      </c>
      <c r="J25" s="15">
        <v>9.6999999999999993</v>
      </c>
      <c r="K25" s="15">
        <v>9.8000000000000007</v>
      </c>
      <c r="L25" s="15">
        <v>9.5</v>
      </c>
      <c r="M25" s="15">
        <v>9.6999999999999993</v>
      </c>
      <c r="N25" s="15">
        <v>10.5</v>
      </c>
      <c r="O25" s="15">
        <v>10.6</v>
      </c>
      <c r="P25" s="15">
        <v>10.8</v>
      </c>
      <c r="Q25" s="15">
        <v>10.9</v>
      </c>
      <c r="R25" s="15">
        <v>10.8</v>
      </c>
      <c r="S25" s="15">
        <v>11.1</v>
      </c>
      <c r="T25" s="15">
        <v>11.4</v>
      </c>
      <c r="U25" s="15">
        <v>11.4</v>
      </c>
      <c r="V25" s="15">
        <v>12.1</v>
      </c>
      <c r="W25" s="11">
        <v>12.5</v>
      </c>
      <c r="X25" s="11">
        <v>12.4</v>
      </c>
      <c r="Y25">
        <v>12.4</v>
      </c>
      <c r="Z25">
        <v>12.2</v>
      </c>
      <c r="AA25" s="10">
        <v>12.399999999999999</v>
      </c>
      <c r="AB25">
        <v>12.3</v>
      </c>
      <c r="AC25">
        <v>12.4</v>
      </c>
      <c r="AD25">
        <v>12.4</v>
      </c>
    </row>
    <row r="26" spans="1:33" x14ac:dyDescent="0.25">
      <c r="A26" s="1" t="s">
        <v>44</v>
      </c>
      <c r="B26" s="15">
        <v>24.8</v>
      </c>
      <c r="C26" s="15">
        <v>23.4</v>
      </c>
      <c r="D26" s="15">
        <v>22.9</v>
      </c>
      <c r="E26" s="15">
        <v>23.2</v>
      </c>
      <c r="F26" s="15">
        <v>23.5</v>
      </c>
      <c r="G26" s="15">
        <v>23.6</v>
      </c>
      <c r="H26" s="15">
        <v>23.8</v>
      </c>
      <c r="I26" s="15">
        <v>23.3</v>
      </c>
      <c r="J26" s="15">
        <v>23.8</v>
      </c>
      <c r="K26" s="15">
        <v>24.2</v>
      </c>
      <c r="L26" s="15">
        <v>25.1</v>
      </c>
      <c r="M26" s="15">
        <v>24.9</v>
      </c>
      <c r="N26" s="15">
        <v>25</v>
      </c>
      <c r="O26" s="15">
        <v>24.5</v>
      </c>
      <c r="P26" s="15">
        <v>23.4</v>
      </c>
      <c r="Q26" s="15">
        <v>23.2</v>
      </c>
      <c r="R26" s="15">
        <v>22.5</v>
      </c>
      <c r="S26" s="15">
        <v>21.5</v>
      </c>
      <c r="T26" s="15">
        <v>22.1</v>
      </c>
      <c r="U26" s="15">
        <v>20.7</v>
      </c>
      <c r="V26" s="15">
        <v>21.5</v>
      </c>
      <c r="W26" s="11">
        <v>21.5</v>
      </c>
      <c r="X26" s="11">
        <v>22.2</v>
      </c>
      <c r="Y26">
        <v>22.3</v>
      </c>
      <c r="Z26">
        <v>22.6</v>
      </c>
      <c r="AA26" s="10">
        <v>22.279792746113987</v>
      </c>
      <c r="AB26">
        <v>21.5</v>
      </c>
      <c r="AC26">
        <v>21.1</v>
      </c>
      <c r="AD26">
        <v>20.8</v>
      </c>
    </row>
    <row r="27" spans="1:33" x14ac:dyDescent="0.25">
      <c r="A27" s="1" t="s">
        <v>45</v>
      </c>
      <c r="B27" s="15">
        <v>19.399999999999999</v>
      </c>
      <c r="C27" s="15">
        <v>19.399999999999999</v>
      </c>
      <c r="D27" s="15">
        <v>19.399999999999999</v>
      </c>
      <c r="E27" s="15">
        <v>19.399999999999999</v>
      </c>
      <c r="F27" s="15">
        <v>19.399999999999999</v>
      </c>
      <c r="G27" s="15">
        <v>19.399999999999999</v>
      </c>
      <c r="H27" s="15">
        <v>19.600000000000001</v>
      </c>
      <c r="I27" s="15">
        <v>20.2</v>
      </c>
      <c r="J27" s="15">
        <v>20.399999999999999</v>
      </c>
      <c r="K27" s="15">
        <v>20.399999999999999</v>
      </c>
      <c r="L27" s="15">
        <v>20.399999999999999</v>
      </c>
      <c r="M27" s="15">
        <v>20.7</v>
      </c>
      <c r="N27" s="15">
        <v>20.6</v>
      </c>
      <c r="O27" s="15">
        <v>20.5</v>
      </c>
      <c r="P27" s="15">
        <v>20.399999999999999</v>
      </c>
      <c r="Q27" s="15">
        <v>19.7</v>
      </c>
      <c r="R27" s="15">
        <v>19.600000000000001</v>
      </c>
      <c r="S27" s="15">
        <v>19.399999999999999</v>
      </c>
      <c r="T27" s="15">
        <v>19.2</v>
      </c>
      <c r="U27" s="15">
        <v>18.100000000000001</v>
      </c>
      <c r="V27" s="15">
        <v>18.5</v>
      </c>
      <c r="W27" s="11">
        <v>17.600000000000001</v>
      </c>
      <c r="X27" s="11">
        <v>17.5</v>
      </c>
      <c r="Y27">
        <v>17</v>
      </c>
      <c r="Z27">
        <v>16.899999999999999</v>
      </c>
      <c r="AA27" s="10">
        <v>17.7</v>
      </c>
      <c r="AB27">
        <v>17.399999999999999</v>
      </c>
      <c r="AC27">
        <v>17.5</v>
      </c>
      <c r="AD27">
        <v>17.5</v>
      </c>
    </row>
    <row r="28" spans="1:33" x14ac:dyDescent="0.25">
      <c r="A28" s="1" t="s">
        <v>47</v>
      </c>
      <c r="B28" s="15">
        <v>6.9</v>
      </c>
      <c r="C28" s="15">
        <v>6.9</v>
      </c>
      <c r="D28" s="15">
        <v>6.9</v>
      </c>
      <c r="E28" s="15">
        <v>7.1</v>
      </c>
      <c r="F28" s="15">
        <f>$E$28*(1+($AF$28/100))^(F1-$E$1)</f>
        <v>6.6731318124305901</v>
      </c>
      <c r="G28" s="15">
        <f t="shared" ref="G28:K28" si="2">$E$28*(1+($AF$28/100))^(G1-$E$1)</f>
        <v>6.2719279135314325</v>
      </c>
      <c r="H28" s="15">
        <f t="shared" si="2"/>
        <v>5.8948453077546503</v>
      </c>
      <c r="I28" s="15">
        <f t="shared" si="2"/>
        <v>5.5404337679626412</v>
      </c>
      <c r="J28" s="15">
        <f t="shared" si="2"/>
        <v>5.207330257979744</v>
      </c>
      <c r="K28" s="15">
        <f t="shared" si="2"/>
        <v>4.8942536904728193</v>
      </c>
      <c r="L28" s="15">
        <v>4.5999999999999996</v>
      </c>
      <c r="M28" s="15">
        <v>4.5999999999999996</v>
      </c>
      <c r="N28" s="15">
        <v>4.3</v>
      </c>
      <c r="O28" s="15">
        <v>3.9</v>
      </c>
      <c r="P28" s="15">
        <v>3.9</v>
      </c>
      <c r="Q28" s="15">
        <v>3.8</v>
      </c>
      <c r="R28" s="15">
        <v>3.5</v>
      </c>
      <c r="S28" s="15">
        <v>3.4</v>
      </c>
      <c r="T28" s="15">
        <v>3.5</v>
      </c>
      <c r="U28" s="15">
        <v>3.5</v>
      </c>
      <c r="V28" s="15">
        <v>2.9</v>
      </c>
      <c r="W28" s="11">
        <v>3</v>
      </c>
      <c r="X28" s="11">
        <v>3</v>
      </c>
      <c r="Y28">
        <v>2.7</v>
      </c>
      <c r="Z28">
        <v>2.7</v>
      </c>
      <c r="AA28" s="10">
        <v>3.0150753768844218</v>
      </c>
      <c r="AB28">
        <v>3</v>
      </c>
      <c r="AC28">
        <v>2.9</v>
      </c>
      <c r="AD28">
        <v>3.1</v>
      </c>
      <c r="AF28">
        <f>(POWER(L28/E28,(1/(L1-E1)))-1)*100</f>
        <v>-6.0122279939353485</v>
      </c>
    </row>
    <row r="29" spans="1:33" x14ac:dyDescent="0.25">
      <c r="A29" s="1" t="s">
        <v>49</v>
      </c>
      <c r="B29" s="15">
        <v>8.1999999999999993</v>
      </c>
      <c r="C29" s="15">
        <v>8.1</v>
      </c>
      <c r="D29" s="15">
        <v>8.1999999999999993</v>
      </c>
      <c r="E29" s="15">
        <v>8.4</v>
      </c>
      <c r="F29" s="15">
        <v>8.8000000000000007</v>
      </c>
      <c r="G29" s="15">
        <v>9</v>
      </c>
      <c r="H29" s="15">
        <v>9.1</v>
      </c>
      <c r="I29" s="15">
        <v>9.8000000000000007</v>
      </c>
      <c r="J29" s="15">
        <v>10.199999999999999</v>
      </c>
      <c r="K29" s="15">
        <v>10.4</v>
      </c>
      <c r="L29" s="15">
        <v>10.7</v>
      </c>
      <c r="M29" s="15">
        <v>10.6</v>
      </c>
      <c r="N29" s="15">
        <v>10.5</v>
      </c>
      <c r="O29" s="15">
        <v>10.6</v>
      </c>
      <c r="P29" s="15">
        <v>10.6</v>
      </c>
      <c r="Q29" s="15">
        <v>10.4</v>
      </c>
      <c r="R29" s="15">
        <v>10.6</v>
      </c>
      <c r="S29" s="15">
        <v>10.6</v>
      </c>
      <c r="T29" s="15">
        <v>10</v>
      </c>
      <c r="U29" s="15">
        <v>9.1</v>
      </c>
      <c r="V29" s="15">
        <v>9.3000000000000007</v>
      </c>
      <c r="W29" s="11">
        <v>9.4</v>
      </c>
      <c r="X29" s="11">
        <v>10</v>
      </c>
      <c r="Y29">
        <v>9.1999999999999993</v>
      </c>
      <c r="Z29">
        <v>9.1999999999999993</v>
      </c>
      <c r="AA29" s="10">
        <v>10.182207931404074</v>
      </c>
      <c r="AB29">
        <v>9.1999999999999993</v>
      </c>
      <c r="AC29">
        <v>9.3000000000000007</v>
      </c>
      <c r="AD29">
        <v>10.1</v>
      </c>
    </row>
    <row r="30" spans="1:33" x14ac:dyDescent="0.25">
      <c r="A30" s="1" t="s">
        <v>51</v>
      </c>
      <c r="B30" s="15">
        <v>28.1</v>
      </c>
      <c r="C30" s="15">
        <v>25.6</v>
      </c>
      <c r="D30" s="15">
        <v>24.4</v>
      </c>
      <c r="E30" s="15">
        <v>23.2</v>
      </c>
      <c r="F30" s="15">
        <v>20.9</v>
      </c>
      <c r="G30" s="15">
        <v>19.899999999999999</v>
      </c>
      <c r="H30" s="15">
        <v>19.399999999999999</v>
      </c>
      <c r="I30" s="15">
        <v>17.899999999999999</v>
      </c>
      <c r="J30" s="15">
        <v>17.399999999999999</v>
      </c>
      <c r="K30" s="15">
        <v>16.8</v>
      </c>
      <c r="L30" s="15">
        <v>25.4</v>
      </c>
      <c r="M30" s="15">
        <v>23.5</v>
      </c>
      <c r="N30" s="15">
        <v>21.7</v>
      </c>
      <c r="O30" s="15">
        <v>21.2</v>
      </c>
      <c r="P30" s="15">
        <v>20.399999999999999</v>
      </c>
      <c r="Q30" s="15">
        <v>18.600000000000001</v>
      </c>
      <c r="R30" s="15">
        <v>17</v>
      </c>
      <c r="S30" s="15">
        <v>20.8</v>
      </c>
      <c r="T30" s="15">
        <v>19.899999999999999</v>
      </c>
      <c r="U30" s="15">
        <v>17.899999999999999</v>
      </c>
      <c r="V30" s="15">
        <v>16.8</v>
      </c>
      <c r="W30" s="11">
        <v>15.7</v>
      </c>
      <c r="X30" s="11">
        <v>10.7</v>
      </c>
      <c r="Y30">
        <v>15.3</v>
      </c>
      <c r="Z30">
        <v>15.5</v>
      </c>
      <c r="AA30" s="10">
        <v>14.735772357723578</v>
      </c>
      <c r="AB30">
        <v>14.2</v>
      </c>
      <c r="AC30">
        <v>13.8</v>
      </c>
      <c r="AD30">
        <v>12.9</v>
      </c>
    </row>
    <row r="31" spans="1:33" x14ac:dyDescent="0.25">
      <c r="A31" s="1" t="s">
        <v>52</v>
      </c>
      <c r="B31" s="15">
        <v>22.7</v>
      </c>
      <c r="C31" s="15">
        <v>22.7</v>
      </c>
      <c r="D31" s="15">
        <v>22.7</v>
      </c>
      <c r="E31" s="15">
        <v>19.3</v>
      </c>
      <c r="F31" s="15">
        <v>17.899999999999999</v>
      </c>
      <c r="G31" s="15">
        <v>16.399999999999999</v>
      </c>
      <c r="H31" s="15">
        <v>15.6</v>
      </c>
      <c r="I31" s="15">
        <v>13.9</v>
      </c>
      <c r="J31" s="15">
        <v>14.3</v>
      </c>
      <c r="K31" s="15">
        <v>13.7</v>
      </c>
      <c r="L31" s="15">
        <v>13.6</v>
      </c>
      <c r="M31" s="15">
        <v>12.6</v>
      </c>
      <c r="N31" s="15">
        <v>10.9</v>
      </c>
      <c r="O31" s="15">
        <v>11</v>
      </c>
      <c r="P31" s="15">
        <v>11.1</v>
      </c>
      <c r="Q31" s="15">
        <v>6.7</v>
      </c>
      <c r="R31" s="15">
        <v>6.3</v>
      </c>
      <c r="S31" s="15">
        <v>6.5</v>
      </c>
      <c r="T31" s="15">
        <v>6.4</v>
      </c>
      <c r="U31" s="15">
        <v>6.2</v>
      </c>
      <c r="V31" s="15">
        <v>6.5</v>
      </c>
      <c r="W31" s="11">
        <v>6.3</v>
      </c>
      <c r="X31" s="11">
        <v>6.6</v>
      </c>
      <c r="Y31">
        <v>6.6</v>
      </c>
      <c r="Z31">
        <v>6.1</v>
      </c>
      <c r="AA31" s="10">
        <v>6.3700707785642061</v>
      </c>
      <c r="AB31">
        <v>7.4</v>
      </c>
      <c r="AC31">
        <v>7.1</v>
      </c>
      <c r="AD31">
        <v>7.3</v>
      </c>
    </row>
    <row r="32" spans="1:33" x14ac:dyDescent="0.25">
      <c r="A32" s="1" t="s">
        <v>54</v>
      </c>
      <c r="B32" s="15">
        <v>17.3</v>
      </c>
      <c r="C32" s="15">
        <v>17.3</v>
      </c>
      <c r="D32" s="15">
        <v>17.3</v>
      </c>
      <c r="E32" s="15">
        <v>17.3</v>
      </c>
      <c r="F32" s="15">
        <v>17.3</v>
      </c>
      <c r="G32" s="15">
        <v>17.3</v>
      </c>
      <c r="H32" s="15">
        <v>17.399999999999999</v>
      </c>
      <c r="I32" s="15">
        <v>17.100000000000001</v>
      </c>
      <c r="J32" s="15">
        <v>15</v>
      </c>
      <c r="K32" s="15">
        <v>12.6</v>
      </c>
      <c r="L32" s="15">
        <v>12.2</v>
      </c>
      <c r="M32" s="15">
        <v>12.4</v>
      </c>
      <c r="N32" s="15">
        <v>12.3</v>
      </c>
      <c r="O32" s="15">
        <v>12.8</v>
      </c>
      <c r="P32" s="15">
        <v>12.4</v>
      </c>
      <c r="Q32" s="15">
        <v>14.6</v>
      </c>
      <c r="R32" s="15">
        <v>14</v>
      </c>
      <c r="S32" s="15">
        <v>14</v>
      </c>
      <c r="T32" s="15">
        <v>15.2</v>
      </c>
      <c r="U32" s="15">
        <v>13.6</v>
      </c>
      <c r="V32" s="15">
        <v>16.3</v>
      </c>
      <c r="W32" s="11">
        <v>16.2</v>
      </c>
      <c r="X32" s="11">
        <v>12.9</v>
      </c>
      <c r="Y32">
        <v>16.8</v>
      </c>
      <c r="Z32">
        <v>16.899999999999999</v>
      </c>
      <c r="AA32" s="10">
        <v>15.491452991452991</v>
      </c>
      <c r="AB32">
        <v>15.7</v>
      </c>
      <c r="AC32">
        <v>15</v>
      </c>
      <c r="AD32">
        <v>15.4</v>
      </c>
    </row>
    <row r="33" spans="1:33" x14ac:dyDescent="0.25">
      <c r="A33" s="1" t="s">
        <v>56</v>
      </c>
      <c r="B33" s="15">
        <v>30.6</v>
      </c>
      <c r="C33" s="15">
        <v>29.3</v>
      </c>
      <c r="D33" s="15">
        <v>23</v>
      </c>
      <c r="E33" s="15">
        <v>21.1</v>
      </c>
      <c r="F33" s="15">
        <v>20.399999999999999</v>
      </c>
      <c r="G33" s="15">
        <v>19.5</v>
      </c>
      <c r="H33" s="15">
        <v>18.899999999999999</v>
      </c>
      <c r="I33" s="15">
        <v>18.2</v>
      </c>
      <c r="J33" s="15">
        <v>16.5</v>
      </c>
      <c r="K33" s="15">
        <v>16.7</v>
      </c>
      <c r="L33" s="15">
        <v>14.3</v>
      </c>
      <c r="M33" s="15">
        <v>13.6</v>
      </c>
      <c r="N33" s="15">
        <v>13.2</v>
      </c>
      <c r="O33" s="15">
        <v>13.5</v>
      </c>
      <c r="P33" s="15">
        <v>12.4</v>
      </c>
      <c r="Q33" s="15">
        <v>11.6</v>
      </c>
      <c r="R33" s="15">
        <v>11.7</v>
      </c>
      <c r="S33" s="15">
        <v>11.4</v>
      </c>
      <c r="T33" s="15">
        <v>10.9</v>
      </c>
      <c r="U33" s="15">
        <v>10.7</v>
      </c>
      <c r="V33" s="15">
        <v>10.8</v>
      </c>
      <c r="W33" s="11">
        <v>11</v>
      </c>
      <c r="X33" s="11">
        <v>11.1</v>
      </c>
      <c r="Y33">
        <v>11.4</v>
      </c>
      <c r="Z33">
        <v>11.6</v>
      </c>
      <c r="AA33" s="10">
        <v>11.800000000000002</v>
      </c>
      <c r="AB33">
        <v>11.8</v>
      </c>
      <c r="AC33">
        <v>11.7</v>
      </c>
      <c r="AD33">
        <v>11.8</v>
      </c>
    </row>
    <row r="34" spans="1:33" x14ac:dyDescent="0.25">
      <c r="A34" s="1" t="s">
        <v>58</v>
      </c>
      <c r="B34" s="15">
        <v>41.4</v>
      </c>
      <c r="C34" s="15">
        <v>41.4</v>
      </c>
      <c r="D34" s="15">
        <v>41.4</v>
      </c>
      <c r="E34" s="15">
        <v>41.4</v>
      </c>
      <c r="F34" s="15">
        <v>39.799999999999997</v>
      </c>
      <c r="G34" s="15">
        <v>45.1</v>
      </c>
      <c r="H34" s="15">
        <v>44.7</v>
      </c>
      <c r="I34" s="15">
        <v>42.4</v>
      </c>
      <c r="J34" s="15">
        <v>38.700000000000003</v>
      </c>
      <c r="K34" s="15">
        <v>35.1</v>
      </c>
      <c r="L34" s="15">
        <v>27.8</v>
      </c>
      <c r="M34" s="15">
        <v>27.8</v>
      </c>
      <c r="N34" s="15">
        <v>26</v>
      </c>
      <c r="O34" s="15">
        <v>24.8</v>
      </c>
      <c r="P34" s="15">
        <v>26.2</v>
      </c>
      <c r="Q34" s="15">
        <v>24.8</v>
      </c>
      <c r="R34" s="15">
        <v>23.3</v>
      </c>
      <c r="S34" s="15">
        <v>22</v>
      </c>
      <c r="T34" s="15">
        <v>20.6</v>
      </c>
      <c r="U34" s="15">
        <v>15.8</v>
      </c>
      <c r="V34" s="15">
        <v>15.3</v>
      </c>
      <c r="W34" s="11">
        <v>15.7</v>
      </c>
      <c r="X34" s="11">
        <v>15.1</v>
      </c>
      <c r="Y34">
        <v>15.1</v>
      </c>
      <c r="Z34">
        <v>15.2</v>
      </c>
      <c r="AA34" s="10">
        <v>14.803625377643503</v>
      </c>
      <c r="AB34">
        <v>15.8</v>
      </c>
      <c r="AC34">
        <v>15.7</v>
      </c>
      <c r="AD34">
        <v>16.2</v>
      </c>
    </row>
    <row r="35" spans="1:33" x14ac:dyDescent="0.25">
      <c r="A35" s="1" t="s">
        <v>60</v>
      </c>
      <c r="B35" s="15">
        <v>13.5</v>
      </c>
      <c r="C35" s="15">
        <v>13.1</v>
      </c>
      <c r="D35" s="15">
        <v>13</v>
      </c>
      <c r="E35" s="15">
        <v>13.2</v>
      </c>
      <c r="F35" s="15">
        <v>13.2</v>
      </c>
      <c r="G35" s="15">
        <v>13.1</v>
      </c>
      <c r="H35" s="15">
        <v>13</v>
      </c>
      <c r="I35" s="15">
        <v>12.6</v>
      </c>
      <c r="J35" s="15">
        <v>12.1</v>
      </c>
      <c r="K35" s="15">
        <v>11.5</v>
      </c>
      <c r="L35" s="15">
        <v>11.5</v>
      </c>
      <c r="M35" s="15">
        <v>11.3</v>
      </c>
      <c r="N35" s="15">
        <v>11.1</v>
      </c>
      <c r="O35" s="15">
        <v>10.9</v>
      </c>
      <c r="P35" s="15">
        <v>10.6</v>
      </c>
      <c r="Q35" s="15">
        <v>10.3</v>
      </c>
      <c r="R35" s="15">
        <v>10.3</v>
      </c>
      <c r="S35" s="15">
        <v>10</v>
      </c>
      <c r="T35" s="15">
        <v>10.1</v>
      </c>
      <c r="U35" s="15">
        <v>10</v>
      </c>
      <c r="V35" s="15">
        <v>9.9</v>
      </c>
      <c r="W35" s="11">
        <v>9.8000000000000007</v>
      </c>
      <c r="X35" s="11">
        <v>9.8000000000000007</v>
      </c>
      <c r="Y35">
        <v>9.8000000000000007</v>
      </c>
      <c r="Z35">
        <v>9.8000000000000007</v>
      </c>
      <c r="AA35" s="10">
        <v>9.667673716012084</v>
      </c>
      <c r="AB35">
        <v>11.9</v>
      </c>
      <c r="AC35">
        <v>10.4</v>
      </c>
      <c r="AD35">
        <v>10.1</v>
      </c>
    </row>
    <row r="36" spans="1:33" x14ac:dyDescent="0.25">
      <c r="A36" s="1" t="s">
        <v>62</v>
      </c>
      <c r="B36" s="15">
        <v>9.5</v>
      </c>
      <c r="C36" s="15">
        <v>9.5</v>
      </c>
      <c r="D36" s="15">
        <v>9.4</v>
      </c>
      <c r="E36" s="15">
        <v>9.3000000000000007</v>
      </c>
      <c r="F36" s="15">
        <v>9.3000000000000007</v>
      </c>
      <c r="G36" s="15">
        <v>9.3000000000000007</v>
      </c>
      <c r="H36" s="15">
        <v>9.4</v>
      </c>
      <c r="I36" s="15">
        <v>9.4</v>
      </c>
      <c r="J36" s="15">
        <v>9.1999999999999993</v>
      </c>
      <c r="K36" s="15">
        <v>8.3000000000000007</v>
      </c>
      <c r="L36" s="15">
        <v>7.9</v>
      </c>
      <c r="M36" s="15">
        <v>7.6</v>
      </c>
      <c r="N36" s="15">
        <v>7.5</v>
      </c>
      <c r="O36" s="15">
        <v>7.3</v>
      </c>
      <c r="P36" s="15">
        <v>7.1</v>
      </c>
      <c r="Q36" s="15">
        <v>7</v>
      </c>
      <c r="R36" s="15">
        <v>7</v>
      </c>
      <c r="S36" s="15">
        <v>6.8</v>
      </c>
      <c r="T36" s="15">
        <v>6.7</v>
      </c>
      <c r="U36" s="15">
        <v>6.6</v>
      </c>
      <c r="V36" s="15">
        <v>7.3</v>
      </c>
      <c r="W36" s="11">
        <v>7.4</v>
      </c>
      <c r="X36" s="11">
        <v>6.7</v>
      </c>
      <c r="Y36">
        <v>7.5</v>
      </c>
      <c r="Z36">
        <v>7.3</v>
      </c>
      <c r="AA36" s="10">
        <v>7.3319755600814664</v>
      </c>
      <c r="AB36">
        <v>7.2</v>
      </c>
      <c r="AC36">
        <v>7.2</v>
      </c>
      <c r="AD36">
        <v>7.2</v>
      </c>
    </row>
    <row r="37" spans="1:33" x14ac:dyDescent="0.25">
      <c r="A37" s="1" t="s">
        <v>64</v>
      </c>
      <c r="B37" s="15">
        <v>7</v>
      </c>
      <c r="C37" s="15">
        <v>6.8</v>
      </c>
      <c r="D37" s="15">
        <v>6.7</v>
      </c>
      <c r="E37" s="15">
        <v>6.6</v>
      </c>
      <c r="F37" s="15">
        <v>6.6</v>
      </c>
      <c r="G37" s="15">
        <v>6.5</v>
      </c>
      <c r="H37" s="15">
        <v>6.4</v>
      </c>
      <c r="I37" s="15">
        <v>6.4</v>
      </c>
      <c r="J37" s="15">
        <v>6.5</v>
      </c>
      <c r="K37" s="15">
        <v>6.5</v>
      </c>
      <c r="L37" s="15">
        <v>6.6</v>
      </c>
      <c r="M37" s="15">
        <v>6.5</v>
      </c>
      <c r="N37" s="15">
        <v>5.6</v>
      </c>
      <c r="O37" s="15">
        <v>6.1</v>
      </c>
      <c r="P37" s="15">
        <v>5.6</v>
      </c>
      <c r="Q37" s="15">
        <v>5.8</v>
      </c>
      <c r="R37" s="15">
        <v>5.5</v>
      </c>
      <c r="S37" s="15">
        <v>5.5</v>
      </c>
      <c r="T37" s="15">
        <v>5.9</v>
      </c>
      <c r="U37" s="15">
        <v>6</v>
      </c>
      <c r="V37" s="15">
        <v>6.2</v>
      </c>
      <c r="W37" s="11">
        <v>5.9</v>
      </c>
      <c r="X37" s="11">
        <v>5.8</v>
      </c>
      <c r="Y37">
        <v>5.6</v>
      </c>
      <c r="Z37">
        <v>5.4</v>
      </c>
      <c r="AA37" s="10">
        <v>5.2953156822810588</v>
      </c>
      <c r="AB37">
        <v>4.5999999999999996</v>
      </c>
      <c r="AC37">
        <v>5.0999999999999996</v>
      </c>
      <c r="AD37">
        <v>4.7</v>
      </c>
      <c r="AE37" t="s">
        <v>111</v>
      </c>
      <c r="AF37" t="s">
        <v>113</v>
      </c>
      <c r="AG37">
        <v>1998</v>
      </c>
    </row>
    <row r="38" spans="1:33" x14ac:dyDescent="0.25">
      <c r="A38" s="1" t="s">
        <v>66</v>
      </c>
      <c r="B38" s="15">
        <v>11.4</v>
      </c>
      <c r="C38" s="15">
        <v>11.4</v>
      </c>
      <c r="D38" s="15">
        <v>11.4</v>
      </c>
      <c r="E38" s="15">
        <v>11.4</v>
      </c>
      <c r="F38" s="15">
        <v>11.4</v>
      </c>
      <c r="G38" s="15">
        <v>11.4</v>
      </c>
      <c r="H38" s="15">
        <v>11.4</v>
      </c>
      <c r="I38" s="15">
        <v>11.4</v>
      </c>
      <c r="J38" s="15">
        <v>11.4</v>
      </c>
      <c r="K38" s="15">
        <v>11.2</v>
      </c>
      <c r="L38" s="15">
        <v>11.4</v>
      </c>
      <c r="M38" s="15">
        <v>11.4</v>
      </c>
      <c r="N38" s="15">
        <v>11.4</v>
      </c>
      <c r="O38" s="15">
        <v>11.4</v>
      </c>
      <c r="P38" s="15">
        <v>11.4</v>
      </c>
      <c r="Q38" s="15">
        <v>11.4</v>
      </c>
      <c r="R38" s="15">
        <v>11.4</v>
      </c>
      <c r="S38" s="15">
        <v>11.4</v>
      </c>
      <c r="T38" s="15">
        <v>11.4</v>
      </c>
      <c r="U38" s="15">
        <v>11.4</v>
      </c>
      <c r="V38" s="15">
        <v>11.4</v>
      </c>
      <c r="W38" s="11">
        <v>11.4</v>
      </c>
      <c r="X38" s="11">
        <v>11.5</v>
      </c>
      <c r="Y38">
        <v>11.4</v>
      </c>
      <c r="Z38">
        <v>11.4</v>
      </c>
      <c r="AA38" s="10">
        <v>11.4</v>
      </c>
      <c r="AB38">
        <v>11.4</v>
      </c>
      <c r="AC38">
        <v>11.9</v>
      </c>
      <c r="AD38">
        <v>13.6</v>
      </c>
    </row>
    <row r="39" spans="1:33" x14ac:dyDescent="0.25">
      <c r="A39" s="1" t="s">
        <v>68</v>
      </c>
      <c r="B39" s="11">
        <v>7.9</v>
      </c>
      <c r="C39" s="15">
        <f>$B$39*(1+($AF$39/100))^(C1-$B$1)</f>
        <v>7.7973677408669397</v>
      </c>
      <c r="D39" s="15">
        <f>$B$39*(1+($AF$39/100))^(D1-$B$1)</f>
        <v>7.6960688210522035</v>
      </c>
      <c r="E39" s="15">
        <f t="shared" ref="E39:F39" si="3">$B$39*(1+($AF$39/100))^(E1-$B$1)</f>
        <v>7.5960859185777618</v>
      </c>
      <c r="F39" s="15">
        <f t="shared" si="3"/>
        <v>7.497401936502766</v>
      </c>
      <c r="G39" s="11">
        <v>7.4</v>
      </c>
      <c r="H39" s="11">
        <v>7.8</v>
      </c>
      <c r="I39" s="11">
        <v>7.8</v>
      </c>
      <c r="J39" s="11">
        <v>7.5</v>
      </c>
      <c r="K39" s="11">
        <v>7.3</v>
      </c>
      <c r="L39" s="11">
        <v>7.1</v>
      </c>
      <c r="M39" s="11">
        <v>6.9</v>
      </c>
      <c r="N39" s="11">
        <v>6.9</v>
      </c>
      <c r="O39" s="11">
        <v>7</v>
      </c>
      <c r="P39" s="11">
        <v>6.9</v>
      </c>
      <c r="Q39" s="11">
        <v>7.1</v>
      </c>
      <c r="R39" s="11">
        <v>6.9</v>
      </c>
      <c r="S39" s="11">
        <v>6.7</v>
      </c>
      <c r="T39" s="11">
        <v>6.7</v>
      </c>
      <c r="U39" s="11">
        <v>6.7</v>
      </c>
      <c r="V39" s="11">
        <v>6.9</v>
      </c>
      <c r="W39" s="11">
        <v>7</v>
      </c>
      <c r="X39" s="11">
        <v>5.6</v>
      </c>
      <c r="Y39">
        <v>5.5</v>
      </c>
      <c r="Z39">
        <v>5.4</v>
      </c>
      <c r="AA39" s="10">
        <v>5.6622851365015157</v>
      </c>
      <c r="AB39">
        <v>5.9</v>
      </c>
      <c r="AC39">
        <v>5.7</v>
      </c>
      <c r="AD39">
        <v>5.8</v>
      </c>
      <c r="AF39">
        <f>(POWER(G39/B39,(1/(G1-B1)))-1)*100</f>
        <v>-1.2991425206716478</v>
      </c>
    </row>
    <row r="40" spans="1:33" x14ac:dyDescent="0.25">
      <c r="A40" s="1" t="s">
        <v>70</v>
      </c>
      <c r="B40" s="11">
        <v>3.7</v>
      </c>
      <c r="C40" s="11">
        <v>3.9</v>
      </c>
      <c r="D40" s="11">
        <v>4</v>
      </c>
      <c r="E40" s="11">
        <v>3.9</v>
      </c>
      <c r="F40" s="11">
        <v>3.9</v>
      </c>
      <c r="G40" s="11">
        <v>3.6</v>
      </c>
      <c r="H40" s="11">
        <v>3.5</v>
      </c>
      <c r="I40" s="11">
        <v>3.4</v>
      </c>
      <c r="J40" s="11">
        <v>5.0999999999999996</v>
      </c>
      <c r="K40" s="11">
        <v>5</v>
      </c>
      <c r="L40" s="11">
        <v>5.2</v>
      </c>
      <c r="M40" s="11">
        <v>5.2</v>
      </c>
      <c r="N40" s="11">
        <v>5.0999999999999996</v>
      </c>
      <c r="O40" s="11">
        <v>5.2</v>
      </c>
      <c r="P40" s="11">
        <v>5.2</v>
      </c>
      <c r="Q40" s="11">
        <v>5.3</v>
      </c>
      <c r="R40" s="11">
        <v>5.6</v>
      </c>
      <c r="S40" s="11">
        <v>5.5</v>
      </c>
      <c r="T40" s="11">
        <v>5.2</v>
      </c>
      <c r="U40" s="11">
        <v>5.0999999999999996</v>
      </c>
      <c r="V40" s="11">
        <v>5.0999999999999996</v>
      </c>
      <c r="W40" s="11">
        <v>5.7</v>
      </c>
      <c r="X40" s="11">
        <v>5.0999999999999996</v>
      </c>
      <c r="Y40">
        <v>5.7</v>
      </c>
      <c r="Z40">
        <v>5.8</v>
      </c>
      <c r="AA40" s="10">
        <v>5.1515151515151514</v>
      </c>
      <c r="AB40">
        <v>5.9</v>
      </c>
      <c r="AC40">
        <v>5.8</v>
      </c>
      <c r="AD40">
        <v>5.9</v>
      </c>
    </row>
    <row r="41" spans="1:33" x14ac:dyDescent="0.25">
      <c r="A41" s="1" t="s">
        <v>71</v>
      </c>
      <c r="B41" s="11">
        <v>1.9</v>
      </c>
      <c r="C41" s="11">
        <v>1.9</v>
      </c>
      <c r="D41" s="11">
        <v>1.9</v>
      </c>
      <c r="E41" s="11">
        <v>1.9</v>
      </c>
      <c r="F41" s="11">
        <v>1.9</v>
      </c>
      <c r="G41" s="11">
        <v>1.9</v>
      </c>
      <c r="H41" s="11">
        <v>1.9</v>
      </c>
      <c r="I41" s="11">
        <v>1.9</v>
      </c>
      <c r="J41" s="11">
        <v>1.9</v>
      </c>
      <c r="K41" s="11">
        <v>1.9</v>
      </c>
      <c r="L41" s="11">
        <v>1.9</v>
      </c>
      <c r="M41" s="11">
        <v>1.9</v>
      </c>
      <c r="N41" s="11">
        <v>1.9</v>
      </c>
      <c r="O41" s="11">
        <v>1.9</v>
      </c>
      <c r="P41" s="11">
        <v>1.9</v>
      </c>
      <c r="Q41" s="11">
        <v>1.9</v>
      </c>
      <c r="R41" s="11">
        <v>1.9</v>
      </c>
      <c r="S41" s="11">
        <v>1.9</v>
      </c>
      <c r="T41" s="11">
        <v>1.9</v>
      </c>
      <c r="U41" s="11">
        <v>1.9</v>
      </c>
      <c r="V41" s="11">
        <v>1.9</v>
      </c>
      <c r="W41" s="11">
        <v>2</v>
      </c>
      <c r="X41" s="11">
        <v>2.7</v>
      </c>
      <c r="Y41">
        <v>2.6</v>
      </c>
      <c r="Z41">
        <v>2.6</v>
      </c>
      <c r="AA41" s="10">
        <v>2.6</v>
      </c>
      <c r="AB41">
        <v>2.4</v>
      </c>
      <c r="AC41">
        <v>2.4</v>
      </c>
      <c r="AD41">
        <v>2.2999999999999998</v>
      </c>
    </row>
    <row r="42" spans="1:33" x14ac:dyDescent="0.25">
      <c r="A42" s="1" t="s">
        <v>73</v>
      </c>
      <c r="B42" s="11">
        <v>15.4</v>
      </c>
      <c r="C42" s="11">
        <v>15.4</v>
      </c>
      <c r="D42" s="11">
        <v>15.4</v>
      </c>
      <c r="E42" s="11">
        <v>15.4</v>
      </c>
      <c r="F42" s="11">
        <v>15.4</v>
      </c>
      <c r="G42" s="11">
        <v>15.4</v>
      </c>
      <c r="H42" s="11">
        <v>15.4</v>
      </c>
      <c r="I42" s="11">
        <v>15.4</v>
      </c>
      <c r="J42" s="11">
        <v>15.4</v>
      </c>
      <c r="K42" s="11">
        <v>15.8</v>
      </c>
      <c r="L42" s="11">
        <v>13.5</v>
      </c>
      <c r="M42" s="11">
        <v>14.3</v>
      </c>
      <c r="N42" s="11">
        <v>16.7</v>
      </c>
      <c r="O42" s="11">
        <v>19.5</v>
      </c>
      <c r="P42" s="11">
        <v>19.8</v>
      </c>
      <c r="Q42" s="11">
        <v>19.100000000000001</v>
      </c>
      <c r="R42" s="11">
        <v>17.8</v>
      </c>
      <c r="S42" s="11">
        <v>20.100000000000001</v>
      </c>
      <c r="T42" s="11">
        <v>22.1</v>
      </c>
      <c r="U42" s="11">
        <v>21.6</v>
      </c>
      <c r="V42" s="11">
        <v>22.9</v>
      </c>
      <c r="W42" s="11">
        <v>23.1</v>
      </c>
      <c r="X42" s="11">
        <v>20.7</v>
      </c>
      <c r="Y42">
        <v>20</v>
      </c>
      <c r="Z42">
        <v>26.5</v>
      </c>
      <c r="AA42" s="10">
        <v>14.800000000000002</v>
      </c>
      <c r="AB42">
        <v>22.1</v>
      </c>
      <c r="AC42">
        <v>22.2</v>
      </c>
      <c r="AD42">
        <v>23</v>
      </c>
    </row>
    <row r="43" spans="1:33" x14ac:dyDescent="0.25">
      <c r="A43" s="1" t="s">
        <v>75</v>
      </c>
      <c r="B43" s="11">
        <v>13</v>
      </c>
      <c r="C43" s="11">
        <v>13</v>
      </c>
      <c r="D43" s="11">
        <v>13</v>
      </c>
      <c r="E43" s="11">
        <v>13</v>
      </c>
      <c r="F43" s="11">
        <v>13</v>
      </c>
      <c r="G43" s="11">
        <v>13</v>
      </c>
      <c r="H43" s="11">
        <v>13</v>
      </c>
      <c r="I43" s="11">
        <v>13</v>
      </c>
      <c r="J43" s="11">
        <v>13</v>
      </c>
      <c r="K43" s="11">
        <v>13</v>
      </c>
      <c r="L43" s="11">
        <v>13</v>
      </c>
      <c r="M43" s="11">
        <v>13</v>
      </c>
      <c r="N43" s="11">
        <v>13</v>
      </c>
      <c r="O43" s="11">
        <v>13</v>
      </c>
      <c r="P43" s="11">
        <v>13</v>
      </c>
      <c r="Q43" s="11">
        <v>13</v>
      </c>
      <c r="R43" s="11">
        <v>13</v>
      </c>
      <c r="S43" s="11">
        <v>13</v>
      </c>
      <c r="T43" s="11">
        <v>13</v>
      </c>
      <c r="U43" s="11">
        <v>13</v>
      </c>
      <c r="V43" s="11">
        <v>13</v>
      </c>
      <c r="W43" s="11">
        <v>14.9</v>
      </c>
      <c r="X43" s="11">
        <v>28.3</v>
      </c>
      <c r="Y43">
        <v>14.3</v>
      </c>
      <c r="Z43">
        <v>23.9</v>
      </c>
      <c r="AA43" s="10">
        <v>24.266936299292215</v>
      </c>
      <c r="AB43">
        <v>23</v>
      </c>
      <c r="AC43">
        <v>24.3</v>
      </c>
      <c r="AD43">
        <v>25.5</v>
      </c>
    </row>
    <row r="44" spans="1:33" x14ac:dyDescent="0.25">
      <c r="A44" s="1" t="s">
        <v>77</v>
      </c>
      <c r="B44" s="15">
        <v>1.5592515592515594</v>
      </c>
      <c r="C44" s="15">
        <v>1.5592515592515594</v>
      </c>
      <c r="D44" s="15">
        <v>1.5592515592515594</v>
      </c>
      <c r="E44" s="15">
        <v>1.5592515592515594</v>
      </c>
      <c r="F44" s="15">
        <v>1.5592515592515594</v>
      </c>
      <c r="G44" s="15">
        <v>1.5592515592515594</v>
      </c>
      <c r="H44" s="15">
        <v>1.5592515592515594</v>
      </c>
      <c r="I44" s="15">
        <v>1.5592515592515594</v>
      </c>
      <c r="J44" s="15">
        <v>1.5592515592515594</v>
      </c>
      <c r="K44" s="15">
        <v>1.5592515592515594</v>
      </c>
      <c r="L44" s="15">
        <v>1.5592515592515594</v>
      </c>
      <c r="M44" s="15">
        <v>1.5592515592515594</v>
      </c>
      <c r="N44" s="15">
        <v>1.5592515592515594</v>
      </c>
      <c r="O44" s="15">
        <v>1.5592515592515594</v>
      </c>
      <c r="P44" s="15">
        <v>1.5592515592515594</v>
      </c>
      <c r="Q44" s="15">
        <v>1.5592515592515594</v>
      </c>
      <c r="R44" s="15">
        <v>1.5592515592515594</v>
      </c>
      <c r="S44" s="15">
        <v>1.5592515592515594</v>
      </c>
      <c r="T44" s="15">
        <v>1.5592515592515594</v>
      </c>
      <c r="U44" s="15">
        <v>1.5592515592515594</v>
      </c>
      <c r="V44" s="15">
        <v>1.5592515592515594</v>
      </c>
      <c r="W44" s="15">
        <v>1.5592515592515594</v>
      </c>
      <c r="X44" s="15">
        <v>1.5592515592515594</v>
      </c>
      <c r="Y44" s="15">
        <v>1.5592515592515594</v>
      </c>
      <c r="Z44" s="10">
        <f>((135)/(8650+8))*100</f>
        <v>1.5592515592515594</v>
      </c>
      <c r="AA44" s="10">
        <v>1.5592515592515594</v>
      </c>
      <c r="AB44" s="10">
        <v>1.5592515592515594</v>
      </c>
      <c r="AC44" s="10">
        <v>1.5592515592515594</v>
      </c>
      <c r="AD44" s="10">
        <v>1.5592515592515594</v>
      </c>
      <c r="AE44" t="s">
        <v>128</v>
      </c>
      <c r="AF44" t="s">
        <v>125</v>
      </c>
    </row>
    <row r="45" spans="1:33" x14ac:dyDescent="0.25">
      <c r="A45" s="1" t="s">
        <v>79</v>
      </c>
      <c r="B45" s="15">
        <f>$AA$45</f>
        <v>9.702</v>
      </c>
      <c r="C45" s="15">
        <f t="shared" ref="C45:Z45" si="4">$AA$45</f>
        <v>9.702</v>
      </c>
      <c r="D45" s="15">
        <f t="shared" si="4"/>
        <v>9.702</v>
      </c>
      <c r="E45" s="15">
        <f t="shared" si="4"/>
        <v>9.702</v>
      </c>
      <c r="F45" s="15">
        <f t="shared" si="4"/>
        <v>9.702</v>
      </c>
      <c r="G45" s="15">
        <f t="shared" si="4"/>
        <v>9.702</v>
      </c>
      <c r="H45" s="15">
        <f t="shared" si="4"/>
        <v>9.702</v>
      </c>
      <c r="I45" s="15">
        <f t="shared" si="4"/>
        <v>9.702</v>
      </c>
      <c r="J45" s="15">
        <f t="shared" si="4"/>
        <v>9.702</v>
      </c>
      <c r="K45" s="15">
        <f t="shared" si="4"/>
        <v>9.702</v>
      </c>
      <c r="L45" s="15">
        <f t="shared" si="4"/>
        <v>9.702</v>
      </c>
      <c r="M45" s="15">
        <f t="shared" si="4"/>
        <v>9.702</v>
      </c>
      <c r="N45" s="15">
        <f t="shared" si="4"/>
        <v>9.702</v>
      </c>
      <c r="O45" s="15">
        <f t="shared" si="4"/>
        <v>9.702</v>
      </c>
      <c r="P45" s="15">
        <f t="shared" si="4"/>
        <v>9.702</v>
      </c>
      <c r="Q45" s="15">
        <f t="shared" si="4"/>
        <v>9.702</v>
      </c>
      <c r="R45" s="15">
        <f t="shared" si="4"/>
        <v>9.702</v>
      </c>
      <c r="S45" s="15">
        <f t="shared" si="4"/>
        <v>9.702</v>
      </c>
      <c r="T45" s="15">
        <f t="shared" si="4"/>
        <v>9.702</v>
      </c>
      <c r="U45" s="15">
        <f t="shared" si="4"/>
        <v>9.702</v>
      </c>
      <c r="V45" s="15">
        <f t="shared" si="4"/>
        <v>9.702</v>
      </c>
      <c r="W45" s="15">
        <f t="shared" si="4"/>
        <v>9.702</v>
      </c>
      <c r="X45" s="15">
        <f t="shared" si="4"/>
        <v>9.702</v>
      </c>
      <c r="Y45" s="15">
        <f t="shared" si="4"/>
        <v>9.702</v>
      </c>
      <c r="Z45" s="15">
        <f t="shared" si="4"/>
        <v>9.702</v>
      </c>
      <c r="AA45" s="10">
        <f>98*0.099</f>
        <v>9.702</v>
      </c>
      <c r="AB45" s="10">
        <f>$AA$45</f>
        <v>9.702</v>
      </c>
      <c r="AC45" s="10">
        <f t="shared" ref="AC45:AD45" si="5">$AA$45</f>
        <v>9.702</v>
      </c>
      <c r="AD45" s="10">
        <f t="shared" si="5"/>
        <v>9.702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Personkm_road_train</vt:lpstr>
      <vt:lpstr>Personkm_road_train_his</vt:lpstr>
      <vt:lpstr>Passengerkm_flight</vt:lpstr>
      <vt:lpstr>ModalSplit_car</vt:lpstr>
      <vt:lpstr>ModalSplit_rail</vt:lpstr>
      <vt:lpstr>ModalSplit_bus</vt:lpstr>
      <vt:lpstr>ModalSplit_car_orig</vt:lpstr>
      <vt:lpstr>ModalSplit_rail_orig</vt:lpstr>
      <vt:lpstr>ModalSplit_bus_orig</vt:lpstr>
      <vt:lpstr>EnergyperModal</vt:lpstr>
      <vt:lpstr>EnergyperSource</vt:lpstr>
      <vt:lpstr>Ship</vt:lpstr>
      <vt:lpstr>Sonstige_Restanteil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2020-12-20T17:25:16Z</dcterms:created>
  <dcterms:modified xsi:type="dcterms:W3CDTF">2021-04-23T13:58:37Z</dcterms:modified>
</cp:coreProperties>
</file>